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B1AA4CF4-6EF9-4DDD-BF55-0D3BC337CA01}" xr6:coauthVersionLast="36" xr6:coauthVersionMax="36" xr10:uidLastSave="{00000000-0000-0000-0000-000000000000}"/>
  <workbookProtection workbookAlgorithmName="SHA-512" workbookHashValue="zQjCvkE2HtBLZ8DqRtOk0Q9Qlr8w08RA21BLbmnG9izwKlpNVsA12JcARXvfa5WuYMTcmzpbJpxWzmxtz2Cn8Q==" workbookSaltValue="PMUXts0zaJDiP+Znbn2WzQ==" workbookSpinCount="100000" lockStructure="1"/>
  <bookViews>
    <workbookView xWindow="0" yWindow="0" windowWidth="51600" windowHeight="17025" tabRatio="721" xr2:uid="{00000000-000D-0000-FFFF-FFFF00000000}"/>
  </bookViews>
  <sheets>
    <sheet name="WC Model" sheetId="3" r:id="rId1"/>
    <sheet name="SAP Data" sheetId="7" r:id="rId2"/>
    <sheet name="RCL ADJ" sheetId="22" state="hidden" r:id="rId3"/>
    <sheet name="500159" sheetId="26" state="hidden" r:id="rId4"/>
    <sheet name="500164" sheetId="25" state="hidden" r:id="rId5"/>
    <sheet name="500170" sheetId="16" state="hidden" r:id="rId6"/>
    <sheet name="500171" sheetId="17" state="hidden" r:id="rId7"/>
    <sheet name="500172" sheetId="18" state="hidden" r:id="rId8"/>
    <sheet name="500179" sheetId="19" state="hidden" r:id="rId9"/>
    <sheet name="500181" sheetId="20" state="hidden" r:id="rId10"/>
    <sheet name="500193" sheetId="24" state="hidden" r:id="rId11"/>
    <sheet name="line assign basis" sheetId="1" r:id="rId12"/>
    <sheet name="Factors" sheetId="6" r:id="rId13"/>
    <sheet name="2018 GRC WC" sheetId="23" r:id="rId14"/>
    <sheet name="N.Mist" sheetId="13" state="hidden" r:id="rId15"/>
    <sheet name="N Mist Accts" sheetId="10" state="hidden" r:id="rId16"/>
    <sheet name="Acct Comp" sheetId="15" state="hidden" r:id="rId17"/>
  </sheets>
  <externalReferences>
    <externalReference r:id="rId18"/>
    <externalReference r:id="rId19"/>
    <externalReference r:id="rId20"/>
  </externalReferences>
  <definedNames>
    <definedName name="_xlnm._FilterDatabase" localSheetId="13" hidden="1">'2018 GRC WC'!$A$8:$F$488</definedName>
    <definedName name="_xlnm._FilterDatabase" localSheetId="16" hidden="1">'Acct Comp'!$C$1:$E$1367</definedName>
    <definedName name="_xlnm._FilterDatabase" localSheetId="11" hidden="1">'line assign basis'!$A$7:$I$618</definedName>
    <definedName name="_xlnm._FilterDatabase" localSheetId="14" hidden="1">N.Mist!$A$6:$CD$24</definedName>
    <definedName name="_xlnm._FilterDatabase" localSheetId="1" hidden="1">'SAP Data'!$B$5:$AC$1786</definedName>
    <definedName name="_xlnm._FilterDatabase" localSheetId="0" hidden="1">'WC Model'!$A$6:$AN$600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2" i="3" l="1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AM30" i="3" l="1"/>
  <c r="B445" i="1" l="1"/>
  <c r="I445" i="1"/>
  <c r="I619" i="1"/>
  <c r="D566" i="3"/>
  <c r="R566" i="3" s="1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7" i="26"/>
  <c r="Y8" i="26"/>
  <c r="Y9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E4" i="26"/>
  <c r="E5" i="26" s="1"/>
  <c r="F4" i="26"/>
  <c r="G4" i="26"/>
  <c r="G5" i="26" s="1"/>
  <c r="H4" i="26"/>
  <c r="I4" i="26"/>
  <c r="J4" i="26"/>
  <c r="K4" i="26"/>
  <c r="L4" i="26"/>
  <c r="L5" i="26" s="1"/>
  <c r="M4" i="26"/>
  <c r="M5" i="26" s="1"/>
  <c r="N4" i="26"/>
  <c r="O4" i="26"/>
  <c r="O5" i="26" s="1"/>
  <c r="P4" i="26"/>
  <c r="Q4" i="26"/>
  <c r="R4" i="26"/>
  <c r="S4" i="26"/>
  <c r="T4" i="26"/>
  <c r="T5" i="26" s="1"/>
  <c r="U4" i="26"/>
  <c r="U5" i="26" s="1"/>
  <c r="V4" i="26"/>
  <c r="W4" i="26"/>
  <c r="W5" i="26" s="1"/>
  <c r="X4" i="26"/>
  <c r="D4" i="26"/>
  <c r="D5" i="26" s="1"/>
  <c r="Y6" i="26"/>
  <c r="Q5" i="26"/>
  <c r="P5" i="26"/>
  <c r="V5" i="26"/>
  <c r="S5" i="26"/>
  <c r="R5" i="26"/>
  <c r="N5" i="26"/>
  <c r="K5" i="26"/>
  <c r="J5" i="26"/>
  <c r="I5" i="26"/>
  <c r="H5" i="26"/>
  <c r="F5" i="26"/>
  <c r="Y3" i="26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Y107" i="25"/>
  <c r="Y108" i="25"/>
  <c r="Y109" i="25"/>
  <c r="Y110" i="25"/>
  <c r="Y111" i="25"/>
  <c r="Y112" i="25"/>
  <c r="Y113" i="25"/>
  <c r="Y114" i="25"/>
  <c r="Y115" i="25"/>
  <c r="Y116" i="25"/>
  <c r="Y117" i="25"/>
  <c r="Y118" i="25"/>
  <c r="Y119" i="25"/>
  <c r="Y120" i="25"/>
  <c r="Y121" i="25"/>
  <c r="Y122" i="25"/>
  <c r="Y123" i="25"/>
  <c r="Y124" i="25"/>
  <c r="Y125" i="25"/>
  <c r="Y126" i="25"/>
  <c r="Y127" i="25"/>
  <c r="Y128" i="25"/>
  <c r="Y129" i="25"/>
  <c r="Y130" i="25"/>
  <c r="Y131" i="25"/>
  <c r="Y132" i="25"/>
  <c r="Y133" i="25"/>
  <c r="Y134" i="25"/>
  <c r="Y135" i="25"/>
  <c r="Y136" i="25"/>
  <c r="Y137" i="25"/>
  <c r="Y138" i="25"/>
  <c r="Y139" i="25"/>
  <c r="Y140" i="25"/>
  <c r="Y141" i="25"/>
  <c r="Y142" i="25"/>
  <c r="Y143" i="25"/>
  <c r="Y144" i="25"/>
  <c r="Y145" i="25"/>
  <c r="Y146" i="25"/>
  <c r="Y147" i="25"/>
  <c r="Y148" i="25"/>
  <c r="Y149" i="25"/>
  <c r="Y150" i="25"/>
  <c r="Y151" i="25"/>
  <c r="Y152" i="25"/>
  <c r="Y153" i="25"/>
  <c r="Y154" i="25"/>
  <c r="Y155" i="25"/>
  <c r="Y156" i="25"/>
  <c r="Y157" i="25"/>
  <c r="Y158" i="25"/>
  <c r="Y159" i="25"/>
  <c r="Y160" i="25"/>
  <c r="Y161" i="25"/>
  <c r="Y162" i="25"/>
  <c r="Y163" i="25"/>
  <c r="Y164" i="25"/>
  <c r="Y165" i="25"/>
  <c r="Y166" i="25"/>
  <c r="Y167" i="25"/>
  <c r="Y168" i="25"/>
  <c r="Y169" i="25"/>
  <c r="Y170" i="25"/>
  <c r="Y171" i="25"/>
  <c r="Y172" i="25"/>
  <c r="Y173" i="25"/>
  <c r="Y174" i="25"/>
  <c r="Y175" i="25"/>
  <c r="Y176" i="25"/>
  <c r="Y177" i="25"/>
  <c r="Y178" i="25"/>
  <c r="Y179" i="25"/>
  <c r="Y180" i="25"/>
  <c r="Y181" i="25"/>
  <c r="Y182" i="25"/>
  <c r="Y183" i="25"/>
  <c r="Y184" i="25"/>
  <c r="Y185" i="25"/>
  <c r="Y186" i="25"/>
  <c r="Y187" i="25"/>
  <c r="Y188" i="25"/>
  <c r="Y189" i="25"/>
  <c r="Y190" i="25"/>
  <c r="Y191" i="25"/>
  <c r="Y192" i="25"/>
  <c r="Y193" i="25"/>
  <c r="Y194" i="25"/>
  <c r="Y195" i="25"/>
  <c r="Y196" i="25"/>
  <c r="Y197" i="25"/>
  <c r="Y198" i="25"/>
  <c r="Y199" i="25"/>
  <c r="Y200" i="25"/>
  <c r="Y201" i="25"/>
  <c r="Y202" i="25"/>
  <c r="Y203" i="25"/>
  <c r="Y204" i="25"/>
  <c r="Y205" i="25"/>
  <c r="Y206" i="25"/>
  <c r="Y207" i="25"/>
  <c r="Y208" i="25"/>
  <c r="Y209" i="25"/>
  <c r="Y210" i="25"/>
  <c r="Y211" i="25"/>
  <c r="Y212" i="25"/>
  <c r="Y213" i="25"/>
  <c r="Y214" i="25"/>
  <c r="Y215" i="25"/>
  <c r="Y216" i="25"/>
  <c r="Y217" i="25"/>
  <c r="Y218" i="25"/>
  <c r="Y219" i="25"/>
  <c r="Y220" i="25"/>
  <c r="Y221" i="25"/>
  <c r="Y222" i="25"/>
  <c r="Y223" i="25"/>
  <c r="Y224" i="25"/>
  <c r="Y225" i="25"/>
  <c r="Y226" i="25"/>
  <c r="Y227" i="25"/>
  <c r="Y228" i="25"/>
  <c r="Y229" i="25"/>
  <c r="Y230" i="25"/>
  <c r="Y231" i="25"/>
  <c r="Y232" i="25"/>
  <c r="Y233" i="25"/>
  <c r="Y234" i="25"/>
  <c r="Y235" i="25"/>
  <c r="Y236" i="25"/>
  <c r="Y237" i="25"/>
  <c r="Y238" i="25"/>
  <c r="Y239" i="25"/>
  <c r="Y240" i="25"/>
  <c r="Y241" i="25"/>
  <c r="Y242" i="25"/>
  <c r="Y243" i="25"/>
  <c r="Y244" i="25"/>
  <c r="Y245" i="25"/>
  <c r="Y246" i="25"/>
  <c r="Y247" i="25"/>
  <c r="Y248" i="25"/>
  <c r="Y249" i="25"/>
  <c r="Y250" i="25"/>
  <c r="Y251" i="25"/>
  <c r="Y252" i="25"/>
  <c r="Y253" i="25"/>
  <c r="Y254" i="25"/>
  <c r="Y255" i="25"/>
  <c r="Y256" i="25"/>
  <c r="Y257" i="25"/>
  <c r="Y258" i="25"/>
  <c r="Y259" i="25"/>
  <c r="Y260" i="25"/>
  <c r="Y261" i="25"/>
  <c r="Y262" i="25"/>
  <c r="Y263" i="25"/>
  <c r="Y264" i="25"/>
  <c r="Y265" i="25"/>
  <c r="Y266" i="25"/>
  <c r="Y267" i="25"/>
  <c r="Y268" i="25"/>
  <c r="Y269" i="25"/>
  <c r="Y270" i="25"/>
  <c r="Y271" i="25"/>
  <c r="Y272" i="25"/>
  <c r="Y273" i="25"/>
  <c r="Y274" i="25"/>
  <c r="Y275" i="25"/>
  <c r="Y276" i="25"/>
  <c r="Y277" i="25"/>
  <c r="Y278" i="25"/>
  <c r="Y279" i="25"/>
  <c r="Y280" i="25"/>
  <c r="Y281" i="25"/>
  <c r="Y282" i="25"/>
  <c r="Y283" i="25"/>
  <c r="Y284" i="25"/>
  <c r="Y285" i="25"/>
  <c r="Y286" i="25"/>
  <c r="Y287" i="25"/>
  <c r="Y288" i="25"/>
  <c r="Y289" i="25"/>
  <c r="Y290" i="25"/>
  <c r="Y291" i="25"/>
  <c r="Y292" i="25"/>
  <c r="Y293" i="25"/>
  <c r="Y294" i="25"/>
  <c r="Y295" i="25"/>
  <c r="Y296" i="25"/>
  <c r="Y297" i="25"/>
  <c r="Y298" i="25"/>
  <c r="Y299" i="25"/>
  <c r="Y300" i="25"/>
  <c r="Y301" i="25"/>
  <c r="Y302" i="25"/>
  <c r="Y303" i="25"/>
  <c r="Y304" i="25"/>
  <c r="Y305" i="25"/>
  <c r="Y306" i="25"/>
  <c r="Y307" i="25"/>
  <c r="Y308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E4" i="25"/>
  <c r="E5" i="25" s="1"/>
  <c r="F4" i="25"/>
  <c r="F5" i="25" s="1"/>
  <c r="G4" i="25"/>
  <c r="G5" i="25" s="1"/>
  <c r="H4" i="25"/>
  <c r="I4" i="25"/>
  <c r="J4" i="25"/>
  <c r="K4" i="25"/>
  <c r="L4" i="25"/>
  <c r="L5" i="25" s="1"/>
  <c r="M4" i="25"/>
  <c r="M5" i="25" s="1"/>
  <c r="N4" i="25"/>
  <c r="N5" i="25" s="1"/>
  <c r="O4" i="25"/>
  <c r="O5" i="25" s="1"/>
  <c r="P4" i="25"/>
  <c r="Q4" i="25"/>
  <c r="R4" i="25"/>
  <c r="S4" i="25"/>
  <c r="T4" i="25"/>
  <c r="T5" i="25" s="1"/>
  <c r="U4" i="25"/>
  <c r="U5" i="25" s="1"/>
  <c r="V4" i="25"/>
  <c r="V5" i="25" s="1"/>
  <c r="W4" i="25"/>
  <c r="W5" i="25" s="1"/>
  <c r="X4" i="25"/>
  <c r="H5" i="25"/>
  <c r="I5" i="25"/>
  <c r="J5" i="25"/>
  <c r="K5" i="25"/>
  <c r="P5" i="25"/>
  <c r="Q5" i="25"/>
  <c r="R5" i="25"/>
  <c r="S5" i="25"/>
  <c r="X5" i="25"/>
  <c r="D4" i="25"/>
  <c r="D5" i="25" s="1"/>
  <c r="Y6" i="25"/>
  <c r="Y3" i="25"/>
  <c r="Y59" i="24"/>
  <c r="Y58" i="24"/>
  <c r="Y57" i="24"/>
  <c r="Y56" i="24"/>
  <c r="Y55" i="24"/>
  <c r="Y54" i="24"/>
  <c r="Y53" i="24"/>
  <c r="Y52" i="24"/>
  <c r="Y51" i="24"/>
  <c r="Y50" i="24"/>
  <c r="Y49" i="24"/>
  <c r="Y48" i="24"/>
  <c r="Y47" i="24"/>
  <c r="Y46" i="24"/>
  <c r="Y45" i="24"/>
  <c r="Y44" i="24"/>
  <c r="Y43" i="24"/>
  <c r="Y42" i="24"/>
  <c r="Y41" i="24"/>
  <c r="Y40" i="24"/>
  <c r="Y39" i="24"/>
  <c r="Y38" i="24"/>
  <c r="Y37" i="24"/>
  <c r="Y36" i="24"/>
  <c r="Y35" i="24"/>
  <c r="Y34" i="24"/>
  <c r="Y33" i="24"/>
  <c r="Y32" i="24"/>
  <c r="Y31" i="24"/>
  <c r="Y30" i="24"/>
  <c r="Y29" i="24"/>
  <c r="Y28" i="24"/>
  <c r="Y27" i="24"/>
  <c r="Y26" i="24"/>
  <c r="Y25" i="24"/>
  <c r="Y24" i="24"/>
  <c r="Y23" i="24"/>
  <c r="Y22" i="24"/>
  <c r="Y21" i="24"/>
  <c r="Y20" i="24"/>
  <c r="Y19" i="24"/>
  <c r="Y18" i="24"/>
  <c r="Y17" i="24"/>
  <c r="Y16" i="24"/>
  <c r="Y15" i="24"/>
  <c r="Y14" i="24"/>
  <c r="Y13" i="24"/>
  <c r="Y12" i="24"/>
  <c r="Y11" i="24"/>
  <c r="Y10" i="24"/>
  <c r="Y9" i="24"/>
  <c r="Y8" i="24"/>
  <c r="Y7" i="24"/>
  <c r="Y6" i="24"/>
  <c r="X4" i="24"/>
  <c r="X5" i="24" s="1"/>
  <c r="W4" i="24"/>
  <c r="W5" i="24" s="1"/>
  <c r="V4" i="24"/>
  <c r="V5" i="24" s="1"/>
  <c r="U4" i="24"/>
  <c r="U5" i="24" s="1"/>
  <c r="T4" i="24"/>
  <c r="T5" i="24" s="1"/>
  <c r="S4" i="24"/>
  <c r="S5" i="24" s="1"/>
  <c r="R4" i="24"/>
  <c r="R5" i="24" s="1"/>
  <c r="Q4" i="24"/>
  <c r="Q5" i="24" s="1"/>
  <c r="P4" i="24"/>
  <c r="P5" i="24" s="1"/>
  <c r="O4" i="24"/>
  <c r="O5" i="24" s="1"/>
  <c r="N4" i="24"/>
  <c r="N5" i="24" s="1"/>
  <c r="M4" i="24"/>
  <c r="M5" i="24" s="1"/>
  <c r="L4" i="24"/>
  <c r="L5" i="24" s="1"/>
  <c r="K4" i="24"/>
  <c r="K5" i="24" s="1"/>
  <c r="J4" i="24"/>
  <c r="J5" i="24" s="1"/>
  <c r="I4" i="24"/>
  <c r="I5" i="24" s="1"/>
  <c r="H4" i="24"/>
  <c r="H5" i="24" s="1"/>
  <c r="G4" i="24"/>
  <c r="G5" i="24" s="1"/>
  <c r="F4" i="24"/>
  <c r="F5" i="24" s="1"/>
  <c r="E4" i="24"/>
  <c r="E5" i="24" s="1"/>
  <c r="D4" i="24"/>
  <c r="D5" i="24" s="1"/>
  <c r="Y3" i="24"/>
  <c r="E566" i="3" l="1"/>
  <c r="AI566" i="3" s="1"/>
  <c r="K566" i="3"/>
  <c r="M566" i="3"/>
  <c r="B566" i="3"/>
  <c r="L566" i="3"/>
  <c r="F566" i="3"/>
  <c r="N566" i="3"/>
  <c r="G566" i="3"/>
  <c r="O566" i="3"/>
  <c r="H566" i="3"/>
  <c r="P566" i="3"/>
  <c r="I566" i="3"/>
  <c r="Q566" i="3"/>
  <c r="J566" i="3"/>
  <c r="Y4" i="26"/>
  <c r="X5" i="26"/>
  <c r="Y5" i="26" s="1"/>
  <c r="Y4" i="25"/>
  <c r="Y5" i="25"/>
  <c r="Y5" i="24"/>
  <c r="Y4" i="24"/>
  <c r="Y566" i="3" l="1"/>
  <c r="W566" i="3"/>
  <c r="T566" i="3"/>
  <c r="AE566" i="3" l="1"/>
  <c r="W608" i="3" l="1"/>
  <c r="F7" i="3"/>
  <c r="E7" i="3"/>
  <c r="E459" i="3" l="1"/>
  <c r="E458" i="3"/>
  <c r="E457" i="3"/>
  <c r="E456" i="3"/>
  <c r="E455" i="3"/>
  <c r="E454" i="3"/>
  <c r="E453" i="3"/>
  <c r="E446" i="3"/>
  <c r="E445" i="3"/>
  <c r="E444" i="3"/>
  <c r="E443" i="3"/>
  <c r="E424" i="3"/>
  <c r="E417" i="3"/>
  <c r="E414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E413" i="3" l="1"/>
  <c r="E412" i="3"/>
  <c r="E411" i="3"/>
  <c r="E410" i="3"/>
  <c r="E409" i="3"/>
  <c r="I581" i="1"/>
  <c r="B581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9" i="1"/>
  <c r="I37" i="1"/>
  <c r="I229" i="1"/>
  <c r="I338" i="1"/>
  <c r="I8" i="1"/>
  <c r="E3" i="23"/>
  <c r="E4" i="23"/>
  <c r="E5" i="23"/>
  <c r="E6" i="23"/>
  <c r="E2" i="23"/>
  <c r="E7" i="23"/>
  <c r="E1" i="23" l="1"/>
  <c r="Y66" i="20" l="1"/>
  <c r="Y65" i="20"/>
  <c r="Y64" i="20"/>
  <c r="Y63" i="20"/>
  <c r="Y62" i="20"/>
  <c r="Y61" i="20"/>
  <c r="Y60" i="20"/>
  <c r="Y59" i="20"/>
  <c r="Y58" i="20"/>
  <c r="Y57" i="20"/>
  <c r="Y56" i="20"/>
  <c r="Y55" i="20"/>
  <c r="Y54" i="20"/>
  <c r="Y53" i="20"/>
  <c r="Y52" i="20"/>
  <c r="Y51" i="20"/>
  <c r="Y50" i="20"/>
  <c r="Y49" i="20"/>
  <c r="Y48" i="20"/>
  <c r="Y47" i="20"/>
  <c r="Y46" i="20"/>
  <c r="Y45" i="20"/>
  <c r="Y44" i="20"/>
  <c r="Y43" i="20"/>
  <c r="Y42" i="20"/>
  <c r="Y41" i="20"/>
  <c r="Y40" i="20"/>
  <c r="Y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4" i="20"/>
  <c r="Y3" i="20"/>
  <c r="Y102" i="19"/>
  <c r="Y101" i="19"/>
  <c r="Y100" i="19"/>
  <c r="Y99" i="19"/>
  <c r="Y98" i="19"/>
  <c r="Y97" i="19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Y70" i="19"/>
  <c r="Y69" i="19"/>
  <c r="Y68" i="19"/>
  <c r="Y67" i="19"/>
  <c r="Y66" i="19"/>
  <c r="Y65" i="19"/>
  <c r="Y64" i="19"/>
  <c r="Y63" i="19"/>
  <c r="Y62" i="19"/>
  <c r="Y61" i="19"/>
  <c r="Y60" i="19"/>
  <c r="Y59" i="19"/>
  <c r="Y58" i="19"/>
  <c r="Y57" i="19"/>
  <c r="Y56" i="19"/>
  <c r="Y55" i="19"/>
  <c r="Y54" i="19"/>
  <c r="Y53" i="19"/>
  <c r="Y52" i="19"/>
  <c r="Y51" i="19"/>
  <c r="Y50" i="19"/>
  <c r="Y49" i="19"/>
  <c r="Y48" i="19"/>
  <c r="Y47" i="19"/>
  <c r="Y46" i="19"/>
  <c r="Y45" i="19"/>
  <c r="Y44" i="19"/>
  <c r="Y43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3" i="19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4" i="18"/>
  <c r="Y3" i="18"/>
  <c r="Y6" i="17"/>
  <c r="Y164" i="17"/>
  <c r="Y163" i="17"/>
  <c r="Y162" i="17"/>
  <c r="Y161" i="17"/>
  <c r="Y160" i="17"/>
  <c r="Y159" i="17"/>
  <c r="Y158" i="17"/>
  <c r="Y157" i="17"/>
  <c r="Y156" i="17"/>
  <c r="Y155" i="17"/>
  <c r="Y154" i="17"/>
  <c r="Y153" i="17"/>
  <c r="Y152" i="17"/>
  <c r="Y151" i="17"/>
  <c r="Y150" i="17"/>
  <c r="Y149" i="17"/>
  <c r="Y148" i="17"/>
  <c r="Y147" i="17"/>
  <c r="Y146" i="17"/>
  <c r="Y145" i="17"/>
  <c r="Y144" i="17"/>
  <c r="Y143" i="17"/>
  <c r="Y142" i="17"/>
  <c r="Y141" i="17"/>
  <c r="Y140" i="17"/>
  <c r="Y139" i="17"/>
  <c r="Y138" i="17"/>
  <c r="Y137" i="17"/>
  <c r="Y136" i="17"/>
  <c r="Y135" i="17"/>
  <c r="Y134" i="17"/>
  <c r="Y133" i="17"/>
  <c r="Y132" i="17"/>
  <c r="Y131" i="17"/>
  <c r="Y130" i="17"/>
  <c r="Y129" i="17"/>
  <c r="Y128" i="17"/>
  <c r="Y127" i="17"/>
  <c r="Y126" i="17"/>
  <c r="Y125" i="17"/>
  <c r="Y124" i="17"/>
  <c r="Y123" i="17"/>
  <c r="Y122" i="17"/>
  <c r="Y121" i="17"/>
  <c r="Y120" i="17"/>
  <c r="Y119" i="17"/>
  <c r="Y118" i="17"/>
  <c r="Y117" i="17"/>
  <c r="Y116" i="17"/>
  <c r="Y115" i="17"/>
  <c r="Y114" i="17"/>
  <c r="Y113" i="17"/>
  <c r="Y112" i="17"/>
  <c r="Y111" i="17"/>
  <c r="Y110" i="17"/>
  <c r="Y109" i="17"/>
  <c r="Y108" i="17"/>
  <c r="Y107" i="17"/>
  <c r="Y106" i="17"/>
  <c r="Y105" i="17"/>
  <c r="Y104" i="17"/>
  <c r="Y103" i="17"/>
  <c r="Y102" i="17"/>
  <c r="Y101" i="17"/>
  <c r="Y100" i="17"/>
  <c r="Y99" i="17"/>
  <c r="Y98" i="17"/>
  <c r="Y97" i="17"/>
  <c r="Y96" i="17"/>
  <c r="Y95" i="17"/>
  <c r="Y94" i="17"/>
  <c r="Y93" i="17"/>
  <c r="Y92" i="17"/>
  <c r="Y91" i="17"/>
  <c r="Y90" i="17"/>
  <c r="Y89" i="17"/>
  <c r="Y88" i="17"/>
  <c r="Y87" i="17"/>
  <c r="Y86" i="17"/>
  <c r="Y85" i="17"/>
  <c r="Y84" i="17"/>
  <c r="Y83" i="17"/>
  <c r="Y82" i="17"/>
  <c r="Y81" i="17"/>
  <c r="Y80" i="17"/>
  <c r="Y79" i="17"/>
  <c r="Y78" i="17"/>
  <c r="Y77" i="17"/>
  <c r="Y76" i="17"/>
  <c r="Y75" i="17"/>
  <c r="Y74" i="17"/>
  <c r="Y73" i="17"/>
  <c r="Y72" i="17"/>
  <c r="Y71" i="17"/>
  <c r="Y70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Y53" i="17"/>
  <c r="Y52" i="17"/>
  <c r="Y51" i="17"/>
  <c r="Y50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4" i="17"/>
  <c r="Y3" i="17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4" i="16"/>
  <c r="Y3" i="16"/>
  <c r="F484" i="3" l="1"/>
  <c r="G484" i="3"/>
  <c r="H484" i="3"/>
  <c r="I484" i="3"/>
  <c r="J484" i="3"/>
  <c r="K484" i="3"/>
  <c r="L484" i="3"/>
  <c r="M484" i="3"/>
  <c r="N484" i="3"/>
  <c r="O484" i="3"/>
  <c r="P484" i="3"/>
  <c r="Q484" i="3"/>
  <c r="R484" i="3"/>
  <c r="C484" i="3"/>
  <c r="B484" i="3"/>
  <c r="T484" i="3" l="1"/>
  <c r="C3" i="6" l="1"/>
  <c r="F483" i="3" l="1"/>
  <c r="G483" i="3"/>
  <c r="H483" i="3"/>
  <c r="I483" i="3"/>
  <c r="J483" i="3"/>
  <c r="K483" i="3"/>
  <c r="L483" i="3"/>
  <c r="M483" i="3"/>
  <c r="N483" i="3"/>
  <c r="O483" i="3"/>
  <c r="P483" i="3"/>
  <c r="Q483" i="3"/>
  <c r="R483" i="3"/>
  <c r="T339" i="3"/>
  <c r="T483" i="3" l="1"/>
  <c r="C483" i="3" l="1"/>
  <c r="B483" i="3"/>
  <c r="D4" i="20"/>
  <c r="E4" i="20" l="1"/>
  <c r="F4" i="20"/>
  <c r="F5" i="20" s="1"/>
  <c r="G4" i="20"/>
  <c r="G5" i="20" s="1"/>
  <c r="H4" i="20"/>
  <c r="I4" i="20"/>
  <c r="J4" i="20"/>
  <c r="J5" i="20" s="1"/>
  <c r="K4" i="20"/>
  <c r="L4" i="20"/>
  <c r="M4" i="20"/>
  <c r="M5" i="20" s="1"/>
  <c r="N4" i="20"/>
  <c r="N5" i="20" s="1"/>
  <c r="O4" i="20"/>
  <c r="O5" i="20" s="1"/>
  <c r="P4" i="20"/>
  <c r="Q4" i="20"/>
  <c r="R4" i="20"/>
  <c r="R5" i="20" s="1"/>
  <c r="S4" i="20"/>
  <c r="T4" i="20"/>
  <c r="U4" i="20"/>
  <c r="U5" i="20" s="1"/>
  <c r="V4" i="20"/>
  <c r="V5" i="20" s="1"/>
  <c r="W4" i="20"/>
  <c r="W5" i="20" s="1"/>
  <c r="X4" i="20"/>
  <c r="D5" i="20"/>
  <c r="X5" i="20"/>
  <c r="T5" i="20"/>
  <c r="S5" i="20"/>
  <c r="Q5" i="20"/>
  <c r="P5" i="20"/>
  <c r="L5" i="20"/>
  <c r="K5" i="20"/>
  <c r="I5" i="20"/>
  <c r="H5" i="20"/>
  <c r="E5" i="20"/>
  <c r="E4" i="19"/>
  <c r="F4" i="19"/>
  <c r="F5" i="19" s="1"/>
  <c r="G4" i="19"/>
  <c r="G5" i="19" s="1"/>
  <c r="H4" i="19"/>
  <c r="I4" i="19"/>
  <c r="J4" i="19"/>
  <c r="J5" i="19" s="1"/>
  <c r="K4" i="19"/>
  <c r="K5" i="19" s="1"/>
  <c r="L4" i="19"/>
  <c r="M4" i="19"/>
  <c r="N4" i="19"/>
  <c r="N5" i="19" s="1"/>
  <c r="O4" i="19"/>
  <c r="O5" i="19" s="1"/>
  <c r="P4" i="19"/>
  <c r="Q4" i="19"/>
  <c r="R4" i="19"/>
  <c r="R5" i="19" s="1"/>
  <c r="S4" i="19"/>
  <c r="S5" i="19" s="1"/>
  <c r="T4" i="19"/>
  <c r="U4" i="19"/>
  <c r="U5" i="19" s="1"/>
  <c r="V4" i="19"/>
  <c r="V5" i="19" s="1"/>
  <c r="W4" i="19"/>
  <c r="W5" i="19" s="1"/>
  <c r="X4" i="19"/>
  <c r="D4" i="19"/>
  <c r="D5" i="19" s="1"/>
  <c r="X5" i="19"/>
  <c r="T5" i="19"/>
  <c r="Q5" i="19"/>
  <c r="P5" i="19"/>
  <c r="M5" i="19"/>
  <c r="L5" i="19"/>
  <c r="I5" i="19"/>
  <c r="H5" i="19"/>
  <c r="E5" i="19"/>
  <c r="E4" i="18"/>
  <c r="E5" i="18" s="1"/>
  <c r="F4" i="18"/>
  <c r="F5" i="18" s="1"/>
  <c r="G4" i="18"/>
  <c r="G5" i="18" s="1"/>
  <c r="H4" i="18"/>
  <c r="I4" i="18"/>
  <c r="J4" i="18"/>
  <c r="J5" i="18" s="1"/>
  <c r="K4" i="18"/>
  <c r="L4" i="18"/>
  <c r="M4" i="18"/>
  <c r="N4" i="18"/>
  <c r="N5" i="18" s="1"/>
  <c r="O4" i="18"/>
  <c r="O5" i="18" s="1"/>
  <c r="P4" i="18"/>
  <c r="Q4" i="18"/>
  <c r="R4" i="18"/>
  <c r="R5" i="18" s="1"/>
  <c r="S4" i="18"/>
  <c r="T4" i="18"/>
  <c r="T5" i="18" s="1"/>
  <c r="U4" i="18"/>
  <c r="V4" i="18"/>
  <c r="W4" i="18"/>
  <c r="W5" i="18" s="1"/>
  <c r="X4" i="18"/>
  <c r="D4" i="18"/>
  <c r="S5" i="18"/>
  <c r="K5" i="18"/>
  <c r="X5" i="18"/>
  <c r="V5" i="18"/>
  <c r="U5" i="18"/>
  <c r="Q5" i="18"/>
  <c r="P5" i="18"/>
  <c r="M5" i="18"/>
  <c r="L5" i="18"/>
  <c r="H5" i="18"/>
  <c r="D5" i="18"/>
  <c r="Y5" i="17"/>
  <c r="Y5" i="16"/>
  <c r="E4" i="17"/>
  <c r="E5" i="17" s="1"/>
  <c r="F4" i="17"/>
  <c r="F5" i="17" s="1"/>
  <c r="G4" i="17"/>
  <c r="G5" i="17" s="1"/>
  <c r="H4" i="17"/>
  <c r="I4" i="17"/>
  <c r="J4" i="17"/>
  <c r="J5" i="17" s="1"/>
  <c r="K4" i="17"/>
  <c r="L4" i="17"/>
  <c r="M4" i="17"/>
  <c r="M5" i="17" s="1"/>
  <c r="N4" i="17"/>
  <c r="N5" i="17" s="1"/>
  <c r="O4" i="17"/>
  <c r="O5" i="17" s="1"/>
  <c r="P4" i="17"/>
  <c r="Q4" i="17"/>
  <c r="R4" i="17"/>
  <c r="R5" i="17" s="1"/>
  <c r="S4" i="17"/>
  <c r="T4" i="17"/>
  <c r="U4" i="17"/>
  <c r="U5" i="17" s="1"/>
  <c r="V4" i="17"/>
  <c r="V5" i="17" s="1"/>
  <c r="W4" i="17"/>
  <c r="W5" i="17" s="1"/>
  <c r="X4" i="17"/>
  <c r="D4" i="17"/>
  <c r="D5" i="17" s="1"/>
  <c r="X5" i="17"/>
  <c r="T5" i="17"/>
  <c r="S5" i="17"/>
  <c r="Q5" i="17"/>
  <c r="P5" i="17"/>
  <c r="L5" i="17"/>
  <c r="K5" i="17"/>
  <c r="I5" i="17"/>
  <c r="H5" i="17"/>
  <c r="E4" i="16"/>
  <c r="E5" i="16" s="1"/>
  <c r="F4" i="16"/>
  <c r="F5" i="16" s="1"/>
  <c r="G4" i="16"/>
  <c r="G5" i="16" s="1"/>
  <c r="H4" i="16"/>
  <c r="I4" i="16"/>
  <c r="J4" i="16"/>
  <c r="K4" i="16"/>
  <c r="L4" i="16"/>
  <c r="L5" i="16" s="1"/>
  <c r="M4" i="16"/>
  <c r="M5" i="16" s="1"/>
  <c r="N4" i="16"/>
  <c r="N5" i="16" s="1"/>
  <c r="O4" i="16"/>
  <c r="O5" i="16" s="1"/>
  <c r="P4" i="16"/>
  <c r="Q4" i="16"/>
  <c r="R4" i="16"/>
  <c r="S4" i="16"/>
  <c r="T4" i="16"/>
  <c r="T5" i="16" s="1"/>
  <c r="U4" i="16"/>
  <c r="U5" i="16" s="1"/>
  <c r="V4" i="16"/>
  <c r="V5" i="16" s="1"/>
  <c r="W4" i="16"/>
  <c r="W5" i="16" s="1"/>
  <c r="X4" i="16"/>
  <c r="H5" i="16"/>
  <c r="I5" i="16"/>
  <c r="J5" i="16"/>
  <c r="K5" i="16"/>
  <c r="P5" i="16"/>
  <c r="Q5" i="16"/>
  <c r="R5" i="16"/>
  <c r="S5" i="16"/>
  <c r="X5" i="16"/>
  <c r="D4" i="16"/>
  <c r="D5" i="16" s="1"/>
  <c r="Y4" i="19" l="1"/>
  <c r="Y5" i="20"/>
  <c r="Y5" i="19"/>
  <c r="I5" i="18"/>
  <c r="Y5" i="18" s="1"/>
  <c r="D466" i="3" l="1"/>
  <c r="B351" i="3"/>
  <c r="B350" i="3"/>
  <c r="B126" i="3"/>
  <c r="B274" i="3"/>
  <c r="B272" i="3"/>
  <c r="E466" i="3" l="1"/>
  <c r="B466" i="3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97" i="7"/>
  <c r="A98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E640" i="3" l="1"/>
  <c r="E641" i="3" s="1"/>
  <c r="AA519" i="3"/>
  <c r="AI409" i="3" l="1"/>
  <c r="Y409" i="3"/>
  <c r="AE409" i="3"/>
  <c r="AI274" i="3"/>
  <c r="V274" i="3"/>
  <c r="Y274" i="3"/>
  <c r="Y272" i="3"/>
  <c r="AI272" i="3"/>
  <c r="V272" i="3"/>
  <c r="AI339" i="3"/>
  <c r="V339" i="3"/>
  <c r="AE339" i="3"/>
  <c r="Y339" i="3"/>
  <c r="Y126" i="3"/>
  <c r="AE126" i="3"/>
  <c r="AI126" i="3"/>
  <c r="AI351" i="3"/>
  <c r="V351" i="3"/>
  <c r="Y351" i="3"/>
  <c r="Y350" i="3"/>
  <c r="AI350" i="3"/>
  <c r="V350" i="3"/>
  <c r="Y399" i="3"/>
  <c r="AI399" i="3"/>
  <c r="Y324" i="3"/>
  <c r="AI324" i="3"/>
  <c r="Y266" i="3"/>
  <c r="AI266" i="3"/>
  <c r="Y374" i="3"/>
  <c r="AI374" i="3"/>
  <c r="Y408" i="3"/>
  <c r="Y400" i="3"/>
  <c r="AI400" i="3"/>
  <c r="Y392" i="3"/>
  <c r="AI392" i="3"/>
  <c r="Y384" i="3"/>
  <c r="AI384" i="3"/>
  <c r="Y376" i="3"/>
  <c r="AI376" i="3"/>
  <c r="Y368" i="3"/>
  <c r="AI368" i="3"/>
  <c r="Y360" i="3"/>
  <c r="AI360" i="3"/>
  <c r="Y352" i="3"/>
  <c r="AI352" i="3"/>
  <c r="Y342" i="3"/>
  <c r="AI342" i="3"/>
  <c r="Y333" i="3"/>
  <c r="AI333" i="3"/>
  <c r="Y325" i="3"/>
  <c r="AI325" i="3"/>
  <c r="Y317" i="3"/>
  <c r="AI317" i="3"/>
  <c r="Y309" i="3"/>
  <c r="AI309" i="3"/>
  <c r="Y301" i="3"/>
  <c r="AI301" i="3"/>
  <c r="Y293" i="3"/>
  <c r="AI293" i="3"/>
  <c r="Y285" i="3"/>
  <c r="AI285" i="3"/>
  <c r="Y277" i="3"/>
  <c r="AI277" i="3"/>
  <c r="Y267" i="3"/>
  <c r="AI267" i="3"/>
  <c r="Y259" i="3"/>
  <c r="AI259" i="3"/>
  <c r="Y251" i="3"/>
  <c r="AI251" i="3"/>
  <c r="Y243" i="3"/>
  <c r="Y235" i="3"/>
  <c r="Y219" i="3"/>
  <c r="AI219" i="3"/>
  <c r="Y211" i="3"/>
  <c r="AI211" i="3"/>
  <c r="Y203" i="3"/>
  <c r="AI203" i="3"/>
  <c r="Y195" i="3"/>
  <c r="AI195" i="3"/>
  <c r="Y187" i="3"/>
  <c r="AI187" i="3"/>
  <c r="Y179" i="3"/>
  <c r="AI179" i="3"/>
  <c r="Y171" i="3"/>
  <c r="AI171" i="3"/>
  <c r="Y163" i="3"/>
  <c r="AI163" i="3"/>
  <c r="Y155" i="3"/>
  <c r="AI155" i="3"/>
  <c r="Y139" i="3"/>
  <c r="AI139" i="3"/>
  <c r="Y131" i="3"/>
  <c r="AI131" i="3"/>
  <c r="Y122" i="3"/>
  <c r="AI122" i="3"/>
  <c r="Y114" i="3"/>
  <c r="AI114" i="3"/>
  <c r="Y106" i="3"/>
  <c r="AI106" i="3"/>
  <c r="Y98" i="3"/>
  <c r="AI98" i="3"/>
  <c r="Y90" i="3"/>
  <c r="AI90" i="3"/>
  <c r="Y82" i="3"/>
  <c r="AI82" i="3"/>
  <c r="Y74" i="3"/>
  <c r="AI74" i="3"/>
  <c r="Y66" i="3"/>
  <c r="AI66" i="3"/>
  <c r="Y58" i="3"/>
  <c r="Y50" i="3"/>
  <c r="Y26" i="3"/>
  <c r="Y341" i="3"/>
  <c r="AI341" i="3"/>
  <c r="Y300" i="3"/>
  <c r="AI300" i="3"/>
  <c r="Y226" i="3"/>
  <c r="AI226" i="3"/>
  <c r="Y382" i="3"/>
  <c r="AI382" i="3"/>
  <c r="Y323" i="3"/>
  <c r="AI323" i="3"/>
  <c r="Y291" i="3"/>
  <c r="AI291" i="3"/>
  <c r="Y283" i="3"/>
  <c r="AI283" i="3"/>
  <c r="Y275" i="3"/>
  <c r="AI275" i="3"/>
  <c r="Y265" i="3"/>
  <c r="AI265" i="3"/>
  <c r="Y257" i="3"/>
  <c r="AI257" i="3"/>
  <c r="Y249" i="3"/>
  <c r="AI249" i="3"/>
  <c r="Y241" i="3"/>
  <c r="Y233" i="3"/>
  <c r="Y225" i="3"/>
  <c r="AI225" i="3"/>
  <c r="Y217" i="3"/>
  <c r="Y209" i="3"/>
  <c r="Y201" i="3"/>
  <c r="AI201" i="3"/>
  <c r="Y193" i="3"/>
  <c r="AI193" i="3"/>
  <c r="Y185" i="3"/>
  <c r="AI185" i="3"/>
  <c r="Y177" i="3"/>
  <c r="AI177" i="3"/>
  <c r="Y169" i="3"/>
  <c r="AI169" i="3"/>
  <c r="Y161" i="3"/>
  <c r="AI161" i="3"/>
  <c r="Y153" i="3"/>
  <c r="AI153" i="3"/>
  <c r="Y145" i="3"/>
  <c r="AI145" i="3"/>
  <c r="Y137" i="3"/>
  <c r="AI137" i="3"/>
  <c r="Y129" i="3"/>
  <c r="AI129" i="3"/>
  <c r="Y120" i="3"/>
  <c r="AI120" i="3"/>
  <c r="Y112" i="3"/>
  <c r="AI112" i="3"/>
  <c r="Y104" i="3"/>
  <c r="AI104" i="3"/>
  <c r="Y96" i="3"/>
  <c r="AI96" i="3"/>
  <c r="Y88" i="3"/>
  <c r="AI88" i="3"/>
  <c r="Y80" i="3"/>
  <c r="AI80" i="3"/>
  <c r="Y72" i="3"/>
  <c r="AI72" i="3"/>
  <c r="Y64" i="3"/>
  <c r="AI64" i="3"/>
  <c r="Y56" i="3"/>
  <c r="Y32" i="3"/>
  <c r="AI414" i="3"/>
  <c r="Y383" i="3"/>
  <c r="AI383" i="3"/>
  <c r="Y359" i="3"/>
  <c r="AI359" i="3"/>
  <c r="Y284" i="3"/>
  <c r="AI284" i="3"/>
  <c r="Y242" i="3"/>
  <c r="Y178" i="3"/>
  <c r="AI178" i="3"/>
  <c r="Y138" i="3"/>
  <c r="AI138" i="3"/>
  <c r="Y89" i="3"/>
  <c r="AI89" i="3"/>
  <c r="Y358" i="3"/>
  <c r="AI358" i="3"/>
  <c r="Y307" i="3"/>
  <c r="AI307" i="3"/>
  <c r="Y405" i="3"/>
  <c r="Y397" i="3"/>
  <c r="AI397" i="3"/>
  <c r="Y389" i="3"/>
  <c r="AI389" i="3"/>
  <c r="Y381" i="3"/>
  <c r="AI381" i="3"/>
  <c r="Y373" i="3"/>
  <c r="AI373" i="3"/>
  <c r="Y365" i="3"/>
  <c r="AI365" i="3"/>
  <c r="Y357" i="3"/>
  <c r="AI357" i="3"/>
  <c r="Y347" i="3"/>
  <c r="AI347" i="3"/>
  <c r="Y338" i="3"/>
  <c r="AI338" i="3"/>
  <c r="Y330" i="3"/>
  <c r="AI330" i="3"/>
  <c r="Y322" i="3"/>
  <c r="AI322" i="3"/>
  <c r="Y314" i="3"/>
  <c r="AI314" i="3"/>
  <c r="Y306" i="3"/>
  <c r="AI306" i="3"/>
  <c r="Y298" i="3"/>
  <c r="AI298" i="3"/>
  <c r="Y290" i="3"/>
  <c r="AI290" i="3"/>
  <c r="Y282" i="3"/>
  <c r="AI282" i="3"/>
  <c r="Y273" i="3"/>
  <c r="AI273" i="3"/>
  <c r="Y264" i="3"/>
  <c r="AI264" i="3"/>
  <c r="Y256" i="3"/>
  <c r="AI256" i="3"/>
  <c r="Y248" i="3"/>
  <c r="AI248" i="3"/>
  <c r="Y240" i="3"/>
  <c r="AI240" i="3"/>
  <c r="Y232" i="3"/>
  <c r="Y224" i="3"/>
  <c r="AI224" i="3"/>
  <c r="Y216" i="3"/>
  <c r="Y208" i="3"/>
  <c r="Y200" i="3"/>
  <c r="AI200" i="3"/>
  <c r="Y192" i="3"/>
  <c r="AI192" i="3"/>
  <c r="Y184" i="3"/>
  <c r="AI184" i="3"/>
  <c r="Y176" i="3"/>
  <c r="AI176" i="3"/>
  <c r="Y168" i="3"/>
  <c r="AI168" i="3"/>
  <c r="Y160" i="3"/>
  <c r="AI160" i="3"/>
  <c r="Y152" i="3"/>
  <c r="AI152" i="3"/>
  <c r="Y144" i="3"/>
  <c r="AI144" i="3"/>
  <c r="Y136" i="3"/>
  <c r="AI136" i="3"/>
  <c r="Y128" i="3"/>
  <c r="AI128" i="3"/>
  <c r="Y119" i="3"/>
  <c r="AI119" i="3"/>
  <c r="Y111" i="3"/>
  <c r="AI111" i="3"/>
  <c r="Y103" i="3"/>
  <c r="AI103" i="3"/>
  <c r="Y95" i="3"/>
  <c r="AI95" i="3"/>
  <c r="Y87" i="3"/>
  <c r="AI87" i="3"/>
  <c r="Y79" i="3"/>
  <c r="AI79" i="3"/>
  <c r="Y71" i="3"/>
  <c r="AI71" i="3"/>
  <c r="Y63" i="3"/>
  <c r="AI63" i="3"/>
  <c r="Y55" i="3"/>
  <c r="Y375" i="3"/>
  <c r="AI375" i="3"/>
  <c r="Y316" i="3"/>
  <c r="AI316" i="3"/>
  <c r="Y258" i="3"/>
  <c r="AI258" i="3"/>
  <c r="Y210" i="3"/>
  <c r="AI210" i="3"/>
  <c r="Y170" i="3"/>
  <c r="AI170" i="3"/>
  <c r="Y130" i="3"/>
  <c r="AI130" i="3"/>
  <c r="Y97" i="3"/>
  <c r="AI97" i="3"/>
  <c r="Y65" i="3"/>
  <c r="AI65" i="3"/>
  <c r="Y340" i="3"/>
  <c r="AI340" i="3"/>
  <c r="Y299" i="3"/>
  <c r="AI299" i="3"/>
  <c r="Y404" i="3"/>
  <c r="Y396" i="3"/>
  <c r="AI396" i="3"/>
  <c r="Y388" i="3"/>
  <c r="AI388" i="3"/>
  <c r="Y380" i="3"/>
  <c r="AI380" i="3"/>
  <c r="Y372" i="3"/>
  <c r="AI372" i="3"/>
  <c r="Y364" i="3"/>
  <c r="AI364" i="3"/>
  <c r="Y356" i="3"/>
  <c r="AI356" i="3"/>
  <c r="Y346" i="3"/>
  <c r="AI346" i="3"/>
  <c r="Y337" i="3"/>
  <c r="AI337" i="3"/>
  <c r="Y329" i="3"/>
  <c r="AI329" i="3"/>
  <c r="Y321" i="3"/>
  <c r="AI321" i="3"/>
  <c r="Y313" i="3"/>
  <c r="AI313" i="3"/>
  <c r="Y305" i="3"/>
  <c r="AI305" i="3"/>
  <c r="Y297" i="3"/>
  <c r="AI297" i="3"/>
  <c r="Y289" i="3"/>
  <c r="AI289" i="3"/>
  <c r="Y281" i="3"/>
  <c r="AI281" i="3"/>
  <c r="Y271" i="3"/>
  <c r="AI271" i="3"/>
  <c r="Y263" i="3"/>
  <c r="AI263" i="3"/>
  <c r="Y255" i="3"/>
  <c r="AI255" i="3"/>
  <c r="Y247" i="3"/>
  <c r="AI247" i="3"/>
  <c r="Y239" i="3"/>
  <c r="AI239" i="3"/>
  <c r="Y231" i="3"/>
  <c r="Y223" i="3"/>
  <c r="AI223" i="3"/>
  <c r="Y215" i="3"/>
  <c r="Y207" i="3"/>
  <c r="Y199" i="3"/>
  <c r="AI199" i="3"/>
  <c r="Y191" i="3"/>
  <c r="AI191" i="3"/>
  <c r="Y183" i="3"/>
  <c r="AI183" i="3"/>
  <c r="Y175" i="3"/>
  <c r="AI175" i="3"/>
  <c r="Y167" i="3"/>
  <c r="AI167" i="3"/>
  <c r="Y159" i="3"/>
  <c r="AI159" i="3"/>
  <c r="Y151" i="3"/>
  <c r="AI151" i="3"/>
  <c r="Y143" i="3"/>
  <c r="AI143" i="3"/>
  <c r="Y135" i="3"/>
  <c r="AI135" i="3"/>
  <c r="Y127" i="3"/>
  <c r="AI127" i="3"/>
  <c r="Y118" i="3"/>
  <c r="AI118" i="3"/>
  <c r="Y110" i="3"/>
  <c r="AI110" i="3"/>
  <c r="Y102" i="3"/>
  <c r="AI102" i="3"/>
  <c r="Y94" i="3"/>
  <c r="AI94" i="3"/>
  <c r="Y86" i="3"/>
  <c r="AI86" i="3"/>
  <c r="Y78" i="3"/>
  <c r="AI78" i="3"/>
  <c r="Y70" i="3"/>
  <c r="AI70" i="3"/>
  <c r="Y62" i="3"/>
  <c r="Y54" i="3"/>
  <c r="AI54" i="3"/>
  <c r="AI459" i="3"/>
  <c r="Y391" i="3"/>
  <c r="Y367" i="3"/>
  <c r="AI367" i="3"/>
  <c r="Y308" i="3"/>
  <c r="AI308" i="3"/>
  <c r="Y218" i="3"/>
  <c r="AI218" i="3"/>
  <c r="Y202" i="3"/>
  <c r="AI202" i="3"/>
  <c r="Y154" i="3"/>
  <c r="AI154" i="3"/>
  <c r="Y113" i="3"/>
  <c r="AI113" i="3"/>
  <c r="Y73" i="3"/>
  <c r="AI73" i="3"/>
  <c r="Y398" i="3"/>
  <c r="AI398" i="3"/>
  <c r="Y366" i="3"/>
  <c r="AI366" i="3"/>
  <c r="Y315" i="3"/>
  <c r="AI315" i="3"/>
  <c r="Y403" i="3"/>
  <c r="Y395" i="3"/>
  <c r="AI395" i="3"/>
  <c r="Y387" i="3"/>
  <c r="AI387" i="3"/>
  <c r="Y379" i="3"/>
  <c r="AI379" i="3"/>
  <c r="Y371" i="3"/>
  <c r="AI371" i="3"/>
  <c r="Y363" i="3"/>
  <c r="AI363" i="3"/>
  <c r="Y355" i="3"/>
  <c r="AI355" i="3"/>
  <c r="Y345" i="3"/>
  <c r="AI345" i="3"/>
  <c r="Y336" i="3"/>
  <c r="AI336" i="3"/>
  <c r="Y328" i="3"/>
  <c r="AI328" i="3"/>
  <c r="Y320" i="3"/>
  <c r="AI320" i="3"/>
  <c r="Y312" i="3"/>
  <c r="AI312" i="3"/>
  <c r="Y304" i="3"/>
  <c r="AI304" i="3"/>
  <c r="Y296" i="3"/>
  <c r="AI296" i="3"/>
  <c r="Y288" i="3"/>
  <c r="AI288" i="3"/>
  <c r="Y280" i="3"/>
  <c r="AI280" i="3"/>
  <c r="Y270" i="3"/>
  <c r="AI270" i="3"/>
  <c r="Y262" i="3"/>
  <c r="AI262" i="3"/>
  <c r="Y254" i="3"/>
  <c r="AI254" i="3"/>
  <c r="Y246" i="3"/>
  <c r="AI246" i="3"/>
  <c r="Y238" i="3"/>
  <c r="AI238" i="3"/>
  <c r="Y230" i="3"/>
  <c r="Y222" i="3"/>
  <c r="AI222" i="3"/>
  <c r="Y198" i="3"/>
  <c r="AI198" i="3"/>
  <c r="Y190" i="3"/>
  <c r="AI190" i="3"/>
  <c r="Y182" i="3"/>
  <c r="AI182" i="3"/>
  <c r="Y174" i="3"/>
  <c r="AI174" i="3"/>
  <c r="Y166" i="3"/>
  <c r="AI166" i="3"/>
  <c r="Y158" i="3"/>
  <c r="AI158" i="3"/>
  <c r="Y150" i="3"/>
  <c r="Y142" i="3"/>
  <c r="AI142" i="3"/>
  <c r="Y134" i="3"/>
  <c r="AI134" i="3"/>
  <c r="Y125" i="3"/>
  <c r="AI125" i="3"/>
  <c r="Y117" i="3"/>
  <c r="AI117" i="3"/>
  <c r="Y109" i="3"/>
  <c r="AI109" i="3"/>
  <c r="Y101" i="3"/>
  <c r="AI101" i="3"/>
  <c r="Y93" i="3"/>
  <c r="AI93" i="3"/>
  <c r="Y85" i="3"/>
  <c r="AI85" i="3"/>
  <c r="Y77" i="3"/>
  <c r="AI77" i="3"/>
  <c r="Y69" i="3"/>
  <c r="AI69" i="3"/>
  <c r="Y61" i="3"/>
  <c r="AI61" i="3"/>
  <c r="Y53" i="3"/>
  <c r="Y21" i="3"/>
  <c r="Y349" i="3"/>
  <c r="AI349" i="3"/>
  <c r="Y276" i="3"/>
  <c r="AI276" i="3"/>
  <c r="Y234" i="3"/>
  <c r="Y194" i="3"/>
  <c r="AI194" i="3"/>
  <c r="Y162" i="3"/>
  <c r="AI162" i="3"/>
  <c r="Y121" i="3"/>
  <c r="AI121" i="3"/>
  <c r="Y81" i="3"/>
  <c r="AI81" i="3"/>
  <c r="Y348" i="3"/>
  <c r="AI348" i="3"/>
  <c r="Y402" i="3"/>
  <c r="AI394" i="3"/>
  <c r="Y386" i="3"/>
  <c r="AI386" i="3"/>
  <c r="Y378" i="3"/>
  <c r="AI378" i="3"/>
  <c r="Y370" i="3"/>
  <c r="AI370" i="3"/>
  <c r="Y362" i="3"/>
  <c r="AI362" i="3"/>
  <c r="Y354" i="3"/>
  <c r="AI354" i="3"/>
  <c r="Y344" i="3"/>
  <c r="AI344" i="3"/>
  <c r="Y335" i="3"/>
  <c r="AI335" i="3"/>
  <c r="Y327" i="3"/>
  <c r="AI327" i="3"/>
  <c r="Y319" i="3"/>
  <c r="AI319" i="3"/>
  <c r="Y311" i="3"/>
  <c r="AI311" i="3"/>
  <c r="Y303" i="3"/>
  <c r="AI303" i="3"/>
  <c r="Y295" i="3"/>
  <c r="AI295" i="3"/>
  <c r="Y287" i="3"/>
  <c r="AI287" i="3"/>
  <c r="Y279" i="3"/>
  <c r="AI279" i="3"/>
  <c r="Y269" i="3"/>
  <c r="AI269" i="3"/>
  <c r="Y261" i="3"/>
  <c r="AI261" i="3"/>
  <c r="Y253" i="3"/>
  <c r="AI253" i="3"/>
  <c r="Y245" i="3"/>
  <c r="Y237" i="3"/>
  <c r="AI237" i="3"/>
  <c r="Y229" i="3"/>
  <c r="Y221" i="3"/>
  <c r="AI221" i="3"/>
  <c r="Y205" i="3"/>
  <c r="AI205" i="3"/>
  <c r="Y197" i="3"/>
  <c r="AI197" i="3"/>
  <c r="Y189" i="3"/>
  <c r="AI189" i="3"/>
  <c r="Y181" i="3"/>
  <c r="AI181" i="3"/>
  <c r="Y173" i="3"/>
  <c r="AI173" i="3"/>
  <c r="Y165" i="3"/>
  <c r="AI165" i="3"/>
  <c r="Y157" i="3"/>
  <c r="AI157" i="3"/>
  <c r="Y149" i="3"/>
  <c r="Y141" i="3"/>
  <c r="AI141" i="3"/>
  <c r="Y133" i="3"/>
  <c r="AI133" i="3"/>
  <c r="Y124" i="3"/>
  <c r="AI124" i="3"/>
  <c r="Y116" i="3"/>
  <c r="AI116" i="3"/>
  <c r="Y108" i="3"/>
  <c r="AI108" i="3"/>
  <c r="Y100" i="3"/>
  <c r="AI100" i="3"/>
  <c r="Y92" i="3"/>
  <c r="AI92" i="3"/>
  <c r="Y84" i="3"/>
  <c r="AI84" i="3"/>
  <c r="Y76" i="3"/>
  <c r="AI76" i="3"/>
  <c r="Y68" i="3"/>
  <c r="AI68" i="3"/>
  <c r="Y60" i="3"/>
  <c r="Y52" i="3"/>
  <c r="Y20" i="3"/>
  <c r="Y407" i="3"/>
  <c r="Y332" i="3"/>
  <c r="AI332" i="3"/>
  <c r="Y292" i="3"/>
  <c r="AI292" i="3"/>
  <c r="Y250" i="3"/>
  <c r="AI250" i="3"/>
  <c r="Y186" i="3"/>
  <c r="AI186" i="3"/>
  <c r="Y146" i="3"/>
  <c r="AI146" i="3"/>
  <c r="Y105" i="3"/>
  <c r="AI105" i="3"/>
  <c r="Y57" i="3"/>
  <c r="Y406" i="3"/>
  <c r="Y331" i="3"/>
  <c r="AI331" i="3"/>
  <c r="Y401" i="3"/>
  <c r="AI401" i="3"/>
  <c r="Y393" i="3"/>
  <c r="Y385" i="3"/>
  <c r="AI385" i="3"/>
  <c r="Y377" i="3"/>
  <c r="AI377" i="3"/>
  <c r="Y369" i="3"/>
  <c r="AI369" i="3"/>
  <c r="Y361" i="3"/>
  <c r="AI361" i="3"/>
  <c r="Y353" i="3"/>
  <c r="AI353" i="3"/>
  <c r="Y343" i="3"/>
  <c r="AI343" i="3"/>
  <c r="Y334" i="3"/>
  <c r="AI334" i="3"/>
  <c r="Y326" i="3"/>
  <c r="AI326" i="3"/>
  <c r="Y318" i="3"/>
  <c r="AI318" i="3"/>
  <c r="Y310" i="3"/>
  <c r="AI310" i="3"/>
  <c r="Y302" i="3"/>
  <c r="AI302" i="3"/>
  <c r="Y294" i="3"/>
  <c r="AI294" i="3"/>
  <c r="Y286" i="3"/>
  <c r="AI286" i="3"/>
  <c r="Y278" i="3"/>
  <c r="AI278" i="3"/>
  <c r="Y268" i="3"/>
  <c r="AI268" i="3"/>
  <c r="Y260" i="3"/>
  <c r="AI260" i="3"/>
  <c r="Y252" i="3"/>
  <c r="AI252" i="3"/>
  <c r="Y244" i="3"/>
  <c r="Y236" i="3"/>
  <c r="AI236" i="3"/>
  <c r="Y228" i="3"/>
  <c r="Y220" i="3"/>
  <c r="AI220" i="3"/>
  <c r="Y212" i="3"/>
  <c r="AI212" i="3"/>
  <c r="Y204" i="3"/>
  <c r="AI204" i="3"/>
  <c r="Y196" i="3"/>
  <c r="AI196" i="3"/>
  <c r="Y188" i="3"/>
  <c r="AI188" i="3"/>
  <c r="Y180" i="3"/>
  <c r="AI180" i="3"/>
  <c r="Y172" i="3"/>
  <c r="AI172" i="3"/>
  <c r="Y164" i="3"/>
  <c r="AI164" i="3"/>
  <c r="Y156" i="3"/>
  <c r="AI156" i="3"/>
  <c r="Y148" i="3"/>
  <c r="Y140" i="3"/>
  <c r="AI140" i="3"/>
  <c r="Y132" i="3"/>
  <c r="AI132" i="3"/>
  <c r="Y123" i="3"/>
  <c r="AI123" i="3"/>
  <c r="Y115" i="3"/>
  <c r="AI115" i="3"/>
  <c r="Y107" i="3"/>
  <c r="AI107" i="3"/>
  <c r="Y99" i="3"/>
  <c r="AI99" i="3"/>
  <c r="Y91" i="3"/>
  <c r="AI91" i="3"/>
  <c r="Y83" i="3"/>
  <c r="AI83" i="3"/>
  <c r="Y75" i="3"/>
  <c r="AI75" i="3"/>
  <c r="Y67" i="3"/>
  <c r="AI67" i="3"/>
  <c r="Y59" i="3"/>
  <c r="Y51" i="3"/>
  <c r="Y394" i="3"/>
  <c r="Y213" i="3"/>
  <c r="AE44" i="3"/>
  <c r="Y44" i="3"/>
  <c r="AE36" i="3"/>
  <c r="Y36" i="3"/>
  <c r="Y28" i="3"/>
  <c r="AE43" i="3"/>
  <c r="Y43" i="3"/>
  <c r="Y35" i="3"/>
  <c r="Y27" i="3"/>
  <c r="Y10" i="3"/>
  <c r="Y227" i="3"/>
  <c r="Y147" i="3"/>
  <c r="AE42" i="3"/>
  <c r="Y42" i="3"/>
  <c r="Y34" i="3"/>
  <c r="AE49" i="3"/>
  <c r="Y49" i="3"/>
  <c r="Y41" i="3"/>
  <c r="Y33" i="3"/>
  <c r="Y25" i="3"/>
  <c r="Y390" i="3"/>
  <c r="Y48" i="3"/>
  <c r="Y40" i="3"/>
  <c r="Y24" i="3"/>
  <c r="Y414" i="3"/>
  <c r="AE47" i="3"/>
  <c r="Y47" i="3"/>
  <c r="Y39" i="3"/>
  <c r="Y31" i="3"/>
  <c r="Y23" i="3"/>
  <c r="AE46" i="3"/>
  <c r="Y46" i="3"/>
  <c r="Y38" i="3"/>
  <c r="Y30" i="3"/>
  <c r="Y22" i="3"/>
  <c r="Y214" i="3"/>
  <c r="Y206" i="3"/>
  <c r="Y45" i="3"/>
  <c r="Y37" i="3"/>
  <c r="Y29" i="3"/>
  <c r="AE183" i="3"/>
  <c r="AE185" i="3"/>
  <c r="AE177" i="3"/>
  <c r="AE161" i="3"/>
  <c r="AE137" i="3"/>
  <c r="AE129" i="3"/>
  <c r="AE120" i="3"/>
  <c r="AE112" i="3"/>
  <c r="AE96" i="3"/>
  <c r="AE88" i="3"/>
  <c r="AE184" i="3"/>
  <c r="AE176" i="3"/>
  <c r="AE168" i="3"/>
  <c r="AE152" i="3"/>
  <c r="AE136" i="3"/>
  <c r="AE128" i="3"/>
  <c r="AE119" i="3"/>
  <c r="AE111" i="3"/>
  <c r="AE95" i="3"/>
  <c r="AE87" i="3"/>
  <c r="AE118" i="3"/>
  <c r="AE110" i="3"/>
  <c r="AE94" i="3"/>
  <c r="AE86" i="3"/>
  <c r="AE191" i="3"/>
  <c r="AE135" i="3"/>
  <c r="AE190" i="3"/>
  <c r="AE182" i="3"/>
  <c r="AE174" i="3"/>
  <c r="AE166" i="3"/>
  <c r="AE150" i="3"/>
  <c r="AE134" i="3"/>
  <c r="AE125" i="3"/>
  <c r="AE117" i="3"/>
  <c r="AE109" i="3"/>
  <c r="AE93" i="3"/>
  <c r="AE85" i="3"/>
  <c r="AE151" i="3"/>
  <c r="AE189" i="3"/>
  <c r="AE181" i="3"/>
  <c r="AE173" i="3"/>
  <c r="AE165" i="3"/>
  <c r="AE149" i="3"/>
  <c r="AE133" i="3"/>
  <c r="AE124" i="3"/>
  <c r="AE116" i="3"/>
  <c r="AE108" i="3"/>
  <c r="AE100" i="3"/>
  <c r="AE92" i="3"/>
  <c r="AE84" i="3"/>
  <c r="AE167" i="3"/>
  <c r="AE127" i="3"/>
  <c r="AE188" i="3"/>
  <c r="AE180" i="3"/>
  <c r="AE172" i="3"/>
  <c r="AE164" i="3"/>
  <c r="AE132" i="3"/>
  <c r="AE123" i="3"/>
  <c r="AE107" i="3"/>
  <c r="AE99" i="3"/>
  <c r="AE91" i="3"/>
  <c r="AE83" i="3"/>
  <c r="AE187" i="3"/>
  <c r="AE179" i="3"/>
  <c r="AE171" i="3"/>
  <c r="AE163" i="3"/>
  <c r="AE139" i="3"/>
  <c r="AE131" i="3"/>
  <c r="AE122" i="3"/>
  <c r="AE106" i="3"/>
  <c r="AE98" i="3"/>
  <c r="AE90" i="3"/>
  <c r="AE82" i="3"/>
  <c r="AE175" i="3"/>
  <c r="AE186" i="3"/>
  <c r="AE178" i="3"/>
  <c r="AE170" i="3"/>
  <c r="AE162" i="3"/>
  <c r="AE138" i="3"/>
  <c r="AE130" i="3"/>
  <c r="AE121" i="3"/>
  <c r="AE113" i="3"/>
  <c r="AE97" i="3"/>
  <c r="AE89" i="3"/>
  <c r="AE81" i="3"/>
  <c r="V382" i="3"/>
  <c r="V366" i="3"/>
  <c r="V358" i="3"/>
  <c r="V348" i="3"/>
  <c r="V331" i="3"/>
  <c r="V323" i="3"/>
  <c r="V315" i="3"/>
  <c r="V307" i="3"/>
  <c r="V299" i="3"/>
  <c r="V291" i="3"/>
  <c r="V283" i="3"/>
  <c r="V275" i="3"/>
  <c r="V265" i="3"/>
  <c r="V257" i="3"/>
  <c r="V249" i="3"/>
  <c r="V241" i="3"/>
  <c r="V233" i="3"/>
  <c r="V209" i="3"/>
  <c r="V64" i="3"/>
  <c r="V56" i="3"/>
  <c r="V48" i="3"/>
  <c r="V40" i="3"/>
  <c r="V32" i="3"/>
  <c r="W414" i="3"/>
  <c r="V384" i="3"/>
  <c r="V360" i="3"/>
  <c r="V389" i="3"/>
  <c r="V381" i="3"/>
  <c r="V357" i="3"/>
  <c r="V347" i="3"/>
  <c r="V338" i="3"/>
  <c r="V330" i="3"/>
  <c r="V322" i="3"/>
  <c r="V314" i="3"/>
  <c r="V306" i="3"/>
  <c r="V298" i="3"/>
  <c r="V290" i="3"/>
  <c r="V282" i="3"/>
  <c r="V273" i="3"/>
  <c r="V264" i="3"/>
  <c r="V256" i="3"/>
  <c r="V248" i="3"/>
  <c r="V240" i="3"/>
  <c r="V232" i="3"/>
  <c r="V224" i="3"/>
  <c r="V208" i="3"/>
  <c r="V63" i="3"/>
  <c r="V55" i="3"/>
  <c r="V47" i="3"/>
  <c r="V39" i="3"/>
  <c r="V31" i="3"/>
  <c r="V402" i="3"/>
  <c r="V376" i="3"/>
  <c r="V390" i="3"/>
  <c r="V388" i="3"/>
  <c r="V380" i="3"/>
  <c r="V364" i="3"/>
  <c r="V356" i="3"/>
  <c r="V346" i="3"/>
  <c r="V337" i="3"/>
  <c r="V329" i="3"/>
  <c r="V321" i="3"/>
  <c r="V313" i="3"/>
  <c r="V305" i="3"/>
  <c r="V297" i="3"/>
  <c r="V289" i="3"/>
  <c r="V281" i="3"/>
  <c r="V271" i="3"/>
  <c r="V263" i="3"/>
  <c r="V255" i="3"/>
  <c r="V247" i="3"/>
  <c r="V239" i="3"/>
  <c r="V231" i="3"/>
  <c r="V223" i="3"/>
  <c r="V207" i="3"/>
  <c r="V62" i="3"/>
  <c r="V54" i="3"/>
  <c r="V46" i="3"/>
  <c r="V38" i="3"/>
  <c r="V30" i="3"/>
  <c r="W459" i="3"/>
  <c r="V403" i="3"/>
  <c r="V387" i="3"/>
  <c r="V379" i="3"/>
  <c r="V371" i="3"/>
  <c r="V363" i="3"/>
  <c r="V345" i="3"/>
  <c r="V336" i="3"/>
  <c r="V328" i="3"/>
  <c r="V320" i="3"/>
  <c r="V312" i="3"/>
  <c r="V304" i="3"/>
  <c r="V296" i="3"/>
  <c r="V288" i="3"/>
  <c r="V280" i="3"/>
  <c r="V270" i="3"/>
  <c r="V262" i="3"/>
  <c r="V254" i="3"/>
  <c r="V246" i="3"/>
  <c r="V238" i="3"/>
  <c r="V230" i="3"/>
  <c r="V222" i="3"/>
  <c r="V206" i="3"/>
  <c r="V61" i="3"/>
  <c r="V53" i="3"/>
  <c r="V45" i="3"/>
  <c r="V37" i="3"/>
  <c r="V21" i="3"/>
  <c r="W458" i="3"/>
  <c r="V386" i="3"/>
  <c r="V378" i="3"/>
  <c r="V370" i="3"/>
  <c r="V362" i="3"/>
  <c r="V344" i="3"/>
  <c r="V335" i="3"/>
  <c r="V327" i="3"/>
  <c r="V319" i="3"/>
  <c r="V311" i="3"/>
  <c r="V303" i="3"/>
  <c r="V295" i="3"/>
  <c r="V287" i="3"/>
  <c r="V279" i="3"/>
  <c r="V269" i="3"/>
  <c r="V261" i="3"/>
  <c r="V253" i="3"/>
  <c r="V245" i="3"/>
  <c r="V237" i="3"/>
  <c r="V229" i="3"/>
  <c r="V221" i="3"/>
  <c r="V205" i="3"/>
  <c r="V60" i="3"/>
  <c r="V52" i="3"/>
  <c r="V44" i="3"/>
  <c r="V20" i="3"/>
  <c r="W457" i="3"/>
  <c r="V377" i="3"/>
  <c r="V369" i="3"/>
  <c r="V361" i="3"/>
  <c r="V343" i="3"/>
  <c r="V334" i="3"/>
  <c r="V326" i="3"/>
  <c r="V318" i="3"/>
  <c r="V310" i="3"/>
  <c r="V302" i="3"/>
  <c r="V294" i="3"/>
  <c r="V286" i="3"/>
  <c r="V278" i="3"/>
  <c r="V268" i="3"/>
  <c r="V260" i="3"/>
  <c r="V252" i="3"/>
  <c r="V244" i="3"/>
  <c r="V236" i="3"/>
  <c r="V220" i="3"/>
  <c r="V67" i="3"/>
  <c r="V59" i="3"/>
  <c r="V51" i="3"/>
  <c r="V43" i="3"/>
  <c r="V35" i="3"/>
  <c r="W456" i="3"/>
  <c r="V368" i="3"/>
  <c r="V333" i="3"/>
  <c r="V325" i="3"/>
  <c r="V317" i="3"/>
  <c r="V309" i="3"/>
  <c r="V301" i="3"/>
  <c r="V293" i="3"/>
  <c r="V285" i="3"/>
  <c r="V277" i="3"/>
  <c r="V267" i="3"/>
  <c r="V259" i="3"/>
  <c r="V251" i="3"/>
  <c r="V243" i="3"/>
  <c r="V235" i="3"/>
  <c r="V227" i="3"/>
  <c r="V219" i="3"/>
  <c r="V211" i="3"/>
  <c r="V66" i="3"/>
  <c r="V58" i="3"/>
  <c r="V50" i="3"/>
  <c r="V42" i="3"/>
  <c r="V34" i="3"/>
  <c r="V407" i="3"/>
  <c r="V383" i="3"/>
  <c r="V367" i="3"/>
  <c r="V359" i="3"/>
  <c r="V349" i="3"/>
  <c r="V341" i="3"/>
  <c r="V332" i="3"/>
  <c r="V324" i="3"/>
  <c r="V316" i="3"/>
  <c r="V308" i="3"/>
  <c r="V300" i="3"/>
  <c r="V292" i="3"/>
  <c r="V284" i="3"/>
  <c r="V276" i="3"/>
  <c r="V266" i="3"/>
  <c r="V258" i="3"/>
  <c r="V250" i="3"/>
  <c r="V242" i="3"/>
  <c r="V234" i="3"/>
  <c r="V226" i="3"/>
  <c r="V210" i="3"/>
  <c r="V65" i="3"/>
  <c r="V57" i="3"/>
  <c r="V49" i="3"/>
  <c r="V41" i="3"/>
  <c r="V33" i="3"/>
  <c r="D467" i="3" l="1"/>
  <c r="D465" i="3"/>
  <c r="D573" i="3"/>
  <c r="D554" i="3"/>
  <c r="E554" i="3" l="1"/>
  <c r="E465" i="3"/>
  <c r="E573" i="3"/>
  <c r="AI573" i="3" s="1"/>
  <c r="E467" i="3"/>
  <c r="Y573" i="3" l="1"/>
  <c r="E1362" i="15"/>
  <c r="E1363" i="15"/>
  <c r="E1364" i="15"/>
  <c r="E1365" i="15"/>
  <c r="E1366" i="15"/>
  <c r="E1367" i="15"/>
  <c r="E1358" i="15"/>
  <c r="E1359" i="15"/>
  <c r="E1360" i="15"/>
  <c r="E1361" i="15"/>
  <c r="E1351" i="15"/>
  <c r="E1352" i="15"/>
  <c r="E1353" i="15"/>
  <c r="E1354" i="15"/>
  <c r="E1355" i="15"/>
  <c r="E1356" i="15"/>
  <c r="E1357" i="15"/>
  <c r="E1337" i="15"/>
  <c r="E1338" i="15"/>
  <c r="E1339" i="15"/>
  <c r="E1340" i="15"/>
  <c r="E1341" i="15"/>
  <c r="E1342" i="15"/>
  <c r="E1343" i="15"/>
  <c r="E1344" i="15"/>
  <c r="E1345" i="15"/>
  <c r="E1346" i="15"/>
  <c r="E1347" i="15"/>
  <c r="E1348" i="15"/>
  <c r="E1349" i="15"/>
  <c r="E1350" i="15"/>
  <c r="E1326" i="15"/>
  <c r="E1327" i="15"/>
  <c r="E1328" i="15"/>
  <c r="E1329" i="15"/>
  <c r="E1330" i="15"/>
  <c r="E1331" i="15"/>
  <c r="E1332" i="15"/>
  <c r="E1333" i="15"/>
  <c r="E1334" i="15"/>
  <c r="E1335" i="15"/>
  <c r="E1336" i="15"/>
  <c r="E1323" i="15"/>
  <c r="E1324" i="15"/>
  <c r="E1325" i="15"/>
  <c r="E1319" i="15"/>
  <c r="E1320" i="15"/>
  <c r="E1321" i="15"/>
  <c r="E1322" i="15"/>
  <c r="E1317" i="15"/>
  <c r="E1318" i="15"/>
  <c r="E1314" i="15"/>
  <c r="E1315" i="15"/>
  <c r="E1316" i="15"/>
  <c r="E1312" i="15"/>
  <c r="E1313" i="15"/>
  <c r="E1307" i="15"/>
  <c r="E1308" i="15"/>
  <c r="E1309" i="15"/>
  <c r="E1310" i="15"/>
  <c r="E1311" i="15"/>
  <c r="E1295" i="15"/>
  <c r="E1296" i="15"/>
  <c r="E1297" i="15"/>
  <c r="E1298" i="15"/>
  <c r="E1299" i="15"/>
  <c r="E1300" i="15"/>
  <c r="E1301" i="15"/>
  <c r="E1302" i="15"/>
  <c r="E1303" i="15"/>
  <c r="E1304" i="15"/>
  <c r="E1305" i="15"/>
  <c r="E1306" i="15"/>
  <c r="E1287" i="15"/>
  <c r="E1288" i="15"/>
  <c r="E1289" i="15"/>
  <c r="E1290" i="15"/>
  <c r="E1291" i="15"/>
  <c r="E1292" i="15"/>
  <c r="E1293" i="15"/>
  <c r="E1294" i="15"/>
  <c r="E1283" i="15"/>
  <c r="E1284" i="15"/>
  <c r="E1285" i="15"/>
  <c r="E1286" i="15"/>
  <c r="E1279" i="15"/>
  <c r="E1280" i="15"/>
  <c r="E1281" i="15"/>
  <c r="E1282" i="15"/>
  <c r="E1273" i="15"/>
  <c r="E1274" i="15"/>
  <c r="E1275" i="15"/>
  <c r="E1276" i="15"/>
  <c r="E1277" i="15"/>
  <c r="E1278" i="15"/>
  <c r="E1268" i="15"/>
  <c r="E1269" i="15"/>
  <c r="E1270" i="15"/>
  <c r="E1271" i="15"/>
  <c r="E1272" i="15"/>
  <c r="E1265" i="15"/>
  <c r="E1266" i="15"/>
  <c r="E1267" i="15"/>
  <c r="E1261" i="15"/>
  <c r="E1262" i="15"/>
  <c r="E1263" i="15"/>
  <c r="E1264" i="15"/>
  <c r="E1249" i="15"/>
  <c r="E1250" i="15"/>
  <c r="E1251" i="15"/>
  <c r="E1252" i="15"/>
  <c r="E1253" i="15"/>
  <c r="E1254" i="15"/>
  <c r="E1255" i="15"/>
  <c r="E1256" i="15"/>
  <c r="E1257" i="15"/>
  <c r="E1258" i="15"/>
  <c r="E1259" i="15"/>
  <c r="E1260" i="15"/>
  <c r="E1240" i="15"/>
  <c r="E1241" i="15"/>
  <c r="E1242" i="15"/>
  <c r="E1243" i="15"/>
  <c r="E1244" i="15"/>
  <c r="E1245" i="15"/>
  <c r="E1246" i="15"/>
  <c r="E1247" i="15"/>
  <c r="E1248" i="15"/>
  <c r="E1236" i="15"/>
  <c r="E1237" i="15"/>
  <c r="E1238" i="15"/>
  <c r="E1239" i="15"/>
  <c r="E1231" i="15"/>
  <c r="E1232" i="15"/>
  <c r="E1233" i="15"/>
  <c r="E1234" i="15"/>
  <c r="E1235" i="15"/>
  <c r="E1221" i="15"/>
  <c r="E1222" i="15"/>
  <c r="E1223" i="15"/>
  <c r="E1224" i="15"/>
  <c r="E1225" i="15"/>
  <c r="E1226" i="15"/>
  <c r="E1227" i="15"/>
  <c r="E1228" i="15"/>
  <c r="E1229" i="15"/>
  <c r="E1230" i="15"/>
  <c r="E1176" i="15"/>
  <c r="E1177" i="15"/>
  <c r="E1178" i="15"/>
  <c r="E1179" i="15"/>
  <c r="E1180" i="15"/>
  <c r="E1181" i="15"/>
  <c r="E1182" i="15"/>
  <c r="E1183" i="15"/>
  <c r="E1184" i="15"/>
  <c r="E1185" i="15"/>
  <c r="E1186" i="15"/>
  <c r="E1187" i="15"/>
  <c r="E1188" i="15"/>
  <c r="E1189" i="15"/>
  <c r="E1190" i="15"/>
  <c r="E1191" i="15"/>
  <c r="E1192" i="15"/>
  <c r="E1193" i="15"/>
  <c r="E1194" i="15"/>
  <c r="E1195" i="15"/>
  <c r="E1196" i="15"/>
  <c r="E1197" i="15"/>
  <c r="E1198" i="15"/>
  <c r="E1199" i="15"/>
  <c r="E1200" i="15"/>
  <c r="E1201" i="15"/>
  <c r="E1202" i="15"/>
  <c r="E1203" i="15"/>
  <c r="E1204" i="15"/>
  <c r="E1205" i="15"/>
  <c r="E1206" i="15"/>
  <c r="E1207" i="15"/>
  <c r="E1208" i="15"/>
  <c r="E1209" i="15"/>
  <c r="E1210" i="15"/>
  <c r="E1211" i="15"/>
  <c r="E1212" i="15"/>
  <c r="E1213" i="15"/>
  <c r="E1214" i="15"/>
  <c r="E1215" i="15"/>
  <c r="E1216" i="15"/>
  <c r="E1217" i="15"/>
  <c r="E1218" i="15"/>
  <c r="E1219" i="15"/>
  <c r="E1220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E1006" i="15"/>
  <c r="E1007" i="15"/>
  <c r="E1008" i="15"/>
  <c r="E1009" i="15"/>
  <c r="E1010" i="15"/>
  <c r="E1011" i="15"/>
  <c r="E1012" i="15"/>
  <c r="E1013" i="15"/>
  <c r="E1014" i="15"/>
  <c r="E1015" i="15"/>
  <c r="E1016" i="15"/>
  <c r="E1017" i="15"/>
  <c r="E1018" i="15"/>
  <c r="E1019" i="15"/>
  <c r="E1020" i="15"/>
  <c r="E1021" i="15"/>
  <c r="E1022" i="15"/>
  <c r="E1023" i="15"/>
  <c r="E1024" i="15"/>
  <c r="E1025" i="15"/>
  <c r="E1026" i="15"/>
  <c r="E1027" i="15"/>
  <c r="E1028" i="15"/>
  <c r="E1029" i="15"/>
  <c r="E1030" i="15"/>
  <c r="E1031" i="15"/>
  <c r="E1032" i="15"/>
  <c r="E1033" i="15"/>
  <c r="E1034" i="15"/>
  <c r="E1035" i="15"/>
  <c r="E1036" i="15"/>
  <c r="E1037" i="15"/>
  <c r="E1038" i="15"/>
  <c r="E1039" i="15"/>
  <c r="E1040" i="15"/>
  <c r="E1041" i="15"/>
  <c r="E1042" i="15"/>
  <c r="E1043" i="15"/>
  <c r="E1044" i="15"/>
  <c r="E1045" i="15"/>
  <c r="E1046" i="15"/>
  <c r="E1047" i="15"/>
  <c r="E1048" i="15"/>
  <c r="E1049" i="15"/>
  <c r="E1050" i="15"/>
  <c r="E1051" i="15"/>
  <c r="E1052" i="15"/>
  <c r="E1053" i="15"/>
  <c r="E1054" i="15"/>
  <c r="E1055" i="15"/>
  <c r="E1056" i="15"/>
  <c r="E1057" i="15"/>
  <c r="E1058" i="15"/>
  <c r="E1059" i="15"/>
  <c r="E1060" i="15"/>
  <c r="E1061" i="15"/>
  <c r="E1062" i="15"/>
  <c r="E1063" i="15"/>
  <c r="E1064" i="15"/>
  <c r="E1065" i="15"/>
  <c r="E1066" i="15"/>
  <c r="E1067" i="15"/>
  <c r="E1068" i="15"/>
  <c r="E1069" i="15"/>
  <c r="E1070" i="15"/>
  <c r="E1071" i="15"/>
  <c r="E1072" i="15"/>
  <c r="E1073" i="15"/>
  <c r="E1074" i="15"/>
  <c r="E1075" i="15"/>
  <c r="E1076" i="15"/>
  <c r="E1077" i="15"/>
  <c r="E1078" i="15"/>
  <c r="E1079" i="15"/>
  <c r="E1080" i="15"/>
  <c r="E1081" i="15"/>
  <c r="E1082" i="15"/>
  <c r="E1083" i="15"/>
  <c r="E1084" i="15"/>
  <c r="E1085" i="15"/>
  <c r="E1086" i="15"/>
  <c r="E1087" i="15"/>
  <c r="E1088" i="15"/>
  <c r="E1089" i="15"/>
  <c r="E1090" i="15"/>
  <c r="E1091" i="15"/>
  <c r="E1092" i="15"/>
  <c r="E1093" i="15"/>
  <c r="E1094" i="15"/>
  <c r="E1095" i="15"/>
  <c r="E1096" i="15"/>
  <c r="E1097" i="15"/>
  <c r="E1098" i="15"/>
  <c r="E1099" i="15"/>
  <c r="E1100" i="15"/>
  <c r="E1101" i="15"/>
  <c r="E1102" i="15"/>
  <c r="E1103" i="15"/>
  <c r="E1104" i="15"/>
  <c r="E1105" i="15"/>
  <c r="E1106" i="15"/>
  <c r="E1107" i="15"/>
  <c r="E1108" i="15"/>
  <c r="E1109" i="15"/>
  <c r="E1110" i="15"/>
  <c r="E1111" i="15"/>
  <c r="E1112" i="15"/>
  <c r="E1113" i="15"/>
  <c r="E1114" i="15"/>
  <c r="E1115" i="15"/>
  <c r="E1116" i="15"/>
  <c r="E1117" i="15"/>
  <c r="E1118" i="15"/>
  <c r="E1119" i="15"/>
  <c r="E1120" i="15"/>
  <c r="E1121" i="15"/>
  <c r="E1122" i="15"/>
  <c r="E1123" i="15"/>
  <c r="E1124" i="15"/>
  <c r="E1125" i="15"/>
  <c r="E1126" i="15"/>
  <c r="E1127" i="15"/>
  <c r="E1128" i="15"/>
  <c r="E1129" i="15"/>
  <c r="E1130" i="15"/>
  <c r="E1131" i="15"/>
  <c r="E1132" i="15"/>
  <c r="E1133" i="15"/>
  <c r="E1134" i="15"/>
  <c r="E1135" i="15"/>
  <c r="E1136" i="15"/>
  <c r="E1137" i="15"/>
  <c r="E1138" i="15"/>
  <c r="E1139" i="15"/>
  <c r="E1140" i="15"/>
  <c r="E1141" i="15"/>
  <c r="E1142" i="15"/>
  <c r="E1143" i="15"/>
  <c r="E1144" i="15"/>
  <c r="E1145" i="15"/>
  <c r="E1146" i="15"/>
  <c r="E1147" i="15"/>
  <c r="E1148" i="15"/>
  <c r="E1149" i="15"/>
  <c r="E1150" i="15"/>
  <c r="E1151" i="15"/>
  <c r="E1152" i="15"/>
  <c r="E1153" i="15"/>
  <c r="E1154" i="15"/>
  <c r="E1155" i="15"/>
  <c r="E1156" i="15"/>
  <c r="E1157" i="15"/>
  <c r="E1158" i="15"/>
  <c r="E1159" i="15"/>
  <c r="E1160" i="15"/>
  <c r="E1161" i="15"/>
  <c r="E1162" i="15"/>
  <c r="E1163" i="15"/>
  <c r="E1164" i="15"/>
  <c r="E1165" i="15"/>
  <c r="E1166" i="15"/>
  <c r="E1167" i="15"/>
  <c r="E1168" i="15"/>
  <c r="E1169" i="15"/>
  <c r="E1170" i="15"/>
  <c r="E1171" i="15"/>
  <c r="E1172" i="15"/>
  <c r="E1173" i="15"/>
  <c r="E1174" i="15"/>
  <c r="E1175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779" i="15"/>
  <c r="E780" i="15"/>
  <c r="E781" i="15"/>
  <c r="E782" i="15"/>
  <c r="E783" i="15"/>
  <c r="E784" i="15"/>
  <c r="E785" i="15"/>
  <c r="E786" i="15"/>
  <c r="E787" i="15"/>
  <c r="E777" i="15"/>
  <c r="E778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23" i="15"/>
  <c r="E724" i="15"/>
  <c r="E718" i="15"/>
  <c r="E719" i="15"/>
  <c r="E720" i="15"/>
  <c r="E721" i="15"/>
  <c r="E722" i="15"/>
  <c r="E716" i="15"/>
  <c r="E717" i="15"/>
  <c r="E707" i="15"/>
  <c r="E708" i="15"/>
  <c r="E709" i="15"/>
  <c r="E710" i="15"/>
  <c r="E711" i="15"/>
  <c r="E712" i="15"/>
  <c r="E713" i="15"/>
  <c r="E714" i="15"/>
  <c r="E715" i="15"/>
  <c r="E696" i="15"/>
  <c r="E697" i="15"/>
  <c r="E698" i="15"/>
  <c r="E699" i="15"/>
  <c r="E700" i="15"/>
  <c r="E701" i="15"/>
  <c r="E702" i="15"/>
  <c r="E703" i="15"/>
  <c r="E704" i="15"/>
  <c r="E705" i="15"/>
  <c r="E706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03" i="15"/>
  <c r="E604" i="15"/>
  <c r="E605" i="15"/>
  <c r="E606" i="15"/>
  <c r="E607" i="15"/>
  <c r="E608" i="15"/>
  <c r="E596" i="15"/>
  <c r="E597" i="15"/>
  <c r="E598" i="15"/>
  <c r="E599" i="15"/>
  <c r="E600" i="15"/>
  <c r="E601" i="15"/>
  <c r="E602" i="15"/>
  <c r="E586" i="15"/>
  <c r="E587" i="15"/>
  <c r="E588" i="15"/>
  <c r="E589" i="15"/>
  <c r="E590" i="15"/>
  <c r="E591" i="15"/>
  <c r="E592" i="15"/>
  <c r="E593" i="15"/>
  <c r="E594" i="15"/>
  <c r="E595" i="15"/>
  <c r="E578" i="15"/>
  <c r="E579" i="15"/>
  <c r="E580" i="15"/>
  <c r="E581" i="15"/>
  <c r="E582" i="15"/>
  <c r="E583" i="15"/>
  <c r="E584" i="15"/>
  <c r="E585" i="15"/>
  <c r="E575" i="15"/>
  <c r="E576" i="15"/>
  <c r="E577" i="15"/>
  <c r="E571" i="15"/>
  <c r="E572" i="15"/>
  <c r="E573" i="15"/>
  <c r="E574" i="15"/>
  <c r="E561" i="15"/>
  <c r="E562" i="15"/>
  <c r="E563" i="15"/>
  <c r="E564" i="15"/>
  <c r="E565" i="15"/>
  <c r="E566" i="15"/>
  <c r="E567" i="15"/>
  <c r="E568" i="15"/>
  <c r="E569" i="15"/>
  <c r="E570" i="15"/>
  <c r="E552" i="15"/>
  <c r="E553" i="15"/>
  <c r="E554" i="15"/>
  <c r="E555" i="15"/>
  <c r="E556" i="15"/>
  <c r="E557" i="15"/>
  <c r="E558" i="15"/>
  <c r="E559" i="15"/>
  <c r="E560" i="15"/>
  <c r="E544" i="15"/>
  <c r="E545" i="15"/>
  <c r="E546" i="15"/>
  <c r="E547" i="15"/>
  <c r="E548" i="15"/>
  <c r="E549" i="15"/>
  <c r="E550" i="15"/>
  <c r="E551" i="15"/>
  <c r="E538" i="15"/>
  <c r="E539" i="15"/>
  <c r="E540" i="15"/>
  <c r="E541" i="15"/>
  <c r="E542" i="15"/>
  <c r="E543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498" i="15"/>
  <c r="E499" i="15"/>
  <c r="E500" i="15"/>
  <c r="E494" i="15"/>
  <c r="E495" i="15"/>
  <c r="E496" i="15"/>
  <c r="E497" i="15"/>
  <c r="E485" i="15"/>
  <c r="E486" i="15"/>
  <c r="E487" i="15"/>
  <c r="E488" i="15"/>
  <c r="E489" i="15"/>
  <c r="E490" i="15"/>
  <c r="E491" i="15"/>
  <c r="E492" i="15"/>
  <c r="E493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68" i="15"/>
  <c r="E469" i="15"/>
  <c r="E470" i="15"/>
  <c r="E471" i="15"/>
  <c r="E472" i="15"/>
  <c r="E459" i="15"/>
  <c r="E460" i="15"/>
  <c r="E461" i="15"/>
  <c r="E462" i="15"/>
  <c r="E463" i="15"/>
  <c r="E464" i="15"/>
  <c r="E465" i="15"/>
  <c r="E466" i="15"/>
  <c r="E467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43" i="15"/>
  <c r="E444" i="15"/>
  <c r="E445" i="15"/>
  <c r="E446" i="15"/>
  <c r="E442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18" i="15"/>
  <c r="E419" i="15"/>
  <c r="E420" i="15"/>
  <c r="E421" i="15"/>
  <c r="E422" i="15"/>
  <c r="E423" i="15"/>
  <c r="E424" i="15"/>
  <c r="E425" i="15"/>
  <c r="E408" i="15"/>
  <c r="E409" i="15"/>
  <c r="E410" i="15"/>
  <c r="E411" i="15"/>
  <c r="E412" i="15"/>
  <c r="E413" i="15"/>
  <c r="E414" i="15"/>
  <c r="E415" i="15"/>
  <c r="E416" i="15"/>
  <c r="E417" i="15"/>
  <c r="E403" i="15"/>
  <c r="E404" i="15"/>
  <c r="E405" i="15"/>
  <c r="E406" i="15"/>
  <c r="E407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387" i="15"/>
  <c r="E388" i="15"/>
  <c r="E378" i="15"/>
  <c r="E379" i="15"/>
  <c r="E380" i="15"/>
  <c r="E381" i="15"/>
  <c r="E382" i="15"/>
  <c r="E383" i="15"/>
  <c r="E384" i="15"/>
  <c r="E385" i="15"/>
  <c r="E386" i="15"/>
  <c r="E373" i="15"/>
  <c r="E374" i="15"/>
  <c r="E375" i="15"/>
  <c r="E376" i="15"/>
  <c r="E377" i="15"/>
  <c r="E370" i="15"/>
  <c r="E371" i="15"/>
  <c r="E372" i="15"/>
  <c r="E368" i="15"/>
  <c r="E369" i="15"/>
  <c r="E361" i="15"/>
  <c r="E362" i="15"/>
  <c r="E363" i="15"/>
  <c r="E364" i="15"/>
  <c r="E365" i="15"/>
  <c r="E366" i="15"/>
  <c r="E367" i="15"/>
  <c r="E355" i="15"/>
  <c r="E356" i="15"/>
  <c r="E357" i="15"/>
  <c r="E358" i="15"/>
  <c r="E359" i="15"/>
  <c r="E360" i="15"/>
  <c r="E350" i="15"/>
  <c r="E351" i="15"/>
  <c r="E352" i="15"/>
  <c r="E353" i="15"/>
  <c r="E354" i="15"/>
  <c r="E340" i="15"/>
  <c r="E341" i="15"/>
  <c r="E342" i="15"/>
  <c r="E343" i="15"/>
  <c r="E344" i="15"/>
  <c r="E345" i="15"/>
  <c r="E346" i="15"/>
  <c r="E347" i="15"/>
  <c r="E348" i="15"/>
  <c r="E349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292" i="15"/>
  <c r="E293" i="15"/>
  <c r="E294" i="15"/>
  <c r="E295" i="15"/>
  <c r="E296" i="15"/>
  <c r="E297" i="15"/>
  <c r="E287" i="15"/>
  <c r="E288" i="15"/>
  <c r="E289" i="15"/>
  <c r="E290" i="15"/>
  <c r="E291" i="15"/>
  <c r="E282" i="15"/>
  <c r="E283" i="15"/>
  <c r="E284" i="15"/>
  <c r="E285" i="15"/>
  <c r="E286" i="15"/>
  <c r="E279" i="15"/>
  <c r="E280" i="15"/>
  <c r="E281" i="15"/>
  <c r="E278" i="15"/>
  <c r="E274" i="15"/>
  <c r="E275" i="15"/>
  <c r="E276" i="15"/>
  <c r="E277" i="15"/>
  <c r="E273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46" i="15"/>
  <c r="E247" i="15"/>
  <c r="E248" i="15"/>
  <c r="E249" i="15"/>
  <c r="E250" i="15"/>
  <c r="E251" i="15"/>
  <c r="E252" i="15"/>
  <c r="E253" i="15"/>
  <c r="E254" i="15"/>
  <c r="E255" i="15"/>
  <c r="E243" i="15"/>
  <c r="E244" i="15"/>
  <c r="E245" i="15"/>
  <c r="E236" i="15"/>
  <c r="E237" i="15"/>
  <c r="E238" i="15"/>
  <c r="E239" i="15"/>
  <c r="E240" i="15"/>
  <c r="E241" i="15"/>
  <c r="E242" i="15"/>
  <c r="E230" i="15"/>
  <c r="E231" i="15"/>
  <c r="E232" i="15"/>
  <c r="E233" i="15"/>
  <c r="E234" i="15"/>
  <c r="E235" i="15"/>
  <c r="E228" i="15"/>
  <c r="E229" i="15"/>
  <c r="E224" i="15"/>
  <c r="E225" i="15"/>
  <c r="E226" i="15"/>
  <c r="E227" i="15"/>
  <c r="E222" i="15"/>
  <c r="E223" i="15"/>
  <c r="E220" i="15"/>
  <c r="E221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04" i="15"/>
  <c r="E205" i="15"/>
  <c r="E206" i="15"/>
  <c r="E207" i="15"/>
  <c r="E194" i="15"/>
  <c r="E195" i="15"/>
  <c r="E196" i="15"/>
  <c r="E197" i="15"/>
  <c r="E198" i="15"/>
  <c r="E199" i="15"/>
  <c r="E200" i="15"/>
  <c r="E201" i="15"/>
  <c r="E202" i="15"/>
  <c r="E203" i="15"/>
  <c r="E184" i="15"/>
  <c r="E185" i="15"/>
  <c r="E186" i="15"/>
  <c r="E187" i="15"/>
  <c r="E188" i="15"/>
  <c r="E189" i="15"/>
  <c r="E190" i="15"/>
  <c r="E191" i="15"/>
  <c r="E192" i="15"/>
  <c r="E193" i="15"/>
  <c r="E180" i="15"/>
  <c r="E181" i="15"/>
  <c r="E182" i="15"/>
  <c r="E183" i="15"/>
  <c r="E177" i="15"/>
  <c r="E178" i="15"/>
  <c r="E179" i="15"/>
  <c r="E175" i="15"/>
  <c r="E176" i="15"/>
  <c r="E172" i="15"/>
  <c r="E173" i="15"/>
  <c r="E174" i="15"/>
  <c r="E163" i="15"/>
  <c r="E164" i="15"/>
  <c r="E165" i="15"/>
  <c r="E166" i="15"/>
  <c r="E167" i="15"/>
  <c r="E168" i="15"/>
  <c r="E169" i="15"/>
  <c r="E170" i="15"/>
  <c r="E171" i="15"/>
  <c r="E155" i="15"/>
  <c r="E156" i="15"/>
  <c r="E157" i="15"/>
  <c r="E158" i="15"/>
  <c r="E159" i="15"/>
  <c r="E160" i="15"/>
  <c r="E161" i="15"/>
  <c r="E162" i="15"/>
  <c r="E152" i="15"/>
  <c r="E153" i="15"/>
  <c r="E154" i="15"/>
  <c r="E146" i="15"/>
  <c r="E147" i="15"/>
  <c r="E148" i="15"/>
  <c r="E149" i="15"/>
  <c r="E150" i="15"/>
  <c r="E151" i="15"/>
  <c r="E144" i="15"/>
  <c r="E145" i="15"/>
  <c r="E137" i="15"/>
  <c r="E138" i="15"/>
  <c r="E139" i="15"/>
  <c r="E140" i="15"/>
  <c r="E141" i="15"/>
  <c r="E142" i="15"/>
  <c r="E143" i="15"/>
  <c r="E132" i="15"/>
  <c r="E133" i="15"/>
  <c r="E134" i="15"/>
  <c r="E135" i="15"/>
  <c r="E136" i="15"/>
  <c r="E131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14" i="15"/>
  <c r="E115" i="15"/>
  <c r="E106" i="15"/>
  <c r="E107" i="15"/>
  <c r="E108" i="15"/>
  <c r="E109" i="15"/>
  <c r="E110" i="15"/>
  <c r="E111" i="15"/>
  <c r="E112" i="15"/>
  <c r="E113" i="15"/>
  <c r="E104" i="15"/>
  <c r="E105" i="15"/>
  <c r="E93" i="15"/>
  <c r="E94" i="15"/>
  <c r="E95" i="15"/>
  <c r="E96" i="15"/>
  <c r="E97" i="15"/>
  <c r="E98" i="15"/>
  <c r="E99" i="15"/>
  <c r="E100" i="15"/>
  <c r="E101" i="15"/>
  <c r="E102" i="15"/>
  <c r="E103" i="15"/>
  <c r="E87" i="15"/>
  <c r="E88" i="15"/>
  <c r="E89" i="15"/>
  <c r="E90" i="15"/>
  <c r="E91" i="15"/>
  <c r="E92" i="15"/>
  <c r="E82" i="15"/>
  <c r="E83" i="15"/>
  <c r="E84" i="15"/>
  <c r="E85" i="15"/>
  <c r="E86" i="15"/>
  <c r="E79" i="15"/>
  <c r="E80" i="15"/>
  <c r="E81" i="15"/>
  <c r="E77" i="15"/>
  <c r="E78" i="15"/>
  <c r="E75" i="15"/>
  <c r="E76" i="15"/>
  <c r="E70" i="15"/>
  <c r="E71" i="15"/>
  <c r="E72" i="15"/>
  <c r="E73" i="15"/>
  <c r="E74" i="15"/>
  <c r="E65" i="15"/>
  <c r="E66" i="15"/>
  <c r="E67" i="15"/>
  <c r="E68" i="15"/>
  <c r="E69" i="15"/>
  <c r="E62" i="15"/>
  <c r="E63" i="15"/>
  <c r="E6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11" i="15"/>
  <c r="E3" i="15"/>
  <c r="E4" i="15"/>
  <c r="E5" i="15"/>
  <c r="E6" i="15"/>
  <c r="E7" i="15"/>
  <c r="E8" i="15"/>
  <c r="E9" i="15"/>
  <c r="E10" i="15"/>
  <c r="E2" i="15"/>
  <c r="A24" i="13" l="1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V636" i="3"/>
  <c r="AM31" i="3" l="1"/>
  <c r="AA503" i="3" s="1"/>
  <c r="AM7" i="3" l="1"/>
  <c r="AM19" i="3" l="1"/>
  <c r="D526" i="3"/>
  <c r="D521" i="3"/>
  <c r="D520" i="3"/>
  <c r="D518" i="3"/>
  <c r="E518" i="3" s="1"/>
  <c r="D464" i="3"/>
  <c r="E464" i="3" l="1"/>
  <c r="E521" i="3"/>
  <c r="E520" i="3"/>
  <c r="E526" i="3"/>
  <c r="V17" i="3"/>
  <c r="Y17" i="3"/>
  <c r="D600" i="3"/>
  <c r="E600" i="3" l="1"/>
  <c r="AI467" i="3"/>
  <c r="Y467" i="3"/>
  <c r="W467" i="3"/>
  <c r="Y9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565" i="3"/>
  <c r="D567" i="3"/>
  <c r="D568" i="3"/>
  <c r="D569" i="3"/>
  <c r="D570" i="3"/>
  <c r="D571" i="3"/>
  <c r="D572" i="3"/>
  <c r="D574" i="3"/>
  <c r="D575" i="3"/>
  <c r="E574" i="3" l="1"/>
  <c r="E599" i="3"/>
  <c r="E591" i="3"/>
  <c r="E583" i="3"/>
  <c r="E584" i="3"/>
  <c r="E598" i="3"/>
  <c r="E582" i="3"/>
  <c r="E571" i="3"/>
  <c r="E597" i="3"/>
  <c r="E589" i="3"/>
  <c r="E581" i="3"/>
  <c r="E576" i="3"/>
  <c r="E590" i="3"/>
  <c r="E570" i="3"/>
  <c r="E596" i="3"/>
  <c r="E588" i="3"/>
  <c r="E580" i="3"/>
  <c r="E592" i="3"/>
  <c r="E569" i="3"/>
  <c r="E595" i="3"/>
  <c r="E587" i="3"/>
  <c r="E579" i="3"/>
  <c r="E575" i="3"/>
  <c r="E572" i="3"/>
  <c r="E586" i="3"/>
  <c r="E565" i="3"/>
  <c r="E568" i="3"/>
  <c r="E594" i="3"/>
  <c r="E578" i="3"/>
  <c r="E567" i="3"/>
  <c r="E593" i="3"/>
  <c r="E585" i="3"/>
  <c r="E577" i="3"/>
  <c r="AI600" i="3"/>
  <c r="D448" i="3"/>
  <c r="E448" i="3" l="1"/>
  <c r="AI571" i="3"/>
  <c r="Y600" i="3"/>
  <c r="AI595" i="3"/>
  <c r="AI579" i="3"/>
  <c r="AI587" i="3"/>
  <c r="AI586" i="3"/>
  <c r="AI589" i="3"/>
  <c r="AI591" i="3"/>
  <c r="AI594" i="3"/>
  <c r="AI597" i="3"/>
  <c r="AI599" i="3"/>
  <c r="AI584" i="3"/>
  <c r="AI576" i="3"/>
  <c r="AI569" i="3"/>
  <c r="AI574" i="3"/>
  <c r="AI583" i="3"/>
  <c r="AI592" i="3"/>
  <c r="AI580" i="3"/>
  <c r="AI582" i="3"/>
  <c r="AI575" i="3"/>
  <c r="AI567" i="3"/>
  <c r="AI588" i="3"/>
  <c r="AI590" i="3"/>
  <c r="AI578" i="3"/>
  <c r="AI577" i="3"/>
  <c r="AI585" i="3"/>
  <c r="AI596" i="3"/>
  <c r="AI598" i="3"/>
  <c r="AI581" i="3"/>
  <c r="AI593" i="3"/>
  <c r="AI568" i="3"/>
  <c r="AI570" i="3"/>
  <c r="AI572" i="3"/>
  <c r="Y576" i="3"/>
  <c r="Y592" i="3"/>
  <c r="Y580" i="3"/>
  <c r="AE580" i="3"/>
  <c r="Y582" i="3"/>
  <c r="Y574" i="3"/>
  <c r="Y575" i="3"/>
  <c r="Y567" i="3"/>
  <c r="Y588" i="3"/>
  <c r="Y590" i="3"/>
  <c r="Y569" i="3"/>
  <c r="Y585" i="3"/>
  <c r="Y596" i="3"/>
  <c r="Y598" i="3"/>
  <c r="Y584" i="3"/>
  <c r="Y593" i="3"/>
  <c r="AE570" i="3"/>
  <c r="AE571" i="3"/>
  <c r="Y568" i="3"/>
  <c r="Y579" i="3"/>
  <c r="AE579" i="3"/>
  <c r="Y581" i="3"/>
  <c r="AE581" i="3"/>
  <c r="Y583" i="3"/>
  <c r="Y577" i="3"/>
  <c r="AE578" i="3"/>
  <c r="Y578" i="3"/>
  <c r="Y586" i="3"/>
  <c r="Y587" i="3"/>
  <c r="Y589" i="3"/>
  <c r="Y591" i="3"/>
  <c r="Y594" i="3"/>
  <c r="Y595" i="3"/>
  <c r="Y597" i="3"/>
  <c r="Y599" i="3"/>
  <c r="W595" i="3"/>
  <c r="W576" i="3"/>
  <c r="W575" i="3"/>
  <c r="W567" i="3"/>
  <c r="W588" i="3"/>
  <c r="W574" i="3"/>
  <c r="W583" i="3"/>
  <c r="W585" i="3"/>
  <c r="W596" i="3"/>
  <c r="W590" i="3"/>
  <c r="W594" i="3"/>
  <c r="W593" i="3"/>
  <c r="W568" i="3"/>
  <c r="W598" i="3"/>
  <c r="W586" i="3"/>
  <c r="W587" i="3"/>
  <c r="W589" i="3"/>
  <c r="W584" i="3"/>
  <c r="W571" i="3"/>
  <c r="W591" i="3"/>
  <c r="W597" i="3"/>
  <c r="W592" i="3"/>
  <c r="W599" i="3"/>
  <c r="A7" i="7" l="1"/>
  <c r="R142" i="3" l="1"/>
  <c r="K351" i="3"/>
  <c r="R350" i="3"/>
  <c r="J350" i="3"/>
  <c r="Q126" i="3"/>
  <c r="I126" i="3"/>
  <c r="P274" i="3"/>
  <c r="H274" i="3"/>
  <c r="O272" i="3"/>
  <c r="G272" i="3"/>
  <c r="R351" i="3"/>
  <c r="J351" i="3"/>
  <c r="Q350" i="3"/>
  <c r="I350" i="3"/>
  <c r="P126" i="3"/>
  <c r="H126" i="3"/>
  <c r="O274" i="3"/>
  <c r="G274" i="3"/>
  <c r="N272" i="3"/>
  <c r="F272" i="3"/>
  <c r="L272" i="3"/>
  <c r="L274" i="3"/>
  <c r="Q351" i="3"/>
  <c r="I351" i="3"/>
  <c r="P350" i="3"/>
  <c r="H350" i="3"/>
  <c r="O126" i="3"/>
  <c r="G126" i="3"/>
  <c r="N274" i="3"/>
  <c r="F274" i="3"/>
  <c r="M272" i="3"/>
  <c r="I274" i="3"/>
  <c r="H272" i="3"/>
  <c r="P351" i="3"/>
  <c r="H351" i="3"/>
  <c r="O350" i="3"/>
  <c r="G350" i="3"/>
  <c r="N126" i="3"/>
  <c r="F126" i="3"/>
  <c r="M274" i="3"/>
  <c r="R272" i="3"/>
  <c r="K126" i="3"/>
  <c r="J274" i="3"/>
  <c r="L351" i="3"/>
  <c r="Q274" i="3"/>
  <c r="O351" i="3"/>
  <c r="G351" i="3"/>
  <c r="N350" i="3"/>
  <c r="F350" i="3"/>
  <c r="M126" i="3"/>
  <c r="K272" i="3"/>
  <c r="L126" i="3"/>
  <c r="R274" i="3"/>
  <c r="I272" i="3"/>
  <c r="K350" i="3"/>
  <c r="R126" i="3"/>
  <c r="N351" i="3"/>
  <c r="F351" i="3"/>
  <c r="M350" i="3"/>
  <c r="K274" i="3"/>
  <c r="J272" i="3"/>
  <c r="Q272" i="3"/>
  <c r="J126" i="3"/>
  <c r="P272" i="3"/>
  <c r="M351" i="3"/>
  <c r="L350" i="3"/>
  <c r="R457" i="3"/>
  <c r="P10" i="3"/>
  <c r="R20" i="3"/>
  <c r="Q23" i="3"/>
  <c r="P26" i="3"/>
  <c r="R28" i="3"/>
  <c r="Q31" i="3"/>
  <c r="P34" i="3"/>
  <c r="R36" i="3"/>
  <c r="Q39" i="3"/>
  <c r="P42" i="3"/>
  <c r="R44" i="3"/>
  <c r="Q47" i="3"/>
  <c r="P50" i="3"/>
  <c r="R52" i="3"/>
  <c r="Q55" i="3"/>
  <c r="P58" i="3"/>
  <c r="R60" i="3"/>
  <c r="Q63" i="3"/>
  <c r="P458" i="3"/>
  <c r="Q10" i="3"/>
  <c r="P21" i="3"/>
  <c r="R23" i="3"/>
  <c r="Q26" i="3"/>
  <c r="P29" i="3"/>
  <c r="R31" i="3"/>
  <c r="Q34" i="3"/>
  <c r="P37" i="3"/>
  <c r="R39" i="3"/>
  <c r="Q42" i="3"/>
  <c r="P45" i="3"/>
  <c r="R47" i="3"/>
  <c r="Q50" i="3"/>
  <c r="P53" i="3"/>
  <c r="R55" i="3"/>
  <c r="Q58" i="3"/>
  <c r="P61" i="3"/>
  <c r="R63" i="3"/>
  <c r="Q66" i="3"/>
  <c r="P69" i="3"/>
  <c r="R71" i="3"/>
  <c r="Q74" i="3"/>
  <c r="P77" i="3"/>
  <c r="R79" i="3"/>
  <c r="Q82" i="3"/>
  <c r="P85" i="3"/>
  <c r="R87" i="3"/>
  <c r="Q90" i="3"/>
  <c r="P93" i="3"/>
  <c r="R95" i="3"/>
  <c r="Q98" i="3"/>
  <c r="P101" i="3"/>
  <c r="R103" i="3"/>
  <c r="Q106" i="3"/>
  <c r="P109" i="3"/>
  <c r="R111" i="3"/>
  <c r="Q114" i="3"/>
  <c r="P117" i="3"/>
  <c r="R119" i="3"/>
  <c r="Q122" i="3"/>
  <c r="P125" i="3"/>
  <c r="R128" i="3"/>
  <c r="Q131" i="3"/>
  <c r="P134" i="3"/>
  <c r="R136" i="3"/>
  <c r="Q139" i="3"/>
  <c r="P142" i="3"/>
  <c r="R144" i="3"/>
  <c r="Q147" i="3"/>
  <c r="P150" i="3"/>
  <c r="R152" i="3"/>
  <c r="Q155" i="3"/>
  <c r="P158" i="3"/>
  <c r="R160" i="3"/>
  <c r="Q163" i="3"/>
  <c r="P166" i="3"/>
  <c r="R168" i="3"/>
  <c r="Q171" i="3"/>
  <c r="P174" i="3"/>
  <c r="R176" i="3"/>
  <c r="Q179" i="3"/>
  <c r="P182" i="3"/>
  <c r="R184" i="3"/>
  <c r="Q187" i="3"/>
  <c r="Q458" i="3"/>
  <c r="R10" i="3"/>
  <c r="Q21" i="3"/>
  <c r="P24" i="3"/>
  <c r="R26" i="3"/>
  <c r="Q29" i="3"/>
  <c r="P32" i="3"/>
  <c r="R34" i="3"/>
  <c r="Q37" i="3"/>
  <c r="P40" i="3"/>
  <c r="R42" i="3"/>
  <c r="Q45" i="3"/>
  <c r="P48" i="3"/>
  <c r="R50" i="3"/>
  <c r="Q53" i="3"/>
  <c r="P56" i="3"/>
  <c r="R58" i="3"/>
  <c r="Q61" i="3"/>
  <c r="P456" i="3"/>
  <c r="R458" i="3"/>
  <c r="R21" i="3"/>
  <c r="Q24" i="3"/>
  <c r="P27" i="3"/>
  <c r="R29" i="3"/>
  <c r="Q32" i="3"/>
  <c r="P35" i="3"/>
  <c r="R37" i="3"/>
  <c r="Q40" i="3"/>
  <c r="P43" i="3"/>
  <c r="R45" i="3"/>
  <c r="Q48" i="3"/>
  <c r="P51" i="3"/>
  <c r="R53" i="3"/>
  <c r="Q56" i="3"/>
  <c r="P59" i="3"/>
  <c r="R61" i="3"/>
  <c r="Q64" i="3"/>
  <c r="P67" i="3"/>
  <c r="R69" i="3"/>
  <c r="Q72" i="3"/>
  <c r="P75" i="3"/>
  <c r="R77" i="3"/>
  <c r="Q80" i="3"/>
  <c r="P83" i="3"/>
  <c r="R85" i="3"/>
  <c r="Q88" i="3"/>
  <c r="P91" i="3"/>
  <c r="R93" i="3"/>
  <c r="Q96" i="3"/>
  <c r="P99" i="3"/>
  <c r="R101" i="3"/>
  <c r="Q104" i="3"/>
  <c r="P107" i="3"/>
  <c r="R109" i="3"/>
  <c r="Q112" i="3"/>
  <c r="P115" i="3"/>
  <c r="R117" i="3"/>
  <c r="Q120" i="3"/>
  <c r="P123" i="3"/>
  <c r="R125" i="3"/>
  <c r="Q129" i="3"/>
  <c r="P132" i="3"/>
  <c r="R134" i="3"/>
  <c r="Q137" i="3"/>
  <c r="P140" i="3"/>
  <c r="Q145" i="3"/>
  <c r="P148" i="3"/>
  <c r="R150" i="3"/>
  <c r="Q153" i="3"/>
  <c r="P156" i="3"/>
  <c r="R158" i="3"/>
  <c r="Q161" i="3"/>
  <c r="P164" i="3"/>
  <c r="R166" i="3"/>
  <c r="Q169" i="3"/>
  <c r="P172" i="3"/>
  <c r="R174" i="3"/>
  <c r="Q177" i="3"/>
  <c r="P180" i="3"/>
  <c r="R182" i="3"/>
  <c r="Q185" i="3"/>
  <c r="P188" i="3"/>
  <c r="Q456" i="3"/>
  <c r="P459" i="3"/>
  <c r="P22" i="3"/>
  <c r="R24" i="3"/>
  <c r="Q27" i="3"/>
  <c r="P30" i="3"/>
  <c r="R32" i="3"/>
  <c r="Q35" i="3"/>
  <c r="P38" i="3"/>
  <c r="R40" i="3"/>
  <c r="Q43" i="3"/>
  <c r="P46" i="3"/>
  <c r="R48" i="3"/>
  <c r="Q51" i="3"/>
  <c r="P54" i="3"/>
  <c r="R56" i="3"/>
  <c r="Q59" i="3"/>
  <c r="P62" i="3"/>
  <c r="R64" i="3"/>
  <c r="Q67" i="3"/>
  <c r="P70" i="3"/>
  <c r="R72" i="3"/>
  <c r="Q75" i="3"/>
  <c r="P78" i="3"/>
  <c r="R80" i="3"/>
  <c r="Q83" i="3"/>
  <c r="P86" i="3"/>
  <c r="R88" i="3"/>
  <c r="Q91" i="3"/>
  <c r="P94" i="3"/>
  <c r="R96" i="3"/>
  <c r="Q99" i="3"/>
  <c r="P102" i="3"/>
  <c r="R104" i="3"/>
  <c r="Q107" i="3"/>
  <c r="P110" i="3"/>
  <c r="R112" i="3"/>
  <c r="Q115" i="3"/>
  <c r="P118" i="3"/>
  <c r="R120" i="3"/>
  <c r="Q123" i="3"/>
  <c r="P127" i="3"/>
  <c r="R129" i="3"/>
  <c r="Q132" i="3"/>
  <c r="P135" i="3"/>
  <c r="R137" i="3"/>
  <c r="Q140" i="3"/>
  <c r="P143" i="3"/>
  <c r="R145" i="3"/>
  <c r="Q148" i="3"/>
  <c r="P151" i="3"/>
  <c r="R153" i="3"/>
  <c r="Q156" i="3"/>
  <c r="P159" i="3"/>
  <c r="R161" i="3"/>
  <c r="Q164" i="3"/>
  <c r="P167" i="3"/>
  <c r="R169" i="3"/>
  <c r="Q172" i="3"/>
  <c r="P175" i="3"/>
  <c r="R177" i="3"/>
  <c r="Q180" i="3"/>
  <c r="P183" i="3"/>
  <c r="R185" i="3"/>
  <c r="Q188" i="3"/>
  <c r="P414" i="3"/>
  <c r="R456" i="3"/>
  <c r="Q459" i="3"/>
  <c r="P9" i="3"/>
  <c r="P17" i="3"/>
  <c r="Q22" i="3"/>
  <c r="P25" i="3"/>
  <c r="R27" i="3"/>
  <c r="Q30" i="3"/>
  <c r="P33" i="3"/>
  <c r="R35" i="3"/>
  <c r="Q38" i="3"/>
  <c r="P41" i="3"/>
  <c r="R43" i="3"/>
  <c r="Q46" i="3"/>
  <c r="P49" i="3"/>
  <c r="R51" i="3"/>
  <c r="Q54" i="3"/>
  <c r="P57" i="3"/>
  <c r="R59" i="3"/>
  <c r="Q62" i="3"/>
  <c r="P65" i="3"/>
  <c r="R67" i="3"/>
  <c r="Q70" i="3"/>
  <c r="P73" i="3"/>
  <c r="R75" i="3"/>
  <c r="Q78" i="3"/>
  <c r="P81" i="3"/>
  <c r="R83" i="3"/>
  <c r="Q86" i="3"/>
  <c r="P89" i="3"/>
  <c r="R91" i="3"/>
  <c r="Q94" i="3"/>
  <c r="P97" i="3"/>
  <c r="R99" i="3"/>
  <c r="Q102" i="3"/>
  <c r="P105" i="3"/>
  <c r="R107" i="3"/>
  <c r="Q110" i="3"/>
  <c r="P113" i="3"/>
  <c r="R115" i="3"/>
  <c r="Q118" i="3"/>
  <c r="P121" i="3"/>
  <c r="R123" i="3"/>
  <c r="Q127" i="3"/>
  <c r="P130" i="3"/>
  <c r="R132" i="3"/>
  <c r="Q135" i="3"/>
  <c r="P138" i="3"/>
  <c r="R140" i="3"/>
  <c r="Q143" i="3"/>
  <c r="P146" i="3"/>
  <c r="R148" i="3"/>
  <c r="Q151" i="3"/>
  <c r="P154" i="3"/>
  <c r="R156" i="3"/>
  <c r="Q159" i="3"/>
  <c r="P162" i="3"/>
  <c r="R164" i="3"/>
  <c r="Q167" i="3"/>
  <c r="P170" i="3"/>
  <c r="R172" i="3"/>
  <c r="Q175" i="3"/>
  <c r="P178" i="3"/>
  <c r="R180" i="3"/>
  <c r="Q183" i="3"/>
  <c r="P186" i="3"/>
  <c r="R188" i="3"/>
  <c r="Q414" i="3"/>
  <c r="P457" i="3"/>
  <c r="R459" i="3"/>
  <c r="Q9" i="3"/>
  <c r="Q17" i="3"/>
  <c r="P20" i="3"/>
  <c r="R22" i="3"/>
  <c r="Q25" i="3"/>
  <c r="P28" i="3"/>
  <c r="R30" i="3"/>
  <c r="Q33" i="3"/>
  <c r="P36" i="3"/>
  <c r="R38" i="3"/>
  <c r="Q41" i="3"/>
  <c r="P44" i="3"/>
  <c r="R46" i="3"/>
  <c r="Q49" i="3"/>
  <c r="P52" i="3"/>
  <c r="R54" i="3"/>
  <c r="Q57" i="3"/>
  <c r="P60" i="3"/>
  <c r="R62" i="3"/>
  <c r="Q65" i="3"/>
  <c r="P68" i="3"/>
  <c r="R70" i="3"/>
  <c r="Q73" i="3"/>
  <c r="P76" i="3"/>
  <c r="R78" i="3"/>
  <c r="Q81" i="3"/>
  <c r="P84" i="3"/>
  <c r="R86" i="3"/>
  <c r="Q89" i="3"/>
  <c r="P92" i="3"/>
  <c r="R94" i="3"/>
  <c r="Q97" i="3"/>
  <c r="P100" i="3"/>
  <c r="R102" i="3"/>
  <c r="Q105" i="3"/>
  <c r="P108" i="3"/>
  <c r="R110" i="3"/>
  <c r="Q113" i="3"/>
  <c r="P116" i="3"/>
  <c r="R118" i="3"/>
  <c r="Q121" i="3"/>
  <c r="P124" i="3"/>
  <c r="R127" i="3"/>
  <c r="Q130" i="3"/>
  <c r="P133" i="3"/>
  <c r="R135" i="3"/>
  <c r="Q138" i="3"/>
  <c r="P141" i="3"/>
  <c r="R143" i="3"/>
  <c r="Q146" i="3"/>
  <c r="P149" i="3"/>
  <c r="R151" i="3"/>
  <c r="Q154" i="3"/>
  <c r="P157" i="3"/>
  <c r="R159" i="3"/>
  <c r="Q162" i="3"/>
  <c r="P165" i="3"/>
  <c r="R167" i="3"/>
  <c r="Q170" i="3"/>
  <c r="P173" i="3"/>
  <c r="R175" i="3"/>
  <c r="Q178" i="3"/>
  <c r="P181" i="3"/>
  <c r="R183" i="3"/>
  <c r="Q186" i="3"/>
  <c r="Q20" i="3"/>
  <c r="R41" i="3"/>
  <c r="P63" i="3"/>
  <c r="P71" i="3"/>
  <c r="Q77" i="3"/>
  <c r="R84" i="3"/>
  <c r="Q92" i="3"/>
  <c r="R98" i="3"/>
  <c r="P106" i="3"/>
  <c r="R113" i="3"/>
  <c r="P120" i="3"/>
  <c r="Q128" i="3"/>
  <c r="P136" i="3"/>
  <c r="Q142" i="3"/>
  <c r="R149" i="3"/>
  <c r="Q157" i="3"/>
  <c r="R163" i="3"/>
  <c r="P171" i="3"/>
  <c r="R178" i="3"/>
  <c r="P185" i="3"/>
  <c r="Q190" i="3"/>
  <c r="P193" i="3"/>
  <c r="R195" i="3"/>
  <c r="Q198" i="3"/>
  <c r="P201" i="3"/>
  <c r="R203" i="3"/>
  <c r="Q206" i="3"/>
  <c r="P209" i="3"/>
  <c r="R211" i="3"/>
  <c r="Q214" i="3"/>
  <c r="P217" i="3"/>
  <c r="R219" i="3"/>
  <c r="Q222" i="3"/>
  <c r="P225" i="3"/>
  <c r="R227" i="3"/>
  <c r="Q230" i="3"/>
  <c r="P233" i="3"/>
  <c r="R235" i="3"/>
  <c r="Q238" i="3"/>
  <c r="P241" i="3"/>
  <c r="R243" i="3"/>
  <c r="Q246" i="3"/>
  <c r="P249" i="3"/>
  <c r="R251" i="3"/>
  <c r="Q254" i="3"/>
  <c r="P257" i="3"/>
  <c r="R259" i="3"/>
  <c r="Q262" i="3"/>
  <c r="P265" i="3"/>
  <c r="R267" i="3"/>
  <c r="Q270" i="3"/>
  <c r="P275" i="3"/>
  <c r="R277" i="3"/>
  <c r="Q280" i="3"/>
  <c r="P283" i="3"/>
  <c r="R285" i="3"/>
  <c r="Q288" i="3"/>
  <c r="P291" i="3"/>
  <c r="R293" i="3"/>
  <c r="Q296" i="3"/>
  <c r="P299" i="3"/>
  <c r="R301" i="3"/>
  <c r="Q304" i="3"/>
  <c r="P307" i="3"/>
  <c r="R309" i="3"/>
  <c r="Q312" i="3"/>
  <c r="P315" i="3"/>
  <c r="R317" i="3"/>
  <c r="Q320" i="3"/>
  <c r="P323" i="3"/>
  <c r="R325" i="3"/>
  <c r="Q328" i="3"/>
  <c r="P331" i="3"/>
  <c r="R333" i="3"/>
  <c r="Q336" i="3"/>
  <c r="P340" i="3"/>
  <c r="R342" i="3"/>
  <c r="Q345" i="3"/>
  <c r="P348" i="3"/>
  <c r="R352" i="3"/>
  <c r="Q355" i="3"/>
  <c r="P358" i="3"/>
  <c r="R360" i="3"/>
  <c r="P23" i="3"/>
  <c r="Q44" i="3"/>
  <c r="P64" i="3"/>
  <c r="Q71" i="3"/>
  <c r="P79" i="3"/>
  <c r="Q85" i="3"/>
  <c r="R92" i="3"/>
  <c r="Q100" i="3"/>
  <c r="R106" i="3"/>
  <c r="P114" i="3"/>
  <c r="R121" i="3"/>
  <c r="P129" i="3"/>
  <c r="Q136" i="3"/>
  <c r="P144" i="3"/>
  <c r="Q150" i="3"/>
  <c r="R157" i="3"/>
  <c r="Q165" i="3"/>
  <c r="R171" i="3"/>
  <c r="P179" i="3"/>
  <c r="R186" i="3"/>
  <c r="R190" i="3"/>
  <c r="Q193" i="3"/>
  <c r="P196" i="3"/>
  <c r="R198" i="3"/>
  <c r="Q201" i="3"/>
  <c r="P204" i="3"/>
  <c r="R206" i="3"/>
  <c r="Q209" i="3"/>
  <c r="P212" i="3"/>
  <c r="R214" i="3"/>
  <c r="Q217" i="3"/>
  <c r="P220" i="3"/>
  <c r="R222" i="3"/>
  <c r="Q225" i="3"/>
  <c r="P228" i="3"/>
  <c r="R230" i="3"/>
  <c r="Q233" i="3"/>
  <c r="P236" i="3"/>
  <c r="R238" i="3"/>
  <c r="Q241" i="3"/>
  <c r="P244" i="3"/>
  <c r="R246" i="3"/>
  <c r="Q249" i="3"/>
  <c r="P252" i="3"/>
  <c r="R254" i="3"/>
  <c r="Q257" i="3"/>
  <c r="P260" i="3"/>
  <c r="R262" i="3"/>
  <c r="Q265" i="3"/>
  <c r="P268" i="3"/>
  <c r="R270" i="3"/>
  <c r="Q275" i="3"/>
  <c r="P278" i="3"/>
  <c r="R280" i="3"/>
  <c r="Q283" i="3"/>
  <c r="P286" i="3"/>
  <c r="R288" i="3"/>
  <c r="Q291" i="3"/>
  <c r="P294" i="3"/>
  <c r="R296" i="3"/>
  <c r="Q299" i="3"/>
  <c r="P302" i="3"/>
  <c r="R304" i="3"/>
  <c r="Q307" i="3"/>
  <c r="P310" i="3"/>
  <c r="R312" i="3"/>
  <c r="Q315" i="3"/>
  <c r="P318" i="3"/>
  <c r="R320" i="3"/>
  <c r="Q323" i="3"/>
  <c r="P326" i="3"/>
  <c r="R328" i="3"/>
  <c r="Q331" i="3"/>
  <c r="P334" i="3"/>
  <c r="R336" i="3"/>
  <c r="Q340" i="3"/>
  <c r="P343" i="3"/>
  <c r="R345" i="3"/>
  <c r="Q348" i="3"/>
  <c r="P353" i="3"/>
  <c r="R355" i="3"/>
  <c r="Q358" i="3"/>
  <c r="Q457" i="3"/>
  <c r="R25" i="3"/>
  <c r="P47" i="3"/>
  <c r="R65" i="3"/>
  <c r="P72" i="3"/>
  <c r="Q79" i="3"/>
  <c r="P87" i="3"/>
  <c r="Q93" i="3"/>
  <c r="R100" i="3"/>
  <c r="Q108" i="3"/>
  <c r="R114" i="3"/>
  <c r="P122" i="3"/>
  <c r="R130" i="3"/>
  <c r="P137" i="3"/>
  <c r="Q144" i="3"/>
  <c r="P152" i="3"/>
  <c r="Q158" i="3"/>
  <c r="R165" i="3"/>
  <c r="Q173" i="3"/>
  <c r="R179" i="3"/>
  <c r="P187" i="3"/>
  <c r="P191" i="3"/>
  <c r="R193" i="3"/>
  <c r="Q196" i="3"/>
  <c r="P199" i="3"/>
  <c r="R201" i="3"/>
  <c r="Q204" i="3"/>
  <c r="P207" i="3"/>
  <c r="R209" i="3"/>
  <c r="Q212" i="3"/>
  <c r="P215" i="3"/>
  <c r="R217" i="3"/>
  <c r="Q220" i="3"/>
  <c r="P223" i="3"/>
  <c r="R225" i="3"/>
  <c r="Q228" i="3"/>
  <c r="P231" i="3"/>
  <c r="R233" i="3"/>
  <c r="Q236" i="3"/>
  <c r="P239" i="3"/>
  <c r="R241" i="3"/>
  <c r="Q244" i="3"/>
  <c r="P247" i="3"/>
  <c r="R249" i="3"/>
  <c r="Q252" i="3"/>
  <c r="P255" i="3"/>
  <c r="R257" i="3"/>
  <c r="Q260" i="3"/>
  <c r="P263" i="3"/>
  <c r="R265" i="3"/>
  <c r="Q268" i="3"/>
  <c r="P271" i="3"/>
  <c r="R275" i="3"/>
  <c r="Q278" i="3"/>
  <c r="P281" i="3"/>
  <c r="R283" i="3"/>
  <c r="Q286" i="3"/>
  <c r="P289" i="3"/>
  <c r="R291" i="3"/>
  <c r="Q294" i="3"/>
  <c r="P297" i="3"/>
  <c r="R299" i="3"/>
  <c r="Q302" i="3"/>
  <c r="P305" i="3"/>
  <c r="R307" i="3"/>
  <c r="Q310" i="3"/>
  <c r="P313" i="3"/>
  <c r="R315" i="3"/>
  <c r="Q318" i="3"/>
  <c r="P321" i="3"/>
  <c r="R323" i="3"/>
  <c r="Q326" i="3"/>
  <c r="P329" i="3"/>
  <c r="R331" i="3"/>
  <c r="Q334" i="3"/>
  <c r="P337" i="3"/>
  <c r="R340" i="3"/>
  <c r="Q343" i="3"/>
  <c r="P346" i="3"/>
  <c r="R348" i="3"/>
  <c r="Q353" i="3"/>
  <c r="P356" i="3"/>
  <c r="R358" i="3"/>
  <c r="Q28" i="3"/>
  <c r="R49" i="3"/>
  <c r="P66" i="3"/>
  <c r="R73" i="3"/>
  <c r="P80" i="3"/>
  <c r="Q87" i="3"/>
  <c r="P95" i="3"/>
  <c r="Q101" i="3"/>
  <c r="R108" i="3"/>
  <c r="Q116" i="3"/>
  <c r="R122" i="3"/>
  <c r="P131" i="3"/>
  <c r="R138" i="3"/>
  <c r="P145" i="3"/>
  <c r="Q152" i="3"/>
  <c r="P160" i="3"/>
  <c r="Q166" i="3"/>
  <c r="R173" i="3"/>
  <c r="Q181" i="3"/>
  <c r="R187" i="3"/>
  <c r="Q191" i="3"/>
  <c r="P194" i="3"/>
  <c r="R196" i="3"/>
  <c r="Q199" i="3"/>
  <c r="P202" i="3"/>
  <c r="R204" i="3"/>
  <c r="Q207" i="3"/>
  <c r="P210" i="3"/>
  <c r="R212" i="3"/>
  <c r="Q215" i="3"/>
  <c r="P218" i="3"/>
  <c r="R220" i="3"/>
  <c r="Q223" i="3"/>
  <c r="P226" i="3"/>
  <c r="R228" i="3"/>
  <c r="Q231" i="3"/>
  <c r="P234" i="3"/>
  <c r="R236" i="3"/>
  <c r="Q239" i="3"/>
  <c r="P242" i="3"/>
  <c r="R244" i="3"/>
  <c r="Q247" i="3"/>
  <c r="P250" i="3"/>
  <c r="R252" i="3"/>
  <c r="Q255" i="3"/>
  <c r="P258" i="3"/>
  <c r="R260" i="3"/>
  <c r="Q263" i="3"/>
  <c r="P266" i="3"/>
  <c r="R268" i="3"/>
  <c r="Q271" i="3"/>
  <c r="P276" i="3"/>
  <c r="R278" i="3"/>
  <c r="Q281" i="3"/>
  <c r="P284" i="3"/>
  <c r="R286" i="3"/>
  <c r="Q289" i="3"/>
  <c r="P292" i="3"/>
  <c r="R294" i="3"/>
  <c r="Q297" i="3"/>
  <c r="P300" i="3"/>
  <c r="R302" i="3"/>
  <c r="Q305" i="3"/>
  <c r="P308" i="3"/>
  <c r="R310" i="3"/>
  <c r="Q313" i="3"/>
  <c r="P316" i="3"/>
  <c r="R318" i="3"/>
  <c r="Q321" i="3"/>
  <c r="P324" i="3"/>
  <c r="R326" i="3"/>
  <c r="Q329" i="3"/>
  <c r="P332" i="3"/>
  <c r="R334" i="3"/>
  <c r="Q337" i="3"/>
  <c r="P341" i="3"/>
  <c r="R343" i="3"/>
  <c r="Q346" i="3"/>
  <c r="P349" i="3"/>
  <c r="R353" i="3"/>
  <c r="Q356" i="3"/>
  <c r="P359" i="3"/>
  <c r="R9" i="3"/>
  <c r="P31" i="3"/>
  <c r="Q52" i="3"/>
  <c r="R66" i="3"/>
  <c r="P74" i="3"/>
  <c r="R81" i="3"/>
  <c r="P88" i="3"/>
  <c r="Q95" i="3"/>
  <c r="P103" i="3"/>
  <c r="Q109" i="3"/>
  <c r="R116" i="3"/>
  <c r="Q124" i="3"/>
  <c r="R131" i="3"/>
  <c r="P139" i="3"/>
  <c r="R146" i="3"/>
  <c r="P153" i="3"/>
  <c r="Q160" i="3"/>
  <c r="P168" i="3"/>
  <c r="Q174" i="3"/>
  <c r="R181" i="3"/>
  <c r="P189" i="3"/>
  <c r="R191" i="3"/>
  <c r="Q194" i="3"/>
  <c r="P197" i="3"/>
  <c r="R199" i="3"/>
  <c r="Q202" i="3"/>
  <c r="P205" i="3"/>
  <c r="R207" i="3"/>
  <c r="Q210" i="3"/>
  <c r="P213" i="3"/>
  <c r="R215" i="3"/>
  <c r="Q218" i="3"/>
  <c r="P221" i="3"/>
  <c r="R223" i="3"/>
  <c r="Q226" i="3"/>
  <c r="P229" i="3"/>
  <c r="R231" i="3"/>
  <c r="Q234" i="3"/>
  <c r="P237" i="3"/>
  <c r="R239" i="3"/>
  <c r="Q242" i="3"/>
  <c r="P245" i="3"/>
  <c r="R247" i="3"/>
  <c r="Q250" i="3"/>
  <c r="P253" i="3"/>
  <c r="R255" i="3"/>
  <c r="Q258" i="3"/>
  <c r="P261" i="3"/>
  <c r="R263" i="3"/>
  <c r="Q266" i="3"/>
  <c r="P269" i="3"/>
  <c r="R271" i="3"/>
  <c r="Q276" i="3"/>
  <c r="P279" i="3"/>
  <c r="R281" i="3"/>
  <c r="Q284" i="3"/>
  <c r="P287" i="3"/>
  <c r="R289" i="3"/>
  <c r="Q292" i="3"/>
  <c r="P295" i="3"/>
  <c r="R297" i="3"/>
  <c r="Q300" i="3"/>
  <c r="P303" i="3"/>
  <c r="R305" i="3"/>
  <c r="Q308" i="3"/>
  <c r="P311" i="3"/>
  <c r="R313" i="3"/>
  <c r="Q316" i="3"/>
  <c r="P319" i="3"/>
  <c r="R321" i="3"/>
  <c r="Q324" i="3"/>
  <c r="P327" i="3"/>
  <c r="R329" i="3"/>
  <c r="Q332" i="3"/>
  <c r="P335" i="3"/>
  <c r="R337" i="3"/>
  <c r="Q341" i="3"/>
  <c r="P344" i="3"/>
  <c r="R346" i="3"/>
  <c r="Q349" i="3"/>
  <c r="P354" i="3"/>
  <c r="R356" i="3"/>
  <c r="Q359" i="3"/>
  <c r="R33" i="3"/>
  <c r="P55" i="3"/>
  <c r="Q68" i="3"/>
  <c r="R74" i="3"/>
  <c r="P82" i="3"/>
  <c r="R89" i="3"/>
  <c r="P96" i="3"/>
  <c r="Q103" i="3"/>
  <c r="P111" i="3"/>
  <c r="Q117" i="3"/>
  <c r="R124" i="3"/>
  <c r="Q133" i="3"/>
  <c r="R139" i="3"/>
  <c r="P147" i="3"/>
  <c r="R154" i="3"/>
  <c r="P161" i="3"/>
  <c r="Q168" i="3"/>
  <c r="P176" i="3"/>
  <c r="Q182" i="3"/>
  <c r="Q189" i="3"/>
  <c r="P192" i="3"/>
  <c r="R194" i="3"/>
  <c r="Q197" i="3"/>
  <c r="P200" i="3"/>
  <c r="R202" i="3"/>
  <c r="Q205" i="3"/>
  <c r="P208" i="3"/>
  <c r="R210" i="3"/>
  <c r="Q213" i="3"/>
  <c r="P216" i="3"/>
  <c r="R218" i="3"/>
  <c r="Q221" i="3"/>
  <c r="P224" i="3"/>
  <c r="R226" i="3"/>
  <c r="Q229" i="3"/>
  <c r="P232" i="3"/>
  <c r="R234" i="3"/>
  <c r="Q237" i="3"/>
  <c r="P240" i="3"/>
  <c r="R242" i="3"/>
  <c r="Q245" i="3"/>
  <c r="P248" i="3"/>
  <c r="R250" i="3"/>
  <c r="Q253" i="3"/>
  <c r="P256" i="3"/>
  <c r="R258" i="3"/>
  <c r="Q261" i="3"/>
  <c r="P264" i="3"/>
  <c r="R266" i="3"/>
  <c r="Q269" i="3"/>
  <c r="P273" i="3"/>
  <c r="R276" i="3"/>
  <c r="Q279" i="3"/>
  <c r="P282" i="3"/>
  <c r="R284" i="3"/>
  <c r="Q287" i="3"/>
  <c r="P290" i="3"/>
  <c r="R292" i="3"/>
  <c r="Q295" i="3"/>
  <c r="P298" i="3"/>
  <c r="R300" i="3"/>
  <c r="Q303" i="3"/>
  <c r="P306" i="3"/>
  <c r="R308" i="3"/>
  <c r="Q311" i="3"/>
  <c r="P314" i="3"/>
  <c r="R316" i="3"/>
  <c r="Q319" i="3"/>
  <c r="P322" i="3"/>
  <c r="R324" i="3"/>
  <c r="Q327" i="3"/>
  <c r="P330" i="3"/>
  <c r="R332" i="3"/>
  <c r="Q335" i="3"/>
  <c r="P338" i="3"/>
  <c r="R341" i="3"/>
  <c r="Q344" i="3"/>
  <c r="P347" i="3"/>
  <c r="R349" i="3"/>
  <c r="Q354" i="3"/>
  <c r="P357" i="3"/>
  <c r="R359" i="3"/>
  <c r="R414" i="3"/>
  <c r="Q36" i="3"/>
  <c r="R57" i="3"/>
  <c r="R68" i="3"/>
  <c r="Q76" i="3"/>
  <c r="R82" i="3"/>
  <c r="P90" i="3"/>
  <c r="R97" i="3"/>
  <c r="P104" i="3"/>
  <c r="Q111" i="3"/>
  <c r="P119" i="3"/>
  <c r="Q125" i="3"/>
  <c r="R133" i="3"/>
  <c r="Q141" i="3"/>
  <c r="R147" i="3"/>
  <c r="P155" i="3"/>
  <c r="R162" i="3"/>
  <c r="P169" i="3"/>
  <c r="Q176" i="3"/>
  <c r="P184" i="3"/>
  <c r="R189" i="3"/>
  <c r="Q192" i="3"/>
  <c r="P195" i="3"/>
  <c r="R197" i="3"/>
  <c r="Q200" i="3"/>
  <c r="P203" i="3"/>
  <c r="R205" i="3"/>
  <c r="Q208" i="3"/>
  <c r="P211" i="3"/>
  <c r="R213" i="3"/>
  <c r="Q216" i="3"/>
  <c r="P219" i="3"/>
  <c r="R221" i="3"/>
  <c r="Q224" i="3"/>
  <c r="P227" i="3"/>
  <c r="R229" i="3"/>
  <c r="Q232" i="3"/>
  <c r="P235" i="3"/>
  <c r="R237" i="3"/>
  <c r="Q240" i="3"/>
  <c r="P243" i="3"/>
  <c r="R245" i="3"/>
  <c r="Q248" i="3"/>
  <c r="P251" i="3"/>
  <c r="R253" i="3"/>
  <c r="Q256" i="3"/>
  <c r="P259" i="3"/>
  <c r="R261" i="3"/>
  <c r="Q264" i="3"/>
  <c r="P267" i="3"/>
  <c r="R269" i="3"/>
  <c r="Q273" i="3"/>
  <c r="P277" i="3"/>
  <c r="R279" i="3"/>
  <c r="Q282" i="3"/>
  <c r="P285" i="3"/>
  <c r="R287" i="3"/>
  <c r="Q290" i="3"/>
  <c r="P293" i="3"/>
  <c r="R295" i="3"/>
  <c r="Q298" i="3"/>
  <c r="P301" i="3"/>
  <c r="R303" i="3"/>
  <c r="Q306" i="3"/>
  <c r="P309" i="3"/>
  <c r="R311" i="3"/>
  <c r="Q314" i="3"/>
  <c r="P317" i="3"/>
  <c r="R319" i="3"/>
  <c r="Q322" i="3"/>
  <c r="P325" i="3"/>
  <c r="R327" i="3"/>
  <c r="Q330" i="3"/>
  <c r="P333" i="3"/>
  <c r="R335" i="3"/>
  <c r="Q338" i="3"/>
  <c r="P342" i="3"/>
  <c r="R344" i="3"/>
  <c r="Q347" i="3"/>
  <c r="P352" i="3"/>
  <c r="R354" i="3"/>
  <c r="Q357" i="3"/>
  <c r="P360" i="3"/>
  <c r="P39" i="3"/>
  <c r="P112" i="3"/>
  <c r="R170" i="3"/>
  <c r="Q203" i="3"/>
  <c r="R224" i="3"/>
  <c r="P246" i="3"/>
  <c r="Q267" i="3"/>
  <c r="R290" i="3"/>
  <c r="P312" i="3"/>
  <c r="Q333" i="3"/>
  <c r="R357" i="3"/>
  <c r="P363" i="3"/>
  <c r="R365" i="3"/>
  <c r="Q368" i="3"/>
  <c r="P371" i="3"/>
  <c r="R373" i="3"/>
  <c r="Q376" i="3"/>
  <c r="P379" i="3"/>
  <c r="R381" i="3"/>
  <c r="Q384" i="3"/>
  <c r="P387" i="3"/>
  <c r="R389" i="3"/>
  <c r="Q392" i="3"/>
  <c r="P395" i="3"/>
  <c r="R397" i="3"/>
  <c r="Q400" i="3"/>
  <c r="P403" i="3"/>
  <c r="R405" i="3"/>
  <c r="Q408" i="3"/>
  <c r="R264" i="3"/>
  <c r="Q365" i="3"/>
  <c r="R378" i="3"/>
  <c r="P400" i="3"/>
  <c r="Q60" i="3"/>
  <c r="Q119" i="3"/>
  <c r="P177" i="3"/>
  <c r="P206" i="3"/>
  <c r="Q227" i="3"/>
  <c r="R248" i="3"/>
  <c r="P270" i="3"/>
  <c r="Q293" i="3"/>
  <c r="R314" i="3"/>
  <c r="P336" i="3"/>
  <c r="Q360" i="3"/>
  <c r="Q363" i="3"/>
  <c r="P366" i="3"/>
  <c r="R368" i="3"/>
  <c r="Q371" i="3"/>
  <c r="P374" i="3"/>
  <c r="R376" i="3"/>
  <c r="Q379" i="3"/>
  <c r="P382" i="3"/>
  <c r="R384" i="3"/>
  <c r="Q387" i="3"/>
  <c r="P390" i="3"/>
  <c r="R392" i="3"/>
  <c r="Q395" i="3"/>
  <c r="P398" i="3"/>
  <c r="R400" i="3"/>
  <c r="Q403" i="3"/>
  <c r="P406" i="3"/>
  <c r="R408" i="3"/>
  <c r="R200" i="3"/>
  <c r="R362" i="3"/>
  <c r="P384" i="3"/>
  <c r="R394" i="3"/>
  <c r="Q69" i="3"/>
  <c r="P128" i="3"/>
  <c r="Q184" i="3"/>
  <c r="R208" i="3"/>
  <c r="P230" i="3"/>
  <c r="Q251" i="3"/>
  <c r="R273" i="3"/>
  <c r="P296" i="3"/>
  <c r="Q317" i="3"/>
  <c r="R338" i="3"/>
  <c r="P361" i="3"/>
  <c r="R363" i="3"/>
  <c r="Q366" i="3"/>
  <c r="P369" i="3"/>
  <c r="R371" i="3"/>
  <c r="Q374" i="3"/>
  <c r="P377" i="3"/>
  <c r="R379" i="3"/>
  <c r="Q382" i="3"/>
  <c r="P385" i="3"/>
  <c r="R387" i="3"/>
  <c r="Q390" i="3"/>
  <c r="P393" i="3"/>
  <c r="R395" i="3"/>
  <c r="Q398" i="3"/>
  <c r="P401" i="3"/>
  <c r="R403" i="3"/>
  <c r="Q406" i="3"/>
  <c r="R17" i="3"/>
  <c r="Q309" i="3"/>
  <c r="Q373" i="3"/>
  <c r="Q397" i="3"/>
  <c r="R76" i="3"/>
  <c r="Q134" i="3"/>
  <c r="P190" i="3"/>
  <c r="Q211" i="3"/>
  <c r="R232" i="3"/>
  <c r="P254" i="3"/>
  <c r="Q277" i="3"/>
  <c r="R298" i="3"/>
  <c r="P320" i="3"/>
  <c r="Q342" i="3"/>
  <c r="Q361" i="3"/>
  <c r="P364" i="3"/>
  <c r="R366" i="3"/>
  <c r="Q369" i="3"/>
  <c r="P372" i="3"/>
  <c r="R374" i="3"/>
  <c r="Q377" i="3"/>
  <c r="P380" i="3"/>
  <c r="R382" i="3"/>
  <c r="Q385" i="3"/>
  <c r="P388" i="3"/>
  <c r="R390" i="3"/>
  <c r="Q393" i="3"/>
  <c r="P396" i="3"/>
  <c r="R398" i="3"/>
  <c r="Q401" i="3"/>
  <c r="P404" i="3"/>
  <c r="R406" i="3"/>
  <c r="P163" i="3"/>
  <c r="P288" i="3"/>
  <c r="P368" i="3"/>
  <c r="R386" i="3"/>
  <c r="Q405" i="3"/>
  <c r="Q84" i="3"/>
  <c r="R141" i="3"/>
  <c r="R192" i="3"/>
  <c r="P214" i="3"/>
  <c r="Q235" i="3"/>
  <c r="R256" i="3"/>
  <c r="P280" i="3"/>
  <c r="Q301" i="3"/>
  <c r="R322" i="3"/>
  <c r="P345" i="3"/>
  <c r="R361" i="3"/>
  <c r="Q364" i="3"/>
  <c r="P367" i="3"/>
  <c r="R369" i="3"/>
  <c r="Q372" i="3"/>
  <c r="P375" i="3"/>
  <c r="R377" i="3"/>
  <c r="Q380" i="3"/>
  <c r="P383" i="3"/>
  <c r="R385" i="3"/>
  <c r="Q388" i="3"/>
  <c r="P391" i="3"/>
  <c r="R393" i="3"/>
  <c r="Q396" i="3"/>
  <c r="P399" i="3"/>
  <c r="R401" i="3"/>
  <c r="Q404" i="3"/>
  <c r="P407" i="3"/>
  <c r="Q243" i="3"/>
  <c r="R370" i="3"/>
  <c r="R402" i="3"/>
  <c r="R90" i="3"/>
  <c r="Q149" i="3"/>
  <c r="Q195" i="3"/>
  <c r="R216" i="3"/>
  <c r="P238" i="3"/>
  <c r="Q259" i="3"/>
  <c r="R282" i="3"/>
  <c r="P304" i="3"/>
  <c r="Q325" i="3"/>
  <c r="R347" i="3"/>
  <c r="P362" i="3"/>
  <c r="R364" i="3"/>
  <c r="Q367" i="3"/>
  <c r="P370" i="3"/>
  <c r="R372" i="3"/>
  <c r="Q375" i="3"/>
  <c r="P378" i="3"/>
  <c r="R380" i="3"/>
  <c r="Q383" i="3"/>
  <c r="P386" i="3"/>
  <c r="R388" i="3"/>
  <c r="Q391" i="3"/>
  <c r="P394" i="3"/>
  <c r="R396" i="3"/>
  <c r="Q399" i="3"/>
  <c r="P402" i="3"/>
  <c r="R404" i="3"/>
  <c r="Q407" i="3"/>
  <c r="P222" i="3"/>
  <c r="P355" i="3"/>
  <c r="P376" i="3"/>
  <c r="P392" i="3"/>
  <c r="P98" i="3"/>
  <c r="R155" i="3"/>
  <c r="P198" i="3"/>
  <c r="Q219" i="3"/>
  <c r="R240" i="3"/>
  <c r="P262" i="3"/>
  <c r="Q285" i="3"/>
  <c r="R306" i="3"/>
  <c r="P328" i="3"/>
  <c r="Q352" i="3"/>
  <c r="Q362" i="3"/>
  <c r="P365" i="3"/>
  <c r="R367" i="3"/>
  <c r="Q370" i="3"/>
  <c r="P373" i="3"/>
  <c r="R375" i="3"/>
  <c r="Q378" i="3"/>
  <c r="P381" i="3"/>
  <c r="R383" i="3"/>
  <c r="Q386" i="3"/>
  <c r="P389" i="3"/>
  <c r="R391" i="3"/>
  <c r="Q394" i="3"/>
  <c r="P397" i="3"/>
  <c r="R399" i="3"/>
  <c r="Q402" i="3"/>
  <c r="P405" i="3"/>
  <c r="R407" i="3"/>
  <c r="R105" i="3"/>
  <c r="R330" i="3"/>
  <c r="Q381" i="3"/>
  <c r="Q389" i="3"/>
  <c r="P408" i="3"/>
  <c r="Q573" i="3"/>
  <c r="P573" i="3"/>
  <c r="R573" i="3"/>
  <c r="P467" i="3"/>
  <c r="Q467" i="3"/>
  <c r="R467" i="3"/>
  <c r="R600" i="3"/>
  <c r="Q600" i="3"/>
  <c r="P600" i="3"/>
  <c r="Q574" i="3"/>
  <c r="Q591" i="3"/>
  <c r="R581" i="3"/>
  <c r="R588" i="3"/>
  <c r="R572" i="3"/>
  <c r="P582" i="3"/>
  <c r="P587" i="3"/>
  <c r="R586" i="3"/>
  <c r="R585" i="3"/>
  <c r="Q595" i="3"/>
  <c r="P594" i="3"/>
  <c r="R576" i="3"/>
  <c r="P581" i="3"/>
  <c r="P569" i="3"/>
  <c r="P585" i="3"/>
  <c r="Q594" i="3"/>
  <c r="R584" i="3"/>
  <c r="R574" i="3"/>
  <c r="Q583" i="3"/>
  <c r="Q581" i="3"/>
  <c r="Q588" i="3"/>
  <c r="R598" i="3"/>
  <c r="R582" i="3"/>
  <c r="R587" i="3"/>
  <c r="P567" i="3"/>
  <c r="Q585" i="3"/>
  <c r="R595" i="3"/>
  <c r="Q578" i="3"/>
  <c r="P576" i="3"/>
  <c r="P574" i="3"/>
  <c r="R583" i="3"/>
  <c r="P570" i="3"/>
  <c r="P588" i="3"/>
  <c r="P598" i="3"/>
  <c r="R571" i="3"/>
  <c r="Q587" i="3"/>
  <c r="Q567" i="3"/>
  <c r="Q577" i="3"/>
  <c r="P595" i="3"/>
  <c r="R578" i="3"/>
  <c r="P592" i="3"/>
  <c r="Q576" i="3"/>
  <c r="R568" i="3"/>
  <c r="P579" i="3"/>
  <c r="Q584" i="3"/>
  <c r="R599" i="3"/>
  <c r="P583" i="3"/>
  <c r="Q570" i="3"/>
  <c r="R580" i="3"/>
  <c r="Q598" i="3"/>
  <c r="P571" i="3"/>
  <c r="P568" i="3"/>
  <c r="R567" i="3"/>
  <c r="P577" i="3"/>
  <c r="Q579" i="3"/>
  <c r="P578" i="3"/>
  <c r="Q592" i="3"/>
  <c r="Q599" i="3"/>
  <c r="R597" i="3"/>
  <c r="P596" i="3"/>
  <c r="P580" i="3"/>
  <c r="Q590" i="3"/>
  <c r="Q569" i="3"/>
  <c r="Q593" i="3"/>
  <c r="R589" i="3"/>
  <c r="Q575" i="3"/>
  <c r="P599" i="3"/>
  <c r="P597" i="3"/>
  <c r="R570" i="3"/>
  <c r="Q580" i="3"/>
  <c r="R590" i="3"/>
  <c r="Q571" i="3"/>
  <c r="Q568" i="3"/>
  <c r="R593" i="3"/>
  <c r="R577" i="3"/>
  <c r="R579" i="3"/>
  <c r="R575" i="3"/>
  <c r="R592" i="3"/>
  <c r="P591" i="3"/>
  <c r="Q597" i="3"/>
  <c r="R596" i="3"/>
  <c r="P572" i="3"/>
  <c r="P590" i="3"/>
  <c r="R569" i="3"/>
  <c r="P586" i="3"/>
  <c r="P593" i="3"/>
  <c r="Q589" i="3"/>
  <c r="R594" i="3"/>
  <c r="P575" i="3"/>
  <c r="P584" i="3"/>
  <c r="R591" i="3"/>
  <c r="Q596" i="3"/>
  <c r="Q572" i="3"/>
  <c r="Q582" i="3"/>
  <c r="Q586" i="3"/>
  <c r="P589" i="3"/>
  <c r="B429" i="1"/>
  <c r="B437" i="1"/>
  <c r="B458" i="1"/>
  <c r="B571" i="3" s="1"/>
  <c r="B493" i="1"/>
  <c r="B446" i="3" s="1"/>
  <c r="B23" i="1"/>
  <c r="B21" i="3" s="1"/>
  <c r="B61" i="1"/>
  <c r="B55" i="3" s="1"/>
  <c r="B69" i="1"/>
  <c r="B63" i="3" s="1"/>
  <c r="B77" i="1"/>
  <c r="B205" i="3" s="1"/>
  <c r="B86" i="1"/>
  <c r="B361" i="3" s="1"/>
  <c r="B94" i="1"/>
  <c r="B369" i="3" s="1"/>
  <c r="B171" i="1"/>
  <c r="B193" i="3" s="1"/>
  <c r="B179" i="1"/>
  <c r="B203" i="3" s="1"/>
  <c r="B242" i="1"/>
  <c r="B394" i="3" s="1"/>
  <c r="B254" i="1"/>
  <c r="B403" i="3" s="1"/>
  <c r="B263" i="1"/>
  <c r="B408" i="3" s="1"/>
  <c r="B271" i="1"/>
  <c r="B279" i="1"/>
  <c r="B239" i="3" s="1"/>
  <c r="B287" i="1"/>
  <c r="B247" i="3" s="1"/>
  <c r="B295" i="1"/>
  <c r="B255" i="3" s="1"/>
  <c r="B303" i="1"/>
  <c r="B297" i="3" s="1"/>
  <c r="B311" i="1"/>
  <c r="B305" i="3" s="1"/>
  <c r="B319" i="1"/>
  <c r="B258" i="3" s="1"/>
  <c r="B327" i="1"/>
  <c r="B317" i="3" s="1"/>
  <c r="B335" i="1"/>
  <c r="B325" i="3" s="1"/>
  <c r="B344" i="1"/>
  <c r="B333" i="3" s="1"/>
  <c r="B352" i="1"/>
  <c r="B262" i="3" s="1"/>
  <c r="B360" i="1"/>
  <c r="B346" i="3" s="1"/>
  <c r="B371" i="1"/>
  <c r="B144" i="3" s="1"/>
  <c r="B379" i="1"/>
  <c r="B383" i="3" s="1"/>
  <c r="B387" i="1"/>
  <c r="B265" i="3" s="1"/>
  <c r="B397" i="1"/>
  <c r="B275" i="3" s="1"/>
  <c r="B406" i="1"/>
  <c r="B279" i="3" s="1"/>
  <c r="B414" i="1"/>
  <c r="B287" i="3" s="1"/>
  <c r="B422" i="1"/>
  <c r="B142" i="3" s="1"/>
  <c r="B448" i="1"/>
  <c r="B458" i="3" s="1"/>
  <c r="B468" i="1"/>
  <c r="B417" i="3" s="1"/>
  <c r="B511" i="1"/>
  <c r="B575" i="3" s="1"/>
  <c r="B525" i="1"/>
  <c r="B533" i="1"/>
  <c r="B430" i="1"/>
  <c r="B438" i="1"/>
  <c r="B459" i="1"/>
  <c r="B549" i="1"/>
  <c r="B44" i="1"/>
  <c r="B26" i="3" s="1"/>
  <c r="B62" i="1"/>
  <c r="B56" i="3" s="1"/>
  <c r="B70" i="1"/>
  <c r="B64" i="3" s="1"/>
  <c r="B78" i="1"/>
  <c r="B356" i="3" s="1"/>
  <c r="B87" i="1"/>
  <c r="B362" i="3" s="1"/>
  <c r="B95" i="1"/>
  <c r="B370" i="3" s="1"/>
  <c r="B172" i="1"/>
  <c r="B202" i="3" s="1"/>
  <c r="B180" i="1"/>
  <c r="B211" i="3" s="1"/>
  <c r="B236" i="1"/>
  <c r="B374" i="3" s="1"/>
  <c r="B247" i="1"/>
  <c r="B399" i="3" s="1"/>
  <c r="B255" i="1"/>
  <c r="B404" i="3" s="1"/>
  <c r="B264" i="1"/>
  <c r="B230" i="3" s="1"/>
  <c r="B272" i="1"/>
  <c r="B565" i="3" s="1"/>
  <c r="B280" i="1"/>
  <c r="B240" i="3" s="1"/>
  <c r="B288" i="1"/>
  <c r="B248" i="3" s="1"/>
  <c r="B296" i="1"/>
  <c r="B290" i="3" s="1"/>
  <c r="B304" i="1"/>
  <c r="B298" i="3" s="1"/>
  <c r="B312" i="1"/>
  <c r="B306" i="3" s="1"/>
  <c r="B320" i="1"/>
  <c r="B259" i="3" s="1"/>
  <c r="B328" i="1"/>
  <c r="B318" i="3" s="1"/>
  <c r="B336" i="1"/>
  <c r="B326" i="3" s="1"/>
  <c r="B345" i="1"/>
  <c r="B334" i="3" s="1"/>
  <c r="B353" i="1"/>
  <c r="B263" i="3" s="1"/>
  <c r="B361" i="1"/>
  <c r="B347" i="3" s="1"/>
  <c r="B372" i="1"/>
  <c r="B145" i="3" s="1"/>
  <c r="B380" i="1"/>
  <c r="B384" i="3" s="1"/>
  <c r="B388" i="1"/>
  <c r="B266" i="3" s="1"/>
  <c r="B399" i="1"/>
  <c r="B216" i="3" s="1"/>
  <c r="B407" i="1"/>
  <c r="B280" i="3" s="1"/>
  <c r="B415" i="1"/>
  <c r="B288" i="3" s="1"/>
  <c r="B453" i="1"/>
  <c r="B469" i="1"/>
  <c r="B512" i="1"/>
  <c r="B576" i="3" s="1"/>
  <c r="B526" i="1"/>
  <c r="B534" i="1"/>
  <c r="B545" i="1"/>
  <c r="B559" i="1"/>
  <c r="B586" i="3" s="1"/>
  <c r="B567" i="1"/>
  <c r="B594" i="3" s="1"/>
  <c r="B575" i="1"/>
  <c r="B554" i="3" s="1"/>
  <c r="B587" i="1"/>
  <c r="B602" i="1"/>
  <c r="B610" i="1"/>
  <c r="B16" i="1"/>
  <c r="B14" i="3" s="1"/>
  <c r="B28" i="1"/>
  <c r="B41" i="3" s="1"/>
  <c r="B36" i="1"/>
  <c r="B48" i="3" s="1"/>
  <c r="B46" i="1"/>
  <c r="B28" i="3" s="1"/>
  <c r="B55" i="1"/>
  <c r="B36" i="3" s="1"/>
  <c r="B475" i="1"/>
  <c r="B501" i="1"/>
  <c r="B516" i="1"/>
  <c r="B518" i="3" s="1"/>
  <c r="B597" i="1"/>
  <c r="B101" i="1"/>
  <c r="B71" i="3" s="1"/>
  <c r="B109" i="1"/>
  <c r="B79" i="3" s="1"/>
  <c r="B117" i="1"/>
  <c r="B87" i="3" s="1"/>
  <c r="B125" i="1"/>
  <c r="B94" i="3" s="1"/>
  <c r="B135" i="1"/>
  <c r="B190" i="3" s="1"/>
  <c r="B143" i="1"/>
  <c r="B109" i="3" s="1"/>
  <c r="B151" i="1"/>
  <c r="B117" i="3" s="1"/>
  <c r="B159" i="1"/>
  <c r="B125" i="3" s="1"/>
  <c r="B168" i="1"/>
  <c r="B136" i="3" s="1"/>
  <c r="B191" i="1"/>
  <c r="B163" i="3" s="1"/>
  <c r="B200" i="1"/>
  <c r="B148" i="3" s="1"/>
  <c r="B208" i="1"/>
  <c r="B171" i="3" s="1"/>
  <c r="B216" i="1"/>
  <c r="B179" i="3" s="1"/>
  <c r="B224" i="1"/>
  <c r="B238" i="1"/>
  <c r="B137" i="3" s="1"/>
  <c r="B431" i="1"/>
  <c r="B439" i="1"/>
  <c r="B460" i="1"/>
  <c r="B443" i="3" s="1"/>
  <c r="B612" i="1"/>
  <c r="B51" i="1"/>
  <c r="B32" i="3" s="1"/>
  <c r="B63" i="1"/>
  <c r="B57" i="3" s="1"/>
  <c r="B71" i="1"/>
  <c r="B65" i="3" s="1"/>
  <c r="B80" i="1"/>
  <c r="B207" i="3" s="1"/>
  <c r="B88" i="1"/>
  <c r="B363" i="3" s="1"/>
  <c r="B96" i="1"/>
  <c r="B371" i="3" s="1"/>
  <c r="B173" i="1"/>
  <c r="B194" i="3" s="1"/>
  <c r="B181" i="1"/>
  <c r="B200" i="3" s="1"/>
  <c r="B248" i="1"/>
  <c r="B400" i="3" s="1"/>
  <c r="B256" i="1"/>
  <c r="B405" i="3" s="1"/>
  <c r="B265" i="1"/>
  <c r="B231" i="3" s="1"/>
  <c r="B273" i="1"/>
  <c r="B233" i="3" s="1"/>
  <c r="B281" i="1"/>
  <c r="B241" i="3" s="1"/>
  <c r="B289" i="1"/>
  <c r="B249" i="3" s="1"/>
  <c r="B297" i="1"/>
  <c r="B291" i="3" s="1"/>
  <c r="B305" i="1"/>
  <c r="B299" i="3" s="1"/>
  <c r="B313" i="1"/>
  <c r="B307" i="3" s="1"/>
  <c r="B321" i="1"/>
  <c r="B311" i="3" s="1"/>
  <c r="B329" i="1"/>
  <c r="B319" i="3" s="1"/>
  <c r="B337" i="1"/>
  <c r="B327" i="3" s="1"/>
  <c r="B346" i="1"/>
  <c r="B335" i="3" s="1"/>
  <c r="B354" i="1"/>
  <c r="B340" i="3" s="1"/>
  <c r="B362" i="1"/>
  <c r="B348" i="3" s="1"/>
  <c r="B373" i="1"/>
  <c r="B377" i="3" s="1"/>
  <c r="B381" i="1"/>
  <c r="B385" i="3" s="1"/>
  <c r="B389" i="1"/>
  <c r="B267" i="3" s="1"/>
  <c r="B400" i="1"/>
  <c r="B217" i="3" s="1"/>
  <c r="B408" i="1"/>
  <c r="B281" i="3" s="1"/>
  <c r="B416" i="1"/>
  <c r="B289" i="3" s="1"/>
  <c r="B454" i="1"/>
  <c r="B470" i="1"/>
  <c r="B518" i="1"/>
  <c r="B520" i="3" s="1"/>
  <c r="B527" i="1"/>
  <c r="B453" i="3" s="1"/>
  <c r="B535" i="1"/>
  <c r="B546" i="1"/>
  <c r="B560" i="1"/>
  <c r="B587" i="3" s="1"/>
  <c r="B568" i="1"/>
  <c r="B595" i="3" s="1"/>
  <c r="B576" i="1"/>
  <c r="B588" i="1"/>
  <c r="B603" i="1"/>
  <c r="B611" i="1"/>
  <c r="B17" i="1"/>
  <c r="B15" i="3" s="1"/>
  <c r="B29" i="1"/>
  <c r="B22" i="3" s="1"/>
  <c r="B38" i="1"/>
  <c r="B49" i="3" s="1"/>
  <c r="B47" i="1"/>
  <c r="B25" i="3" s="1"/>
  <c r="B79" i="1"/>
  <c r="B206" i="3" s="1"/>
  <c r="B494" i="1"/>
  <c r="B502" i="1"/>
  <c r="B517" i="1"/>
  <c r="B598" i="1"/>
  <c r="B102" i="1"/>
  <c r="B72" i="3" s="1"/>
  <c r="B110" i="1"/>
  <c r="B80" i="3" s="1"/>
  <c r="B118" i="1"/>
  <c r="B88" i="3" s="1"/>
  <c r="B126" i="1"/>
  <c r="B95" i="3" s="1"/>
  <c r="B136" i="1"/>
  <c r="B191" i="3" s="1"/>
  <c r="B144" i="1"/>
  <c r="B110" i="3" s="1"/>
  <c r="B152" i="1"/>
  <c r="B118" i="3" s="1"/>
  <c r="B161" i="1"/>
  <c r="B127" i="3" s="1"/>
  <c r="B183" i="1"/>
  <c r="B155" i="3" s="1"/>
  <c r="B192" i="1"/>
  <c r="B164" i="3" s="1"/>
  <c r="B201" i="1"/>
  <c r="B149" i="3" s="1"/>
  <c r="B209" i="1"/>
  <c r="B172" i="3" s="1"/>
  <c r="B217" i="1"/>
  <c r="B180" i="3" s="1"/>
  <c r="B225" i="1"/>
  <c r="B372" i="3" s="1"/>
  <c r="B239" i="1"/>
  <c r="B138" i="3" s="1"/>
  <c r="B433" i="1"/>
  <c r="B441" i="1"/>
  <c r="B476" i="1"/>
  <c r="B13" i="1"/>
  <c r="B11" i="3" s="1"/>
  <c r="B57" i="1"/>
  <c r="B51" i="3" s="1"/>
  <c r="B65" i="1"/>
  <c r="B59" i="3" s="1"/>
  <c r="B73" i="1"/>
  <c r="B67" i="3" s="1"/>
  <c r="B82" i="1"/>
  <c r="B357" i="3" s="1"/>
  <c r="B90" i="1"/>
  <c r="B365" i="3" s="1"/>
  <c r="B132" i="1"/>
  <c r="B101" i="3" s="1"/>
  <c r="B175" i="1"/>
  <c r="B196" i="3" s="1"/>
  <c r="B184" i="1"/>
  <c r="B156" i="3" s="1"/>
  <c r="B250" i="1"/>
  <c r="B223" i="3" s="1"/>
  <c r="B259" i="1"/>
  <c r="B406" i="3" s="1"/>
  <c r="B267" i="1"/>
  <c r="B275" i="1"/>
  <c r="B235" i="3" s="1"/>
  <c r="B283" i="1"/>
  <c r="B243" i="3" s="1"/>
  <c r="B291" i="1"/>
  <c r="B251" i="3" s="1"/>
  <c r="B299" i="1"/>
  <c r="B293" i="3" s="1"/>
  <c r="B307" i="1"/>
  <c r="B301" i="3" s="1"/>
  <c r="B315" i="1"/>
  <c r="B309" i="3" s="1"/>
  <c r="B323" i="1"/>
  <c r="B313" i="3" s="1"/>
  <c r="B331" i="1"/>
  <c r="B321" i="3" s="1"/>
  <c r="B340" i="1"/>
  <c r="B329" i="3" s="1"/>
  <c r="B348" i="1"/>
  <c r="B337" i="3" s="1"/>
  <c r="B356" i="1"/>
  <c r="B342" i="3" s="1"/>
  <c r="B367" i="1"/>
  <c r="B353" i="3" s="1"/>
  <c r="B375" i="1"/>
  <c r="B379" i="3" s="1"/>
  <c r="B383" i="1"/>
  <c r="B387" i="3" s="1"/>
  <c r="B391" i="1"/>
  <c r="B269" i="3" s="1"/>
  <c r="B402" i="1"/>
  <c r="B219" i="3" s="1"/>
  <c r="B410" i="1"/>
  <c r="B283" i="3" s="1"/>
  <c r="B418" i="1"/>
  <c r="B221" i="3" s="1"/>
  <c r="B456" i="1"/>
  <c r="B472" i="1"/>
  <c r="B520" i="1"/>
  <c r="B529" i="1"/>
  <c r="B455" i="3" s="1"/>
  <c r="B537" i="1"/>
  <c r="B548" i="1"/>
  <c r="B562" i="1"/>
  <c r="B589" i="3" s="1"/>
  <c r="B570" i="1"/>
  <c r="B597" i="3" s="1"/>
  <c r="B432" i="1"/>
  <c r="B461" i="1"/>
  <c r="B444" i="3" s="1"/>
  <c r="B56" i="1"/>
  <c r="B50" i="3" s="1"/>
  <c r="B72" i="1"/>
  <c r="B66" i="3" s="1"/>
  <c r="B89" i="1"/>
  <c r="B364" i="3" s="1"/>
  <c r="B174" i="1"/>
  <c r="B195" i="3" s="1"/>
  <c r="B249" i="1"/>
  <c r="B401" i="3" s="1"/>
  <c r="B266" i="1"/>
  <c r="B232" i="3" s="1"/>
  <c r="B282" i="1"/>
  <c r="B242" i="3" s="1"/>
  <c r="B298" i="1"/>
  <c r="B292" i="3" s="1"/>
  <c r="B314" i="1"/>
  <c r="B308" i="3" s="1"/>
  <c r="B330" i="1"/>
  <c r="B320" i="3" s="1"/>
  <c r="B347" i="1"/>
  <c r="B336" i="3" s="1"/>
  <c r="B363" i="1"/>
  <c r="B349" i="3" s="1"/>
  <c r="B382" i="1"/>
  <c r="B386" i="3" s="1"/>
  <c r="B401" i="1"/>
  <c r="B218" i="3" s="1"/>
  <c r="B417" i="1"/>
  <c r="B220" i="3" s="1"/>
  <c r="B567" i="3"/>
  <c r="B434" i="1"/>
  <c r="B477" i="1"/>
  <c r="B448" i="3" s="1"/>
  <c r="B58" i="1"/>
  <c r="B52" i="3" s="1"/>
  <c r="B74" i="1"/>
  <c r="B91" i="1"/>
  <c r="B366" i="3" s="1"/>
  <c r="B176" i="1"/>
  <c r="B197" i="3" s="1"/>
  <c r="B251" i="1"/>
  <c r="B224" i="3" s="1"/>
  <c r="B268" i="1"/>
  <c r="B284" i="1"/>
  <c r="B244" i="3" s="1"/>
  <c r="B300" i="1"/>
  <c r="B294" i="3" s="1"/>
  <c r="B316" i="1"/>
  <c r="B310" i="3" s="1"/>
  <c r="B332" i="1"/>
  <c r="B322" i="3" s="1"/>
  <c r="B349" i="1"/>
  <c r="B368" i="1"/>
  <c r="B354" i="3" s="1"/>
  <c r="B384" i="1"/>
  <c r="B388" i="3" s="1"/>
  <c r="B403" i="1"/>
  <c r="B276" i="3" s="1"/>
  <c r="B419" i="1"/>
  <c r="B222" i="3" s="1"/>
  <c r="B465" i="1"/>
  <c r="B414" i="3" s="1"/>
  <c r="B522" i="1"/>
  <c r="B538" i="1"/>
  <c r="B465" i="3" s="1"/>
  <c r="B558" i="1"/>
  <c r="B585" i="3" s="1"/>
  <c r="B572" i="1"/>
  <c r="B599" i="3" s="1"/>
  <c r="B586" i="1"/>
  <c r="B605" i="1"/>
  <c r="B12" i="1"/>
  <c r="B10" i="3" s="1"/>
  <c r="B27" i="1"/>
  <c r="B40" i="3" s="1"/>
  <c r="B40" i="1"/>
  <c r="B52" i="1"/>
  <c r="B33" i="3" s="1"/>
  <c r="B474" i="1"/>
  <c r="B504" i="1"/>
  <c r="B583" i="1"/>
  <c r="B100" i="1"/>
  <c r="B70" i="3" s="1"/>
  <c r="B112" i="1"/>
  <c r="B82" i="3" s="1"/>
  <c r="B122" i="1"/>
  <c r="B91" i="3" s="1"/>
  <c r="B134" i="1"/>
  <c r="B189" i="3" s="1"/>
  <c r="B146" i="1"/>
  <c r="B112" i="3" s="1"/>
  <c r="B156" i="1"/>
  <c r="B122" i="3" s="1"/>
  <c r="B167" i="1"/>
  <c r="B135" i="3" s="1"/>
  <c r="B194" i="1"/>
  <c r="B166" i="3" s="1"/>
  <c r="B205" i="1"/>
  <c r="B153" i="3" s="1"/>
  <c r="B215" i="1"/>
  <c r="B178" i="3" s="1"/>
  <c r="B230" i="1"/>
  <c r="B128" i="3" s="1"/>
  <c r="B245" i="1"/>
  <c r="B397" i="3" s="1"/>
  <c r="B449" i="1"/>
  <c r="B463" i="1"/>
  <c r="B478" i="1"/>
  <c r="B486" i="1"/>
  <c r="B435" i="1"/>
  <c r="B424" i="3" s="1"/>
  <c r="B491" i="1"/>
  <c r="B59" i="1"/>
  <c r="B53" i="3" s="1"/>
  <c r="B75" i="1"/>
  <c r="B92" i="1"/>
  <c r="B367" i="3" s="1"/>
  <c r="B177" i="1"/>
  <c r="B198" i="3" s="1"/>
  <c r="B252" i="1"/>
  <c r="B225" i="3" s="1"/>
  <c r="B269" i="1"/>
  <c r="B285" i="1"/>
  <c r="B245" i="3" s="1"/>
  <c r="B301" i="1"/>
  <c r="B295" i="3" s="1"/>
  <c r="B317" i="1"/>
  <c r="B256" i="3" s="1"/>
  <c r="B333" i="1"/>
  <c r="B323" i="3" s="1"/>
  <c r="B350" i="1"/>
  <c r="B260" i="3" s="1"/>
  <c r="B369" i="1"/>
  <c r="B355" i="3" s="1"/>
  <c r="B385" i="1"/>
  <c r="B389" i="3" s="1"/>
  <c r="B404" i="1"/>
  <c r="B277" i="3" s="1"/>
  <c r="B420" i="1"/>
  <c r="B140" i="3" s="1"/>
  <c r="B467" i="1"/>
  <c r="B523" i="1"/>
  <c r="B540" i="1"/>
  <c r="B467" i="3" s="1"/>
  <c r="B561" i="1"/>
  <c r="B588" i="3" s="1"/>
  <c r="B573" i="1"/>
  <c r="B589" i="1"/>
  <c r="B606" i="1"/>
  <c r="B14" i="1"/>
  <c r="B12" i="3" s="1"/>
  <c r="B30" i="1"/>
  <c r="B42" i="3" s="1"/>
  <c r="B41" i="1"/>
  <c r="B53" i="1"/>
  <c r="B34" i="3" s="1"/>
  <c r="B440" i="1"/>
  <c r="B613" i="1"/>
  <c r="B64" i="1"/>
  <c r="B58" i="3" s="1"/>
  <c r="B81" i="1"/>
  <c r="B208" i="3" s="1"/>
  <c r="B97" i="1"/>
  <c r="B359" i="3" s="1"/>
  <c r="B182" i="1"/>
  <c r="B201" i="3" s="1"/>
  <c r="B257" i="1"/>
  <c r="B226" i="3" s="1"/>
  <c r="B274" i="1"/>
  <c r="B234" i="3" s="1"/>
  <c r="B290" i="1"/>
  <c r="B250" i="3" s="1"/>
  <c r="B306" i="1"/>
  <c r="B300" i="3" s="1"/>
  <c r="B322" i="1"/>
  <c r="B312" i="3" s="1"/>
  <c r="B339" i="1"/>
  <c r="B328" i="3" s="1"/>
  <c r="B355" i="1"/>
  <c r="B341" i="3" s="1"/>
  <c r="B374" i="1"/>
  <c r="B378" i="3" s="1"/>
  <c r="B390" i="1"/>
  <c r="B268" i="3" s="1"/>
  <c r="B409" i="1"/>
  <c r="B282" i="3" s="1"/>
  <c r="B471" i="1"/>
  <c r="B528" i="1"/>
  <c r="B454" i="3" s="1"/>
  <c r="B544" i="1"/>
  <c r="B564" i="1"/>
  <c r="B591" i="3" s="1"/>
  <c r="B577" i="1"/>
  <c r="B591" i="1"/>
  <c r="B608" i="1"/>
  <c r="B18" i="1"/>
  <c r="B16" i="3" s="1"/>
  <c r="B32" i="1"/>
  <c r="B44" i="3" s="1"/>
  <c r="B43" i="1"/>
  <c r="B24" i="3" s="1"/>
  <c r="B199" i="1"/>
  <c r="B147" i="3" s="1"/>
  <c r="B497" i="1"/>
  <c r="B507" i="1"/>
  <c r="B599" i="1"/>
  <c r="B105" i="1"/>
  <c r="B75" i="3" s="1"/>
  <c r="B115" i="1"/>
  <c r="B85" i="3" s="1"/>
  <c r="B127" i="1"/>
  <c r="B96" i="3" s="1"/>
  <c r="B139" i="1"/>
  <c r="B105" i="3" s="1"/>
  <c r="B149" i="1"/>
  <c r="B115" i="3" s="1"/>
  <c r="B162" i="1"/>
  <c r="B130" i="3" s="1"/>
  <c r="B187" i="1"/>
  <c r="B159" i="3" s="1"/>
  <c r="B197" i="1"/>
  <c r="B169" i="3" s="1"/>
  <c r="B210" i="1"/>
  <c r="B173" i="3" s="1"/>
  <c r="B220" i="1"/>
  <c r="B183" i="3" s="1"/>
  <c r="B234" i="1"/>
  <c r="B187" i="3" s="1"/>
  <c r="B398" i="1"/>
  <c r="B390" i="3" s="1"/>
  <c r="B452" i="1"/>
  <c r="B569" i="3" s="1"/>
  <c r="B481" i="1"/>
  <c r="B428" i="1"/>
  <c r="B22" i="1"/>
  <c r="B20" i="3" s="1"/>
  <c r="B85" i="1"/>
  <c r="B360" i="3" s="1"/>
  <c r="B241" i="1"/>
  <c r="B376" i="3" s="1"/>
  <c r="B278" i="1"/>
  <c r="B238" i="3" s="1"/>
  <c r="B310" i="1"/>
  <c r="B304" i="3" s="1"/>
  <c r="B343" i="1"/>
  <c r="B332" i="3" s="1"/>
  <c r="B378" i="1"/>
  <c r="B382" i="3" s="1"/>
  <c r="B413" i="1"/>
  <c r="B286" i="3" s="1"/>
  <c r="B447" i="1"/>
  <c r="B459" i="3" s="1"/>
  <c r="B530" i="1"/>
  <c r="B456" i="3" s="1"/>
  <c r="B557" i="1"/>
  <c r="B584" i="3" s="1"/>
  <c r="B579" i="1"/>
  <c r="B607" i="1"/>
  <c r="B25" i="1"/>
  <c r="B38" i="3" s="1"/>
  <c r="B45" i="1"/>
  <c r="B27" i="3" s="1"/>
  <c r="B473" i="1"/>
  <c r="B506" i="1"/>
  <c r="B601" i="1"/>
  <c r="B111" i="1"/>
  <c r="B81" i="3" s="1"/>
  <c r="B124" i="1"/>
  <c r="B93" i="3" s="1"/>
  <c r="B141" i="1"/>
  <c r="B107" i="3" s="1"/>
  <c r="B155" i="1"/>
  <c r="B121" i="3" s="1"/>
  <c r="B186" i="1"/>
  <c r="B158" i="3" s="1"/>
  <c r="B202" i="1"/>
  <c r="B150" i="3" s="1"/>
  <c r="B214" i="1"/>
  <c r="B177" i="3" s="1"/>
  <c r="B233" i="1"/>
  <c r="B215" i="3" s="1"/>
  <c r="B424" i="1"/>
  <c r="B483" i="1"/>
  <c r="B489" i="1"/>
  <c r="B490" i="1"/>
  <c r="B553" i="1"/>
  <c r="B580" i="3" s="1"/>
  <c r="B618" i="1"/>
  <c r="B444" i="1"/>
  <c r="B457" i="1"/>
  <c r="B570" i="3" s="1"/>
  <c r="B68" i="1"/>
  <c r="B62" i="3" s="1"/>
  <c r="B170" i="1"/>
  <c r="B192" i="3" s="1"/>
  <c r="B262" i="1"/>
  <c r="B229" i="3" s="1"/>
  <c r="B294" i="1"/>
  <c r="B254" i="3" s="1"/>
  <c r="B326" i="1"/>
  <c r="B316" i="3" s="1"/>
  <c r="B359" i="1"/>
  <c r="B345" i="3" s="1"/>
  <c r="B273" i="3"/>
  <c r="B509" i="1"/>
  <c r="B573" i="3" s="1"/>
  <c r="B543" i="1"/>
  <c r="B569" i="1"/>
  <c r="B596" i="3" s="1"/>
  <c r="B11" i="1"/>
  <c r="B9" i="3" s="1"/>
  <c r="B436" i="1"/>
  <c r="B60" i="1"/>
  <c r="B54" i="3" s="1"/>
  <c r="B93" i="1"/>
  <c r="B368" i="3" s="1"/>
  <c r="B253" i="1"/>
  <c r="B402" i="3" s="1"/>
  <c r="B286" i="1"/>
  <c r="B246" i="3" s="1"/>
  <c r="B318" i="1"/>
  <c r="B257" i="3" s="1"/>
  <c r="B351" i="1"/>
  <c r="B261" i="3" s="1"/>
  <c r="B386" i="1"/>
  <c r="B264" i="3" s="1"/>
  <c r="B421" i="1"/>
  <c r="B141" i="3" s="1"/>
  <c r="B455" i="1"/>
  <c r="B531" i="1"/>
  <c r="B457" i="3" s="1"/>
  <c r="B563" i="1"/>
  <c r="B590" i="3" s="1"/>
  <c r="B584" i="1"/>
  <c r="B609" i="1"/>
  <c r="B26" i="1"/>
  <c r="B39" i="3" s="1"/>
  <c r="B48" i="1"/>
  <c r="B29" i="3" s="1"/>
  <c r="B495" i="1"/>
  <c r="B515" i="1"/>
  <c r="B98" i="1"/>
  <c r="B68" i="3" s="1"/>
  <c r="B113" i="1"/>
  <c r="B83" i="3" s="1"/>
  <c r="B128" i="1"/>
  <c r="B97" i="3" s="1"/>
  <c r="B142" i="1"/>
  <c r="B108" i="3" s="1"/>
  <c r="B157" i="1"/>
  <c r="B123" i="3" s="1"/>
  <c r="B188" i="1"/>
  <c r="B160" i="3" s="1"/>
  <c r="B203" i="1"/>
  <c r="B151" i="3" s="1"/>
  <c r="B218" i="1"/>
  <c r="B181" i="3" s="1"/>
  <c r="B425" i="1"/>
  <c r="B391" i="3" s="1"/>
  <c r="B484" i="1"/>
  <c r="B554" i="1"/>
  <c r="B581" i="3" s="1"/>
  <c r="B427" i="1"/>
  <c r="B592" i="1"/>
  <c r="B442" i="1"/>
  <c r="B66" i="1"/>
  <c r="B60" i="3" s="1"/>
  <c r="B133" i="1"/>
  <c r="B102" i="3" s="1"/>
  <c r="B260" i="1"/>
  <c r="B407" i="3" s="1"/>
  <c r="B292" i="1"/>
  <c r="B252" i="3" s="1"/>
  <c r="B324" i="1"/>
  <c r="B314" i="3" s="1"/>
  <c r="B357" i="1"/>
  <c r="B343" i="3" s="1"/>
  <c r="B392" i="1"/>
  <c r="B270" i="3" s="1"/>
  <c r="B466" i="1"/>
  <c r="B532" i="1"/>
  <c r="B565" i="1"/>
  <c r="B592" i="3" s="1"/>
  <c r="B585" i="1"/>
  <c r="B8" i="1"/>
  <c r="B7" i="3" s="1"/>
  <c r="B31" i="1"/>
  <c r="B43" i="3" s="1"/>
  <c r="B49" i="1"/>
  <c r="B30" i="3" s="1"/>
  <c r="B496" i="1"/>
  <c r="B521" i="1"/>
  <c r="B99" i="1"/>
  <c r="B69" i="3" s="1"/>
  <c r="B114" i="1"/>
  <c r="B84" i="3" s="1"/>
  <c r="B129" i="1"/>
  <c r="B98" i="3" s="1"/>
  <c r="B145" i="1"/>
  <c r="B111" i="3" s="1"/>
  <c r="B158" i="1"/>
  <c r="B124" i="3" s="1"/>
  <c r="B189" i="1"/>
  <c r="B161" i="3" s="1"/>
  <c r="B204" i="1"/>
  <c r="B152" i="3" s="1"/>
  <c r="B219" i="1"/>
  <c r="B182" i="3" s="1"/>
  <c r="B240" i="1"/>
  <c r="B139" i="3" s="1"/>
  <c r="B426" i="1"/>
  <c r="B392" i="3" s="1"/>
  <c r="B485" i="1"/>
  <c r="B580" i="1"/>
  <c r="B600" i="3" s="1"/>
  <c r="B443" i="1"/>
  <c r="B67" i="1"/>
  <c r="B61" i="3" s="1"/>
  <c r="B169" i="1"/>
  <c r="B210" i="3" s="1"/>
  <c r="B261" i="1"/>
  <c r="B228" i="3" s="1"/>
  <c r="B293" i="1"/>
  <c r="B253" i="3" s="1"/>
  <c r="B325" i="1"/>
  <c r="B315" i="3" s="1"/>
  <c r="B358" i="1"/>
  <c r="B344" i="3" s="1"/>
  <c r="B393" i="1"/>
  <c r="B271" i="3" s="1"/>
  <c r="B508" i="1"/>
  <c r="B572" i="3" s="1"/>
  <c r="B536" i="1"/>
  <c r="B464" i="3" s="1"/>
  <c r="B566" i="1"/>
  <c r="B593" i="3" s="1"/>
  <c r="B590" i="1"/>
  <c r="B10" i="1"/>
  <c r="B8" i="3" s="1"/>
  <c r="B33" i="1"/>
  <c r="B45" i="3" s="1"/>
  <c r="B50" i="1"/>
  <c r="B31" i="3" s="1"/>
  <c r="B498" i="1"/>
  <c r="B541" i="1"/>
  <c r="B103" i="1"/>
  <c r="B73" i="3" s="1"/>
  <c r="B116" i="1"/>
  <c r="B86" i="3" s="1"/>
  <c r="B130" i="1"/>
  <c r="B99" i="3" s="1"/>
  <c r="B147" i="1"/>
  <c r="B113" i="3" s="1"/>
  <c r="B163" i="1"/>
  <c r="B131" i="3" s="1"/>
  <c r="B190" i="1"/>
  <c r="B162" i="3" s="1"/>
  <c r="B206" i="1"/>
  <c r="B154" i="3" s="1"/>
  <c r="B221" i="1"/>
  <c r="B184" i="3" s="1"/>
  <c r="B243" i="1"/>
  <c r="B395" i="3" s="1"/>
  <c r="B450" i="1"/>
  <c r="B487" i="1"/>
  <c r="B513" i="1"/>
  <c r="B582" i="1"/>
  <c r="B148" i="1"/>
  <c r="B114" i="3" s="1"/>
  <c r="B193" i="1"/>
  <c r="B165" i="3" s="1"/>
  <c r="B84" i="1"/>
  <c r="B209" i="3" s="1"/>
  <c r="B276" i="1"/>
  <c r="B236" i="3" s="1"/>
  <c r="B370" i="1"/>
  <c r="B143" i="3" s="1"/>
  <c r="B555" i="1"/>
  <c r="B582" i="3" s="1"/>
  <c r="B15" i="1"/>
  <c r="B13" i="3" s="1"/>
  <c r="B227" i="1"/>
  <c r="B213" i="3" s="1"/>
  <c r="B595" i="1"/>
  <c r="B120" i="1"/>
  <c r="B90" i="3" s="1"/>
  <c r="B150" i="1"/>
  <c r="B116" i="3" s="1"/>
  <c r="B195" i="1"/>
  <c r="B167" i="3" s="1"/>
  <c r="B223" i="1"/>
  <c r="B186" i="3" s="1"/>
  <c r="B479" i="1"/>
  <c r="B550" i="1"/>
  <c r="B577" i="3" s="1"/>
  <c r="B277" i="1"/>
  <c r="B237" i="3" s="1"/>
  <c r="B376" i="1"/>
  <c r="B380" i="3" s="1"/>
  <c r="B556" i="1"/>
  <c r="B583" i="3" s="1"/>
  <c r="B19" i="1"/>
  <c r="B17" i="3" s="1"/>
  <c r="B596" i="1"/>
  <c r="B121" i="1"/>
  <c r="B188" i="3" s="1"/>
  <c r="B196" i="1"/>
  <c r="B168" i="3" s="1"/>
  <c r="B551" i="1"/>
  <c r="B578" i="3" s="1"/>
  <c r="B500" i="1"/>
  <c r="B211" i="1"/>
  <c r="B174" i="3" s="1"/>
  <c r="B342" i="1"/>
  <c r="B331" i="3" s="1"/>
  <c r="B542" i="1"/>
  <c r="B462" i="1"/>
  <c r="B178" i="1"/>
  <c r="B199" i="3" s="1"/>
  <c r="B228" i="1"/>
  <c r="B214" i="3" s="1"/>
  <c r="B153" i="1"/>
  <c r="B119" i="3" s="1"/>
  <c r="B226" i="1"/>
  <c r="B212" i="3" s="1"/>
  <c r="B464" i="1"/>
  <c r="B480" i="1"/>
  <c r="B411" i="1"/>
  <c r="B284" i="3" s="1"/>
  <c r="B35" i="1"/>
  <c r="B47" i="3" s="1"/>
  <c r="B137" i="1"/>
  <c r="B103" i="3" s="1"/>
  <c r="B451" i="1"/>
  <c r="B514" i="1"/>
  <c r="B232" i="1"/>
  <c r="B302" i="1"/>
  <c r="B296" i="3" s="1"/>
  <c r="B377" i="1"/>
  <c r="B381" i="3" s="1"/>
  <c r="B571" i="1"/>
  <c r="B598" i="3" s="1"/>
  <c r="B24" i="1"/>
  <c r="B37" i="3" s="1"/>
  <c r="B258" i="1"/>
  <c r="B227" i="3" s="1"/>
  <c r="B600" i="1"/>
  <c r="B123" i="1"/>
  <c r="B92" i="3" s="1"/>
  <c r="B154" i="1"/>
  <c r="B120" i="3" s="1"/>
  <c r="B198" i="1"/>
  <c r="B146" i="3" s="1"/>
  <c r="B231" i="1"/>
  <c r="B129" i="3" s="1"/>
  <c r="B482" i="1"/>
  <c r="B552" i="1"/>
  <c r="B579" i="3" s="1"/>
  <c r="B492" i="1"/>
  <c r="B445" i="3" s="1"/>
  <c r="B308" i="1"/>
  <c r="B302" i="3" s="1"/>
  <c r="B405" i="1"/>
  <c r="B278" i="3" s="1"/>
  <c r="B446" i="1"/>
  <c r="B568" i="3" s="1"/>
  <c r="B574" i="1"/>
  <c r="B499" i="1"/>
  <c r="B104" i="1"/>
  <c r="B74" i="3" s="1"/>
  <c r="B164" i="1"/>
  <c r="B132" i="3" s="1"/>
  <c r="B244" i="1"/>
  <c r="B396" i="3" s="1"/>
  <c r="B488" i="1"/>
  <c r="B614" i="1"/>
  <c r="B20" i="1"/>
  <c r="B18" i="3" s="1"/>
  <c r="B510" i="1"/>
  <c r="B574" i="3" s="1"/>
  <c r="B106" i="1"/>
  <c r="B76" i="3" s="1"/>
  <c r="B246" i="1"/>
  <c r="B398" i="3" s="1"/>
  <c r="B615" i="1"/>
  <c r="B76" i="1"/>
  <c r="B204" i="3" s="1"/>
  <c r="B237" i="1"/>
  <c r="B375" i="3" s="1"/>
  <c r="B341" i="1"/>
  <c r="B330" i="3" s="1"/>
  <c r="B594" i="1"/>
  <c r="B505" i="1"/>
  <c r="B140" i="1"/>
  <c r="B106" i="3" s="1"/>
  <c r="B213" i="1"/>
  <c r="B176" i="3" s="1"/>
  <c r="B235" i="1"/>
  <c r="B373" i="3" s="1"/>
  <c r="B34" i="1"/>
  <c r="B46" i="3" s="1"/>
  <c r="B131" i="1"/>
  <c r="B100" i="3" s="1"/>
  <c r="B207" i="1"/>
  <c r="B170" i="3" s="1"/>
  <c r="B309" i="1"/>
  <c r="B303" i="3" s="1"/>
  <c r="B578" i="1"/>
  <c r="B165" i="1"/>
  <c r="B133" i="3" s="1"/>
  <c r="B119" i="1"/>
  <c r="B89" i="3" s="1"/>
  <c r="B21" i="1"/>
  <c r="B19" i="3" s="1"/>
  <c r="B334" i="1"/>
  <c r="B324" i="3" s="1"/>
  <c r="B412" i="1"/>
  <c r="B285" i="3" s="1"/>
  <c r="B519" i="1"/>
  <c r="B521" i="3" s="1"/>
  <c r="B593" i="1"/>
  <c r="B39" i="1"/>
  <c r="B503" i="1"/>
  <c r="B107" i="1"/>
  <c r="B77" i="3" s="1"/>
  <c r="B138" i="1"/>
  <c r="B104" i="3" s="1"/>
  <c r="B166" i="1"/>
  <c r="B134" i="3" s="1"/>
  <c r="B212" i="1"/>
  <c r="B175" i="3" s="1"/>
  <c r="B366" i="1"/>
  <c r="B352" i="3" s="1"/>
  <c r="B616" i="1"/>
  <c r="B524" i="1"/>
  <c r="B526" i="3" s="1"/>
  <c r="B42" i="1"/>
  <c r="B23" i="3" s="1"/>
  <c r="B108" i="1"/>
  <c r="B78" i="3" s="1"/>
  <c r="B185" i="1"/>
  <c r="B157" i="3" s="1"/>
  <c r="B423" i="1"/>
  <c r="B393" i="3" s="1"/>
  <c r="B617" i="1"/>
  <c r="B83" i="1"/>
  <c r="B358" i="3" s="1"/>
  <c r="B270" i="1"/>
  <c r="B547" i="1"/>
  <c r="B604" i="1"/>
  <c r="B54" i="1"/>
  <c r="B35" i="3" s="1"/>
  <c r="B222" i="1"/>
  <c r="B185" i="3" s="1"/>
  <c r="O204" i="3"/>
  <c r="O61" i="3"/>
  <c r="O60" i="3"/>
  <c r="O57" i="3"/>
  <c r="O209" i="3"/>
  <c r="O208" i="3"/>
  <c r="F467" i="3"/>
  <c r="O467" i="3"/>
  <c r="G467" i="3"/>
  <c r="I467" i="3"/>
  <c r="M467" i="3"/>
  <c r="N467" i="3"/>
  <c r="L467" i="3"/>
  <c r="H467" i="3"/>
  <c r="J467" i="3"/>
  <c r="K467" i="3"/>
  <c r="N294" i="3"/>
  <c r="G347" i="3"/>
  <c r="N347" i="3"/>
  <c r="F294" i="3"/>
  <c r="I347" i="3"/>
  <c r="F347" i="3"/>
  <c r="O294" i="3"/>
  <c r="J347" i="3"/>
  <c r="L294" i="3"/>
  <c r="I294" i="3"/>
  <c r="K294" i="3"/>
  <c r="M347" i="3"/>
  <c r="J294" i="3"/>
  <c r="G294" i="3"/>
  <c r="L347" i="3"/>
  <c r="H347" i="3"/>
  <c r="K347" i="3"/>
  <c r="M294" i="3"/>
  <c r="O347" i="3"/>
  <c r="H294" i="3"/>
  <c r="H349" i="3"/>
  <c r="J348" i="3"/>
  <c r="M346" i="3"/>
  <c r="O345" i="3"/>
  <c r="G345" i="3"/>
  <c r="K344" i="3"/>
  <c r="N343" i="3"/>
  <c r="F343" i="3"/>
  <c r="J342" i="3"/>
  <c r="M275" i="3"/>
  <c r="O230" i="3"/>
  <c r="O349" i="3"/>
  <c r="G349" i="3"/>
  <c r="I348" i="3"/>
  <c r="L346" i="3"/>
  <c r="N345" i="3"/>
  <c r="F345" i="3"/>
  <c r="J344" i="3"/>
  <c r="M343" i="3"/>
  <c r="I342" i="3"/>
  <c r="L275" i="3"/>
  <c r="H232" i="3"/>
  <c r="K231" i="3"/>
  <c r="N230" i="3"/>
  <c r="F230" i="3"/>
  <c r="N349" i="3"/>
  <c r="F349" i="3"/>
  <c r="H348" i="3"/>
  <c r="K346" i="3"/>
  <c r="M345" i="3"/>
  <c r="I344" i="3"/>
  <c r="L343" i="3"/>
  <c r="H342" i="3"/>
  <c r="K275" i="3"/>
  <c r="O232" i="3"/>
  <c r="G232" i="3"/>
  <c r="J231" i="3"/>
  <c r="M230" i="3"/>
  <c r="M349" i="3"/>
  <c r="O348" i="3"/>
  <c r="G348" i="3"/>
  <c r="J346" i="3"/>
  <c r="L345" i="3"/>
  <c r="H344" i="3"/>
  <c r="K343" i="3"/>
  <c r="O342" i="3"/>
  <c r="G342" i="3"/>
  <c r="J275" i="3"/>
  <c r="N232" i="3"/>
  <c r="F232" i="3"/>
  <c r="I231" i="3"/>
  <c r="L230" i="3"/>
  <c r="I349" i="3"/>
  <c r="K348" i="3"/>
  <c r="G343" i="3"/>
  <c r="N275" i="3"/>
  <c r="I232" i="3"/>
  <c r="G230" i="3"/>
  <c r="L349" i="3"/>
  <c r="N348" i="3"/>
  <c r="F348" i="3"/>
  <c r="I346" i="3"/>
  <c r="K345" i="3"/>
  <c r="O344" i="3"/>
  <c r="G344" i="3"/>
  <c r="J343" i="3"/>
  <c r="N342" i="3"/>
  <c r="F342" i="3"/>
  <c r="I275" i="3"/>
  <c r="M232" i="3"/>
  <c r="H231" i="3"/>
  <c r="K230" i="3"/>
  <c r="I230" i="3"/>
  <c r="N346" i="3"/>
  <c r="L344" i="3"/>
  <c r="F275" i="3"/>
  <c r="M231" i="3"/>
  <c r="L231" i="3"/>
  <c r="K349" i="3"/>
  <c r="M348" i="3"/>
  <c r="H346" i="3"/>
  <c r="J345" i="3"/>
  <c r="N344" i="3"/>
  <c r="F344" i="3"/>
  <c r="I343" i="3"/>
  <c r="M342" i="3"/>
  <c r="H275" i="3"/>
  <c r="L232" i="3"/>
  <c r="O231" i="3"/>
  <c r="G231" i="3"/>
  <c r="J230" i="3"/>
  <c r="F346" i="3"/>
  <c r="O343" i="3"/>
  <c r="J232" i="3"/>
  <c r="H230" i="3"/>
  <c r="J349" i="3"/>
  <c r="L348" i="3"/>
  <c r="O346" i="3"/>
  <c r="G346" i="3"/>
  <c r="I345" i="3"/>
  <c r="M344" i="3"/>
  <c r="H343" i="3"/>
  <c r="L342" i="3"/>
  <c r="O275" i="3"/>
  <c r="G275" i="3"/>
  <c r="K232" i="3"/>
  <c r="N231" i="3"/>
  <c r="F231" i="3"/>
  <c r="H345" i="3"/>
  <c r="K342" i="3"/>
  <c r="K573" i="3"/>
  <c r="M573" i="3"/>
  <c r="I573" i="3"/>
  <c r="G573" i="3"/>
  <c r="F573" i="3"/>
  <c r="L573" i="3"/>
  <c r="J573" i="3"/>
  <c r="N573" i="3"/>
  <c r="H573" i="3"/>
  <c r="O573" i="3"/>
  <c r="O414" i="3"/>
  <c r="N457" i="3"/>
  <c r="N568" i="3"/>
  <c r="M571" i="3"/>
  <c r="O574" i="3"/>
  <c r="N577" i="3"/>
  <c r="M580" i="3"/>
  <c r="O582" i="3"/>
  <c r="N585" i="3"/>
  <c r="M588" i="3"/>
  <c r="O590" i="3"/>
  <c r="N593" i="3"/>
  <c r="M596" i="3"/>
  <c r="O598" i="3"/>
  <c r="M9" i="3"/>
  <c r="M17" i="3"/>
  <c r="N22" i="3"/>
  <c r="M25" i="3"/>
  <c r="O27" i="3"/>
  <c r="N30" i="3"/>
  <c r="M33" i="3"/>
  <c r="O35" i="3"/>
  <c r="N38" i="3"/>
  <c r="M41" i="3"/>
  <c r="O43" i="3"/>
  <c r="N46" i="3"/>
  <c r="M49" i="3"/>
  <c r="O457" i="3"/>
  <c r="O568" i="3"/>
  <c r="N571" i="3"/>
  <c r="M575" i="3"/>
  <c r="O577" i="3"/>
  <c r="N580" i="3"/>
  <c r="M583" i="3"/>
  <c r="O585" i="3"/>
  <c r="N588" i="3"/>
  <c r="M591" i="3"/>
  <c r="O593" i="3"/>
  <c r="N596" i="3"/>
  <c r="M599" i="3"/>
  <c r="N9" i="3"/>
  <c r="N17" i="3"/>
  <c r="M20" i="3"/>
  <c r="O22" i="3"/>
  <c r="N25" i="3"/>
  <c r="M28" i="3"/>
  <c r="O30" i="3"/>
  <c r="N33" i="3"/>
  <c r="M36" i="3"/>
  <c r="O38" i="3"/>
  <c r="N41" i="3"/>
  <c r="M44" i="3"/>
  <c r="O46" i="3"/>
  <c r="N49" i="3"/>
  <c r="M458" i="3"/>
  <c r="M569" i="3"/>
  <c r="O571" i="3"/>
  <c r="N575" i="3"/>
  <c r="M578" i="3"/>
  <c r="O580" i="3"/>
  <c r="N583" i="3"/>
  <c r="M586" i="3"/>
  <c r="O588" i="3"/>
  <c r="N591" i="3"/>
  <c r="M594" i="3"/>
  <c r="O596" i="3"/>
  <c r="N599" i="3"/>
  <c r="O9" i="3"/>
  <c r="O17" i="3"/>
  <c r="N20" i="3"/>
  <c r="M23" i="3"/>
  <c r="O25" i="3"/>
  <c r="N28" i="3"/>
  <c r="M31" i="3"/>
  <c r="O33" i="3"/>
  <c r="N36" i="3"/>
  <c r="M39" i="3"/>
  <c r="O41" i="3"/>
  <c r="N44" i="3"/>
  <c r="M47" i="3"/>
  <c r="O49" i="3"/>
  <c r="N458" i="3"/>
  <c r="N569" i="3"/>
  <c r="M572" i="3"/>
  <c r="O575" i="3"/>
  <c r="N578" i="3"/>
  <c r="M581" i="3"/>
  <c r="O583" i="3"/>
  <c r="N586" i="3"/>
  <c r="M589" i="3"/>
  <c r="O591" i="3"/>
  <c r="N594" i="3"/>
  <c r="M597" i="3"/>
  <c r="O599" i="3"/>
  <c r="M10" i="3"/>
  <c r="O20" i="3"/>
  <c r="N23" i="3"/>
  <c r="M26" i="3"/>
  <c r="O28" i="3"/>
  <c r="N31" i="3"/>
  <c r="M34" i="3"/>
  <c r="O36" i="3"/>
  <c r="N39" i="3"/>
  <c r="M42" i="3"/>
  <c r="O44" i="3"/>
  <c r="N47" i="3"/>
  <c r="M50" i="3"/>
  <c r="M456" i="3"/>
  <c r="O458" i="3"/>
  <c r="M567" i="3"/>
  <c r="O569" i="3"/>
  <c r="N572" i="3"/>
  <c r="M576" i="3"/>
  <c r="O578" i="3"/>
  <c r="N581" i="3"/>
  <c r="M584" i="3"/>
  <c r="O586" i="3"/>
  <c r="N589" i="3"/>
  <c r="M592" i="3"/>
  <c r="O594" i="3"/>
  <c r="N597" i="3"/>
  <c r="M600" i="3"/>
  <c r="N10" i="3"/>
  <c r="M21" i="3"/>
  <c r="O23" i="3"/>
  <c r="N26" i="3"/>
  <c r="M29" i="3"/>
  <c r="O31" i="3"/>
  <c r="N34" i="3"/>
  <c r="M37" i="3"/>
  <c r="O39" i="3"/>
  <c r="N42" i="3"/>
  <c r="M45" i="3"/>
  <c r="O47" i="3"/>
  <c r="N50" i="3"/>
  <c r="N456" i="3"/>
  <c r="M459" i="3"/>
  <c r="N567" i="3"/>
  <c r="M570" i="3"/>
  <c r="O572" i="3"/>
  <c r="N576" i="3"/>
  <c r="M579" i="3"/>
  <c r="O581" i="3"/>
  <c r="N584" i="3"/>
  <c r="M587" i="3"/>
  <c r="O589" i="3"/>
  <c r="N592" i="3"/>
  <c r="M595" i="3"/>
  <c r="O597" i="3"/>
  <c r="N600" i="3"/>
  <c r="O10" i="3"/>
  <c r="N21" i="3"/>
  <c r="M24" i="3"/>
  <c r="O26" i="3"/>
  <c r="N29" i="3"/>
  <c r="M32" i="3"/>
  <c r="O34" i="3"/>
  <c r="N37" i="3"/>
  <c r="M40" i="3"/>
  <c r="O42" i="3"/>
  <c r="N45" i="3"/>
  <c r="M48" i="3"/>
  <c r="O50" i="3"/>
  <c r="M414" i="3"/>
  <c r="O456" i="3"/>
  <c r="N459" i="3"/>
  <c r="O567" i="3"/>
  <c r="N570" i="3"/>
  <c r="M574" i="3"/>
  <c r="O576" i="3"/>
  <c r="N579" i="3"/>
  <c r="M582" i="3"/>
  <c r="O584" i="3"/>
  <c r="N587" i="3"/>
  <c r="M590" i="3"/>
  <c r="O592" i="3"/>
  <c r="N595" i="3"/>
  <c r="M598" i="3"/>
  <c r="O600" i="3"/>
  <c r="O21" i="3"/>
  <c r="N24" i="3"/>
  <c r="M27" i="3"/>
  <c r="O29" i="3"/>
  <c r="N32" i="3"/>
  <c r="M35" i="3"/>
  <c r="O37" i="3"/>
  <c r="N40" i="3"/>
  <c r="M43" i="3"/>
  <c r="O45" i="3"/>
  <c r="N48" i="3"/>
  <c r="M51" i="3"/>
  <c r="O587" i="3"/>
  <c r="N35" i="3"/>
  <c r="M52" i="3"/>
  <c r="O54" i="3"/>
  <c r="N57" i="3"/>
  <c r="M60" i="3"/>
  <c r="O62" i="3"/>
  <c r="N65" i="3"/>
  <c r="M68" i="3"/>
  <c r="O70" i="3"/>
  <c r="N73" i="3"/>
  <c r="M76" i="3"/>
  <c r="O78" i="3"/>
  <c r="N81" i="3"/>
  <c r="M84" i="3"/>
  <c r="O86" i="3"/>
  <c r="N89" i="3"/>
  <c r="M92" i="3"/>
  <c r="O94" i="3"/>
  <c r="N97" i="3"/>
  <c r="M100" i="3"/>
  <c r="O102" i="3"/>
  <c r="N105" i="3"/>
  <c r="M108" i="3"/>
  <c r="O110" i="3"/>
  <c r="N113" i="3"/>
  <c r="M116" i="3"/>
  <c r="O118" i="3"/>
  <c r="N121" i="3"/>
  <c r="M124" i="3"/>
  <c r="O127" i="3"/>
  <c r="N130" i="3"/>
  <c r="M133" i="3"/>
  <c r="O135" i="3"/>
  <c r="N138" i="3"/>
  <c r="M141" i="3"/>
  <c r="O143" i="3"/>
  <c r="N146" i="3"/>
  <c r="M149" i="3"/>
  <c r="O151" i="3"/>
  <c r="N154" i="3"/>
  <c r="M157" i="3"/>
  <c r="O159" i="3"/>
  <c r="N162" i="3"/>
  <c r="M165" i="3"/>
  <c r="O167" i="3"/>
  <c r="N170" i="3"/>
  <c r="M173" i="3"/>
  <c r="O175" i="3"/>
  <c r="N178" i="3"/>
  <c r="M181" i="3"/>
  <c r="O183" i="3"/>
  <c r="N186" i="3"/>
  <c r="M189" i="3"/>
  <c r="O191" i="3"/>
  <c r="N194" i="3"/>
  <c r="M197" i="3"/>
  <c r="O199" i="3"/>
  <c r="N202" i="3"/>
  <c r="M205" i="3"/>
  <c r="O207" i="3"/>
  <c r="N210" i="3"/>
  <c r="M213" i="3"/>
  <c r="O215" i="3"/>
  <c r="N218" i="3"/>
  <c r="M221" i="3"/>
  <c r="O223" i="3"/>
  <c r="N226" i="3"/>
  <c r="M229" i="3"/>
  <c r="O234" i="3"/>
  <c r="N237" i="3"/>
  <c r="M240" i="3"/>
  <c r="O242" i="3"/>
  <c r="N245" i="3"/>
  <c r="M248" i="3"/>
  <c r="O250" i="3"/>
  <c r="M568" i="3"/>
  <c r="N590" i="3"/>
  <c r="M38" i="3"/>
  <c r="N52" i="3"/>
  <c r="M55" i="3"/>
  <c r="N60" i="3"/>
  <c r="M63" i="3"/>
  <c r="O65" i="3"/>
  <c r="N68" i="3"/>
  <c r="M71" i="3"/>
  <c r="O73" i="3"/>
  <c r="N76" i="3"/>
  <c r="M79" i="3"/>
  <c r="O81" i="3"/>
  <c r="N84" i="3"/>
  <c r="M87" i="3"/>
  <c r="O89" i="3"/>
  <c r="N92" i="3"/>
  <c r="M95" i="3"/>
  <c r="O97" i="3"/>
  <c r="N100" i="3"/>
  <c r="M103" i="3"/>
  <c r="O105" i="3"/>
  <c r="N108" i="3"/>
  <c r="M111" i="3"/>
  <c r="O113" i="3"/>
  <c r="N116" i="3"/>
  <c r="M119" i="3"/>
  <c r="O121" i="3"/>
  <c r="N124" i="3"/>
  <c r="M128" i="3"/>
  <c r="O130" i="3"/>
  <c r="N133" i="3"/>
  <c r="M136" i="3"/>
  <c r="O138" i="3"/>
  <c r="N141" i="3"/>
  <c r="M144" i="3"/>
  <c r="O146" i="3"/>
  <c r="N149" i="3"/>
  <c r="M152" i="3"/>
  <c r="O154" i="3"/>
  <c r="N157" i="3"/>
  <c r="M160" i="3"/>
  <c r="O162" i="3"/>
  <c r="N165" i="3"/>
  <c r="M168" i="3"/>
  <c r="O170" i="3"/>
  <c r="N173" i="3"/>
  <c r="M176" i="3"/>
  <c r="O178" i="3"/>
  <c r="N181" i="3"/>
  <c r="M184" i="3"/>
  <c r="O186" i="3"/>
  <c r="N189" i="3"/>
  <c r="M192" i="3"/>
  <c r="O194" i="3"/>
  <c r="N197" i="3"/>
  <c r="M200" i="3"/>
  <c r="O202" i="3"/>
  <c r="N205" i="3"/>
  <c r="M208" i="3"/>
  <c r="O210" i="3"/>
  <c r="N213" i="3"/>
  <c r="M216" i="3"/>
  <c r="O218" i="3"/>
  <c r="N221" i="3"/>
  <c r="M224" i="3"/>
  <c r="O226" i="3"/>
  <c r="N229" i="3"/>
  <c r="M235" i="3"/>
  <c r="O237" i="3"/>
  <c r="N240" i="3"/>
  <c r="M243" i="3"/>
  <c r="O245" i="3"/>
  <c r="N414" i="3"/>
  <c r="M457" i="3"/>
  <c r="O570" i="3"/>
  <c r="M593" i="3"/>
  <c r="O40" i="3"/>
  <c r="O52" i="3"/>
  <c r="N55" i="3"/>
  <c r="M58" i="3"/>
  <c r="N63" i="3"/>
  <c r="M66" i="3"/>
  <c r="O68" i="3"/>
  <c r="N71" i="3"/>
  <c r="M74" i="3"/>
  <c r="O76" i="3"/>
  <c r="N79" i="3"/>
  <c r="M82" i="3"/>
  <c r="O84" i="3"/>
  <c r="N87" i="3"/>
  <c r="M90" i="3"/>
  <c r="O92" i="3"/>
  <c r="N95" i="3"/>
  <c r="M98" i="3"/>
  <c r="O100" i="3"/>
  <c r="N103" i="3"/>
  <c r="M106" i="3"/>
  <c r="O108" i="3"/>
  <c r="N111" i="3"/>
  <c r="M114" i="3"/>
  <c r="O116" i="3"/>
  <c r="N119" i="3"/>
  <c r="M122" i="3"/>
  <c r="O124" i="3"/>
  <c r="N128" i="3"/>
  <c r="M131" i="3"/>
  <c r="O133" i="3"/>
  <c r="N136" i="3"/>
  <c r="M139" i="3"/>
  <c r="O141" i="3"/>
  <c r="N144" i="3"/>
  <c r="M147" i="3"/>
  <c r="O149" i="3"/>
  <c r="N152" i="3"/>
  <c r="M155" i="3"/>
  <c r="O157" i="3"/>
  <c r="N160" i="3"/>
  <c r="M163" i="3"/>
  <c r="O165" i="3"/>
  <c r="N168" i="3"/>
  <c r="M171" i="3"/>
  <c r="O173" i="3"/>
  <c r="N176" i="3"/>
  <c r="M179" i="3"/>
  <c r="O181" i="3"/>
  <c r="N184" i="3"/>
  <c r="M187" i="3"/>
  <c r="O189" i="3"/>
  <c r="N192" i="3"/>
  <c r="M195" i="3"/>
  <c r="O197" i="3"/>
  <c r="N200" i="3"/>
  <c r="M203" i="3"/>
  <c r="O205" i="3"/>
  <c r="N208" i="3"/>
  <c r="M211" i="3"/>
  <c r="O213" i="3"/>
  <c r="N216" i="3"/>
  <c r="M219" i="3"/>
  <c r="O221" i="3"/>
  <c r="N224" i="3"/>
  <c r="M227" i="3"/>
  <c r="O229" i="3"/>
  <c r="N235" i="3"/>
  <c r="M238" i="3"/>
  <c r="O240" i="3"/>
  <c r="N243" i="3"/>
  <c r="M246" i="3"/>
  <c r="O248" i="3"/>
  <c r="N251" i="3"/>
  <c r="O459" i="3"/>
  <c r="N574" i="3"/>
  <c r="O595" i="3"/>
  <c r="M22" i="3"/>
  <c r="N43" i="3"/>
  <c r="M53" i="3"/>
  <c r="O55" i="3"/>
  <c r="N58" i="3"/>
  <c r="M61" i="3"/>
  <c r="O63" i="3"/>
  <c r="N66" i="3"/>
  <c r="M69" i="3"/>
  <c r="O71" i="3"/>
  <c r="N74" i="3"/>
  <c r="M77" i="3"/>
  <c r="O79" i="3"/>
  <c r="N82" i="3"/>
  <c r="M85" i="3"/>
  <c r="O87" i="3"/>
  <c r="N90" i="3"/>
  <c r="M93" i="3"/>
  <c r="O95" i="3"/>
  <c r="N98" i="3"/>
  <c r="M101" i="3"/>
  <c r="O103" i="3"/>
  <c r="N106" i="3"/>
  <c r="M109" i="3"/>
  <c r="O111" i="3"/>
  <c r="N114" i="3"/>
  <c r="M117" i="3"/>
  <c r="O119" i="3"/>
  <c r="N122" i="3"/>
  <c r="M125" i="3"/>
  <c r="O128" i="3"/>
  <c r="N131" i="3"/>
  <c r="M134" i="3"/>
  <c r="O136" i="3"/>
  <c r="N139" i="3"/>
  <c r="M142" i="3"/>
  <c r="O144" i="3"/>
  <c r="N147" i="3"/>
  <c r="M150" i="3"/>
  <c r="O152" i="3"/>
  <c r="N155" i="3"/>
  <c r="M158" i="3"/>
  <c r="O160" i="3"/>
  <c r="N163" i="3"/>
  <c r="M166" i="3"/>
  <c r="O168" i="3"/>
  <c r="N171" i="3"/>
  <c r="M174" i="3"/>
  <c r="O176" i="3"/>
  <c r="N179" i="3"/>
  <c r="M182" i="3"/>
  <c r="O184" i="3"/>
  <c r="N187" i="3"/>
  <c r="M190" i="3"/>
  <c r="O192" i="3"/>
  <c r="N195" i="3"/>
  <c r="M198" i="3"/>
  <c r="O200" i="3"/>
  <c r="N203" i="3"/>
  <c r="M206" i="3"/>
  <c r="N211" i="3"/>
  <c r="M214" i="3"/>
  <c r="O216" i="3"/>
  <c r="N219" i="3"/>
  <c r="M222" i="3"/>
  <c r="O224" i="3"/>
  <c r="N227" i="3"/>
  <c r="M233" i="3"/>
  <c r="O235" i="3"/>
  <c r="N238" i="3"/>
  <c r="M241" i="3"/>
  <c r="O243" i="3"/>
  <c r="N246" i="3"/>
  <c r="M249" i="3"/>
  <c r="O251" i="3"/>
  <c r="M577" i="3"/>
  <c r="N598" i="3"/>
  <c r="O24" i="3"/>
  <c r="M46" i="3"/>
  <c r="N53" i="3"/>
  <c r="M56" i="3"/>
  <c r="O58" i="3"/>
  <c r="N61" i="3"/>
  <c r="M64" i="3"/>
  <c r="O66" i="3"/>
  <c r="N69" i="3"/>
  <c r="M72" i="3"/>
  <c r="O74" i="3"/>
  <c r="N77" i="3"/>
  <c r="M80" i="3"/>
  <c r="O82" i="3"/>
  <c r="N85" i="3"/>
  <c r="M88" i="3"/>
  <c r="O90" i="3"/>
  <c r="N93" i="3"/>
  <c r="M96" i="3"/>
  <c r="O98" i="3"/>
  <c r="N101" i="3"/>
  <c r="M104" i="3"/>
  <c r="O106" i="3"/>
  <c r="N109" i="3"/>
  <c r="M112" i="3"/>
  <c r="O114" i="3"/>
  <c r="N117" i="3"/>
  <c r="M120" i="3"/>
  <c r="O122" i="3"/>
  <c r="N125" i="3"/>
  <c r="M129" i="3"/>
  <c r="O131" i="3"/>
  <c r="N134" i="3"/>
  <c r="M137" i="3"/>
  <c r="O139" i="3"/>
  <c r="N142" i="3"/>
  <c r="M145" i="3"/>
  <c r="O147" i="3"/>
  <c r="N150" i="3"/>
  <c r="M153" i="3"/>
  <c r="O155" i="3"/>
  <c r="N158" i="3"/>
  <c r="M161" i="3"/>
  <c r="O163" i="3"/>
  <c r="N166" i="3"/>
  <c r="M169" i="3"/>
  <c r="O171" i="3"/>
  <c r="N174" i="3"/>
  <c r="M177" i="3"/>
  <c r="O179" i="3"/>
  <c r="N182" i="3"/>
  <c r="M185" i="3"/>
  <c r="O187" i="3"/>
  <c r="N190" i="3"/>
  <c r="M193" i="3"/>
  <c r="O195" i="3"/>
  <c r="N198" i="3"/>
  <c r="M201" i="3"/>
  <c r="O203" i="3"/>
  <c r="N206" i="3"/>
  <c r="M209" i="3"/>
  <c r="O211" i="3"/>
  <c r="N214" i="3"/>
  <c r="M217" i="3"/>
  <c r="O219" i="3"/>
  <c r="N222" i="3"/>
  <c r="M225" i="3"/>
  <c r="O227" i="3"/>
  <c r="N233" i="3"/>
  <c r="M236" i="3"/>
  <c r="O238" i="3"/>
  <c r="N241" i="3"/>
  <c r="M244" i="3"/>
  <c r="O246" i="3"/>
  <c r="N249" i="3"/>
  <c r="M252" i="3"/>
  <c r="O579" i="3"/>
  <c r="N27" i="3"/>
  <c r="O48" i="3"/>
  <c r="O53" i="3"/>
  <c r="N56" i="3"/>
  <c r="M59" i="3"/>
  <c r="N64" i="3"/>
  <c r="M67" i="3"/>
  <c r="O69" i="3"/>
  <c r="N72" i="3"/>
  <c r="M75" i="3"/>
  <c r="O77" i="3"/>
  <c r="N80" i="3"/>
  <c r="M83" i="3"/>
  <c r="O85" i="3"/>
  <c r="N88" i="3"/>
  <c r="M91" i="3"/>
  <c r="O93" i="3"/>
  <c r="N96" i="3"/>
  <c r="M99" i="3"/>
  <c r="O101" i="3"/>
  <c r="N104" i="3"/>
  <c r="M107" i="3"/>
  <c r="O109" i="3"/>
  <c r="N112" i="3"/>
  <c r="M115" i="3"/>
  <c r="O117" i="3"/>
  <c r="N120" i="3"/>
  <c r="M123" i="3"/>
  <c r="O125" i="3"/>
  <c r="N129" i="3"/>
  <c r="M132" i="3"/>
  <c r="O134" i="3"/>
  <c r="N137" i="3"/>
  <c r="M140" i="3"/>
  <c r="O142" i="3"/>
  <c r="N145" i="3"/>
  <c r="M148" i="3"/>
  <c r="O150" i="3"/>
  <c r="N153" i="3"/>
  <c r="M156" i="3"/>
  <c r="O158" i="3"/>
  <c r="N161" i="3"/>
  <c r="M164" i="3"/>
  <c r="O166" i="3"/>
  <c r="N169" i="3"/>
  <c r="M172" i="3"/>
  <c r="O174" i="3"/>
  <c r="N177" i="3"/>
  <c r="M180" i="3"/>
  <c r="O182" i="3"/>
  <c r="N185" i="3"/>
  <c r="M188" i="3"/>
  <c r="O190" i="3"/>
  <c r="N193" i="3"/>
  <c r="M196" i="3"/>
  <c r="O198" i="3"/>
  <c r="N201" i="3"/>
  <c r="M204" i="3"/>
  <c r="O206" i="3"/>
  <c r="N209" i="3"/>
  <c r="M212" i="3"/>
  <c r="O214" i="3"/>
  <c r="N217" i="3"/>
  <c r="M220" i="3"/>
  <c r="O222" i="3"/>
  <c r="N225" i="3"/>
  <c r="M228" i="3"/>
  <c r="O233" i="3"/>
  <c r="N236" i="3"/>
  <c r="M239" i="3"/>
  <c r="O241" i="3"/>
  <c r="N244" i="3"/>
  <c r="M247" i="3"/>
  <c r="O249" i="3"/>
  <c r="N252" i="3"/>
  <c r="N582" i="3"/>
  <c r="M30" i="3"/>
  <c r="N51" i="3"/>
  <c r="M54" i="3"/>
  <c r="O56" i="3"/>
  <c r="N59" i="3"/>
  <c r="M62" i="3"/>
  <c r="O64" i="3"/>
  <c r="N67" i="3"/>
  <c r="M70" i="3"/>
  <c r="O72" i="3"/>
  <c r="N75" i="3"/>
  <c r="M78" i="3"/>
  <c r="O80" i="3"/>
  <c r="N83" i="3"/>
  <c r="M86" i="3"/>
  <c r="O88" i="3"/>
  <c r="N91" i="3"/>
  <c r="M94" i="3"/>
  <c r="O96" i="3"/>
  <c r="N99" i="3"/>
  <c r="M102" i="3"/>
  <c r="O104" i="3"/>
  <c r="N107" i="3"/>
  <c r="M110" i="3"/>
  <c r="O112" i="3"/>
  <c r="N115" i="3"/>
  <c r="M118" i="3"/>
  <c r="O120" i="3"/>
  <c r="N123" i="3"/>
  <c r="M127" i="3"/>
  <c r="O129" i="3"/>
  <c r="N132" i="3"/>
  <c r="M135" i="3"/>
  <c r="O137" i="3"/>
  <c r="N140" i="3"/>
  <c r="M143" i="3"/>
  <c r="O145" i="3"/>
  <c r="N148" i="3"/>
  <c r="M151" i="3"/>
  <c r="O153" i="3"/>
  <c r="N156" i="3"/>
  <c r="M159" i="3"/>
  <c r="O161" i="3"/>
  <c r="N164" i="3"/>
  <c r="M167" i="3"/>
  <c r="O169" i="3"/>
  <c r="N172" i="3"/>
  <c r="M175" i="3"/>
  <c r="O177" i="3"/>
  <c r="N180" i="3"/>
  <c r="M183" i="3"/>
  <c r="O185" i="3"/>
  <c r="N188" i="3"/>
  <c r="M191" i="3"/>
  <c r="O193" i="3"/>
  <c r="N196" i="3"/>
  <c r="M199" i="3"/>
  <c r="O201" i="3"/>
  <c r="N204" i="3"/>
  <c r="M207" i="3"/>
  <c r="N212" i="3"/>
  <c r="M215" i="3"/>
  <c r="O217" i="3"/>
  <c r="N220" i="3"/>
  <c r="M223" i="3"/>
  <c r="O225" i="3"/>
  <c r="N228" i="3"/>
  <c r="M234" i="3"/>
  <c r="O236" i="3"/>
  <c r="N239" i="3"/>
  <c r="M242" i="3"/>
  <c r="O244" i="3"/>
  <c r="N247" i="3"/>
  <c r="M250" i="3"/>
  <c r="O252" i="3"/>
  <c r="N62" i="3"/>
  <c r="O83" i="3"/>
  <c r="M105" i="3"/>
  <c r="N127" i="3"/>
  <c r="O148" i="3"/>
  <c r="M170" i="3"/>
  <c r="N191" i="3"/>
  <c r="O212" i="3"/>
  <c r="M237" i="3"/>
  <c r="M253" i="3"/>
  <c r="O255" i="3"/>
  <c r="N258" i="3"/>
  <c r="M261" i="3"/>
  <c r="O263" i="3"/>
  <c r="N266" i="3"/>
  <c r="M269" i="3"/>
  <c r="O271" i="3"/>
  <c r="N277" i="3"/>
  <c r="M280" i="3"/>
  <c r="O282" i="3"/>
  <c r="N285" i="3"/>
  <c r="M288" i="3"/>
  <c r="O290" i="3"/>
  <c r="N293" i="3"/>
  <c r="M297" i="3"/>
  <c r="O299" i="3"/>
  <c r="N302" i="3"/>
  <c r="M305" i="3"/>
  <c r="O307" i="3"/>
  <c r="N310" i="3"/>
  <c r="M313" i="3"/>
  <c r="O315" i="3"/>
  <c r="N318" i="3"/>
  <c r="M321" i="3"/>
  <c r="O323" i="3"/>
  <c r="N326" i="3"/>
  <c r="M329" i="3"/>
  <c r="O331" i="3"/>
  <c r="N334" i="3"/>
  <c r="M337" i="3"/>
  <c r="O340" i="3"/>
  <c r="N353" i="3"/>
  <c r="M356" i="3"/>
  <c r="O358" i="3"/>
  <c r="N361" i="3"/>
  <c r="M364" i="3"/>
  <c r="O366" i="3"/>
  <c r="N369" i="3"/>
  <c r="M372" i="3"/>
  <c r="O374" i="3"/>
  <c r="N377" i="3"/>
  <c r="M380" i="3"/>
  <c r="O382" i="3"/>
  <c r="N385" i="3"/>
  <c r="M388" i="3"/>
  <c r="O390" i="3"/>
  <c r="N393" i="3"/>
  <c r="M396" i="3"/>
  <c r="O398" i="3"/>
  <c r="N401" i="3"/>
  <c r="M404" i="3"/>
  <c r="O406" i="3"/>
  <c r="M585" i="3"/>
  <c r="M65" i="3"/>
  <c r="N86" i="3"/>
  <c r="O107" i="3"/>
  <c r="M130" i="3"/>
  <c r="N151" i="3"/>
  <c r="O172" i="3"/>
  <c r="M194" i="3"/>
  <c r="N215" i="3"/>
  <c r="O239" i="3"/>
  <c r="N253" i="3"/>
  <c r="M256" i="3"/>
  <c r="O258" i="3"/>
  <c r="N261" i="3"/>
  <c r="M264" i="3"/>
  <c r="O266" i="3"/>
  <c r="N269" i="3"/>
  <c r="M273" i="3"/>
  <c r="O277" i="3"/>
  <c r="N280" i="3"/>
  <c r="M283" i="3"/>
  <c r="O285" i="3"/>
  <c r="N288" i="3"/>
  <c r="M291" i="3"/>
  <c r="O293" i="3"/>
  <c r="N297" i="3"/>
  <c r="M300" i="3"/>
  <c r="O302" i="3"/>
  <c r="N305" i="3"/>
  <c r="M308" i="3"/>
  <c r="O310" i="3"/>
  <c r="N313" i="3"/>
  <c r="M316" i="3"/>
  <c r="O318" i="3"/>
  <c r="N321" i="3"/>
  <c r="M324" i="3"/>
  <c r="O326" i="3"/>
  <c r="N329" i="3"/>
  <c r="M332" i="3"/>
  <c r="O334" i="3"/>
  <c r="N337" i="3"/>
  <c r="M341" i="3"/>
  <c r="O353" i="3"/>
  <c r="N356" i="3"/>
  <c r="M359" i="3"/>
  <c r="O361" i="3"/>
  <c r="N364" i="3"/>
  <c r="M367" i="3"/>
  <c r="O369" i="3"/>
  <c r="N372" i="3"/>
  <c r="M375" i="3"/>
  <c r="O377" i="3"/>
  <c r="N380" i="3"/>
  <c r="M383" i="3"/>
  <c r="O385" i="3"/>
  <c r="N388" i="3"/>
  <c r="M391" i="3"/>
  <c r="O393" i="3"/>
  <c r="N396" i="3"/>
  <c r="M399" i="3"/>
  <c r="O401" i="3"/>
  <c r="N404" i="3"/>
  <c r="M407" i="3"/>
  <c r="O67" i="3"/>
  <c r="M89" i="3"/>
  <c r="N110" i="3"/>
  <c r="O132" i="3"/>
  <c r="M154" i="3"/>
  <c r="N175" i="3"/>
  <c r="O196" i="3"/>
  <c r="M218" i="3"/>
  <c r="N242" i="3"/>
  <c r="O253" i="3"/>
  <c r="N256" i="3"/>
  <c r="M259" i="3"/>
  <c r="O261" i="3"/>
  <c r="N264" i="3"/>
  <c r="M267" i="3"/>
  <c r="O269" i="3"/>
  <c r="N273" i="3"/>
  <c r="M278" i="3"/>
  <c r="O280" i="3"/>
  <c r="N283" i="3"/>
  <c r="M286" i="3"/>
  <c r="O288" i="3"/>
  <c r="N291" i="3"/>
  <c r="M295" i="3"/>
  <c r="O297" i="3"/>
  <c r="N300" i="3"/>
  <c r="M303" i="3"/>
  <c r="O305" i="3"/>
  <c r="N308" i="3"/>
  <c r="M311" i="3"/>
  <c r="O313" i="3"/>
  <c r="N316" i="3"/>
  <c r="M319" i="3"/>
  <c r="O321" i="3"/>
  <c r="N324" i="3"/>
  <c r="M327" i="3"/>
  <c r="O329" i="3"/>
  <c r="N332" i="3"/>
  <c r="M335" i="3"/>
  <c r="O337" i="3"/>
  <c r="N341" i="3"/>
  <c r="M354" i="3"/>
  <c r="O356" i="3"/>
  <c r="N359" i="3"/>
  <c r="M362" i="3"/>
  <c r="O364" i="3"/>
  <c r="N367" i="3"/>
  <c r="M370" i="3"/>
  <c r="O372" i="3"/>
  <c r="N375" i="3"/>
  <c r="M378" i="3"/>
  <c r="O380" i="3"/>
  <c r="N383" i="3"/>
  <c r="M386" i="3"/>
  <c r="O388" i="3"/>
  <c r="N391" i="3"/>
  <c r="M394" i="3"/>
  <c r="O396" i="3"/>
  <c r="N399" i="3"/>
  <c r="M402" i="3"/>
  <c r="O404" i="3"/>
  <c r="N407" i="3"/>
  <c r="O32" i="3"/>
  <c r="N70" i="3"/>
  <c r="O91" i="3"/>
  <c r="M113" i="3"/>
  <c r="N135" i="3"/>
  <c r="O156" i="3"/>
  <c r="M178" i="3"/>
  <c r="N199" i="3"/>
  <c r="O220" i="3"/>
  <c r="M245" i="3"/>
  <c r="M254" i="3"/>
  <c r="O256" i="3"/>
  <c r="N259" i="3"/>
  <c r="M262" i="3"/>
  <c r="O264" i="3"/>
  <c r="N267" i="3"/>
  <c r="M270" i="3"/>
  <c r="O273" i="3"/>
  <c r="N278" i="3"/>
  <c r="M281" i="3"/>
  <c r="O283" i="3"/>
  <c r="N286" i="3"/>
  <c r="M289" i="3"/>
  <c r="O291" i="3"/>
  <c r="N295" i="3"/>
  <c r="M298" i="3"/>
  <c r="O300" i="3"/>
  <c r="N303" i="3"/>
  <c r="M306" i="3"/>
  <c r="O308" i="3"/>
  <c r="N311" i="3"/>
  <c r="M314" i="3"/>
  <c r="O316" i="3"/>
  <c r="N319" i="3"/>
  <c r="M322" i="3"/>
  <c r="O324" i="3"/>
  <c r="N327" i="3"/>
  <c r="M330" i="3"/>
  <c r="O332" i="3"/>
  <c r="N335" i="3"/>
  <c r="M338" i="3"/>
  <c r="O341" i="3"/>
  <c r="N354" i="3"/>
  <c r="M357" i="3"/>
  <c r="O359" i="3"/>
  <c r="N362" i="3"/>
  <c r="M365" i="3"/>
  <c r="O367" i="3"/>
  <c r="N370" i="3"/>
  <c r="M373" i="3"/>
  <c r="O375" i="3"/>
  <c r="N378" i="3"/>
  <c r="M381" i="3"/>
  <c r="O383" i="3"/>
  <c r="N386" i="3"/>
  <c r="M389" i="3"/>
  <c r="O391" i="3"/>
  <c r="N394" i="3"/>
  <c r="M397" i="3"/>
  <c r="O399" i="3"/>
  <c r="N402" i="3"/>
  <c r="M405" i="3"/>
  <c r="O407" i="3"/>
  <c r="O51" i="3"/>
  <c r="M73" i="3"/>
  <c r="N94" i="3"/>
  <c r="O115" i="3"/>
  <c r="M138" i="3"/>
  <c r="N159" i="3"/>
  <c r="O180" i="3"/>
  <c r="M202" i="3"/>
  <c r="N223" i="3"/>
  <c r="O247" i="3"/>
  <c r="N254" i="3"/>
  <c r="M257" i="3"/>
  <c r="O259" i="3"/>
  <c r="N262" i="3"/>
  <c r="M265" i="3"/>
  <c r="O267" i="3"/>
  <c r="N270" i="3"/>
  <c r="M276" i="3"/>
  <c r="O278" i="3"/>
  <c r="N281" i="3"/>
  <c r="M284" i="3"/>
  <c r="O286" i="3"/>
  <c r="N289" i="3"/>
  <c r="M292" i="3"/>
  <c r="O295" i="3"/>
  <c r="N298" i="3"/>
  <c r="M301" i="3"/>
  <c r="O303" i="3"/>
  <c r="N306" i="3"/>
  <c r="M309" i="3"/>
  <c r="O311" i="3"/>
  <c r="N314" i="3"/>
  <c r="M317" i="3"/>
  <c r="O319" i="3"/>
  <c r="N322" i="3"/>
  <c r="M325" i="3"/>
  <c r="O327" i="3"/>
  <c r="N330" i="3"/>
  <c r="M333" i="3"/>
  <c r="O335" i="3"/>
  <c r="N338" i="3"/>
  <c r="M352" i="3"/>
  <c r="O354" i="3"/>
  <c r="N357" i="3"/>
  <c r="M360" i="3"/>
  <c r="O362" i="3"/>
  <c r="N365" i="3"/>
  <c r="M368" i="3"/>
  <c r="O370" i="3"/>
  <c r="N373" i="3"/>
  <c r="M376" i="3"/>
  <c r="O378" i="3"/>
  <c r="N381" i="3"/>
  <c r="M384" i="3"/>
  <c r="O386" i="3"/>
  <c r="N389" i="3"/>
  <c r="M392" i="3"/>
  <c r="O394" i="3"/>
  <c r="N397" i="3"/>
  <c r="M400" i="3"/>
  <c r="O402" i="3"/>
  <c r="N405" i="3"/>
  <c r="M408" i="3"/>
  <c r="M81" i="3"/>
  <c r="O296" i="3"/>
  <c r="N307" i="3"/>
  <c r="M318" i="3"/>
  <c r="N54" i="3"/>
  <c r="O75" i="3"/>
  <c r="M97" i="3"/>
  <c r="N118" i="3"/>
  <c r="O140" i="3"/>
  <c r="M162" i="3"/>
  <c r="N183" i="3"/>
  <c r="M226" i="3"/>
  <c r="N248" i="3"/>
  <c r="O254" i="3"/>
  <c r="N257" i="3"/>
  <c r="M260" i="3"/>
  <c r="O262" i="3"/>
  <c r="N265" i="3"/>
  <c r="M268" i="3"/>
  <c r="O270" i="3"/>
  <c r="N276" i="3"/>
  <c r="M279" i="3"/>
  <c r="O281" i="3"/>
  <c r="N284" i="3"/>
  <c r="M287" i="3"/>
  <c r="O289" i="3"/>
  <c r="N292" i="3"/>
  <c r="M296" i="3"/>
  <c r="O298" i="3"/>
  <c r="N301" i="3"/>
  <c r="M304" i="3"/>
  <c r="O306" i="3"/>
  <c r="N309" i="3"/>
  <c r="M312" i="3"/>
  <c r="O314" i="3"/>
  <c r="N317" i="3"/>
  <c r="M320" i="3"/>
  <c r="O322" i="3"/>
  <c r="N325" i="3"/>
  <c r="M328" i="3"/>
  <c r="O330" i="3"/>
  <c r="N333" i="3"/>
  <c r="M336" i="3"/>
  <c r="O338" i="3"/>
  <c r="N352" i="3"/>
  <c r="M355" i="3"/>
  <c r="O357" i="3"/>
  <c r="N360" i="3"/>
  <c r="M363" i="3"/>
  <c r="O365" i="3"/>
  <c r="N368" i="3"/>
  <c r="M371" i="3"/>
  <c r="O373" i="3"/>
  <c r="N376" i="3"/>
  <c r="M379" i="3"/>
  <c r="O381" i="3"/>
  <c r="N384" i="3"/>
  <c r="M387" i="3"/>
  <c r="O389" i="3"/>
  <c r="N392" i="3"/>
  <c r="M395" i="3"/>
  <c r="O397" i="3"/>
  <c r="N400" i="3"/>
  <c r="M403" i="3"/>
  <c r="O405" i="3"/>
  <c r="N408" i="3"/>
  <c r="O59" i="3"/>
  <c r="M293" i="3"/>
  <c r="M302" i="3"/>
  <c r="M310" i="3"/>
  <c r="N315" i="3"/>
  <c r="M57" i="3"/>
  <c r="N78" i="3"/>
  <c r="O99" i="3"/>
  <c r="M121" i="3"/>
  <c r="N143" i="3"/>
  <c r="O164" i="3"/>
  <c r="M186" i="3"/>
  <c r="N207" i="3"/>
  <c r="O228" i="3"/>
  <c r="N250" i="3"/>
  <c r="M255" i="3"/>
  <c r="O257" i="3"/>
  <c r="N260" i="3"/>
  <c r="M263" i="3"/>
  <c r="O265" i="3"/>
  <c r="N268" i="3"/>
  <c r="M271" i="3"/>
  <c r="O276" i="3"/>
  <c r="N279" i="3"/>
  <c r="M282" i="3"/>
  <c r="O284" i="3"/>
  <c r="N287" i="3"/>
  <c r="M290" i="3"/>
  <c r="O292" i="3"/>
  <c r="N296" i="3"/>
  <c r="M299" i="3"/>
  <c r="O301" i="3"/>
  <c r="N304" i="3"/>
  <c r="M307" i="3"/>
  <c r="O309" i="3"/>
  <c r="N312" i="3"/>
  <c r="M315" i="3"/>
  <c r="O317" i="3"/>
  <c r="N320" i="3"/>
  <c r="M323" i="3"/>
  <c r="O325" i="3"/>
  <c r="N328" i="3"/>
  <c r="M331" i="3"/>
  <c r="O333" i="3"/>
  <c r="N336" i="3"/>
  <c r="M340" i="3"/>
  <c r="O352" i="3"/>
  <c r="N355" i="3"/>
  <c r="M358" i="3"/>
  <c r="O360" i="3"/>
  <c r="N363" i="3"/>
  <c r="M366" i="3"/>
  <c r="O368" i="3"/>
  <c r="N371" i="3"/>
  <c r="M374" i="3"/>
  <c r="O376" i="3"/>
  <c r="N379" i="3"/>
  <c r="M382" i="3"/>
  <c r="O384" i="3"/>
  <c r="N387" i="3"/>
  <c r="M390" i="3"/>
  <c r="O392" i="3"/>
  <c r="N395" i="3"/>
  <c r="M398" i="3"/>
  <c r="O400" i="3"/>
  <c r="N403" i="3"/>
  <c r="M406" i="3"/>
  <c r="O408" i="3"/>
  <c r="N167" i="3"/>
  <c r="O188" i="3"/>
  <c r="M210" i="3"/>
  <c r="N234" i="3"/>
  <c r="M251" i="3"/>
  <c r="N255" i="3"/>
  <c r="M258" i="3"/>
  <c r="O260" i="3"/>
  <c r="M266" i="3"/>
  <c r="O268" i="3"/>
  <c r="N271" i="3"/>
  <c r="M277" i="3"/>
  <c r="O279" i="3"/>
  <c r="N282" i="3"/>
  <c r="M285" i="3"/>
  <c r="O287" i="3"/>
  <c r="N290" i="3"/>
  <c r="N299" i="3"/>
  <c r="O304" i="3"/>
  <c r="O312" i="3"/>
  <c r="M326" i="3"/>
  <c r="N358" i="3"/>
  <c r="O379" i="3"/>
  <c r="M401" i="3"/>
  <c r="O328" i="3"/>
  <c r="M361" i="3"/>
  <c r="N382" i="3"/>
  <c r="O403" i="3"/>
  <c r="N102" i="3"/>
  <c r="N331" i="3"/>
  <c r="O363" i="3"/>
  <c r="M385" i="3"/>
  <c r="N406" i="3"/>
  <c r="O123" i="3"/>
  <c r="M334" i="3"/>
  <c r="N366" i="3"/>
  <c r="O387" i="3"/>
  <c r="M146" i="3"/>
  <c r="O336" i="3"/>
  <c r="M369" i="3"/>
  <c r="N390" i="3"/>
  <c r="M353" i="3"/>
  <c r="O355" i="3"/>
  <c r="N263" i="3"/>
  <c r="N340" i="3"/>
  <c r="O371" i="3"/>
  <c r="M393" i="3"/>
  <c r="O320" i="3"/>
  <c r="N374" i="3"/>
  <c r="O395" i="3"/>
  <c r="N323" i="3"/>
  <c r="M377" i="3"/>
  <c r="N398" i="3"/>
  <c r="L336" i="3"/>
  <c r="L10" i="3"/>
  <c r="L74" i="3"/>
  <c r="L139" i="3"/>
  <c r="L203" i="3"/>
  <c r="L270" i="3"/>
  <c r="L130" i="3"/>
  <c r="L329" i="3"/>
  <c r="L404" i="3"/>
  <c r="L67" i="3"/>
  <c r="L132" i="3"/>
  <c r="L196" i="3"/>
  <c r="L263" i="3"/>
  <c r="L49" i="3"/>
  <c r="L373" i="3"/>
  <c r="L36" i="3"/>
  <c r="L100" i="3"/>
  <c r="L165" i="3"/>
  <c r="L229" i="3"/>
  <c r="L302" i="3"/>
  <c r="K293" i="3"/>
  <c r="L340" i="3"/>
  <c r="L77" i="3"/>
  <c r="L142" i="3"/>
  <c r="L206" i="3"/>
  <c r="L276" i="3"/>
  <c r="L261" i="3"/>
  <c r="L332" i="3"/>
  <c r="L407" i="3"/>
  <c r="L70" i="3"/>
  <c r="L135" i="3"/>
  <c r="L199" i="3"/>
  <c r="L266" i="3"/>
  <c r="L41" i="3"/>
  <c r="I292" i="3"/>
  <c r="L368" i="3"/>
  <c r="L31" i="3"/>
  <c r="L95" i="3"/>
  <c r="L160" i="3"/>
  <c r="L224" i="3"/>
  <c r="L297" i="3"/>
  <c r="L186" i="3"/>
  <c r="L318" i="3"/>
  <c r="L393" i="3"/>
  <c r="L56" i="3"/>
  <c r="L120" i="3"/>
  <c r="L185" i="3"/>
  <c r="L252" i="3"/>
  <c r="L370" i="3"/>
  <c r="L97" i="3"/>
  <c r="L39" i="3"/>
  <c r="L168" i="3"/>
  <c r="L305" i="3"/>
  <c r="L245" i="3"/>
  <c r="L64" i="3"/>
  <c r="F293" i="3"/>
  <c r="L355" i="3"/>
  <c r="L82" i="3"/>
  <c r="L147" i="3"/>
  <c r="L211" i="3"/>
  <c r="L281" i="3"/>
  <c r="L194" i="3"/>
  <c r="L337" i="3"/>
  <c r="L75" i="3"/>
  <c r="L140" i="3"/>
  <c r="L204" i="3"/>
  <c r="L271" i="3"/>
  <c r="L81" i="3"/>
  <c r="L306" i="3"/>
  <c r="L381" i="3"/>
  <c r="L44" i="3"/>
  <c r="L108" i="3"/>
  <c r="L173" i="3"/>
  <c r="L240" i="3"/>
  <c r="G293" i="3"/>
  <c r="L358" i="3"/>
  <c r="L21" i="3"/>
  <c r="L85" i="3"/>
  <c r="L150" i="3"/>
  <c r="L214" i="3"/>
  <c r="L284" i="3"/>
  <c r="J293" i="3"/>
  <c r="L341" i="3"/>
  <c r="L78" i="3"/>
  <c r="L143" i="3"/>
  <c r="L207" i="3"/>
  <c r="L277" i="3"/>
  <c r="L376" i="3"/>
  <c r="L103" i="3"/>
  <c r="L235" i="3"/>
  <c r="L326" i="3"/>
  <c r="L129" i="3"/>
  <c r="L363" i="3"/>
  <c r="L26" i="3"/>
  <c r="L90" i="3"/>
  <c r="L155" i="3"/>
  <c r="L219" i="3"/>
  <c r="L289" i="3"/>
  <c r="L280" i="3"/>
  <c r="L356" i="3"/>
  <c r="L83" i="3"/>
  <c r="L148" i="3"/>
  <c r="L212" i="3"/>
  <c r="L282" i="3"/>
  <c r="L146" i="3"/>
  <c r="L314" i="3"/>
  <c r="L389" i="3"/>
  <c r="L52" i="3"/>
  <c r="L116" i="3"/>
  <c r="L181" i="3"/>
  <c r="L248" i="3"/>
  <c r="L378" i="3"/>
  <c r="K292" i="3"/>
  <c r="L366" i="3"/>
  <c r="L29" i="3"/>
  <c r="L93" i="3"/>
  <c r="L158" i="3"/>
  <c r="L222" i="3"/>
  <c r="L295" i="3"/>
  <c r="L359" i="3"/>
  <c r="L22" i="3"/>
  <c r="L86" i="3"/>
  <c r="L151" i="3"/>
  <c r="L215" i="3"/>
  <c r="L285" i="3"/>
  <c r="L154" i="3"/>
  <c r="L309" i="3"/>
  <c r="L384" i="3"/>
  <c r="L47" i="3"/>
  <c r="L111" i="3"/>
  <c r="L176" i="3"/>
  <c r="L243" i="3"/>
  <c r="L319" i="3"/>
  <c r="L269" i="3"/>
  <c r="L334" i="3"/>
  <c r="L72" i="3"/>
  <c r="L137" i="3"/>
  <c r="L201" i="3"/>
  <c r="L268" i="3"/>
  <c r="L89" i="3"/>
  <c r="L317" i="3"/>
  <c r="L55" i="3"/>
  <c r="L184" i="3"/>
  <c r="L335" i="3"/>
  <c r="L353" i="3"/>
  <c r="L80" i="3"/>
  <c r="F292" i="3"/>
  <c r="L371" i="3"/>
  <c r="L34" i="3"/>
  <c r="L98" i="3"/>
  <c r="L163" i="3"/>
  <c r="L227" i="3"/>
  <c r="L300" i="3"/>
  <c r="L364" i="3"/>
  <c r="L27" i="3"/>
  <c r="L91" i="3"/>
  <c r="L156" i="3"/>
  <c r="L220" i="3"/>
  <c r="L290" i="3"/>
  <c r="L202" i="3"/>
  <c r="L322" i="3"/>
  <c r="L397" i="3"/>
  <c r="L60" i="3"/>
  <c r="L124" i="3"/>
  <c r="L189" i="3"/>
  <c r="L256" i="3"/>
  <c r="L57" i="3"/>
  <c r="L374" i="3"/>
  <c r="L37" i="3"/>
  <c r="L101" i="3"/>
  <c r="L166" i="3"/>
  <c r="L233" i="3"/>
  <c r="L303" i="3"/>
  <c r="J292" i="3"/>
  <c r="L367" i="3"/>
  <c r="L30" i="3"/>
  <c r="L94" i="3"/>
  <c r="L159" i="3"/>
  <c r="L223" i="3"/>
  <c r="L296" i="3"/>
  <c r="L210" i="3"/>
  <c r="L392" i="3"/>
  <c r="L119" i="3"/>
  <c r="L251" i="3"/>
  <c r="H293" i="3"/>
  <c r="L145" i="3"/>
  <c r="L379" i="3"/>
  <c r="L42" i="3"/>
  <c r="L106" i="3"/>
  <c r="L171" i="3"/>
  <c r="L238" i="3"/>
  <c r="L311" i="3"/>
  <c r="L372" i="3"/>
  <c r="L35" i="3"/>
  <c r="L99" i="3"/>
  <c r="L164" i="3"/>
  <c r="L228" i="3"/>
  <c r="L301" i="3"/>
  <c r="L237" i="3"/>
  <c r="L330" i="3"/>
  <c r="L405" i="3"/>
  <c r="L68" i="3"/>
  <c r="L133" i="3"/>
  <c r="L197" i="3"/>
  <c r="L264" i="3"/>
  <c r="L121" i="3"/>
  <c r="L307" i="3"/>
  <c r="L382" i="3"/>
  <c r="L45" i="3"/>
  <c r="L109" i="3"/>
  <c r="L174" i="3"/>
  <c r="L241" i="3"/>
  <c r="G292" i="3"/>
  <c r="L375" i="3"/>
  <c r="L38" i="3"/>
  <c r="L102" i="3"/>
  <c r="L167" i="3"/>
  <c r="L234" i="3"/>
  <c r="L304" i="3"/>
  <c r="L253" i="3"/>
  <c r="L325" i="3"/>
  <c r="L400" i="3"/>
  <c r="L63" i="3"/>
  <c r="L128" i="3"/>
  <c r="L192" i="3"/>
  <c r="L259" i="3"/>
  <c r="L394" i="3"/>
  <c r="L361" i="3"/>
  <c r="L24" i="3"/>
  <c r="L88" i="3"/>
  <c r="L153" i="3"/>
  <c r="L217" i="3"/>
  <c r="L287" i="3"/>
  <c r="L218" i="3"/>
  <c r="L61" i="3"/>
  <c r="L316" i="3"/>
  <c r="L54" i="3"/>
  <c r="L250" i="3"/>
  <c r="I293" i="3"/>
  <c r="L79" i="3"/>
  <c r="L278" i="3"/>
  <c r="L169" i="3"/>
  <c r="L328" i="3"/>
  <c r="L195" i="3"/>
  <c r="L262" i="3"/>
  <c r="L396" i="3"/>
  <c r="L123" i="3"/>
  <c r="L17" i="3"/>
  <c r="L28" i="3"/>
  <c r="L157" i="3"/>
  <c r="L299" i="3"/>
  <c r="L69" i="3"/>
  <c r="L198" i="3"/>
  <c r="L324" i="3"/>
  <c r="L127" i="3"/>
  <c r="L402" i="3"/>
  <c r="L87" i="3"/>
  <c r="L286" i="3"/>
  <c r="L385" i="3"/>
  <c r="L177" i="3"/>
  <c r="L401" i="3"/>
  <c r="L260" i="3"/>
  <c r="L279" i="3"/>
  <c r="L312" i="3"/>
  <c r="L387" i="3"/>
  <c r="L50" i="3"/>
  <c r="L114" i="3"/>
  <c r="L179" i="3"/>
  <c r="L246" i="3"/>
  <c r="L386" i="3"/>
  <c r="L380" i="3"/>
  <c r="L43" i="3"/>
  <c r="L107" i="3"/>
  <c r="L172" i="3"/>
  <c r="L239" i="3"/>
  <c r="L293" i="3"/>
  <c r="L338" i="3"/>
  <c r="L76" i="3"/>
  <c r="L141" i="3"/>
  <c r="L205" i="3"/>
  <c r="L273" i="3"/>
  <c r="L170" i="3"/>
  <c r="L315" i="3"/>
  <c r="L390" i="3"/>
  <c r="L53" i="3"/>
  <c r="L117" i="3"/>
  <c r="L182" i="3"/>
  <c r="L249" i="3"/>
  <c r="L25" i="3"/>
  <c r="L308" i="3"/>
  <c r="L383" i="3"/>
  <c r="L46" i="3"/>
  <c r="L110" i="3"/>
  <c r="L175" i="3"/>
  <c r="L242" i="3"/>
  <c r="L288" i="3"/>
  <c r="L333" i="3"/>
  <c r="L408" i="3"/>
  <c r="L71" i="3"/>
  <c r="L136" i="3"/>
  <c r="L200" i="3"/>
  <c r="L267" i="3"/>
  <c r="L33" i="3"/>
  <c r="H292" i="3"/>
  <c r="L369" i="3"/>
  <c r="L32" i="3"/>
  <c r="L96" i="3"/>
  <c r="L161" i="3"/>
  <c r="L225" i="3"/>
  <c r="L298" i="3"/>
  <c r="L190" i="3"/>
  <c r="L183" i="3"/>
  <c r="L352" i="3"/>
  <c r="L144" i="3"/>
  <c r="L73" i="3"/>
  <c r="L40" i="3"/>
  <c r="L236" i="3"/>
  <c r="L66" i="3"/>
  <c r="L321" i="3"/>
  <c r="L188" i="3"/>
  <c r="L292" i="3"/>
  <c r="L92" i="3"/>
  <c r="L291" i="3"/>
  <c r="L406" i="3"/>
  <c r="L178" i="3"/>
  <c r="L62" i="3"/>
  <c r="L258" i="3"/>
  <c r="L360" i="3"/>
  <c r="L152" i="3"/>
  <c r="L138" i="3"/>
  <c r="L48" i="3"/>
  <c r="L244" i="3"/>
  <c r="L9" i="3"/>
  <c r="L162" i="3"/>
  <c r="L320" i="3"/>
  <c r="L395" i="3"/>
  <c r="L58" i="3"/>
  <c r="L122" i="3"/>
  <c r="L187" i="3"/>
  <c r="L254" i="3"/>
  <c r="L65" i="3"/>
  <c r="L313" i="3"/>
  <c r="L388" i="3"/>
  <c r="L51" i="3"/>
  <c r="L115" i="3"/>
  <c r="L180" i="3"/>
  <c r="L247" i="3"/>
  <c r="L354" i="3"/>
  <c r="L357" i="3"/>
  <c r="L20" i="3"/>
  <c r="L84" i="3"/>
  <c r="L149" i="3"/>
  <c r="L213" i="3"/>
  <c r="L283" i="3"/>
  <c r="L226" i="3"/>
  <c r="L323" i="3"/>
  <c r="L398" i="3"/>
  <c r="L125" i="3"/>
  <c r="L257" i="3"/>
  <c r="L113" i="3"/>
  <c r="L391" i="3"/>
  <c r="L118" i="3"/>
  <c r="L362" i="3"/>
  <c r="L208" i="3"/>
  <c r="L377" i="3"/>
  <c r="L104" i="3"/>
  <c r="L403" i="3"/>
  <c r="L131" i="3"/>
  <c r="L105" i="3"/>
  <c r="L59" i="3"/>
  <c r="L255" i="3"/>
  <c r="L365" i="3"/>
  <c r="L221" i="3"/>
  <c r="L331" i="3"/>
  <c r="L134" i="3"/>
  <c r="L265" i="3"/>
  <c r="L399" i="3"/>
  <c r="L191" i="3"/>
  <c r="L23" i="3"/>
  <c r="L216" i="3"/>
  <c r="L310" i="3"/>
  <c r="L112" i="3"/>
  <c r="L327" i="3"/>
  <c r="L193" i="3"/>
  <c r="L209" i="3"/>
  <c r="I403" i="3"/>
  <c r="F49" i="3"/>
  <c r="H403" i="3"/>
  <c r="J408" i="3"/>
  <c r="I408" i="3"/>
  <c r="J28" i="3"/>
  <c r="H408" i="3"/>
  <c r="G28" i="3"/>
  <c r="K403" i="3"/>
  <c r="F28" i="3"/>
  <c r="K28" i="3"/>
  <c r="G403" i="3"/>
  <c r="F403" i="3"/>
  <c r="I49" i="3"/>
  <c r="J403" i="3"/>
  <c r="I28" i="3"/>
  <c r="K49" i="3"/>
  <c r="G408" i="3"/>
  <c r="H28" i="3"/>
  <c r="J49" i="3"/>
  <c r="F408" i="3"/>
  <c r="H49" i="3"/>
  <c r="G49" i="3"/>
  <c r="K408" i="3"/>
  <c r="J456" i="3"/>
  <c r="K457" i="3"/>
  <c r="L458" i="3"/>
  <c r="F414" i="3"/>
  <c r="G9" i="3"/>
  <c r="H10" i="3"/>
  <c r="K456" i="3"/>
  <c r="L457" i="3"/>
  <c r="F459" i="3"/>
  <c r="G414" i="3"/>
  <c r="H9" i="3"/>
  <c r="I10" i="3"/>
  <c r="F457" i="3"/>
  <c r="G458" i="3"/>
  <c r="H459" i="3"/>
  <c r="I414" i="3"/>
  <c r="J9" i="3"/>
  <c r="K10" i="3"/>
  <c r="G457" i="3"/>
  <c r="K458" i="3"/>
  <c r="K414" i="3"/>
  <c r="I9" i="3"/>
  <c r="F10" i="3"/>
  <c r="I17" i="3"/>
  <c r="F22" i="3"/>
  <c r="G23" i="3"/>
  <c r="H24" i="3"/>
  <c r="I25" i="3"/>
  <c r="J26" i="3"/>
  <c r="K27" i="3"/>
  <c r="F31" i="3"/>
  <c r="G32" i="3"/>
  <c r="H33" i="3"/>
  <c r="I34" i="3"/>
  <c r="J35" i="3"/>
  <c r="K36" i="3"/>
  <c r="I457" i="3"/>
  <c r="I459" i="3"/>
  <c r="J10" i="3"/>
  <c r="K17" i="3"/>
  <c r="F20" i="3"/>
  <c r="G21" i="3"/>
  <c r="H22" i="3"/>
  <c r="I23" i="3"/>
  <c r="J24" i="3"/>
  <c r="K25" i="3"/>
  <c r="F29" i="3"/>
  <c r="G30" i="3"/>
  <c r="H31" i="3"/>
  <c r="I32" i="3"/>
  <c r="J33" i="3"/>
  <c r="K34" i="3"/>
  <c r="F37" i="3"/>
  <c r="G456" i="3"/>
  <c r="F458" i="3"/>
  <c r="K459" i="3"/>
  <c r="H20" i="3"/>
  <c r="I21" i="3"/>
  <c r="J22" i="3"/>
  <c r="K23" i="3"/>
  <c r="F26" i="3"/>
  <c r="G27" i="3"/>
  <c r="H29" i="3"/>
  <c r="I30" i="3"/>
  <c r="J31" i="3"/>
  <c r="K32" i="3"/>
  <c r="F35" i="3"/>
  <c r="G36" i="3"/>
  <c r="H456" i="3"/>
  <c r="H458" i="3"/>
  <c r="L459" i="3"/>
  <c r="F17" i="3"/>
  <c r="I20" i="3"/>
  <c r="J21" i="3"/>
  <c r="K22" i="3"/>
  <c r="F25" i="3"/>
  <c r="G26" i="3"/>
  <c r="H27" i="3"/>
  <c r="I29" i="3"/>
  <c r="J30" i="3"/>
  <c r="K31" i="3"/>
  <c r="F34" i="3"/>
  <c r="G35" i="3"/>
  <c r="H36" i="3"/>
  <c r="I37" i="3"/>
  <c r="I456" i="3"/>
  <c r="I458" i="3"/>
  <c r="H414" i="3"/>
  <c r="G17" i="3"/>
  <c r="J20" i="3"/>
  <c r="K21" i="3"/>
  <c r="F24" i="3"/>
  <c r="G25" i="3"/>
  <c r="H26" i="3"/>
  <c r="I27" i="3"/>
  <c r="J29" i="3"/>
  <c r="K30" i="3"/>
  <c r="F33" i="3"/>
  <c r="G34" i="3"/>
  <c r="H35" i="3"/>
  <c r="I36" i="3"/>
  <c r="J37" i="3"/>
  <c r="L456" i="3"/>
  <c r="J23" i="3"/>
  <c r="I26" i="3"/>
  <c r="F30" i="3"/>
  <c r="H457" i="3"/>
  <c r="F9" i="3"/>
  <c r="G22" i="3"/>
  <c r="K26" i="3"/>
  <c r="H30" i="3"/>
  <c r="G33" i="3"/>
  <c r="G37" i="3"/>
  <c r="K38" i="3"/>
  <c r="F41" i="3"/>
  <c r="G42" i="3"/>
  <c r="H43" i="3"/>
  <c r="I44" i="3"/>
  <c r="J45" i="3"/>
  <c r="K46" i="3"/>
  <c r="F50" i="3"/>
  <c r="G51" i="3"/>
  <c r="H52" i="3"/>
  <c r="I53" i="3"/>
  <c r="J54" i="3"/>
  <c r="K55" i="3"/>
  <c r="F58" i="3"/>
  <c r="G59" i="3"/>
  <c r="H60" i="3"/>
  <c r="I61" i="3"/>
  <c r="J62" i="3"/>
  <c r="K63" i="3"/>
  <c r="F66" i="3"/>
  <c r="G67" i="3"/>
  <c r="H68" i="3"/>
  <c r="J457" i="3"/>
  <c r="K9" i="3"/>
  <c r="I22" i="3"/>
  <c r="H25" i="3"/>
  <c r="I33" i="3"/>
  <c r="F36" i="3"/>
  <c r="H37" i="3"/>
  <c r="F40" i="3"/>
  <c r="G41" i="3"/>
  <c r="H42" i="3"/>
  <c r="I43" i="3"/>
  <c r="J44" i="3"/>
  <c r="K45" i="3"/>
  <c r="F48" i="3"/>
  <c r="G50" i="3"/>
  <c r="H51" i="3"/>
  <c r="I52" i="3"/>
  <c r="J53" i="3"/>
  <c r="K54" i="3"/>
  <c r="F57" i="3"/>
  <c r="G58" i="3"/>
  <c r="H59" i="3"/>
  <c r="I60" i="3"/>
  <c r="J61" i="3"/>
  <c r="K62" i="3"/>
  <c r="F65" i="3"/>
  <c r="G66" i="3"/>
  <c r="H67" i="3"/>
  <c r="I68" i="3"/>
  <c r="J458" i="3"/>
  <c r="F21" i="3"/>
  <c r="J25" i="3"/>
  <c r="G29" i="3"/>
  <c r="F32" i="3"/>
  <c r="K33" i="3"/>
  <c r="J36" i="3"/>
  <c r="K37" i="3"/>
  <c r="F39" i="3"/>
  <c r="G40" i="3"/>
  <c r="H41" i="3"/>
  <c r="I42" i="3"/>
  <c r="J43" i="3"/>
  <c r="K44" i="3"/>
  <c r="F47" i="3"/>
  <c r="G48" i="3"/>
  <c r="H50" i="3"/>
  <c r="I51" i="3"/>
  <c r="J52" i="3"/>
  <c r="K53" i="3"/>
  <c r="F56" i="3"/>
  <c r="G57" i="3"/>
  <c r="H58" i="3"/>
  <c r="I59" i="3"/>
  <c r="J60" i="3"/>
  <c r="K61" i="3"/>
  <c r="F64" i="3"/>
  <c r="G65" i="3"/>
  <c r="H66" i="3"/>
  <c r="I67" i="3"/>
  <c r="J68" i="3"/>
  <c r="G459" i="3"/>
  <c r="H21" i="3"/>
  <c r="G24" i="3"/>
  <c r="K29" i="3"/>
  <c r="H32" i="3"/>
  <c r="F38" i="3"/>
  <c r="G39" i="3"/>
  <c r="H40" i="3"/>
  <c r="I41" i="3"/>
  <c r="J42" i="3"/>
  <c r="K43" i="3"/>
  <c r="F46" i="3"/>
  <c r="G47" i="3"/>
  <c r="H48" i="3"/>
  <c r="I50" i="3"/>
  <c r="J51" i="3"/>
  <c r="K52" i="3"/>
  <c r="F55" i="3"/>
  <c r="G56" i="3"/>
  <c r="H57" i="3"/>
  <c r="I58" i="3"/>
  <c r="J59" i="3"/>
  <c r="K60" i="3"/>
  <c r="F63" i="3"/>
  <c r="G64" i="3"/>
  <c r="H65" i="3"/>
  <c r="I66" i="3"/>
  <c r="J67" i="3"/>
  <c r="K68" i="3"/>
  <c r="J459" i="3"/>
  <c r="G10" i="3"/>
  <c r="H17" i="3"/>
  <c r="I24" i="3"/>
  <c r="F27" i="3"/>
  <c r="J32" i="3"/>
  <c r="J414" i="3"/>
  <c r="J17" i="3"/>
  <c r="G20" i="3"/>
  <c r="F23" i="3"/>
  <c r="K24" i="3"/>
  <c r="J27" i="3"/>
  <c r="G31" i="3"/>
  <c r="K35" i="3"/>
  <c r="H38" i="3"/>
  <c r="I39" i="3"/>
  <c r="J40" i="3"/>
  <c r="K41" i="3"/>
  <c r="F44" i="3"/>
  <c r="G45" i="3"/>
  <c r="H46" i="3"/>
  <c r="I47" i="3"/>
  <c r="J48" i="3"/>
  <c r="K50" i="3"/>
  <c r="F53" i="3"/>
  <c r="G54" i="3"/>
  <c r="H55" i="3"/>
  <c r="I56" i="3"/>
  <c r="J57" i="3"/>
  <c r="K58" i="3"/>
  <c r="F61" i="3"/>
  <c r="G62" i="3"/>
  <c r="H63" i="3"/>
  <c r="I64" i="3"/>
  <c r="J65" i="3"/>
  <c r="K66" i="3"/>
  <c r="J34" i="3"/>
  <c r="H39" i="3"/>
  <c r="I46" i="3"/>
  <c r="I54" i="3"/>
  <c r="I57" i="3"/>
  <c r="F60" i="3"/>
  <c r="J64" i="3"/>
  <c r="F67" i="3"/>
  <c r="I69" i="3"/>
  <c r="J70" i="3"/>
  <c r="K71" i="3"/>
  <c r="F74" i="3"/>
  <c r="G75" i="3"/>
  <c r="H76" i="3"/>
  <c r="I77" i="3"/>
  <c r="J78" i="3"/>
  <c r="K79" i="3"/>
  <c r="F82" i="3"/>
  <c r="G83" i="3"/>
  <c r="H84" i="3"/>
  <c r="I85" i="3"/>
  <c r="J86" i="3"/>
  <c r="K87" i="3"/>
  <c r="F90" i="3"/>
  <c r="G91" i="3"/>
  <c r="H92" i="3"/>
  <c r="I93" i="3"/>
  <c r="I35" i="3"/>
  <c r="J39" i="3"/>
  <c r="F42" i="3"/>
  <c r="F45" i="3"/>
  <c r="J46" i="3"/>
  <c r="J50" i="3"/>
  <c r="G53" i="3"/>
  <c r="K57" i="3"/>
  <c r="G60" i="3"/>
  <c r="G63" i="3"/>
  <c r="K64" i="3"/>
  <c r="K67" i="3"/>
  <c r="J69" i="3"/>
  <c r="K70" i="3"/>
  <c r="F73" i="3"/>
  <c r="G74" i="3"/>
  <c r="H75" i="3"/>
  <c r="I76" i="3"/>
  <c r="J77" i="3"/>
  <c r="K78" i="3"/>
  <c r="F81" i="3"/>
  <c r="G82" i="3"/>
  <c r="H83" i="3"/>
  <c r="I84" i="3"/>
  <c r="J85" i="3"/>
  <c r="K86" i="3"/>
  <c r="F89" i="3"/>
  <c r="G90" i="3"/>
  <c r="H91" i="3"/>
  <c r="I92" i="3"/>
  <c r="J93" i="3"/>
  <c r="K94" i="3"/>
  <c r="F97" i="3"/>
  <c r="G98" i="3"/>
  <c r="G38" i="3"/>
  <c r="K39" i="3"/>
  <c r="K42" i="3"/>
  <c r="H45" i="3"/>
  <c r="H53" i="3"/>
  <c r="H56" i="3"/>
  <c r="I63" i="3"/>
  <c r="K69" i="3"/>
  <c r="F72" i="3"/>
  <c r="G73" i="3"/>
  <c r="H74" i="3"/>
  <c r="I75" i="3"/>
  <c r="J76" i="3"/>
  <c r="K77" i="3"/>
  <c r="F80" i="3"/>
  <c r="G81" i="3"/>
  <c r="H82" i="3"/>
  <c r="I83" i="3"/>
  <c r="J84" i="3"/>
  <c r="K85" i="3"/>
  <c r="F88" i="3"/>
  <c r="G89" i="3"/>
  <c r="H90" i="3"/>
  <c r="I91" i="3"/>
  <c r="J92" i="3"/>
  <c r="K93" i="3"/>
  <c r="F96" i="3"/>
  <c r="G97" i="3"/>
  <c r="H98" i="3"/>
  <c r="I99" i="3"/>
  <c r="J100" i="3"/>
  <c r="K101" i="3"/>
  <c r="F104" i="3"/>
  <c r="G105" i="3"/>
  <c r="H106" i="3"/>
  <c r="I107" i="3"/>
  <c r="J108" i="3"/>
  <c r="K109" i="3"/>
  <c r="F112" i="3"/>
  <c r="G113" i="3"/>
  <c r="H114" i="3"/>
  <c r="I115" i="3"/>
  <c r="J116" i="3"/>
  <c r="I38" i="3"/>
  <c r="I45" i="3"/>
  <c r="I48" i="3"/>
  <c r="F52" i="3"/>
  <c r="J56" i="3"/>
  <c r="F59" i="3"/>
  <c r="F62" i="3"/>
  <c r="J63" i="3"/>
  <c r="J66" i="3"/>
  <c r="F71" i="3"/>
  <c r="G72" i="3"/>
  <c r="H73" i="3"/>
  <c r="I74" i="3"/>
  <c r="J75" i="3"/>
  <c r="K76" i="3"/>
  <c r="F79" i="3"/>
  <c r="G80" i="3"/>
  <c r="H81" i="3"/>
  <c r="I82" i="3"/>
  <c r="J83" i="3"/>
  <c r="K84" i="3"/>
  <c r="F87" i="3"/>
  <c r="G88" i="3"/>
  <c r="H89" i="3"/>
  <c r="I90" i="3"/>
  <c r="J91" i="3"/>
  <c r="K92" i="3"/>
  <c r="F95" i="3"/>
  <c r="G96" i="3"/>
  <c r="H97" i="3"/>
  <c r="I98" i="3"/>
  <c r="J99" i="3"/>
  <c r="K100" i="3"/>
  <c r="F103" i="3"/>
  <c r="G104" i="3"/>
  <c r="H105" i="3"/>
  <c r="I106" i="3"/>
  <c r="J107" i="3"/>
  <c r="K108" i="3"/>
  <c r="F111" i="3"/>
  <c r="G112" i="3"/>
  <c r="H113" i="3"/>
  <c r="I114" i="3"/>
  <c r="J115" i="3"/>
  <c r="K116" i="3"/>
  <c r="F119" i="3"/>
  <c r="G120" i="3"/>
  <c r="H121" i="3"/>
  <c r="I122" i="3"/>
  <c r="J123" i="3"/>
  <c r="K124" i="3"/>
  <c r="F128" i="3"/>
  <c r="G129" i="3"/>
  <c r="H130" i="3"/>
  <c r="I131" i="3"/>
  <c r="J132" i="3"/>
  <c r="K133" i="3"/>
  <c r="F136" i="3"/>
  <c r="G137" i="3"/>
  <c r="H138" i="3"/>
  <c r="I139" i="3"/>
  <c r="J140" i="3"/>
  <c r="I31" i="3"/>
  <c r="J38" i="3"/>
  <c r="J41" i="3"/>
  <c r="G44" i="3"/>
  <c r="K48" i="3"/>
  <c r="G52" i="3"/>
  <c r="G55" i="3"/>
  <c r="K56" i="3"/>
  <c r="K59" i="3"/>
  <c r="H62" i="3"/>
  <c r="F70" i="3"/>
  <c r="G71" i="3"/>
  <c r="H72" i="3"/>
  <c r="I73" i="3"/>
  <c r="J74" i="3"/>
  <c r="K75" i="3"/>
  <c r="F78" i="3"/>
  <c r="G79" i="3"/>
  <c r="H80" i="3"/>
  <c r="I81" i="3"/>
  <c r="J82" i="3"/>
  <c r="K83" i="3"/>
  <c r="F86" i="3"/>
  <c r="G87" i="3"/>
  <c r="H88" i="3"/>
  <c r="I89" i="3"/>
  <c r="J90" i="3"/>
  <c r="K91" i="3"/>
  <c r="F94" i="3"/>
  <c r="G95" i="3"/>
  <c r="H96" i="3"/>
  <c r="F456" i="3"/>
  <c r="K20" i="3"/>
  <c r="H44" i="3"/>
  <c r="H47" i="3"/>
  <c r="I55" i="3"/>
  <c r="I62" i="3"/>
  <c r="I65" i="3"/>
  <c r="F68" i="3"/>
  <c r="F69" i="3"/>
  <c r="G70" i="3"/>
  <c r="H71" i="3"/>
  <c r="I72" i="3"/>
  <c r="J73" i="3"/>
  <c r="K74" i="3"/>
  <c r="F77" i="3"/>
  <c r="G78" i="3"/>
  <c r="H79" i="3"/>
  <c r="I80" i="3"/>
  <c r="J81" i="3"/>
  <c r="K82" i="3"/>
  <c r="F85" i="3"/>
  <c r="G86" i="3"/>
  <c r="H87" i="3"/>
  <c r="I88" i="3"/>
  <c r="J89" i="3"/>
  <c r="K90" i="3"/>
  <c r="F93" i="3"/>
  <c r="G94" i="3"/>
  <c r="H95" i="3"/>
  <c r="I96" i="3"/>
  <c r="J97" i="3"/>
  <c r="K98" i="3"/>
  <c r="L414" i="3"/>
  <c r="I40" i="3"/>
  <c r="F43" i="3"/>
  <c r="J47" i="3"/>
  <c r="F51" i="3"/>
  <c r="F54" i="3"/>
  <c r="J55" i="3"/>
  <c r="J58" i="3"/>
  <c r="G61" i="3"/>
  <c r="K65" i="3"/>
  <c r="G68" i="3"/>
  <c r="G69" i="3"/>
  <c r="H70" i="3"/>
  <c r="I71" i="3"/>
  <c r="J72" i="3"/>
  <c r="K73" i="3"/>
  <c r="F76" i="3"/>
  <c r="G77" i="3"/>
  <c r="H78" i="3"/>
  <c r="I79" i="3"/>
  <c r="J80" i="3"/>
  <c r="K81" i="3"/>
  <c r="F84" i="3"/>
  <c r="G85" i="3"/>
  <c r="H86" i="3"/>
  <c r="I87" i="3"/>
  <c r="J88" i="3"/>
  <c r="K89" i="3"/>
  <c r="F92" i="3"/>
  <c r="G93" i="3"/>
  <c r="H94" i="3"/>
  <c r="I95" i="3"/>
  <c r="J96" i="3"/>
  <c r="K97" i="3"/>
  <c r="F100" i="3"/>
  <c r="G101" i="3"/>
  <c r="H102" i="3"/>
  <c r="I103" i="3"/>
  <c r="J104" i="3"/>
  <c r="K105" i="3"/>
  <c r="F108" i="3"/>
  <c r="G109" i="3"/>
  <c r="H110" i="3"/>
  <c r="I111" i="3"/>
  <c r="J112" i="3"/>
  <c r="K113" i="3"/>
  <c r="F116" i="3"/>
  <c r="G117" i="3"/>
  <c r="H118" i="3"/>
  <c r="I119" i="3"/>
  <c r="J120" i="3"/>
  <c r="K121" i="3"/>
  <c r="F124" i="3"/>
  <c r="G125" i="3"/>
  <c r="H127" i="3"/>
  <c r="I128" i="3"/>
  <c r="J129" i="3"/>
  <c r="K130" i="3"/>
  <c r="F133" i="3"/>
  <c r="G134" i="3"/>
  <c r="H135" i="3"/>
  <c r="I136" i="3"/>
  <c r="J137" i="3"/>
  <c r="K138" i="3"/>
  <c r="K51" i="3"/>
  <c r="F75" i="3"/>
  <c r="J79" i="3"/>
  <c r="G92" i="3"/>
  <c r="J95" i="3"/>
  <c r="J101" i="3"/>
  <c r="I102" i="3"/>
  <c r="G103" i="3"/>
  <c r="K107" i="3"/>
  <c r="H108" i="3"/>
  <c r="F109" i="3"/>
  <c r="J113" i="3"/>
  <c r="G114" i="3"/>
  <c r="F115" i="3"/>
  <c r="I118" i="3"/>
  <c r="K120" i="3"/>
  <c r="F121" i="3"/>
  <c r="H123" i="3"/>
  <c r="J125" i="3"/>
  <c r="F127" i="3"/>
  <c r="H129" i="3"/>
  <c r="J131" i="3"/>
  <c r="F132" i="3"/>
  <c r="H134" i="3"/>
  <c r="J136" i="3"/>
  <c r="G139" i="3"/>
  <c r="H141" i="3"/>
  <c r="I142" i="3"/>
  <c r="J143" i="3"/>
  <c r="K144" i="3"/>
  <c r="F147" i="3"/>
  <c r="G148" i="3"/>
  <c r="H149" i="3"/>
  <c r="I150" i="3"/>
  <c r="J151" i="3"/>
  <c r="K40" i="3"/>
  <c r="H64" i="3"/>
  <c r="J71" i="3"/>
  <c r="G84" i="3"/>
  <c r="K88" i="3"/>
  <c r="K95" i="3"/>
  <c r="I97" i="3"/>
  <c r="J102" i="3"/>
  <c r="H103" i="3"/>
  <c r="I108" i="3"/>
  <c r="H109" i="3"/>
  <c r="F110" i="3"/>
  <c r="J114" i="3"/>
  <c r="G115" i="3"/>
  <c r="J118" i="3"/>
  <c r="G121" i="3"/>
  <c r="I123" i="3"/>
  <c r="K125" i="3"/>
  <c r="G127" i="3"/>
  <c r="I129" i="3"/>
  <c r="K131" i="3"/>
  <c r="G132" i="3"/>
  <c r="I134" i="3"/>
  <c r="K136" i="3"/>
  <c r="F137" i="3"/>
  <c r="H139" i="3"/>
  <c r="I141" i="3"/>
  <c r="J142" i="3"/>
  <c r="K143" i="3"/>
  <c r="F146" i="3"/>
  <c r="G147" i="3"/>
  <c r="H148" i="3"/>
  <c r="I149" i="3"/>
  <c r="J150" i="3"/>
  <c r="H54" i="3"/>
  <c r="G76" i="3"/>
  <c r="K80" i="3"/>
  <c r="H93" i="3"/>
  <c r="K102" i="3"/>
  <c r="J103" i="3"/>
  <c r="H104" i="3"/>
  <c r="I109" i="3"/>
  <c r="G110" i="3"/>
  <c r="K114" i="3"/>
  <c r="H115" i="3"/>
  <c r="G116" i="3"/>
  <c r="K118" i="3"/>
  <c r="G119" i="3"/>
  <c r="I121" i="3"/>
  <c r="K123" i="3"/>
  <c r="G124" i="3"/>
  <c r="I127" i="3"/>
  <c r="K129" i="3"/>
  <c r="F130" i="3"/>
  <c r="H132" i="3"/>
  <c r="J134" i="3"/>
  <c r="F135" i="3"/>
  <c r="H137" i="3"/>
  <c r="J139" i="3"/>
  <c r="F140" i="3"/>
  <c r="J141" i="3"/>
  <c r="K142" i="3"/>
  <c r="F145" i="3"/>
  <c r="G146" i="3"/>
  <c r="H147" i="3"/>
  <c r="I148" i="3"/>
  <c r="J149" i="3"/>
  <c r="K150" i="3"/>
  <c r="H77" i="3"/>
  <c r="I94" i="3"/>
  <c r="K96" i="3"/>
  <c r="F99" i="3"/>
  <c r="G100" i="3"/>
  <c r="K104" i="3"/>
  <c r="I105" i="3"/>
  <c r="F106" i="3"/>
  <c r="J110" i="3"/>
  <c r="H111" i="3"/>
  <c r="K47" i="3"/>
  <c r="I78" i="3"/>
  <c r="F98" i="3"/>
  <c r="I100" i="3"/>
  <c r="F102" i="3"/>
  <c r="G107" i="3"/>
  <c r="I112" i="3"/>
  <c r="F117" i="3"/>
  <c r="F118" i="3"/>
  <c r="J119" i="3"/>
  <c r="I120" i="3"/>
  <c r="H128" i="3"/>
  <c r="G135" i="3"/>
  <c r="G136" i="3"/>
  <c r="K137" i="3"/>
  <c r="J138" i="3"/>
  <c r="I143" i="3"/>
  <c r="H144" i="3"/>
  <c r="G145" i="3"/>
  <c r="K149" i="3"/>
  <c r="G150" i="3"/>
  <c r="F151" i="3"/>
  <c r="H152" i="3"/>
  <c r="I153" i="3"/>
  <c r="I70" i="3"/>
  <c r="J87" i="3"/>
  <c r="J98" i="3"/>
  <c r="G102" i="3"/>
  <c r="H107" i="3"/>
  <c r="K112" i="3"/>
  <c r="F114" i="3"/>
  <c r="H117" i="3"/>
  <c r="G118" i="3"/>
  <c r="K119" i="3"/>
  <c r="F125" i="3"/>
  <c r="J127" i="3"/>
  <c r="J128" i="3"/>
  <c r="I135" i="3"/>
  <c r="H136" i="3"/>
  <c r="I144" i="3"/>
  <c r="H145" i="3"/>
  <c r="H150" i="3"/>
  <c r="G151" i="3"/>
  <c r="I152" i="3"/>
  <c r="J153" i="3"/>
  <c r="K154" i="3"/>
  <c r="F157" i="3"/>
  <c r="G158" i="3"/>
  <c r="H159" i="3"/>
  <c r="I160" i="3"/>
  <c r="J161" i="3"/>
  <c r="K162" i="3"/>
  <c r="F165" i="3"/>
  <c r="G166" i="3"/>
  <c r="H167" i="3"/>
  <c r="I168" i="3"/>
  <c r="J169" i="3"/>
  <c r="K170" i="3"/>
  <c r="F173" i="3"/>
  <c r="G174" i="3"/>
  <c r="H175" i="3"/>
  <c r="I176" i="3"/>
  <c r="J177" i="3"/>
  <c r="K178" i="3"/>
  <c r="F181" i="3"/>
  <c r="G182" i="3"/>
  <c r="H183" i="3"/>
  <c r="I184" i="3"/>
  <c r="J185" i="3"/>
  <c r="K186" i="3"/>
  <c r="F189" i="3"/>
  <c r="G190" i="3"/>
  <c r="H191" i="3"/>
  <c r="I192" i="3"/>
  <c r="J193" i="3"/>
  <c r="K194" i="3"/>
  <c r="F197" i="3"/>
  <c r="G198" i="3"/>
  <c r="H199" i="3"/>
  <c r="I200" i="3"/>
  <c r="J201" i="3"/>
  <c r="K202" i="3"/>
  <c r="F205" i="3"/>
  <c r="G206" i="3"/>
  <c r="H207" i="3"/>
  <c r="I208" i="3"/>
  <c r="J209" i="3"/>
  <c r="K210" i="3"/>
  <c r="F212" i="3"/>
  <c r="G213" i="3"/>
  <c r="H214" i="3"/>
  <c r="K72" i="3"/>
  <c r="I104" i="3"/>
  <c r="J109" i="3"/>
  <c r="G111" i="3"/>
  <c r="I117" i="3"/>
  <c r="H124" i="3"/>
  <c r="H125" i="3"/>
  <c r="K127" i="3"/>
  <c r="K128" i="3"/>
  <c r="G133" i="3"/>
  <c r="F134" i="3"/>
  <c r="J135" i="3"/>
  <c r="J144" i="3"/>
  <c r="I145" i="3"/>
  <c r="H146" i="3"/>
  <c r="H151" i="3"/>
  <c r="J152" i="3"/>
  <c r="K153" i="3"/>
  <c r="F156" i="3"/>
  <c r="G157" i="3"/>
  <c r="H158" i="3"/>
  <c r="I159" i="3"/>
  <c r="J160" i="3"/>
  <c r="K161" i="3"/>
  <c r="F164" i="3"/>
  <c r="G165" i="3"/>
  <c r="H166" i="3"/>
  <c r="I167" i="3"/>
  <c r="J168" i="3"/>
  <c r="K169" i="3"/>
  <c r="F172" i="3"/>
  <c r="G173" i="3"/>
  <c r="H174" i="3"/>
  <c r="I175" i="3"/>
  <c r="J176" i="3"/>
  <c r="K177" i="3"/>
  <c r="F180" i="3"/>
  <c r="G181" i="3"/>
  <c r="H182" i="3"/>
  <c r="I183" i="3"/>
  <c r="J184" i="3"/>
  <c r="K185" i="3"/>
  <c r="H23" i="3"/>
  <c r="G99" i="3"/>
  <c r="F101" i="3"/>
  <c r="G106" i="3"/>
  <c r="J111" i="3"/>
  <c r="H116" i="3"/>
  <c r="J117" i="3"/>
  <c r="F122" i="3"/>
  <c r="F123" i="3"/>
  <c r="I124" i="3"/>
  <c r="I125" i="3"/>
  <c r="H133" i="3"/>
  <c r="K134" i="3"/>
  <c r="K135" i="3"/>
  <c r="G140" i="3"/>
  <c r="F141" i="3"/>
  <c r="J145" i="3"/>
  <c r="I146" i="3"/>
  <c r="I151" i="3"/>
  <c r="K152" i="3"/>
  <c r="F155" i="3"/>
  <c r="G156" i="3"/>
  <c r="H157" i="3"/>
  <c r="I158" i="3"/>
  <c r="J159" i="3"/>
  <c r="K160" i="3"/>
  <c r="F163" i="3"/>
  <c r="G164" i="3"/>
  <c r="H165" i="3"/>
  <c r="I166" i="3"/>
  <c r="J167" i="3"/>
  <c r="K168" i="3"/>
  <c r="F171" i="3"/>
  <c r="G172" i="3"/>
  <c r="H173" i="3"/>
  <c r="I174" i="3"/>
  <c r="J175" i="3"/>
  <c r="K176" i="3"/>
  <c r="F179" i="3"/>
  <c r="G180" i="3"/>
  <c r="H181" i="3"/>
  <c r="I182" i="3"/>
  <c r="J183" i="3"/>
  <c r="K184" i="3"/>
  <c r="F187" i="3"/>
  <c r="G188" i="3"/>
  <c r="H189" i="3"/>
  <c r="I190" i="3"/>
  <c r="J191" i="3"/>
  <c r="K192" i="3"/>
  <c r="F195" i="3"/>
  <c r="G196" i="3"/>
  <c r="H197" i="3"/>
  <c r="I198" i="3"/>
  <c r="J199" i="3"/>
  <c r="K200" i="3"/>
  <c r="F203" i="3"/>
  <c r="G204" i="3"/>
  <c r="H205" i="3"/>
  <c r="I206" i="3"/>
  <c r="J207" i="3"/>
  <c r="K208" i="3"/>
  <c r="G211" i="3"/>
  <c r="H212" i="3"/>
  <c r="I213" i="3"/>
  <c r="J214" i="3"/>
  <c r="K215" i="3"/>
  <c r="G43" i="3"/>
  <c r="H85" i="3"/>
  <c r="K103" i="3"/>
  <c r="F105" i="3"/>
  <c r="I110" i="3"/>
  <c r="K115" i="3"/>
  <c r="F120" i="3"/>
  <c r="J121" i="3"/>
  <c r="J122" i="3"/>
  <c r="I130" i="3"/>
  <c r="H131" i="3"/>
  <c r="G138" i="3"/>
  <c r="K139" i="3"/>
  <c r="K140" i="3"/>
  <c r="H142" i="3"/>
  <c r="G143" i="3"/>
  <c r="F144" i="3"/>
  <c r="K147" i="3"/>
  <c r="J148" i="3"/>
  <c r="F149" i="3"/>
  <c r="F152" i="3"/>
  <c r="G153" i="3"/>
  <c r="H154" i="3"/>
  <c r="I155" i="3"/>
  <c r="J156" i="3"/>
  <c r="K157" i="3"/>
  <c r="F160" i="3"/>
  <c r="G161" i="3"/>
  <c r="H162" i="3"/>
  <c r="I163" i="3"/>
  <c r="J164" i="3"/>
  <c r="K165" i="3"/>
  <c r="F168" i="3"/>
  <c r="G169" i="3"/>
  <c r="H170" i="3"/>
  <c r="I171" i="3"/>
  <c r="J172" i="3"/>
  <c r="K173" i="3"/>
  <c r="F176" i="3"/>
  <c r="G177" i="3"/>
  <c r="H178" i="3"/>
  <c r="I179" i="3"/>
  <c r="J180" i="3"/>
  <c r="K181" i="3"/>
  <c r="F184" i="3"/>
  <c r="G185" i="3"/>
  <c r="H186" i="3"/>
  <c r="I187" i="3"/>
  <c r="J188" i="3"/>
  <c r="K189" i="3"/>
  <c r="F192" i="3"/>
  <c r="G193" i="3"/>
  <c r="H194" i="3"/>
  <c r="I195" i="3"/>
  <c r="J196" i="3"/>
  <c r="K197" i="3"/>
  <c r="F200" i="3"/>
  <c r="G201" i="3"/>
  <c r="H202" i="3"/>
  <c r="I203" i="3"/>
  <c r="J204" i="3"/>
  <c r="K205" i="3"/>
  <c r="F208" i="3"/>
  <c r="G209" i="3"/>
  <c r="H210" i="3"/>
  <c r="J211" i="3"/>
  <c r="K212" i="3"/>
  <c r="F215" i="3"/>
  <c r="G46" i="3"/>
  <c r="H69" i="3"/>
  <c r="I86" i="3"/>
  <c r="J94" i="3"/>
  <c r="H100" i="3"/>
  <c r="J105" i="3"/>
  <c r="F107" i="3"/>
  <c r="K110" i="3"/>
  <c r="H112" i="3"/>
  <c r="H119" i="3"/>
  <c r="H120" i="3"/>
  <c r="K122" i="3"/>
  <c r="G128" i="3"/>
  <c r="F129" i="3"/>
  <c r="J130" i="3"/>
  <c r="I137" i="3"/>
  <c r="I138" i="3"/>
  <c r="H143" i="3"/>
  <c r="G144" i="3"/>
  <c r="K99" i="3"/>
  <c r="K106" i="3"/>
  <c r="I113" i="3"/>
  <c r="J133" i="3"/>
  <c r="F138" i="3"/>
  <c r="G142" i="3"/>
  <c r="K145" i="3"/>
  <c r="H153" i="3"/>
  <c r="J154" i="3"/>
  <c r="K155" i="3"/>
  <c r="F166" i="3"/>
  <c r="G167" i="3"/>
  <c r="H168" i="3"/>
  <c r="I169" i="3"/>
  <c r="J170" i="3"/>
  <c r="K171" i="3"/>
  <c r="F182" i="3"/>
  <c r="G183" i="3"/>
  <c r="H184" i="3"/>
  <c r="I185" i="3"/>
  <c r="J186" i="3"/>
  <c r="J187" i="3"/>
  <c r="H188" i="3"/>
  <c r="I193" i="3"/>
  <c r="G194" i="3"/>
  <c r="K198" i="3"/>
  <c r="I199" i="3"/>
  <c r="G200" i="3"/>
  <c r="K204" i="3"/>
  <c r="I205" i="3"/>
  <c r="F206" i="3"/>
  <c r="J210" i="3"/>
  <c r="I211" i="3"/>
  <c r="G212" i="3"/>
  <c r="J215" i="3"/>
  <c r="F218" i="3"/>
  <c r="G219" i="3"/>
  <c r="H220" i="3"/>
  <c r="I221" i="3"/>
  <c r="J222" i="3"/>
  <c r="K223" i="3"/>
  <c r="F226" i="3"/>
  <c r="G227" i="3"/>
  <c r="H228" i="3"/>
  <c r="I229" i="3"/>
  <c r="J233" i="3"/>
  <c r="K234" i="3"/>
  <c r="F237" i="3"/>
  <c r="G238" i="3"/>
  <c r="H239" i="3"/>
  <c r="I240" i="3"/>
  <c r="J241" i="3"/>
  <c r="K242" i="3"/>
  <c r="F245" i="3"/>
  <c r="G246" i="3"/>
  <c r="H247" i="3"/>
  <c r="I248" i="3"/>
  <c r="J249" i="3"/>
  <c r="K250" i="3"/>
  <c r="F253" i="3"/>
  <c r="G254" i="3"/>
  <c r="H255" i="3"/>
  <c r="I256" i="3"/>
  <c r="J257" i="3"/>
  <c r="K258" i="3"/>
  <c r="F261" i="3"/>
  <c r="G262" i="3"/>
  <c r="H263" i="3"/>
  <c r="I264" i="3"/>
  <c r="J265" i="3"/>
  <c r="K266" i="3"/>
  <c r="H101" i="3"/>
  <c r="J124" i="3"/>
  <c r="F150" i="3"/>
  <c r="F162" i="3"/>
  <c r="G163" i="3"/>
  <c r="H164" i="3"/>
  <c r="I165" i="3"/>
  <c r="J166" i="3"/>
  <c r="K167" i="3"/>
  <c r="F178" i="3"/>
  <c r="G179" i="3"/>
  <c r="H180" i="3"/>
  <c r="I181" i="3"/>
  <c r="J182" i="3"/>
  <c r="K183" i="3"/>
  <c r="K187" i="3"/>
  <c r="I188" i="3"/>
  <c r="G189" i="3"/>
  <c r="K193" i="3"/>
  <c r="I194" i="3"/>
  <c r="G195" i="3"/>
  <c r="K199" i="3"/>
  <c r="H200" i="3"/>
  <c r="F201" i="3"/>
  <c r="J205" i="3"/>
  <c r="H206" i="3"/>
  <c r="F207" i="3"/>
  <c r="K211" i="3"/>
  <c r="I212" i="3"/>
  <c r="F213" i="3"/>
  <c r="F217" i="3"/>
  <c r="G218" i="3"/>
  <c r="H219" i="3"/>
  <c r="I220" i="3"/>
  <c r="J221" i="3"/>
  <c r="K222" i="3"/>
  <c r="F225" i="3"/>
  <c r="G226" i="3"/>
  <c r="H227" i="3"/>
  <c r="I228" i="3"/>
  <c r="J229" i="3"/>
  <c r="K233" i="3"/>
  <c r="F236" i="3"/>
  <c r="G237" i="3"/>
  <c r="H238" i="3"/>
  <c r="F83" i="3"/>
  <c r="I101" i="3"/>
  <c r="G108" i="3"/>
  <c r="G130" i="3"/>
  <c r="F139" i="3"/>
  <c r="F143" i="3"/>
  <c r="F148" i="3"/>
  <c r="G152" i="3"/>
  <c r="F161" i="3"/>
  <c r="G162" i="3"/>
  <c r="H163" i="3"/>
  <c r="I164" i="3"/>
  <c r="J165" i="3"/>
  <c r="K166" i="3"/>
  <c r="F177" i="3"/>
  <c r="G178" i="3"/>
  <c r="H179" i="3"/>
  <c r="I180" i="3"/>
  <c r="J181" i="3"/>
  <c r="K182" i="3"/>
  <c r="K188" i="3"/>
  <c r="I189" i="3"/>
  <c r="F190" i="3"/>
  <c r="J194" i="3"/>
  <c r="H195" i="3"/>
  <c r="F196" i="3"/>
  <c r="J200" i="3"/>
  <c r="H201" i="3"/>
  <c r="F202" i="3"/>
  <c r="J206" i="3"/>
  <c r="G207" i="3"/>
  <c r="J212" i="3"/>
  <c r="H213" i="3"/>
  <c r="F214" i="3"/>
  <c r="F216" i="3"/>
  <c r="G217" i="3"/>
  <c r="H218" i="3"/>
  <c r="I219" i="3"/>
  <c r="J220" i="3"/>
  <c r="K221" i="3"/>
  <c r="F224" i="3"/>
  <c r="G225" i="3"/>
  <c r="H226" i="3"/>
  <c r="I227" i="3"/>
  <c r="J228" i="3"/>
  <c r="K229" i="3"/>
  <c r="F235" i="3"/>
  <c r="G236" i="3"/>
  <c r="H237" i="3"/>
  <c r="I238" i="3"/>
  <c r="J239" i="3"/>
  <c r="K240" i="3"/>
  <c r="F243" i="3"/>
  <c r="G244" i="3"/>
  <c r="H245" i="3"/>
  <c r="I246" i="3"/>
  <c r="J247" i="3"/>
  <c r="K248" i="3"/>
  <c r="F251" i="3"/>
  <c r="G252" i="3"/>
  <c r="H253" i="3"/>
  <c r="I254" i="3"/>
  <c r="J255" i="3"/>
  <c r="K256" i="3"/>
  <c r="F259" i="3"/>
  <c r="G260" i="3"/>
  <c r="H261" i="3"/>
  <c r="I262" i="3"/>
  <c r="J263" i="3"/>
  <c r="K264" i="3"/>
  <c r="H34" i="3"/>
  <c r="F91" i="3"/>
  <c r="I116" i="3"/>
  <c r="F131" i="3"/>
  <c r="H140" i="3"/>
  <c r="J146" i="3"/>
  <c r="K148" i="3"/>
  <c r="F159" i="3"/>
  <c r="G160" i="3"/>
  <c r="H161" i="3"/>
  <c r="I162" i="3"/>
  <c r="J163" i="3"/>
  <c r="K164" i="3"/>
  <c r="F175" i="3"/>
  <c r="G176" i="3"/>
  <c r="H177" i="3"/>
  <c r="I178" i="3"/>
  <c r="J179" i="3"/>
  <c r="K180" i="3"/>
  <c r="J189" i="3"/>
  <c r="H190" i="3"/>
  <c r="F191" i="3"/>
  <c r="J195" i="3"/>
  <c r="H196" i="3"/>
  <c r="I201" i="3"/>
  <c r="G202" i="3"/>
  <c r="K206" i="3"/>
  <c r="I207" i="3"/>
  <c r="G208" i="3"/>
  <c r="J213" i="3"/>
  <c r="G214" i="3"/>
  <c r="G216" i="3"/>
  <c r="H217" i="3"/>
  <c r="I218" i="3"/>
  <c r="J219" i="3"/>
  <c r="K220" i="3"/>
  <c r="F223" i="3"/>
  <c r="G224" i="3"/>
  <c r="H225" i="3"/>
  <c r="I226" i="3"/>
  <c r="J227" i="3"/>
  <c r="K228" i="3"/>
  <c r="F234" i="3"/>
  <c r="G235" i="3"/>
  <c r="H236" i="3"/>
  <c r="I237" i="3"/>
  <c r="J238" i="3"/>
  <c r="G131" i="3"/>
  <c r="I140" i="3"/>
  <c r="K146" i="3"/>
  <c r="F158" i="3"/>
  <c r="G159" i="3"/>
  <c r="H160" i="3"/>
  <c r="I161" i="3"/>
  <c r="J162" i="3"/>
  <c r="K163" i="3"/>
  <c r="F174" i="3"/>
  <c r="G175" i="3"/>
  <c r="H176" i="3"/>
  <c r="I177" i="3"/>
  <c r="J178" i="3"/>
  <c r="K179" i="3"/>
  <c r="J190" i="3"/>
  <c r="G191" i="3"/>
  <c r="K195" i="3"/>
  <c r="I196" i="3"/>
  <c r="G197" i="3"/>
  <c r="K201" i="3"/>
  <c r="I202" i="3"/>
  <c r="G203" i="3"/>
  <c r="K207" i="3"/>
  <c r="H208" i="3"/>
  <c r="F209" i="3"/>
  <c r="K213" i="3"/>
  <c r="I214" i="3"/>
  <c r="H216" i="3"/>
  <c r="I217" i="3"/>
  <c r="J218" i="3"/>
  <c r="K219" i="3"/>
  <c r="F222" i="3"/>
  <c r="G223" i="3"/>
  <c r="H224" i="3"/>
  <c r="I225" i="3"/>
  <c r="J226" i="3"/>
  <c r="K227" i="3"/>
  <c r="F233" i="3"/>
  <c r="G234" i="3"/>
  <c r="H235" i="3"/>
  <c r="I236" i="3"/>
  <c r="J237" i="3"/>
  <c r="K238" i="3"/>
  <c r="F241" i="3"/>
  <c r="G242" i="3"/>
  <c r="H243" i="3"/>
  <c r="I244" i="3"/>
  <c r="J245" i="3"/>
  <c r="K246" i="3"/>
  <c r="F249" i="3"/>
  <c r="G250" i="3"/>
  <c r="H251" i="3"/>
  <c r="I252" i="3"/>
  <c r="J253" i="3"/>
  <c r="K254" i="3"/>
  <c r="F257" i="3"/>
  <c r="G258" i="3"/>
  <c r="H259" i="3"/>
  <c r="I260" i="3"/>
  <c r="J261" i="3"/>
  <c r="K262" i="3"/>
  <c r="F265" i="3"/>
  <c r="G266" i="3"/>
  <c r="K111" i="3"/>
  <c r="K117" i="3"/>
  <c r="G122" i="3"/>
  <c r="I132" i="3"/>
  <c r="G141" i="3"/>
  <c r="K151" i="3"/>
  <c r="F154" i="3"/>
  <c r="G155" i="3"/>
  <c r="H156" i="3"/>
  <c r="I157" i="3"/>
  <c r="J158" i="3"/>
  <c r="K159" i="3"/>
  <c r="F170" i="3"/>
  <c r="G171" i="3"/>
  <c r="H172" i="3"/>
  <c r="I173" i="3"/>
  <c r="J174" i="3"/>
  <c r="K175" i="3"/>
  <c r="F186" i="3"/>
  <c r="K190" i="3"/>
  <c r="I191" i="3"/>
  <c r="G192" i="3"/>
  <c r="K196" i="3"/>
  <c r="I197" i="3"/>
  <c r="F198" i="3"/>
  <c r="J202" i="3"/>
  <c r="H203" i="3"/>
  <c r="F204" i="3"/>
  <c r="J208" i="3"/>
  <c r="H209" i="3"/>
  <c r="F210" i="3"/>
  <c r="K214" i="3"/>
  <c r="G215" i="3"/>
  <c r="I216" i="3"/>
  <c r="J217" i="3"/>
  <c r="K218" i="3"/>
  <c r="F221" i="3"/>
  <c r="G222" i="3"/>
  <c r="H223" i="3"/>
  <c r="I224" i="3"/>
  <c r="J225" i="3"/>
  <c r="K226" i="3"/>
  <c r="F229" i="3"/>
  <c r="G233" i="3"/>
  <c r="H234" i="3"/>
  <c r="I235" i="3"/>
  <c r="J236" i="3"/>
  <c r="K237" i="3"/>
  <c r="F240" i="3"/>
  <c r="G241" i="3"/>
  <c r="H242" i="3"/>
  <c r="I243" i="3"/>
  <c r="J244" i="3"/>
  <c r="K245" i="3"/>
  <c r="F248" i="3"/>
  <c r="G249" i="3"/>
  <c r="H250" i="3"/>
  <c r="I251" i="3"/>
  <c r="J252" i="3"/>
  <c r="K253" i="3"/>
  <c r="F256" i="3"/>
  <c r="G257" i="3"/>
  <c r="H258" i="3"/>
  <c r="I259" i="3"/>
  <c r="J260" i="3"/>
  <c r="K261" i="3"/>
  <c r="F264" i="3"/>
  <c r="G265" i="3"/>
  <c r="H266" i="3"/>
  <c r="H61" i="3"/>
  <c r="H122" i="3"/>
  <c r="K132" i="3"/>
  <c r="K141" i="3"/>
  <c r="I147" i="3"/>
  <c r="G149" i="3"/>
  <c r="G154" i="3"/>
  <c r="H155" i="3"/>
  <c r="I156" i="3"/>
  <c r="J157" i="3"/>
  <c r="K158" i="3"/>
  <c r="F169" i="3"/>
  <c r="G170" i="3"/>
  <c r="H171" i="3"/>
  <c r="I172" i="3"/>
  <c r="J173" i="3"/>
  <c r="K174" i="3"/>
  <c r="F185" i="3"/>
  <c r="G186" i="3"/>
  <c r="G187" i="3"/>
  <c r="K191" i="3"/>
  <c r="H192" i="3"/>
  <c r="F193" i="3"/>
  <c r="J197" i="3"/>
  <c r="H198" i="3"/>
  <c r="F199" i="3"/>
  <c r="J203" i="3"/>
  <c r="H204" i="3"/>
  <c r="I209" i="3"/>
  <c r="G210" i="3"/>
  <c r="F211" i="3"/>
  <c r="H215" i="3"/>
  <c r="J216" i="3"/>
  <c r="K217" i="3"/>
  <c r="F220" i="3"/>
  <c r="G221" i="3"/>
  <c r="H222" i="3"/>
  <c r="I223" i="3"/>
  <c r="J224" i="3"/>
  <c r="K225" i="3"/>
  <c r="F228" i="3"/>
  <c r="G229" i="3"/>
  <c r="H233" i="3"/>
  <c r="I234" i="3"/>
  <c r="J235" i="3"/>
  <c r="K236" i="3"/>
  <c r="F239" i="3"/>
  <c r="G240" i="3"/>
  <c r="H241" i="3"/>
  <c r="I242" i="3"/>
  <c r="J243" i="3"/>
  <c r="K244" i="3"/>
  <c r="F247" i="3"/>
  <c r="G248" i="3"/>
  <c r="H249" i="3"/>
  <c r="I250" i="3"/>
  <c r="J251" i="3"/>
  <c r="K252" i="3"/>
  <c r="F255" i="3"/>
  <c r="G256" i="3"/>
  <c r="H257" i="3"/>
  <c r="I258" i="3"/>
  <c r="J259" i="3"/>
  <c r="K260" i="3"/>
  <c r="F263" i="3"/>
  <c r="G264" i="3"/>
  <c r="H265" i="3"/>
  <c r="I266" i="3"/>
  <c r="G123" i="3"/>
  <c r="H169" i="3"/>
  <c r="I186" i="3"/>
  <c r="H193" i="3"/>
  <c r="F227" i="3"/>
  <c r="J234" i="3"/>
  <c r="H240" i="3"/>
  <c r="I247" i="3"/>
  <c r="F250" i="3"/>
  <c r="J254" i="3"/>
  <c r="I257" i="3"/>
  <c r="F260" i="3"/>
  <c r="J264" i="3"/>
  <c r="I267" i="3"/>
  <c r="J268" i="3"/>
  <c r="K269" i="3"/>
  <c r="F273" i="3"/>
  <c r="G276" i="3"/>
  <c r="H277" i="3"/>
  <c r="I278" i="3"/>
  <c r="J279" i="3"/>
  <c r="K280" i="3"/>
  <c r="F283" i="3"/>
  <c r="G284" i="3"/>
  <c r="H285" i="3"/>
  <c r="I286" i="3"/>
  <c r="J287" i="3"/>
  <c r="K288" i="3"/>
  <c r="F291" i="3"/>
  <c r="G295" i="3"/>
  <c r="H296" i="3"/>
  <c r="I297" i="3"/>
  <c r="J298" i="3"/>
  <c r="K299" i="3"/>
  <c r="F302" i="3"/>
  <c r="G303" i="3"/>
  <c r="H304" i="3"/>
  <c r="I305" i="3"/>
  <c r="J306" i="3"/>
  <c r="K307" i="3"/>
  <c r="F310" i="3"/>
  <c r="G311" i="3"/>
  <c r="H312" i="3"/>
  <c r="I313" i="3"/>
  <c r="J314" i="3"/>
  <c r="K315" i="3"/>
  <c r="F318" i="3"/>
  <c r="G319" i="3"/>
  <c r="H320" i="3"/>
  <c r="I321" i="3"/>
  <c r="J322" i="3"/>
  <c r="K323" i="3"/>
  <c r="F326" i="3"/>
  <c r="G327" i="3"/>
  <c r="H328" i="3"/>
  <c r="I329" i="3"/>
  <c r="J330" i="3"/>
  <c r="K331" i="3"/>
  <c r="F153" i="3"/>
  <c r="I170" i="3"/>
  <c r="H187" i="3"/>
  <c r="F194" i="3"/>
  <c r="F219" i="3"/>
  <c r="J223" i="3"/>
  <c r="J240" i="3"/>
  <c r="G243" i="3"/>
  <c r="F246" i="3"/>
  <c r="K247" i="3"/>
  <c r="J250" i="3"/>
  <c r="G253" i="3"/>
  <c r="K257" i="3"/>
  <c r="H260" i="3"/>
  <c r="G263" i="3"/>
  <c r="J267" i="3"/>
  <c r="K268" i="3"/>
  <c r="F271" i="3"/>
  <c r="G273" i="3"/>
  <c r="H276" i="3"/>
  <c r="I277" i="3"/>
  <c r="J278" i="3"/>
  <c r="K279" i="3"/>
  <c r="F282" i="3"/>
  <c r="G283" i="3"/>
  <c r="H284" i="3"/>
  <c r="I285" i="3"/>
  <c r="J286" i="3"/>
  <c r="K287" i="3"/>
  <c r="F290" i="3"/>
  <c r="G291" i="3"/>
  <c r="H295" i="3"/>
  <c r="I133" i="3"/>
  <c r="I154" i="3"/>
  <c r="J171" i="3"/>
  <c r="F188" i="3"/>
  <c r="I215" i="3"/>
  <c r="G228" i="3"/>
  <c r="K235" i="3"/>
  <c r="G239" i="3"/>
  <c r="K243" i="3"/>
  <c r="H246" i="3"/>
  <c r="I253" i="3"/>
  <c r="H256" i="3"/>
  <c r="I263" i="3"/>
  <c r="F266" i="3"/>
  <c r="K267" i="3"/>
  <c r="F270" i="3"/>
  <c r="G271" i="3"/>
  <c r="H273" i="3"/>
  <c r="I276" i="3"/>
  <c r="J277" i="3"/>
  <c r="K278" i="3"/>
  <c r="F281" i="3"/>
  <c r="G282" i="3"/>
  <c r="H283" i="3"/>
  <c r="I284" i="3"/>
  <c r="J285" i="3"/>
  <c r="K286" i="3"/>
  <c r="F289" i="3"/>
  <c r="G290" i="3"/>
  <c r="H291" i="3"/>
  <c r="I295" i="3"/>
  <c r="J155" i="3"/>
  <c r="K172" i="3"/>
  <c r="K209" i="3"/>
  <c r="G220" i="3"/>
  <c r="K224" i="3"/>
  <c r="I239" i="3"/>
  <c r="F242" i="3"/>
  <c r="J246" i="3"/>
  <c r="I249" i="3"/>
  <c r="F252" i="3"/>
  <c r="J256" i="3"/>
  <c r="G259" i="3"/>
  <c r="F262" i="3"/>
  <c r="K263" i="3"/>
  <c r="J266" i="3"/>
  <c r="F269" i="3"/>
  <c r="G270" i="3"/>
  <c r="H271" i="3"/>
  <c r="I273" i="3"/>
  <c r="J276" i="3"/>
  <c r="K277" i="3"/>
  <c r="F280" i="3"/>
  <c r="G281" i="3"/>
  <c r="H282" i="3"/>
  <c r="I283" i="3"/>
  <c r="J284" i="3"/>
  <c r="K285" i="3"/>
  <c r="F288" i="3"/>
  <c r="G289" i="3"/>
  <c r="H290" i="3"/>
  <c r="I291" i="3"/>
  <c r="J295" i="3"/>
  <c r="K296" i="3"/>
  <c r="F299" i="3"/>
  <c r="G300" i="3"/>
  <c r="H301" i="3"/>
  <c r="I302" i="3"/>
  <c r="J303" i="3"/>
  <c r="K304" i="3"/>
  <c r="F307" i="3"/>
  <c r="G308" i="3"/>
  <c r="H309" i="3"/>
  <c r="I310" i="3"/>
  <c r="J311" i="3"/>
  <c r="K312" i="3"/>
  <c r="F315" i="3"/>
  <c r="G316" i="3"/>
  <c r="H317" i="3"/>
  <c r="I318" i="3"/>
  <c r="J319" i="3"/>
  <c r="K320" i="3"/>
  <c r="F323" i="3"/>
  <c r="G324" i="3"/>
  <c r="H325" i="3"/>
  <c r="I326" i="3"/>
  <c r="J327" i="3"/>
  <c r="K328" i="3"/>
  <c r="F331" i="3"/>
  <c r="G332" i="3"/>
  <c r="H333" i="3"/>
  <c r="I334" i="3"/>
  <c r="J335" i="3"/>
  <c r="K336" i="3"/>
  <c r="F340" i="3"/>
  <c r="G341" i="3"/>
  <c r="H352" i="3"/>
  <c r="I353" i="3"/>
  <c r="J354" i="3"/>
  <c r="K355" i="3"/>
  <c r="H99" i="3"/>
  <c r="F142" i="3"/>
  <c r="K156" i="3"/>
  <c r="K203" i="3"/>
  <c r="I210" i="3"/>
  <c r="K216" i="3"/>
  <c r="H229" i="3"/>
  <c r="K239" i="3"/>
  <c r="J242" i="3"/>
  <c r="G245" i="3"/>
  <c r="K249" i="3"/>
  <c r="H252" i="3"/>
  <c r="G255" i="3"/>
  <c r="K259" i="3"/>
  <c r="H262" i="3"/>
  <c r="F268" i="3"/>
  <c r="G269" i="3"/>
  <c r="H270" i="3"/>
  <c r="I271" i="3"/>
  <c r="J273" i="3"/>
  <c r="K276" i="3"/>
  <c r="F279" i="3"/>
  <c r="G280" i="3"/>
  <c r="H281" i="3"/>
  <c r="I282" i="3"/>
  <c r="J283" i="3"/>
  <c r="K284" i="3"/>
  <c r="F287" i="3"/>
  <c r="G288" i="3"/>
  <c r="H289" i="3"/>
  <c r="I290" i="3"/>
  <c r="J291" i="3"/>
  <c r="K295" i="3"/>
  <c r="F298" i="3"/>
  <c r="G299" i="3"/>
  <c r="H300" i="3"/>
  <c r="I301" i="3"/>
  <c r="J302" i="3"/>
  <c r="K303" i="3"/>
  <c r="F306" i="3"/>
  <c r="G307" i="3"/>
  <c r="H308" i="3"/>
  <c r="I309" i="3"/>
  <c r="J310" i="3"/>
  <c r="K311" i="3"/>
  <c r="F314" i="3"/>
  <c r="G315" i="3"/>
  <c r="H316" i="3"/>
  <c r="I317" i="3"/>
  <c r="J318" i="3"/>
  <c r="K319" i="3"/>
  <c r="F322" i="3"/>
  <c r="G323" i="3"/>
  <c r="H324" i="3"/>
  <c r="I325" i="3"/>
  <c r="J326" i="3"/>
  <c r="K327" i="3"/>
  <c r="F330" i="3"/>
  <c r="G331" i="3"/>
  <c r="H332" i="3"/>
  <c r="I333" i="3"/>
  <c r="J334" i="3"/>
  <c r="K335" i="3"/>
  <c r="F338" i="3"/>
  <c r="G340" i="3"/>
  <c r="H341" i="3"/>
  <c r="I352" i="3"/>
  <c r="J353" i="3"/>
  <c r="K354" i="3"/>
  <c r="J106" i="3"/>
  <c r="F183" i="3"/>
  <c r="I204" i="3"/>
  <c r="H211" i="3"/>
  <c r="H221" i="3"/>
  <c r="I245" i="3"/>
  <c r="H248" i="3"/>
  <c r="I255" i="3"/>
  <c r="F258" i="3"/>
  <c r="J262" i="3"/>
  <c r="I265" i="3"/>
  <c r="F267" i="3"/>
  <c r="G268" i="3"/>
  <c r="H269" i="3"/>
  <c r="I270" i="3"/>
  <c r="J271" i="3"/>
  <c r="K273" i="3"/>
  <c r="F278" i="3"/>
  <c r="G279" i="3"/>
  <c r="H280" i="3"/>
  <c r="I281" i="3"/>
  <c r="J282" i="3"/>
  <c r="K283" i="3"/>
  <c r="F286" i="3"/>
  <c r="G287" i="3"/>
  <c r="H288" i="3"/>
  <c r="I289" i="3"/>
  <c r="J290" i="3"/>
  <c r="K291" i="3"/>
  <c r="F297" i="3"/>
  <c r="G298" i="3"/>
  <c r="H299" i="3"/>
  <c r="I300" i="3"/>
  <c r="J301" i="3"/>
  <c r="K302" i="3"/>
  <c r="F305" i="3"/>
  <c r="G306" i="3"/>
  <c r="H307" i="3"/>
  <c r="I308" i="3"/>
  <c r="J309" i="3"/>
  <c r="K310" i="3"/>
  <c r="F313" i="3"/>
  <c r="G314" i="3"/>
  <c r="H315" i="3"/>
  <c r="I316" i="3"/>
  <c r="J317" i="3"/>
  <c r="K318" i="3"/>
  <c r="F321" i="3"/>
  <c r="G322" i="3"/>
  <c r="H323" i="3"/>
  <c r="I324" i="3"/>
  <c r="J325" i="3"/>
  <c r="K326" i="3"/>
  <c r="F329" i="3"/>
  <c r="G330" i="3"/>
  <c r="H331" i="3"/>
  <c r="F113" i="3"/>
  <c r="J147" i="3"/>
  <c r="F167" i="3"/>
  <c r="G184" i="3"/>
  <c r="J198" i="3"/>
  <c r="G205" i="3"/>
  <c r="I233" i="3"/>
  <c r="I241" i="3"/>
  <c r="F244" i="3"/>
  <c r="J248" i="3"/>
  <c r="G251" i="3"/>
  <c r="F254" i="3"/>
  <c r="K255" i="3"/>
  <c r="J258" i="3"/>
  <c r="G261" i="3"/>
  <c r="K265" i="3"/>
  <c r="G267" i="3"/>
  <c r="H268" i="3"/>
  <c r="I269" i="3"/>
  <c r="J270" i="3"/>
  <c r="K271" i="3"/>
  <c r="F277" i="3"/>
  <c r="G278" i="3"/>
  <c r="H279" i="3"/>
  <c r="I280" i="3"/>
  <c r="J281" i="3"/>
  <c r="K282" i="3"/>
  <c r="F285" i="3"/>
  <c r="G286" i="3"/>
  <c r="H287" i="3"/>
  <c r="I288" i="3"/>
  <c r="J289" i="3"/>
  <c r="K290" i="3"/>
  <c r="F296" i="3"/>
  <c r="G297" i="3"/>
  <c r="H298" i="3"/>
  <c r="I299" i="3"/>
  <c r="J300" i="3"/>
  <c r="K301" i="3"/>
  <c r="F304" i="3"/>
  <c r="G305" i="3"/>
  <c r="H306" i="3"/>
  <c r="I307" i="3"/>
  <c r="J308" i="3"/>
  <c r="K309" i="3"/>
  <c r="F312" i="3"/>
  <c r="G313" i="3"/>
  <c r="H314" i="3"/>
  <c r="I315" i="3"/>
  <c r="J316" i="3"/>
  <c r="K317" i="3"/>
  <c r="F320" i="3"/>
  <c r="G321" i="3"/>
  <c r="H322" i="3"/>
  <c r="I323" i="3"/>
  <c r="J324" i="3"/>
  <c r="K325" i="3"/>
  <c r="F328" i="3"/>
  <c r="G329" i="3"/>
  <c r="H330" i="3"/>
  <c r="I331" i="3"/>
  <c r="J332" i="3"/>
  <c r="K333" i="3"/>
  <c r="F336" i="3"/>
  <c r="G337" i="3"/>
  <c r="H338" i="3"/>
  <c r="I340" i="3"/>
  <c r="J341" i="3"/>
  <c r="K352" i="3"/>
  <c r="F355" i="3"/>
  <c r="H185" i="3"/>
  <c r="I268" i="3"/>
  <c r="F284" i="3"/>
  <c r="J288" i="3"/>
  <c r="K298" i="3"/>
  <c r="G301" i="3"/>
  <c r="G304" i="3"/>
  <c r="K305" i="3"/>
  <c r="K308" i="3"/>
  <c r="H311" i="3"/>
  <c r="H318" i="3"/>
  <c r="H321" i="3"/>
  <c r="I328" i="3"/>
  <c r="F332" i="3"/>
  <c r="J336" i="3"/>
  <c r="I337" i="3"/>
  <c r="G338" i="3"/>
  <c r="K353" i="3"/>
  <c r="H354" i="3"/>
  <c r="G355" i="3"/>
  <c r="G357" i="3"/>
  <c r="H358" i="3"/>
  <c r="I359" i="3"/>
  <c r="J360" i="3"/>
  <c r="K361" i="3"/>
  <c r="F364" i="3"/>
  <c r="G365" i="3"/>
  <c r="H366" i="3"/>
  <c r="I367" i="3"/>
  <c r="J368" i="3"/>
  <c r="K369" i="3"/>
  <c r="F372" i="3"/>
  <c r="G373" i="3"/>
  <c r="H374" i="3"/>
  <c r="I375" i="3"/>
  <c r="J376" i="3"/>
  <c r="K377" i="3"/>
  <c r="F380" i="3"/>
  <c r="G381" i="3"/>
  <c r="H382" i="3"/>
  <c r="I383" i="3"/>
  <c r="J384" i="3"/>
  <c r="K385" i="3"/>
  <c r="F388" i="3"/>
  <c r="G389" i="3"/>
  <c r="H390" i="3"/>
  <c r="I391" i="3"/>
  <c r="J392" i="3"/>
  <c r="K393" i="3"/>
  <c r="F396" i="3"/>
  <c r="G397" i="3"/>
  <c r="H398" i="3"/>
  <c r="I399" i="3"/>
  <c r="J400" i="3"/>
  <c r="K401" i="3"/>
  <c r="F405" i="3"/>
  <c r="G406" i="3"/>
  <c r="H407" i="3"/>
  <c r="F311" i="3"/>
  <c r="G328" i="3"/>
  <c r="J192" i="3"/>
  <c r="F238" i="3"/>
  <c r="I261" i="3"/>
  <c r="F276" i="3"/>
  <c r="J280" i="3"/>
  <c r="H297" i="3"/>
  <c r="I304" i="3"/>
  <c r="I311" i="3"/>
  <c r="I314" i="3"/>
  <c r="F317" i="3"/>
  <c r="J321" i="3"/>
  <c r="F324" i="3"/>
  <c r="F327" i="3"/>
  <c r="J328" i="3"/>
  <c r="J331" i="3"/>
  <c r="I332" i="3"/>
  <c r="F333" i="3"/>
  <c r="J337" i="3"/>
  <c r="I338" i="3"/>
  <c r="I354" i="3"/>
  <c r="H355" i="3"/>
  <c r="F356" i="3"/>
  <c r="H357" i="3"/>
  <c r="I358" i="3"/>
  <c r="J359" i="3"/>
  <c r="K360" i="3"/>
  <c r="F363" i="3"/>
  <c r="G364" i="3"/>
  <c r="H365" i="3"/>
  <c r="I366" i="3"/>
  <c r="J367" i="3"/>
  <c r="K368" i="3"/>
  <c r="F371" i="3"/>
  <c r="G372" i="3"/>
  <c r="H373" i="3"/>
  <c r="I374" i="3"/>
  <c r="J375" i="3"/>
  <c r="K376" i="3"/>
  <c r="F379" i="3"/>
  <c r="G380" i="3"/>
  <c r="H381" i="3"/>
  <c r="I382" i="3"/>
  <c r="J383" i="3"/>
  <c r="K384" i="3"/>
  <c r="F387" i="3"/>
  <c r="G388" i="3"/>
  <c r="H389" i="3"/>
  <c r="I390" i="3"/>
  <c r="J391" i="3"/>
  <c r="K392" i="3"/>
  <c r="F395" i="3"/>
  <c r="G396" i="3"/>
  <c r="H397" i="3"/>
  <c r="I398" i="3"/>
  <c r="J399" i="3"/>
  <c r="K400" i="3"/>
  <c r="F404" i="3"/>
  <c r="G405" i="3"/>
  <c r="H406" i="3"/>
  <c r="I407" i="3"/>
  <c r="I298" i="3"/>
  <c r="H337" i="3"/>
  <c r="H353" i="3"/>
  <c r="F357" i="3"/>
  <c r="G199" i="3"/>
  <c r="K251" i="3"/>
  <c r="J269" i="3"/>
  <c r="G285" i="3"/>
  <c r="K289" i="3"/>
  <c r="J297" i="3"/>
  <c r="F300" i="3"/>
  <c r="F303" i="3"/>
  <c r="J304" i="3"/>
  <c r="J307" i="3"/>
  <c r="G310" i="3"/>
  <c r="K314" i="3"/>
  <c r="G317" i="3"/>
  <c r="G320" i="3"/>
  <c r="K321" i="3"/>
  <c r="K324" i="3"/>
  <c r="H327" i="3"/>
  <c r="K332" i="3"/>
  <c r="G333" i="3"/>
  <c r="F334" i="3"/>
  <c r="K337" i="3"/>
  <c r="J338" i="3"/>
  <c r="H340" i="3"/>
  <c r="I355" i="3"/>
  <c r="G356" i="3"/>
  <c r="I357" i="3"/>
  <c r="J358" i="3"/>
  <c r="K359" i="3"/>
  <c r="F362" i="3"/>
  <c r="G363" i="3"/>
  <c r="H364" i="3"/>
  <c r="I365" i="3"/>
  <c r="J366" i="3"/>
  <c r="K367" i="3"/>
  <c r="F370" i="3"/>
  <c r="G371" i="3"/>
  <c r="H372" i="3"/>
  <c r="I373" i="3"/>
  <c r="J374" i="3"/>
  <c r="K375" i="3"/>
  <c r="F378" i="3"/>
  <c r="G379" i="3"/>
  <c r="H380" i="3"/>
  <c r="I381" i="3"/>
  <c r="J382" i="3"/>
  <c r="K383" i="3"/>
  <c r="F386" i="3"/>
  <c r="G387" i="3"/>
  <c r="H388" i="3"/>
  <c r="I389" i="3"/>
  <c r="J390" i="3"/>
  <c r="K391" i="3"/>
  <c r="F394" i="3"/>
  <c r="G395" i="3"/>
  <c r="H396" i="3"/>
  <c r="I397" i="3"/>
  <c r="J398" i="3"/>
  <c r="K399" i="3"/>
  <c r="F402" i="3"/>
  <c r="G404" i="3"/>
  <c r="H405" i="3"/>
  <c r="I406" i="3"/>
  <c r="J407" i="3"/>
  <c r="K241" i="3"/>
  <c r="H264" i="3"/>
  <c r="G277" i="3"/>
  <c r="K281" i="3"/>
  <c r="G296" i="3"/>
  <c r="K297" i="3"/>
  <c r="K300" i="3"/>
  <c r="H303" i="3"/>
  <c r="H310" i="3"/>
  <c r="H313" i="3"/>
  <c r="I320" i="3"/>
  <c r="I327" i="3"/>
  <c r="I330" i="3"/>
  <c r="J333" i="3"/>
  <c r="G334" i="3"/>
  <c r="F335" i="3"/>
  <c r="K338" i="3"/>
  <c r="J340" i="3"/>
  <c r="F341" i="3"/>
  <c r="J355" i="3"/>
  <c r="H356" i="3"/>
  <c r="J357" i="3"/>
  <c r="K358" i="3"/>
  <c r="F361" i="3"/>
  <c r="G362" i="3"/>
  <c r="H363" i="3"/>
  <c r="I364" i="3"/>
  <c r="J365" i="3"/>
  <c r="K366" i="3"/>
  <c r="F369" i="3"/>
  <c r="G370" i="3"/>
  <c r="H371" i="3"/>
  <c r="I372" i="3"/>
  <c r="J373" i="3"/>
  <c r="K374" i="3"/>
  <c r="F377" i="3"/>
  <c r="G378" i="3"/>
  <c r="H379" i="3"/>
  <c r="I380" i="3"/>
  <c r="J381" i="3"/>
  <c r="K382" i="3"/>
  <c r="F385" i="3"/>
  <c r="G386" i="3"/>
  <c r="H387" i="3"/>
  <c r="I388" i="3"/>
  <c r="J389" i="3"/>
  <c r="K390" i="3"/>
  <c r="F393" i="3"/>
  <c r="G394" i="3"/>
  <c r="H395" i="3"/>
  <c r="I396" i="3"/>
  <c r="J397" i="3"/>
  <c r="K398" i="3"/>
  <c r="F401" i="3"/>
  <c r="G402" i="3"/>
  <c r="H404" i="3"/>
  <c r="I405" i="3"/>
  <c r="J406" i="3"/>
  <c r="K407" i="3"/>
  <c r="J312" i="3"/>
  <c r="K329" i="3"/>
  <c r="I360" i="3"/>
  <c r="H254" i="3"/>
  <c r="K270" i="3"/>
  <c r="H286" i="3"/>
  <c r="I296" i="3"/>
  <c r="I303" i="3"/>
  <c r="I306" i="3"/>
  <c r="F309" i="3"/>
  <c r="J313" i="3"/>
  <c r="F316" i="3"/>
  <c r="F319" i="3"/>
  <c r="J320" i="3"/>
  <c r="J323" i="3"/>
  <c r="G326" i="3"/>
  <c r="K330" i="3"/>
  <c r="H334" i="3"/>
  <c r="G335" i="3"/>
  <c r="K340" i="3"/>
  <c r="I341" i="3"/>
  <c r="F352" i="3"/>
  <c r="I356" i="3"/>
  <c r="K357" i="3"/>
  <c r="F360" i="3"/>
  <c r="G361" i="3"/>
  <c r="H362" i="3"/>
  <c r="I363" i="3"/>
  <c r="J364" i="3"/>
  <c r="K365" i="3"/>
  <c r="F368" i="3"/>
  <c r="G369" i="3"/>
  <c r="H370" i="3"/>
  <c r="I371" i="3"/>
  <c r="J372" i="3"/>
  <c r="K373" i="3"/>
  <c r="F376" i="3"/>
  <c r="G377" i="3"/>
  <c r="H378" i="3"/>
  <c r="I379" i="3"/>
  <c r="J380" i="3"/>
  <c r="K381" i="3"/>
  <c r="F384" i="3"/>
  <c r="G385" i="3"/>
  <c r="H386" i="3"/>
  <c r="I387" i="3"/>
  <c r="J388" i="3"/>
  <c r="K389" i="3"/>
  <c r="F392" i="3"/>
  <c r="G393" i="3"/>
  <c r="H394" i="3"/>
  <c r="I395" i="3"/>
  <c r="J396" i="3"/>
  <c r="K397" i="3"/>
  <c r="F400" i="3"/>
  <c r="G401" i="3"/>
  <c r="H402" i="3"/>
  <c r="I404" i="3"/>
  <c r="J405" i="3"/>
  <c r="K406" i="3"/>
  <c r="F295" i="3"/>
  <c r="J305" i="3"/>
  <c r="G318" i="3"/>
  <c r="G354" i="3"/>
  <c r="G358" i="3"/>
  <c r="J361" i="3"/>
  <c r="H244" i="3"/>
  <c r="H278" i="3"/>
  <c r="J296" i="3"/>
  <c r="J299" i="3"/>
  <c r="G302" i="3"/>
  <c r="K306" i="3"/>
  <c r="G309" i="3"/>
  <c r="G312" i="3"/>
  <c r="K313" i="3"/>
  <c r="K316" i="3"/>
  <c r="H319" i="3"/>
  <c r="H326" i="3"/>
  <c r="H329" i="3"/>
  <c r="K334" i="3"/>
  <c r="H335" i="3"/>
  <c r="G336" i="3"/>
  <c r="K341" i="3"/>
  <c r="G352" i="3"/>
  <c r="F353" i="3"/>
  <c r="J356" i="3"/>
  <c r="F359" i="3"/>
  <c r="G360" i="3"/>
  <c r="H361" i="3"/>
  <c r="I362" i="3"/>
  <c r="J363" i="3"/>
  <c r="K364" i="3"/>
  <c r="F367" i="3"/>
  <c r="G368" i="3"/>
  <c r="H369" i="3"/>
  <c r="I370" i="3"/>
  <c r="J371" i="3"/>
  <c r="K372" i="3"/>
  <c r="F375" i="3"/>
  <c r="G376" i="3"/>
  <c r="H377" i="3"/>
  <c r="I378" i="3"/>
  <c r="J379" i="3"/>
  <c r="K380" i="3"/>
  <c r="F383" i="3"/>
  <c r="G384" i="3"/>
  <c r="H385" i="3"/>
  <c r="I386" i="3"/>
  <c r="J387" i="3"/>
  <c r="K388" i="3"/>
  <c r="F391" i="3"/>
  <c r="G392" i="3"/>
  <c r="H393" i="3"/>
  <c r="I394" i="3"/>
  <c r="J395" i="3"/>
  <c r="K396" i="3"/>
  <c r="F399" i="3"/>
  <c r="G400" i="3"/>
  <c r="H401" i="3"/>
  <c r="I402" i="3"/>
  <c r="J404" i="3"/>
  <c r="K405" i="3"/>
  <c r="F308" i="3"/>
  <c r="J315" i="3"/>
  <c r="K322" i="3"/>
  <c r="I336" i="3"/>
  <c r="H359" i="3"/>
  <c r="G168" i="3"/>
  <c r="I222" i="3"/>
  <c r="H267" i="3"/>
  <c r="I287" i="3"/>
  <c r="H302" i="3"/>
  <c r="H305" i="3"/>
  <c r="I312" i="3"/>
  <c r="I319" i="3"/>
  <c r="I322" i="3"/>
  <c r="F325" i="3"/>
  <c r="J329" i="3"/>
  <c r="I335" i="3"/>
  <c r="H336" i="3"/>
  <c r="F337" i="3"/>
  <c r="J352" i="3"/>
  <c r="G353" i="3"/>
  <c r="F354" i="3"/>
  <c r="K356" i="3"/>
  <c r="F358" i="3"/>
  <c r="G359" i="3"/>
  <c r="H360" i="3"/>
  <c r="I361" i="3"/>
  <c r="J362" i="3"/>
  <c r="K363" i="3"/>
  <c r="F366" i="3"/>
  <c r="G367" i="3"/>
  <c r="H368" i="3"/>
  <c r="I369" i="3"/>
  <c r="J370" i="3"/>
  <c r="K371" i="3"/>
  <c r="F374" i="3"/>
  <c r="G375" i="3"/>
  <c r="H376" i="3"/>
  <c r="I377" i="3"/>
  <c r="J378" i="3"/>
  <c r="K379" i="3"/>
  <c r="F382" i="3"/>
  <c r="G383" i="3"/>
  <c r="H384" i="3"/>
  <c r="I385" i="3"/>
  <c r="J386" i="3"/>
  <c r="K387" i="3"/>
  <c r="F390" i="3"/>
  <c r="G391" i="3"/>
  <c r="H392" i="3"/>
  <c r="I393" i="3"/>
  <c r="J394" i="3"/>
  <c r="K395" i="3"/>
  <c r="F398" i="3"/>
  <c r="G399" i="3"/>
  <c r="H400" i="3"/>
  <c r="I401" i="3"/>
  <c r="J402" i="3"/>
  <c r="K404" i="3"/>
  <c r="F407" i="3"/>
  <c r="G247" i="3"/>
  <c r="I279" i="3"/>
  <c r="F301" i="3"/>
  <c r="G325" i="3"/>
  <c r="F365" i="3"/>
  <c r="J369" i="3"/>
  <c r="G382" i="3"/>
  <c r="K386" i="3"/>
  <c r="H399" i="3"/>
  <c r="G374" i="3"/>
  <c r="K378" i="3"/>
  <c r="H391" i="3"/>
  <c r="G366" i="3"/>
  <c r="K370" i="3"/>
  <c r="H383" i="3"/>
  <c r="I400" i="3"/>
  <c r="I384" i="3"/>
  <c r="J401" i="3"/>
  <c r="F389" i="3"/>
  <c r="G407" i="3"/>
  <c r="K362" i="3"/>
  <c r="H375" i="3"/>
  <c r="I392" i="3"/>
  <c r="F406" i="3"/>
  <c r="H367" i="3"/>
  <c r="F397" i="3"/>
  <c r="I376" i="3"/>
  <c r="J393" i="3"/>
  <c r="I368" i="3"/>
  <c r="F381" i="3"/>
  <c r="J385" i="3"/>
  <c r="G398" i="3"/>
  <c r="K402" i="3"/>
  <c r="F373" i="3"/>
  <c r="J377" i="3"/>
  <c r="G390" i="3"/>
  <c r="K394" i="3"/>
  <c r="H600" i="3"/>
  <c r="F600" i="3"/>
  <c r="G600" i="3"/>
  <c r="I600" i="3"/>
  <c r="J600" i="3"/>
  <c r="K600" i="3"/>
  <c r="L600" i="3"/>
  <c r="H594" i="3"/>
  <c r="I578" i="3"/>
  <c r="G593" i="3"/>
  <c r="H577" i="3"/>
  <c r="F592" i="3"/>
  <c r="F584" i="3"/>
  <c r="G576" i="3"/>
  <c r="G574" i="3"/>
  <c r="F599" i="3"/>
  <c r="F591" i="3"/>
  <c r="F583" i="3"/>
  <c r="L572" i="3"/>
  <c r="L598" i="3"/>
  <c r="L590" i="3"/>
  <c r="L582" i="3"/>
  <c r="H568" i="3"/>
  <c r="H586" i="3"/>
  <c r="G567" i="3"/>
  <c r="G585" i="3"/>
  <c r="F575" i="3"/>
  <c r="K571" i="3"/>
  <c r="K597" i="3"/>
  <c r="K589" i="3"/>
  <c r="K581" i="3"/>
  <c r="J570" i="3"/>
  <c r="J596" i="3"/>
  <c r="J588" i="3"/>
  <c r="J580" i="3"/>
  <c r="I569" i="3"/>
  <c r="I595" i="3"/>
  <c r="I587" i="3"/>
  <c r="J579" i="3"/>
  <c r="L595" i="3"/>
  <c r="L592" i="3"/>
  <c r="F574" i="3"/>
  <c r="L583" i="3"/>
  <c r="G586" i="3"/>
  <c r="H575" i="3"/>
  <c r="I594" i="3"/>
  <c r="F578" i="3"/>
  <c r="H593" i="3"/>
  <c r="F577" i="3"/>
  <c r="G592" i="3"/>
  <c r="G584" i="3"/>
  <c r="K576" i="3"/>
  <c r="H574" i="3"/>
  <c r="G599" i="3"/>
  <c r="G591" i="3"/>
  <c r="G583" i="3"/>
  <c r="F572" i="3"/>
  <c r="F598" i="3"/>
  <c r="F590" i="3"/>
  <c r="F582" i="3"/>
  <c r="F568" i="3"/>
  <c r="I586" i="3"/>
  <c r="L567" i="3"/>
  <c r="H585" i="3"/>
  <c r="I575" i="3"/>
  <c r="L571" i="3"/>
  <c r="L597" i="3"/>
  <c r="L589" i="3"/>
  <c r="L581" i="3"/>
  <c r="I570" i="3"/>
  <c r="K596" i="3"/>
  <c r="K588" i="3"/>
  <c r="K580" i="3"/>
  <c r="G569" i="3"/>
  <c r="J595" i="3"/>
  <c r="J587" i="3"/>
  <c r="H579" i="3"/>
  <c r="L578" i="3"/>
  <c r="K590" i="3"/>
  <c r="J589" i="3"/>
  <c r="I596" i="3"/>
  <c r="F569" i="3"/>
  <c r="G579" i="3"/>
  <c r="J594" i="3"/>
  <c r="G578" i="3"/>
  <c r="I593" i="3"/>
  <c r="G577" i="3"/>
  <c r="H592" i="3"/>
  <c r="H584" i="3"/>
  <c r="L576" i="3"/>
  <c r="I574" i="3"/>
  <c r="H599" i="3"/>
  <c r="H591" i="3"/>
  <c r="H583" i="3"/>
  <c r="G572" i="3"/>
  <c r="G598" i="3"/>
  <c r="G590" i="3"/>
  <c r="G582" i="3"/>
  <c r="G568" i="3"/>
  <c r="J586" i="3"/>
  <c r="F567" i="3"/>
  <c r="I585" i="3"/>
  <c r="J575" i="3"/>
  <c r="F571" i="3"/>
  <c r="F597" i="3"/>
  <c r="F589" i="3"/>
  <c r="F581" i="3"/>
  <c r="K570" i="3"/>
  <c r="L596" i="3"/>
  <c r="L588" i="3"/>
  <c r="L580" i="3"/>
  <c r="H569" i="3"/>
  <c r="K595" i="3"/>
  <c r="K587" i="3"/>
  <c r="I579" i="3"/>
  <c r="K579" i="3"/>
  <c r="F593" i="3"/>
  <c r="L577" i="3"/>
  <c r="L584" i="3"/>
  <c r="L599" i="3"/>
  <c r="K572" i="3"/>
  <c r="K582" i="3"/>
  <c r="J581" i="3"/>
  <c r="I588" i="3"/>
  <c r="H595" i="3"/>
  <c r="K594" i="3"/>
  <c r="H578" i="3"/>
  <c r="J593" i="3"/>
  <c r="I577" i="3"/>
  <c r="I592" i="3"/>
  <c r="I584" i="3"/>
  <c r="F576" i="3"/>
  <c r="J574" i="3"/>
  <c r="I599" i="3"/>
  <c r="I591" i="3"/>
  <c r="I583" i="3"/>
  <c r="H572" i="3"/>
  <c r="H598" i="3"/>
  <c r="H590" i="3"/>
  <c r="H582" i="3"/>
  <c r="I568" i="3"/>
  <c r="K586" i="3"/>
  <c r="H567" i="3"/>
  <c r="J585" i="3"/>
  <c r="K575" i="3"/>
  <c r="G571" i="3"/>
  <c r="G597" i="3"/>
  <c r="G589" i="3"/>
  <c r="G581" i="3"/>
  <c r="L570" i="3"/>
  <c r="F596" i="3"/>
  <c r="F588" i="3"/>
  <c r="F580" i="3"/>
  <c r="J569" i="3"/>
  <c r="L587" i="3"/>
  <c r="J576" i="3"/>
  <c r="L591" i="3"/>
  <c r="K598" i="3"/>
  <c r="L568" i="3"/>
  <c r="F585" i="3"/>
  <c r="J597" i="3"/>
  <c r="H570" i="3"/>
  <c r="I580" i="3"/>
  <c r="L594" i="3"/>
  <c r="J578" i="3"/>
  <c r="K593" i="3"/>
  <c r="J577" i="3"/>
  <c r="J592" i="3"/>
  <c r="J584" i="3"/>
  <c r="H576" i="3"/>
  <c r="K574" i="3"/>
  <c r="J599" i="3"/>
  <c r="J591" i="3"/>
  <c r="J583" i="3"/>
  <c r="I572" i="3"/>
  <c r="I598" i="3"/>
  <c r="I590" i="3"/>
  <c r="I582" i="3"/>
  <c r="J568" i="3"/>
  <c r="L586" i="3"/>
  <c r="I567" i="3"/>
  <c r="K585" i="3"/>
  <c r="L575" i="3"/>
  <c r="H571" i="3"/>
  <c r="H597" i="3"/>
  <c r="H589" i="3"/>
  <c r="H581" i="3"/>
  <c r="F570" i="3"/>
  <c r="G596" i="3"/>
  <c r="G588" i="3"/>
  <c r="G580" i="3"/>
  <c r="K569" i="3"/>
  <c r="F595" i="3"/>
  <c r="F587" i="3"/>
  <c r="L579" i="3"/>
  <c r="H587" i="3"/>
  <c r="F594" i="3"/>
  <c r="K578" i="3"/>
  <c r="L593" i="3"/>
  <c r="K577" i="3"/>
  <c r="K592" i="3"/>
  <c r="K584" i="3"/>
  <c r="I576" i="3"/>
  <c r="L574" i="3"/>
  <c r="K599" i="3"/>
  <c r="K591" i="3"/>
  <c r="K583" i="3"/>
  <c r="J572" i="3"/>
  <c r="J598" i="3"/>
  <c r="J590" i="3"/>
  <c r="J582" i="3"/>
  <c r="K568" i="3"/>
  <c r="F586" i="3"/>
  <c r="J567" i="3"/>
  <c r="L585" i="3"/>
  <c r="G575" i="3"/>
  <c r="I571" i="3"/>
  <c r="I597" i="3"/>
  <c r="I589" i="3"/>
  <c r="I581" i="3"/>
  <c r="G570" i="3"/>
  <c r="H596" i="3"/>
  <c r="H588" i="3"/>
  <c r="H580" i="3"/>
  <c r="L569" i="3"/>
  <c r="G595" i="3"/>
  <c r="G587" i="3"/>
  <c r="F579" i="3"/>
  <c r="G594" i="3"/>
  <c r="K567" i="3"/>
  <c r="J571" i="3"/>
  <c r="T624" i="3"/>
  <c r="R625" i="3"/>
  <c r="P625" i="3"/>
  <c r="Q625" i="3"/>
  <c r="P624" i="3"/>
  <c r="Q624" i="3"/>
  <c r="R624" i="3"/>
  <c r="B338" i="3" l="1"/>
  <c r="B339" i="3"/>
  <c r="T274" i="3"/>
  <c r="AE274" i="3" s="1"/>
  <c r="T126" i="3"/>
  <c r="V126" i="3" s="1"/>
  <c r="T272" i="3"/>
  <c r="AE272" i="3" s="1"/>
  <c r="T350" i="3"/>
  <c r="AE350" i="3" s="1"/>
  <c r="T351" i="3"/>
  <c r="AE351" i="3" s="1"/>
  <c r="T347" i="3"/>
  <c r="AE347" i="3" s="1"/>
  <c r="T294" i="3"/>
  <c r="AE294" i="3" s="1"/>
  <c r="T467" i="3"/>
  <c r="AE467" i="3" s="1"/>
  <c r="T349" i="3"/>
  <c r="AE349" i="3" s="1"/>
  <c r="T230" i="3"/>
  <c r="T343" i="3"/>
  <c r="AE343" i="3" s="1"/>
  <c r="T348" i="3"/>
  <c r="AE348" i="3" s="1"/>
  <c r="T232" i="3"/>
  <c r="T346" i="3"/>
  <c r="AE346" i="3" s="1"/>
  <c r="T342" i="3"/>
  <c r="T275" i="3"/>
  <c r="AE275" i="3" s="1"/>
  <c r="T573" i="3"/>
  <c r="T231" i="3"/>
  <c r="T344" i="3"/>
  <c r="AE344" i="3" s="1"/>
  <c r="T345" i="3"/>
  <c r="AE345" i="3" s="1"/>
  <c r="T292" i="3"/>
  <c r="AE292" i="3" s="1"/>
  <c r="T293" i="3"/>
  <c r="AE293" i="3" s="1"/>
  <c r="T403" i="3"/>
  <c r="T49" i="3"/>
  <c r="AI49" i="3" s="1"/>
  <c r="T408" i="3"/>
  <c r="V408" i="3" s="1"/>
  <c r="T28" i="3"/>
  <c r="AE28" i="3" s="1"/>
  <c r="T341" i="3"/>
  <c r="AE341" i="3" s="1"/>
  <c r="T260" i="3"/>
  <c r="AE260" i="3" s="1"/>
  <c r="T257" i="3"/>
  <c r="AE257" i="3" s="1"/>
  <c r="T91" i="3"/>
  <c r="V91" i="3" s="1"/>
  <c r="T269" i="3"/>
  <c r="AE269" i="3" s="1"/>
  <c r="T113" i="3"/>
  <c r="V113" i="3" s="1"/>
  <c r="T335" i="3"/>
  <c r="AE335" i="3" s="1"/>
  <c r="T27" i="3"/>
  <c r="AE27" i="3" s="1"/>
  <c r="T267" i="3"/>
  <c r="AE267" i="3" s="1"/>
  <c r="T336" i="3"/>
  <c r="AE336" i="3" s="1"/>
  <c r="T25" i="3"/>
  <c r="AE25" i="3" s="1"/>
  <c r="T229" i="3"/>
  <c r="T259" i="3"/>
  <c r="AE259" i="3" s="1"/>
  <c r="T354" i="3"/>
  <c r="T175" i="3"/>
  <c r="V175" i="3" s="1"/>
  <c r="T383" i="3"/>
  <c r="AE383" i="3" s="1"/>
  <c r="T375" i="3"/>
  <c r="T221" i="3"/>
  <c r="AE221" i="3" s="1"/>
  <c r="T223" i="3"/>
  <c r="AE223" i="3" s="1"/>
  <c r="T203" i="3"/>
  <c r="T147" i="3"/>
  <c r="V147" i="3" s="1"/>
  <c r="T233" i="3"/>
  <c r="T296" i="3"/>
  <c r="AE296" i="3" s="1"/>
  <c r="T261" i="3"/>
  <c r="AE261" i="3" s="1"/>
  <c r="T400" i="3"/>
  <c r="T392" i="3"/>
  <c r="T322" i="3"/>
  <c r="AE322" i="3" s="1"/>
  <c r="T304" i="3"/>
  <c r="AE304" i="3" s="1"/>
  <c r="T320" i="3"/>
  <c r="AE320" i="3" s="1"/>
  <c r="T316" i="3"/>
  <c r="AE316" i="3" s="1"/>
  <c r="T329" i="3"/>
  <c r="AE329" i="3" s="1"/>
  <c r="T297" i="3"/>
  <c r="AE297" i="3" s="1"/>
  <c r="T384" i="3"/>
  <c r="AE384" i="3" s="1"/>
  <c r="T368" i="3"/>
  <c r="AE368" i="3" s="1"/>
  <c r="T280" i="3"/>
  <c r="AE280" i="3" s="1"/>
  <c r="T284" i="3"/>
  <c r="AE284" i="3" s="1"/>
  <c r="T247" i="3"/>
  <c r="AE247" i="3" s="1"/>
  <c r="T197" i="3"/>
  <c r="T308" i="3"/>
  <c r="AE308" i="3" s="1"/>
  <c r="T237" i="3"/>
  <c r="AE237" i="3" s="1"/>
  <c r="T191" i="3"/>
  <c r="V191" i="3" s="1"/>
  <c r="T209" i="3"/>
  <c r="T157" i="3"/>
  <c r="T300" i="3"/>
  <c r="AE300" i="3" s="1"/>
  <c r="T268" i="3"/>
  <c r="AE268" i="3" s="1"/>
  <c r="T317" i="3"/>
  <c r="AE317" i="3" s="1"/>
  <c r="T163" i="3"/>
  <c r="V163" i="3" s="1"/>
  <c r="T363" i="3"/>
  <c r="AE363" i="3" s="1"/>
  <c r="T213" i="3"/>
  <c r="V213" i="3" s="1"/>
  <c r="T199" i="3"/>
  <c r="T323" i="3"/>
  <c r="AE323" i="3" s="1"/>
  <c r="T255" i="3"/>
  <c r="AE255" i="3" s="1"/>
  <c r="T165" i="3"/>
  <c r="V165" i="3" s="1"/>
  <c r="T149" i="3"/>
  <c r="T133" i="3"/>
  <c r="V133" i="3" s="1"/>
  <c r="T399" i="3"/>
  <c r="T376" i="3"/>
  <c r="AE376" i="3" s="1"/>
  <c r="T391" i="3"/>
  <c r="AI391" i="3" s="1"/>
  <c r="T356" i="3"/>
  <c r="AE356" i="3" s="1"/>
  <c r="T311" i="3"/>
  <c r="AE311" i="3" s="1"/>
  <c r="T313" i="3"/>
  <c r="AE313" i="3" s="1"/>
  <c r="T405" i="3"/>
  <c r="V405" i="3" s="1"/>
  <c r="T372" i="3"/>
  <c r="T353" i="3"/>
  <c r="T359" i="3"/>
  <c r="AE359" i="3" s="1"/>
  <c r="T227" i="3"/>
  <c r="T380" i="3"/>
  <c r="AE380" i="3" s="1"/>
  <c r="T271" i="3"/>
  <c r="AE271" i="3" s="1"/>
  <c r="T307" i="3"/>
  <c r="AE307" i="3" s="1"/>
  <c r="T187" i="3"/>
  <c r="V187" i="3" s="1"/>
  <c r="T253" i="3"/>
  <c r="AE253" i="3" s="1"/>
  <c r="T310" i="3"/>
  <c r="AE310" i="3" s="1"/>
  <c r="T357" i="3"/>
  <c r="AE357" i="3" s="1"/>
  <c r="T225" i="3"/>
  <c r="T181" i="3"/>
  <c r="V181" i="3" s="1"/>
  <c r="T388" i="3"/>
  <c r="AE388" i="3" s="1"/>
  <c r="T352" i="3"/>
  <c r="T205" i="3"/>
  <c r="AE205" i="3" s="1"/>
  <c r="T141" i="3"/>
  <c r="T396" i="3"/>
  <c r="T306" i="3"/>
  <c r="AE306" i="3" s="1"/>
  <c r="T282" i="3"/>
  <c r="AE282" i="3" s="1"/>
  <c r="T279" i="3"/>
  <c r="AE279" i="3" s="1"/>
  <c r="T256" i="3"/>
  <c r="AE256" i="3" s="1"/>
  <c r="T240" i="3"/>
  <c r="AE240" i="3" s="1"/>
  <c r="T220" i="3"/>
  <c r="AE220" i="3" s="1"/>
  <c r="T204" i="3"/>
  <c r="T188" i="3"/>
  <c r="V188" i="3" s="1"/>
  <c r="T172" i="3"/>
  <c r="V172" i="3" s="1"/>
  <c r="T156" i="3"/>
  <c r="T140" i="3"/>
  <c r="T290" i="3"/>
  <c r="AE290" i="3" s="1"/>
  <c r="T277" i="3"/>
  <c r="AE277" i="3" s="1"/>
  <c r="T254" i="3"/>
  <c r="AE254" i="3" s="1"/>
  <c r="T238" i="3"/>
  <c r="AE238" i="3" s="1"/>
  <c r="T218" i="3"/>
  <c r="T202" i="3"/>
  <c r="T186" i="3"/>
  <c r="V186" i="3" s="1"/>
  <c r="T170" i="3"/>
  <c r="V170" i="3" s="1"/>
  <c r="T154" i="3"/>
  <c r="T138" i="3"/>
  <c r="V138" i="3" s="1"/>
  <c r="T358" i="3"/>
  <c r="AE358" i="3" s="1"/>
  <c r="T340" i="3"/>
  <c r="T305" i="3"/>
  <c r="AE305" i="3" s="1"/>
  <c r="T291" i="3"/>
  <c r="AE291" i="3" s="1"/>
  <c r="T201" i="3"/>
  <c r="T195" i="3"/>
  <c r="T407" i="3"/>
  <c r="T398" i="3"/>
  <c r="T390" i="3"/>
  <c r="T382" i="3"/>
  <c r="AE382" i="3" s="1"/>
  <c r="T374" i="3"/>
  <c r="T330" i="3"/>
  <c r="AE330" i="3" s="1"/>
  <c r="T298" i="3"/>
  <c r="AE298" i="3" s="1"/>
  <c r="T173" i="3"/>
  <c r="V173" i="3" s="1"/>
  <c r="T235" i="3"/>
  <c r="T331" i="3"/>
  <c r="AE331" i="3" s="1"/>
  <c r="T299" i="3"/>
  <c r="AE299" i="3" s="1"/>
  <c r="T177" i="3"/>
  <c r="V177" i="3" s="1"/>
  <c r="T161" i="3"/>
  <c r="V161" i="3" s="1"/>
  <c r="T145" i="3"/>
  <c r="T273" i="3"/>
  <c r="AE273" i="3" s="1"/>
  <c r="T252" i="3"/>
  <c r="AE252" i="3" s="1"/>
  <c r="T236" i="3"/>
  <c r="AE236" i="3" s="1"/>
  <c r="T216" i="3"/>
  <c r="V216" i="3" s="1"/>
  <c r="T200" i="3"/>
  <c r="T184" i="3"/>
  <c r="V184" i="3" s="1"/>
  <c r="T168" i="3"/>
  <c r="V168" i="3" s="1"/>
  <c r="T152" i="3"/>
  <c r="V152" i="3" s="1"/>
  <c r="T136" i="3"/>
  <c r="V136" i="3" s="1"/>
  <c r="T338" i="3"/>
  <c r="AE338" i="3" s="1"/>
  <c r="T249" i="3"/>
  <c r="AE249" i="3" s="1"/>
  <c r="T207" i="3"/>
  <c r="T325" i="3"/>
  <c r="AE325" i="3" s="1"/>
  <c r="T286" i="3"/>
  <c r="AE286" i="3" s="1"/>
  <c r="T406" i="3"/>
  <c r="V406" i="3" s="1"/>
  <c r="T397" i="3"/>
  <c r="T389" i="3"/>
  <c r="AE389" i="3" s="1"/>
  <c r="T381" i="3"/>
  <c r="AE381" i="3" s="1"/>
  <c r="T373" i="3"/>
  <c r="T364" i="3"/>
  <c r="AE364" i="3" s="1"/>
  <c r="T318" i="3"/>
  <c r="AE318" i="3" s="1"/>
  <c r="T258" i="3"/>
  <c r="AE258" i="3" s="1"/>
  <c r="T167" i="3"/>
  <c r="V167" i="3" s="1"/>
  <c r="T183" i="3"/>
  <c r="V183" i="3" s="1"/>
  <c r="T365" i="3"/>
  <c r="T319" i="3"/>
  <c r="AE319" i="3" s="1"/>
  <c r="T263" i="3"/>
  <c r="AE263" i="3" s="1"/>
  <c r="T288" i="3"/>
  <c r="AE288" i="3" s="1"/>
  <c r="T239" i="3"/>
  <c r="AE239" i="3" s="1"/>
  <c r="T159" i="3"/>
  <c r="T143" i="3"/>
  <c r="T270" i="3"/>
  <c r="AE270" i="3" s="1"/>
  <c r="T250" i="3"/>
  <c r="AE250" i="3" s="1"/>
  <c r="T234" i="3"/>
  <c r="T214" i="3"/>
  <c r="V214" i="3" s="1"/>
  <c r="T198" i="3"/>
  <c r="T182" i="3"/>
  <c r="V182" i="3" s="1"/>
  <c r="T166" i="3"/>
  <c r="V166" i="3" s="1"/>
  <c r="T150" i="3"/>
  <c r="T134" i="3"/>
  <c r="V134" i="3" s="1"/>
  <c r="T287" i="3"/>
  <c r="AE287" i="3" s="1"/>
  <c r="T266" i="3"/>
  <c r="AE266" i="3" s="1"/>
  <c r="T248" i="3"/>
  <c r="AE248" i="3" s="1"/>
  <c r="T228" i="3"/>
  <c r="V228" i="3" s="1"/>
  <c r="T212" i="3"/>
  <c r="T196" i="3"/>
  <c r="T180" i="3"/>
  <c r="V180" i="3" s="1"/>
  <c r="T164" i="3"/>
  <c r="V164" i="3" s="1"/>
  <c r="T148" i="3"/>
  <c r="AI148" i="3" s="1"/>
  <c r="T131" i="3"/>
  <c r="V131" i="3" s="1"/>
  <c r="T127" i="3"/>
  <c r="V127" i="3" s="1"/>
  <c r="T122" i="3"/>
  <c r="V122" i="3" s="1"/>
  <c r="T118" i="3"/>
  <c r="V118" i="3" s="1"/>
  <c r="T114" i="3"/>
  <c r="T109" i="3"/>
  <c r="V109" i="3" s="1"/>
  <c r="T105" i="3"/>
  <c r="T101" i="3"/>
  <c r="T97" i="3"/>
  <c r="V97" i="3" s="1"/>
  <c r="T93" i="3"/>
  <c r="V93" i="3" s="1"/>
  <c r="T88" i="3"/>
  <c r="V88" i="3" s="1"/>
  <c r="T84" i="3"/>
  <c r="V84" i="3" s="1"/>
  <c r="T80" i="3"/>
  <c r="T76" i="3"/>
  <c r="T72" i="3"/>
  <c r="T68" i="3"/>
  <c r="T324" i="3"/>
  <c r="AE324" i="3" s="1"/>
  <c r="T312" i="3"/>
  <c r="AE312" i="3" s="1"/>
  <c r="T366" i="3"/>
  <c r="AE366" i="3" s="1"/>
  <c r="T328" i="3"/>
  <c r="AE328" i="3" s="1"/>
  <c r="T362" i="3"/>
  <c r="AE362" i="3" s="1"/>
  <c r="T333" i="3"/>
  <c r="AE333" i="3" s="1"/>
  <c r="T301" i="3"/>
  <c r="AE301" i="3" s="1"/>
  <c r="T185" i="3"/>
  <c r="V185" i="3" s="1"/>
  <c r="T179" i="3"/>
  <c r="V179" i="3" s="1"/>
  <c r="T404" i="3"/>
  <c r="V404" i="3" s="1"/>
  <c r="T395" i="3"/>
  <c r="T387" i="3"/>
  <c r="AE387" i="3" s="1"/>
  <c r="T379" i="3"/>
  <c r="AE379" i="3" s="1"/>
  <c r="T371" i="3"/>
  <c r="AE371" i="3" s="1"/>
  <c r="T326" i="3"/>
  <c r="AE326" i="3" s="1"/>
  <c r="T215" i="3"/>
  <c r="AE215" i="3" s="1"/>
  <c r="T327" i="3"/>
  <c r="AE327" i="3" s="1"/>
  <c r="T295" i="3"/>
  <c r="AE295" i="3" s="1"/>
  <c r="T243" i="3"/>
  <c r="T278" i="3"/>
  <c r="AE278" i="3" s="1"/>
  <c r="T155" i="3"/>
  <c r="T139" i="3"/>
  <c r="V139" i="3" s="1"/>
  <c r="T285" i="3"/>
  <c r="AE285" i="3" s="1"/>
  <c r="T264" i="3"/>
  <c r="AE264" i="3" s="1"/>
  <c r="T246" i="3"/>
  <c r="AE246" i="3" s="1"/>
  <c r="T226" i="3"/>
  <c r="AE226" i="3" s="1"/>
  <c r="T210" i="3"/>
  <c r="AE210" i="3" s="1"/>
  <c r="T194" i="3"/>
  <c r="T178" i="3"/>
  <c r="V178" i="3" s="1"/>
  <c r="T162" i="3"/>
  <c r="V162" i="3" s="1"/>
  <c r="T146" i="3"/>
  <c r="T332" i="3"/>
  <c r="AE332" i="3" s="1"/>
  <c r="T367" i="3"/>
  <c r="AE367" i="3" s="1"/>
  <c r="T321" i="3"/>
  <c r="AE321" i="3" s="1"/>
  <c r="T276" i="3"/>
  <c r="AE276" i="3" s="1"/>
  <c r="T265" i="3"/>
  <c r="AE265" i="3" s="1"/>
  <c r="T402" i="3"/>
  <c r="T394" i="3"/>
  <c r="T386" i="3"/>
  <c r="AE386" i="3" s="1"/>
  <c r="T378" i="3"/>
  <c r="AE378" i="3" s="1"/>
  <c r="T370" i="3"/>
  <c r="AE370" i="3" s="1"/>
  <c r="T360" i="3"/>
  <c r="AE360" i="3" s="1"/>
  <c r="T314" i="3"/>
  <c r="AE314" i="3" s="1"/>
  <c r="T289" i="3"/>
  <c r="AE289" i="3" s="1"/>
  <c r="T241" i="3"/>
  <c r="T361" i="3"/>
  <c r="AE361" i="3" s="1"/>
  <c r="T315" i="3"/>
  <c r="AE315" i="3" s="1"/>
  <c r="T245" i="3"/>
  <c r="T219" i="3"/>
  <c r="AE219" i="3" s="1"/>
  <c r="T153" i="3"/>
  <c r="T137" i="3"/>
  <c r="V137" i="3" s="1"/>
  <c r="T283" i="3"/>
  <c r="AE283" i="3" s="1"/>
  <c r="T262" i="3"/>
  <c r="AE262" i="3" s="1"/>
  <c r="T244" i="3"/>
  <c r="T224" i="3"/>
  <c r="AE224" i="3" s="1"/>
  <c r="T208" i="3"/>
  <c r="T192" i="3"/>
  <c r="T176" i="3"/>
  <c r="V176" i="3" s="1"/>
  <c r="T160" i="3"/>
  <c r="T144" i="3"/>
  <c r="T355" i="3"/>
  <c r="T309" i="3"/>
  <c r="AE309" i="3" s="1"/>
  <c r="T217" i="3"/>
  <c r="V217" i="3" s="1"/>
  <c r="T211" i="3"/>
  <c r="AE211" i="3" s="1"/>
  <c r="T401" i="3"/>
  <c r="T393" i="3"/>
  <c r="AE393" i="3" s="1"/>
  <c r="T385" i="3"/>
  <c r="T377" i="3"/>
  <c r="AE377" i="3" s="1"/>
  <c r="T369" i="3"/>
  <c r="AE369" i="3" s="1"/>
  <c r="T334" i="3"/>
  <c r="AE334" i="3" s="1"/>
  <c r="T302" i="3"/>
  <c r="AE302" i="3" s="1"/>
  <c r="T189" i="3"/>
  <c r="V189" i="3" s="1"/>
  <c r="T251" i="3"/>
  <c r="AE251" i="3" s="1"/>
  <c r="T337" i="3"/>
  <c r="AE337" i="3" s="1"/>
  <c r="T303" i="3"/>
  <c r="AE303" i="3" s="1"/>
  <c r="T193" i="3"/>
  <c r="T171" i="3"/>
  <c r="V171" i="3" s="1"/>
  <c r="T169" i="3"/>
  <c r="T151" i="3"/>
  <c r="V151" i="3" s="1"/>
  <c r="T135" i="3"/>
  <c r="V135" i="3" s="1"/>
  <c r="T281" i="3"/>
  <c r="AE281" i="3" s="1"/>
  <c r="T242" i="3"/>
  <c r="T222" i="3"/>
  <c r="AE222" i="3" s="1"/>
  <c r="T206" i="3"/>
  <c r="T190" i="3"/>
  <c r="V190" i="3" s="1"/>
  <c r="T174" i="3"/>
  <c r="V174" i="3" s="1"/>
  <c r="T158" i="3"/>
  <c r="T142" i="3"/>
  <c r="T129" i="3"/>
  <c r="V129" i="3" s="1"/>
  <c r="T124" i="3"/>
  <c r="V124" i="3" s="1"/>
  <c r="T120" i="3"/>
  <c r="V120" i="3" s="1"/>
  <c r="T116" i="3"/>
  <c r="V116" i="3" s="1"/>
  <c r="T111" i="3"/>
  <c r="V111" i="3" s="1"/>
  <c r="T107" i="3"/>
  <c r="V107" i="3" s="1"/>
  <c r="T103" i="3"/>
  <c r="T99" i="3"/>
  <c r="V99" i="3" s="1"/>
  <c r="T95" i="3"/>
  <c r="V95" i="3" s="1"/>
  <c r="T90" i="3"/>
  <c r="V90" i="3" s="1"/>
  <c r="T86" i="3"/>
  <c r="V86" i="3" s="1"/>
  <c r="T82" i="3"/>
  <c r="V82" i="3" s="1"/>
  <c r="T78" i="3"/>
  <c r="T74" i="3"/>
  <c r="T70" i="3"/>
  <c r="T63" i="3"/>
  <c r="AE63" i="3" s="1"/>
  <c r="T59" i="3"/>
  <c r="T55" i="3"/>
  <c r="T51" i="3"/>
  <c r="T46" i="3"/>
  <c r="AI46" i="3" s="1"/>
  <c r="T42" i="3"/>
  <c r="AI42" i="3" s="1"/>
  <c r="T38" i="3"/>
  <c r="T34" i="3"/>
  <c r="T30" i="3"/>
  <c r="T23" i="3"/>
  <c r="V23" i="3" s="1"/>
  <c r="T9" i="3"/>
  <c r="V9" i="3" s="1"/>
  <c r="T132" i="3"/>
  <c r="V132" i="3" s="1"/>
  <c r="T128" i="3"/>
  <c r="V128" i="3" s="1"/>
  <c r="T123" i="3"/>
  <c r="V123" i="3" s="1"/>
  <c r="T119" i="3"/>
  <c r="V119" i="3" s="1"/>
  <c r="T115" i="3"/>
  <c r="T110" i="3"/>
  <c r="V110" i="3" s="1"/>
  <c r="T106" i="3"/>
  <c r="V106" i="3" s="1"/>
  <c r="T102" i="3"/>
  <c r="T98" i="3"/>
  <c r="V98" i="3" s="1"/>
  <c r="T94" i="3"/>
  <c r="V94" i="3" s="1"/>
  <c r="T89" i="3"/>
  <c r="V89" i="3" s="1"/>
  <c r="T85" i="3"/>
  <c r="V85" i="3" s="1"/>
  <c r="T81" i="3"/>
  <c r="V81" i="3" s="1"/>
  <c r="T77" i="3"/>
  <c r="T73" i="3"/>
  <c r="T69" i="3"/>
  <c r="T414" i="3"/>
  <c r="AE414" i="3" s="1"/>
  <c r="T66" i="3"/>
  <c r="AE66" i="3" s="1"/>
  <c r="T62" i="3"/>
  <c r="T58" i="3"/>
  <c r="T54" i="3"/>
  <c r="AE54" i="3" s="1"/>
  <c r="T50" i="3"/>
  <c r="T45" i="3"/>
  <c r="T41" i="3"/>
  <c r="T37" i="3"/>
  <c r="T33" i="3"/>
  <c r="T29" i="3"/>
  <c r="V29" i="3" s="1"/>
  <c r="T22" i="3"/>
  <c r="V22" i="3" s="1"/>
  <c r="T458" i="3"/>
  <c r="AI458" i="3" s="1"/>
  <c r="T456" i="3"/>
  <c r="Y456" i="3" s="1"/>
  <c r="T65" i="3"/>
  <c r="AE65" i="3" s="1"/>
  <c r="T61" i="3"/>
  <c r="AE61" i="3" s="1"/>
  <c r="T57" i="3"/>
  <c r="T53" i="3"/>
  <c r="T48" i="3"/>
  <c r="T44" i="3"/>
  <c r="AI44" i="3" s="1"/>
  <c r="T40" i="3"/>
  <c r="T36" i="3"/>
  <c r="T32" i="3"/>
  <c r="T26" i="3"/>
  <c r="V26" i="3" s="1"/>
  <c r="T21" i="3"/>
  <c r="T17" i="3"/>
  <c r="T130" i="3"/>
  <c r="V130" i="3" s="1"/>
  <c r="T125" i="3"/>
  <c r="V125" i="3" s="1"/>
  <c r="T121" i="3"/>
  <c r="V121" i="3" s="1"/>
  <c r="T117" i="3"/>
  <c r="V117" i="3" s="1"/>
  <c r="T112" i="3"/>
  <c r="V112" i="3" s="1"/>
  <c r="T108" i="3"/>
  <c r="V108" i="3" s="1"/>
  <c r="T104" i="3"/>
  <c r="T100" i="3"/>
  <c r="V100" i="3" s="1"/>
  <c r="T96" i="3"/>
  <c r="V96" i="3" s="1"/>
  <c r="T92" i="3"/>
  <c r="V92" i="3" s="1"/>
  <c r="T87" i="3"/>
  <c r="V87" i="3" s="1"/>
  <c r="T83" i="3"/>
  <c r="V83" i="3" s="1"/>
  <c r="T79" i="3"/>
  <c r="T75" i="3"/>
  <c r="T71" i="3"/>
  <c r="T67" i="3"/>
  <c r="AE67" i="3" s="1"/>
  <c r="T457" i="3"/>
  <c r="Y457" i="3" s="1"/>
  <c r="T64" i="3"/>
  <c r="AE64" i="3" s="1"/>
  <c r="T60" i="3"/>
  <c r="T56" i="3"/>
  <c r="T52" i="3"/>
  <c r="T47" i="3"/>
  <c r="AI47" i="3" s="1"/>
  <c r="T43" i="3"/>
  <c r="AI43" i="3" s="1"/>
  <c r="T39" i="3"/>
  <c r="T35" i="3"/>
  <c r="T31" i="3"/>
  <c r="T24" i="3"/>
  <c r="V24" i="3" s="1"/>
  <c r="T20" i="3"/>
  <c r="T10" i="3"/>
  <c r="AE10" i="3" s="1"/>
  <c r="T459" i="3"/>
  <c r="AE374" i="3" l="1"/>
  <c r="V374" i="3"/>
  <c r="AE208" i="3"/>
  <c r="AI208" i="3"/>
  <c r="V149" i="3"/>
  <c r="AI149" i="3"/>
  <c r="AE354" i="3"/>
  <c r="V354" i="3"/>
  <c r="AI39" i="3"/>
  <c r="AE39" i="3"/>
  <c r="AE459" i="3"/>
  <c r="Y459" i="3"/>
  <c r="AE21" i="3"/>
  <c r="AI21" i="3"/>
  <c r="AE57" i="3"/>
  <c r="AI57" i="3"/>
  <c r="V115" i="3"/>
  <c r="AE115" i="3"/>
  <c r="AI30" i="3"/>
  <c r="AE30" i="3"/>
  <c r="AE196" i="3"/>
  <c r="V196" i="3"/>
  <c r="AE458" i="3"/>
  <c r="Y458" i="3"/>
  <c r="AI45" i="3"/>
  <c r="AE45" i="3"/>
  <c r="AI34" i="3"/>
  <c r="AE34" i="3"/>
  <c r="AE242" i="3"/>
  <c r="AI242" i="3"/>
  <c r="V72" i="3"/>
  <c r="AE72" i="3"/>
  <c r="AE204" i="3"/>
  <c r="V204" i="3"/>
  <c r="V396" i="3"/>
  <c r="AE396" i="3"/>
  <c r="AE199" i="3"/>
  <c r="V199" i="3"/>
  <c r="AI38" i="3"/>
  <c r="AE38" i="3"/>
  <c r="AE244" i="3"/>
  <c r="AI244" i="3"/>
  <c r="V76" i="3"/>
  <c r="AE76" i="3"/>
  <c r="AE145" i="3"/>
  <c r="V145" i="3"/>
  <c r="AE195" i="3"/>
  <c r="V195" i="3"/>
  <c r="AI36" i="3"/>
  <c r="V36" i="3"/>
  <c r="V169" i="3"/>
  <c r="AE169" i="3"/>
  <c r="AE245" i="3"/>
  <c r="AI245" i="3"/>
  <c r="V155" i="3"/>
  <c r="AE155" i="3"/>
  <c r="V80" i="3"/>
  <c r="AE80" i="3"/>
  <c r="V114" i="3"/>
  <c r="AE114" i="3"/>
  <c r="AE143" i="3"/>
  <c r="V143" i="3"/>
  <c r="V154" i="3"/>
  <c r="AE154" i="3"/>
  <c r="AE56" i="3"/>
  <c r="AI56" i="3"/>
  <c r="AE60" i="3"/>
  <c r="AI60" i="3"/>
  <c r="V71" i="3"/>
  <c r="AE71" i="3"/>
  <c r="AI40" i="3"/>
  <c r="AE40" i="3"/>
  <c r="AE58" i="3"/>
  <c r="AI58" i="3"/>
  <c r="V74" i="3"/>
  <c r="AE74" i="3"/>
  <c r="V158" i="3"/>
  <c r="AE158" i="3"/>
  <c r="AE144" i="3"/>
  <c r="V144" i="3"/>
  <c r="AE241" i="3"/>
  <c r="AI241" i="3"/>
  <c r="AE198" i="3"/>
  <c r="V198" i="3"/>
  <c r="AE200" i="3"/>
  <c r="V200" i="3"/>
  <c r="AE201" i="3"/>
  <c r="V201" i="3"/>
  <c r="V75" i="3"/>
  <c r="AE75" i="3"/>
  <c r="AE62" i="3"/>
  <c r="AI62" i="3"/>
  <c r="V78" i="3"/>
  <c r="AE78" i="3"/>
  <c r="V160" i="3"/>
  <c r="AE160" i="3"/>
  <c r="V153" i="3"/>
  <c r="AE153" i="3"/>
  <c r="V79" i="3"/>
  <c r="AE79" i="3"/>
  <c r="V73" i="3"/>
  <c r="AE73" i="3"/>
  <c r="AE55" i="3"/>
  <c r="AI55" i="3"/>
  <c r="AE385" i="3"/>
  <c r="V385" i="3"/>
  <c r="V398" i="3"/>
  <c r="AE398" i="3"/>
  <c r="AE202" i="3"/>
  <c r="V202" i="3"/>
  <c r="AE225" i="3"/>
  <c r="V225" i="3"/>
  <c r="AI31" i="3"/>
  <c r="AE31" i="3"/>
  <c r="AE53" i="3"/>
  <c r="AI53" i="3"/>
  <c r="AI37" i="3"/>
  <c r="AE37" i="3"/>
  <c r="V77" i="3"/>
  <c r="AE77" i="3"/>
  <c r="AE59" i="3"/>
  <c r="AI59" i="3"/>
  <c r="AE243" i="3"/>
  <c r="AI243" i="3"/>
  <c r="AE365" i="3"/>
  <c r="V365" i="3"/>
  <c r="AE197" i="3"/>
  <c r="V197" i="3"/>
  <c r="AE203" i="3"/>
  <c r="V203" i="3"/>
  <c r="AE457" i="3"/>
  <c r="AI457" i="3"/>
  <c r="AI41" i="3"/>
  <c r="AE41" i="3"/>
  <c r="AI48" i="3"/>
  <c r="AE48" i="3"/>
  <c r="AI17" i="3"/>
  <c r="AE17" i="3"/>
  <c r="AI10" i="3"/>
  <c r="V10" i="3"/>
  <c r="AE456" i="3"/>
  <c r="AI456" i="3"/>
  <c r="AE340" i="3"/>
  <c r="V340" i="3"/>
  <c r="AE573" i="3"/>
  <c r="W573" i="3"/>
  <c r="V215" i="3"/>
  <c r="AI215" i="3"/>
  <c r="AE373" i="3"/>
  <c r="V373" i="3"/>
  <c r="V157" i="3"/>
  <c r="AE157" i="3"/>
  <c r="V103" i="3"/>
  <c r="AE103" i="3"/>
  <c r="AE207" i="3"/>
  <c r="AI207" i="3"/>
  <c r="AE353" i="3"/>
  <c r="V353" i="3"/>
  <c r="AI33" i="3"/>
  <c r="AE33" i="3"/>
  <c r="V395" i="3"/>
  <c r="AE395" i="3"/>
  <c r="AI27" i="3"/>
  <c r="V27" i="3"/>
  <c r="AI25" i="3"/>
  <c r="V25" i="3"/>
  <c r="AI28" i="3"/>
  <c r="V28" i="3"/>
  <c r="AE193" i="3"/>
  <c r="V193" i="3"/>
  <c r="AE355" i="3"/>
  <c r="V355" i="3"/>
  <c r="V105" i="3"/>
  <c r="AE105" i="3"/>
  <c r="V212" i="3"/>
  <c r="AE212" i="3"/>
  <c r="V150" i="3"/>
  <c r="AI150" i="3"/>
  <c r="V392" i="3"/>
  <c r="AE392" i="3"/>
  <c r="V69" i="3"/>
  <c r="AE69" i="3"/>
  <c r="AE102" i="3"/>
  <c r="V102" i="3"/>
  <c r="AI9" i="3"/>
  <c r="AE9" i="3"/>
  <c r="AE400" i="3"/>
  <c r="V400" i="3"/>
  <c r="AE51" i="3"/>
  <c r="AI51" i="3"/>
  <c r="V70" i="3"/>
  <c r="AE70" i="3"/>
  <c r="AE142" i="3"/>
  <c r="V142" i="3"/>
  <c r="AE394" i="3"/>
  <c r="V394" i="3"/>
  <c r="AE399" i="3"/>
  <c r="V399" i="3"/>
  <c r="AE342" i="3"/>
  <c r="V342" i="3"/>
  <c r="V159" i="3"/>
  <c r="AE159" i="3"/>
  <c r="V397" i="3"/>
  <c r="AE397" i="3"/>
  <c r="AI213" i="3"/>
  <c r="AE213" i="3"/>
  <c r="AI35" i="3"/>
  <c r="AE35" i="3"/>
  <c r="AE52" i="3"/>
  <c r="AI52" i="3"/>
  <c r="AE20" i="3"/>
  <c r="AI20" i="3"/>
  <c r="AE26" i="3"/>
  <c r="AI26" i="3"/>
  <c r="AE50" i="3"/>
  <c r="AI50" i="3"/>
  <c r="AI23" i="3"/>
  <c r="AE23" i="3"/>
  <c r="V146" i="3"/>
  <c r="AE146" i="3"/>
  <c r="V148" i="3"/>
  <c r="AE148" i="3"/>
  <c r="AI214" i="3"/>
  <c r="AE214" i="3"/>
  <c r="AE216" i="3"/>
  <c r="AI216" i="3"/>
  <c r="AI390" i="3"/>
  <c r="AE390" i="3"/>
  <c r="AE140" i="3"/>
  <c r="V140" i="3"/>
  <c r="V391" i="3"/>
  <c r="AE391" i="3"/>
  <c r="AI24" i="3"/>
  <c r="AE24" i="3"/>
  <c r="AE32" i="3"/>
  <c r="AI32" i="3"/>
  <c r="AE234" i="3"/>
  <c r="AI234" i="3"/>
  <c r="AE156" i="3"/>
  <c r="V156" i="3"/>
  <c r="AI227" i="3"/>
  <c r="AE227" i="3"/>
  <c r="AE233" i="3"/>
  <c r="AI233" i="3"/>
  <c r="AE375" i="3"/>
  <c r="V375" i="3"/>
  <c r="AI22" i="3"/>
  <c r="AE22" i="3"/>
  <c r="AI206" i="3"/>
  <c r="AE206" i="3"/>
  <c r="V393" i="3"/>
  <c r="AI393" i="3"/>
  <c r="AE217" i="3"/>
  <c r="AI217" i="3"/>
  <c r="AE192" i="3"/>
  <c r="V192" i="3"/>
  <c r="AE235" i="3"/>
  <c r="AI235" i="3"/>
  <c r="AE218" i="3"/>
  <c r="V218" i="3"/>
  <c r="V352" i="3"/>
  <c r="AE352" i="3"/>
  <c r="V372" i="3"/>
  <c r="AE372" i="3"/>
  <c r="AE209" i="3"/>
  <c r="AI209" i="3"/>
  <c r="AI147" i="3"/>
  <c r="AE147" i="3"/>
  <c r="V104" i="3"/>
  <c r="AE104" i="3"/>
  <c r="AI29" i="3"/>
  <c r="AE29" i="3"/>
  <c r="AE401" i="3"/>
  <c r="V401" i="3"/>
  <c r="AE194" i="3"/>
  <c r="V194" i="3"/>
  <c r="V68" i="3"/>
  <c r="AE68" i="3"/>
  <c r="AE101" i="3"/>
  <c r="V101" i="3"/>
  <c r="AE141" i="3"/>
  <c r="V141" i="3"/>
  <c r="AE402" i="3"/>
  <c r="AI402" i="3"/>
  <c r="AE229" i="3"/>
  <c r="AI229" i="3"/>
  <c r="AE232" i="3"/>
  <c r="AI232" i="3"/>
  <c r="AE230" i="3"/>
  <c r="AI230" i="3"/>
  <c r="AE406" i="3"/>
  <c r="AI406" i="3"/>
  <c r="AE231" i="3"/>
  <c r="AI231" i="3"/>
  <c r="AE228" i="3"/>
  <c r="AI228" i="3"/>
  <c r="AE408" i="3"/>
  <c r="AI408" i="3"/>
  <c r="AE403" i="3"/>
  <c r="AI403" i="3"/>
  <c r="AE404" i="3"/>
  <c r="AI404" i="3"/>
  <c r="AE407" i="3"/>
  <c r="AI407" i="3"/>
  <c r="AE405" i="3"/>
  <c r="AI405" i="3"/>
  <c r="D532" i="3" l="1"/>
  <c r="D502" i="3"/>
  <c r="E502" i="3" s="1"/>
  <c r="D501" i="3"/>
  <c r="D500" i="3"/>
  <c r="D499" i="3"/>
  <c r="E532" i="3" l="1"/>
  <c r="E499" i="3"/>
  <c r="E501" i="3"/>
  <c r="E500" i="3"/>
  <c r="B499" i="3"/>
  <c r="B500" i="3"/>
  <c r="B501" i="3"/>
  <c r="B502" i="3"/>
  <c r="B532" i="3"/>
  <c r="D469" i="3" l="1"/>
  <c r="D468" i="3"/>
  <c r="E468" i="3" l="1"/>
  <c r="E469" i="3"/>
  <c r="R468" i="3"/>
  <c r="P468" i="3"/>
  <c r="Q468" i="3"/>
  <c r="B468" i="3"/>
  <c r="B469" i="3"/>
  <c r="N468" i="3"/>
  <c r="M468" i="3"/>
  <c r="O468" i="3"/>
  <c r="F468" i="3"/>
  <c r="K468" i="3"/>
  <c r="G468" i="3"/>
  <c r="H468" i="3"/>
  <c r="I468" i="3"/>
  <c r="J468" i="3"/>
  <c r="L468" i="3"/>
  <c r="Y468" i="3" l="1"/>
  <c r="W468" i="3"/>
  <c r="T468" i="3"/>
  <c r="AI468" i="3" s="1"/>
  <c r="AE468" i="3" l="1"/>
  <c r="O625" i="3" l="1"/>
  <c r="N625" i="3"/>
  <c r="O624" i="3"/>
  <c r="N624" i="3"/>
  <c r="M625" i="3"/>
  <c r="M624" i="3"/>
  <c r="D416" i="3" l="1"/>
  <c r="E416" i="3" l="1"/>
  <c r="B416" i="3"/>
  <c r="F624" i="3" l="1"/>
  <c r="G624" i="3"/>
  <c r="H624" i="3"/>
  <c r="I624" i="3"/>
  <c r="F625" i="3"/>
  <c r="G625" i="3"/>
  <c r="H625" i="3"/>
  <c r="I625" i="3"/>
  <c r="J625" i="3"/>
  <c r="K625" i="3"/>
  <c r="L625" i="3"/>
  <c r="D480" i="3" l="1"/>
  <c r="D449" i="3"/>
  <c r="D450" i="3"/>
  <c r="D451" i="3"/>
  <c r="E451" i="3" l="1"/>
  <c r="E450" i="3"/>
  <c r="E480" i="3"/>
  <c r="E449" i="3"/>
  <c r="B480" i="3"/>
  <c r="B451" i="3"/>
  <c r="B450" i="3"/>
  <c r="B449" i="3"/>
  <c r="E628" i="3" l="1"/>
  <c r="D564" i="3"/>
  <c r="D563" i="3"/>
  <c r="D562" i="3"/>
  <c r="D561" i="3"/>
  <c r="D560" i="3"/>
  <c r="D559" i="3"/>
  <c r="D558" i="3"/>
  <c r="D557" i="3"/>
  <c r="D556" i="3"/>
  <c r="D555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1" i="3"/>
  <c r="D530" i="3"/>
  <c r="D529" i="3"/>
  <c r="D528" i="3"/>
  <c r="D527" i="3"/>
  <c r="D525" i="3"/>
  <c r="D524" i="3"/>
  <c r="D523" i="3"/>
  <c r="D522" i="3"/>
  <c r="D519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2" i="3"/>
  <c r="D481" i="3"/>
  <c r="D479" i="3"/>
  <c r="D478" i="3"/>
  <c r="D477" i="3"/>
  <c r="D476" i="3"/>
  <c r="D475" i="3"/>
  <c r="D474" i="3"/>
  <c r="D473" i="3"/>
  <c r="D472" i="3"/>
  <c r="D471" i="3"/>
  <c r="D470" i="3"/>
  <c r="D463" i="3"/>
  <c r="D462" i="3"/>
  <c r="D461" i="3"/>
  <c r="D460" i="3"/>
  <c r="D452" i="3"/>
  <c r="D447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3" i="3"/>
  <c r="D422" i="3"/>
  <c r="D421" i="3"/>
  <c r="D420" i="3"/>
  <c r="D419" i="3"/>
  <c r="D418" i="3"/>
  <c r="D415" i="3"/>
  <c r="L624" i="3"/>
  <c r="K624" i="3"/>
  <c r="J624" i="3"/>
  <c r="E428" i="3" l="1"/>
  <c r="E512" i="3"/>
  <c r="E429" i="3"/>
  <c r="E493" i="3"/>
  <c r="E542" i="3"/>
  <c r="E430" i="3"/>
  <c r="E475" i="3"/>
  <c r="E486" i="3"/>
  <c r="E494" i="3"/>
  <c r="E506" i="3"/>
  <c r="E514" i="3"/>
  <c r="E525" i="3"/>
  <c r="E535" i="3"/>
  <c r="E543" i="3"/>
  <c r="E551" i="3"/>
  <c r="E560" i="3"/>
  <c r="E452" i="3"/>
  <c r="E504" i="3"/>
  <c r="E533" i="3"/>
  <c r="E460" i="3"/>
  <c r="E534" i="3"/>
  <c r="E461" i="3"/>
  <c r="E422" i="3"/>
  <c r="E431" i="3"/>
  <c r="E439" i="3"/>
  <c r="E462" i="3"/>
  <c r="E476" i="3"/>
  <c r="E487" i="3"/>
  <c r="E495" i="3"/>
  <c r="E507" i="3"/>
  <c r="E515" i="3"/>
  <c r="E527" i="3"/>
  <c r="E536" i="3"/>
  <c r="E544" i="3"/>
  <c r="E552" i="3"/>
  <c r="E561" i="3"/>
  <c r="E473" i="3"/>
  <c r="E541" i="3"/>
  <c r="E474" i="3"/>
  <c r="E550" i="3"/>
  <c r="E423" i="3"/>
  <c r="E432" i="3"/>
  <c r="E440" i="3"/>
  <c r="E463" i="3"/>
  <c r="E477" i="3"/>
  <c r="E488" i="3"/>
  <c r="E496" i="3"/>
  <c r="E508" i="3"/>
  <c r="E516" i="3"/>
  <c r="E528" i="3"/>
  <c r="E537" i="3"/>
  <c r="E545" i="3"/>
  <c r="E553" i="3"/>
  <c r="E562" i="3"/>
  <c r="AI562" i="3" s="1"/>
  <c r="E482" i="3"/>
  <c r="E558" i="3"/>
  <c r="E485" i="3"/>
  <c r="E524" i="3"/>
  <c r="E421" i="3"/>
  <c r="E433" i="3"/>
  <c r="E441" i="3"/>
  <c r="E470" i="3"/>
  <c r="E478" i="3"/>
  <c r="E489" i="3"/>
  <c r="E497" i="3"/>
  <c r="E509" i="3"/>
  <c r="E517" i="3"/>
  <c r="E529" i="3"/>
  <c r="E538" i="3"/>
  <c r="E546" i="3"/>
  <c r="E555" i="3"/>
  <c r="E563" i="3"/>
  <c r="E436" i="3"/>
  <c r="E523" i="3"/>
  <c r="E420" i="3"/>
  <c r="E505" i="3"/>
  <c r="E559" i="3"/>
  <c r="E425" i="3"/>
  <c r="E415" i="3"/>
  <c r="G417" i="3"/>
  <c r="Q417" i="3"/>
  <c r="I417" i="3"/>
  <c r="N417" i="3"/>
  <c r="K417" i="3"/>
  <c r="L417" i="3"/>
  <c r="F417" i="3"/>
  <c r="P417" i="3"/>
  <c r="J417" i="3"/>
  <c r="H417" i="3"/>
  <c r="M417" i="3"/>
  <c r="O417" i="3"/>
  <c r="R417" i="3"/>
  <c r="E426" i="3"/>
  <c r="E434" i="3"/>
  <c r="AI434" i="3" s="1"/>
  <c r="E442" i="3"/>
  <c r="E471" i="3"/>
  <c r="E479" i="3"/>
  <c r="E490" i="3"/>
  <c r="E498" i="3"/>
  <c r="E510" i="3"/>
  <c r="E519" i="3"/>
  <c r="E530" i="3"/>
  <c r="E539" i="3"/>
  <c r="E547" i="3"/>
  <c r="E556" i="3"/>
  <c r="E564" i="3"/>
  <c r="E419" i="3"/>
  <c r="E492" i="3"/>
  <c r="E549" i="3"/>
  <c r="E437" i="3"/>
  <c r="E513" i="3"/>
  <c r="E438" i="3"/>
  <c r="E418" i="3"/>
  <c r="E427" i="3"/>
  <c r="E435" i="3"/>
  <c r="E447" i="3"/>
  <c r="E472" i="3"/>
  <c r="E481" i="3"/>
  <c r="E491" i="3"/>
  <c r="E503" i="3"/>
  <c r="E511" i="3"/>
  <c r="E522" i="3"/>
  <c r="P8" i="3"/>
  <c r="N8" i="3"/>
  <c r="G8" i="3"/>
  <c r="H8" i="3"/>
  <c r="K8" i="3"/>
  <c r="I8" i="3"/>
  <c r="M8" i="3"/>
  <c r="O8" i="3"/>
  <c r="Q8" i="3"/>
  <c r="F8" i="3"/>
  <c r="R8" i="3"/>
  <c r="J8" i="3"/>
  <c r="L8" i="3"/>
  <c r="E531" i="3"/>
  <c r="E540" i="3"/>
  <c r="E548" i="3"/>
  <c r="E557" i="3"/>
  <c r="P11" i="3"/>
  <c r="N11" i="3"/>
  <c r="F11" i="3"/>
  <c r="K11" i="3"/>
  <c r="L11" i="3"/>
  <c r="H11" i="3"/>
  <c r="I11" i="3"/>
  <c r="G11" i="3"/>
  <c r="R11" i="3"/>
  <c r="Q11" i="3"/>
  <c r="J11" i="3"/>
  <c r="M11" i="3"/>
  <c r="O11" i="3"/>
  <c r="N16" i="3"/>
  <c r="H16" i="3"/>
  <c r="J16" i="3"/>
  <c r="Q16" i="3"/>
  <c r="P16" i="3"/>
  <c r="F16" i="3"/>
  <c r="I16" i="3"/>
  <c r="O16" i="3"/>
  <c r="G16" i="3"/>
  <c r="L16" i="3"/>
  <c r="K16" i="3"/>
  <c r="R16" i="3"/>
  <c r="M16" i="3"/>
  <c r="F446" i="3"/>
  <c r="H446" i="3"/>
  <c r="R446" i="3"/>
  <c r="G446" i="3"/>
  <c r="Q446" i="3"/>
  <c r="I446" i="3"/>
  <c r="J446" i="3"/>
  <c r="K446" i="3"/>
  <c r="P446" i="3"/>
  <c r="M446" i="3"/>
  <c r="N446" i="3"/>
  <c r="L446" i="3"/>
  <c r="O446" i="3"/>
  <c r="F454" i="3"/>
  <c r="Q454" i="3"/>
  <c r="P454" i="3"/>
  <c r="O454" i="3"/>
  <c r="N454" i="3"/>
  <c r="G454" i="3"/>
  <c r="R454" i="3"/>
  <c r="J454" i="3"/>
  <c r="L454" i="3"/>
  <c r="M454" i="3"/>
  <c r="H454" i="3"/>
  <c r="K454" i="3"/>
  <c r="I454" i="3"/>
  <c r="F12" i="3"/>
  <c r="N12" i="3"/>
  <c r="L12" i="3"/>
  <c r="P12" i="3"/>
  <c r="Q12" i="3"/>
  <c r="G12" i="3"/>
  <c r="M12" i="3"/>
  <c r="I12" i="3"/>
  <c r="J12" i="3"/>
  <c r="R12" i="3"/>
  <c r="H12" i="3"/>
  <c r="O12" i="3"/>
  <c r="K12" i="3"/>
  <c r="P18" i="3"/>
  <c r="N18" i="3"/>
  <c r="M18" i="3"/>
  <c r="R18" i="3"/>
  <c r="L18" i="3"/>
  <c r="O18" i="3"/>
  <c r="J18" i="3"/>
  <c r="F18" i="3"/>
  <c r="G18" i="3"/>
  <c r="I18" i="3"/>
  <c r="Q18" i="3"/>
  <c r="H18" i="3"/>
  <c r="K18" i="3"/>
  <c r="L449" i="3"/>
  <c r="K449" i="3"/>
  <c r="H449" i="3"/>
  <c r="I449" i="3"/>
  <c r="F449" i="3"/>
  <c r="O449" i="3"/>
  <c r="M449" i="3"/>
  <c r="J449" i="3"/>
  <c r="P449" i="3"/>
  <c r="Q449" i="3"/>
  <c r="R449" i="3"/>
  <c r="G449" i="3"/>
  <c r="N449" i="3"/>
  <c r="L13" i="3"/>
  <c r="G13" i="3"/>
  <c r="K13" i="3"/>
  <c r="R13" i="3"/>
  <c r="J13" i="3"/>
  <c r="Q13" i="3"/>
  <c r="H13" i="3"/>
  <c r="I13" i="3"/>
  <c r="F13" i="3"/>
  <c r="P13" i="3"/>
  <c r="M13" i="3"/>
  <c r="N13" i="3"/>
  <c r="O13" i="3"/>
  <c r="Q19" i="3"/>
  <c r="J19" i="3"/>
  <c r="M19" i="3"/>
  <c r="I19" i="3"/>
  <c r="O19" i="3"/>
  <c r="N19" i="3"/>
  <c r="P19" i="3"/>
  <c r="L19" i="3"/>
  <c r="F19" i="3"/>
  <c r="R19" i="3"/>
  <c r="K19" i="3"/>
  <c r="G19" i="3"/>
  <c r="H19" i="3"/>
  <c r="M469" i="3"/>
  <c r="H469" i="3"/>
  <c r="O469" i="3"/>
  <c r="I469" i="3"/>
  <c r="N469" i="3"/>
  <c r="F469" i="3"/>
  <c r="P469" i="3"/>
  <c r="L469" i="3"/>
  <c r="Q469" i="3"/>
  <c r="J469" i="3"/>
  <c r="R469" i="3"/>
  <c r="G469" i="3"/>
  <c r="K469" i="3"/>
  <c r="R501" i="3"/>
  <c r="Q501" i="3"/>
  <c r="N501" i="3"/>
  <c r="F501" i="3"/>
  <c r="M501" i="3"/>
  <c r="I501" i="3"/>
  <c r="O501" i="3"/>
  <c r="J501" i="3"/>
  <c r="K501" i="3"/>
  <c r="G501" i="3"/>
  <c r="L501" i="3"/>
  <c r="P501" i="3"/>
  <c r="H501" i="3"/>
  <c r="N14" i="3"/>
  <c r="L14" i="3"/>
  <c r="I14" i="3"/>
  <c r="R14" i="3"/>
  <c r="G14" i="3"/>
  <c r="Q14" i="3"/>
  <c r="F14" i="3"/>
  <c r="H14" i="3"/>
  <c r="P14" i="3"/>
  <c r="O14" i="3"/>
  <c r="M14" i="3"/>
  <c r="J14" i="3"/>
  <c r="K14" i="3"/>
  <c r="R451" i="3"/>
  <c r="N451" i="3"/>
  <c r="F451" i="3"/>
  <c r="P451" i="3"/>
  <c r="O451" i="3"/>
  <c r="J451" i="3"/>
  <c r="G451" i="3"/>
  <c r="L451" i="3"/>
  <c r="Q451" i="3"/>
  <c r="K451" i="3"/>
  <c r="H451" i="3"/>
  <c r="M451" i="3"/>
  <c r="I451" i="3"/>
  <c r="R502" i="3"/>
  <c r="H502" i="3"/>
  <c r="L502" i="3"/>
  <c r="P502" i="3"/>
  <c r="Q502" i="3"/>
  <c r="K502" i="3"/>
  <c r="O502" i="3"/>
  <c r="I502" i="3"/>
  <c r="M502" i="3"/>
  <c r="N502" i="3"/>
  <c r="F502" i="3"/>
  <c r="J502" i="3"/>
  <c r="G502" i="3"/>
  <c r="N15" i="3"/>
  <c r="K15" i="3"/>
  <c r="M15" i="3"/>
  <c r="L15" i="3"/>
  <c r="J15" i="3"/>
  <c r="H15" i="3"/>
  <c r="F15" i="3"/>
  <c r="R15" i="3"/>
  <c r="Q15" i="3"/>
  <c r="P15" i="3"/>
  <c r="O15" i="3"/>
  <c r="G15" i="3"/>
  <c r="I15" i="3"/>
  <c r="L526" i="3"/>
  <c r="K526" i="3"/>
  <c r="P526" i="3"/>
  <c r="M526" i="3"/>
  <c r="Q526" i="3"/>
  <c r="I526" i="3"/>
  <c r="R526" i="3"/>
  <c r="F526" i="3"/>
  <c r="H526" i="3"/>
  <c r="N526" i="3"/>
  <c r="O526" i="3"/>
  <c r="G526" i="3"/>
  <c r="J526" i="3"/>
  <c r="N453" i="3"/>
  <c r="G453" i="3"/>
  <c r="L453" i="3"/>
  <c r="R453" i="3"/>
  <c r="H453" i="3"/>
  <c r="F453" i="3"/>
  <c r="I453" i="3"/>
  <c r="Q453" i="3"/>
  <c r="P453" i="3"/>
  <c r="M453" i="3"/>
  <c r="K453" i="3"/>
  <c r="J453" i="3"/>
  <c r="O453" i="3"/>
  <c r="R554" i="3"/>
  <c r="J554" i="3"/>
  <c r="P554" i="3"/>
  <c r="F554" i="3"/>
  <c r="H554" i="3"/>
  <c r="G554" i="3"/>
  <c r="M554" i="3"/>
  <c r="N554" i="3"/>
  <c r="Q554" i="3"/>
  <c r="I554" i="3"/>
  <c r="K554" i="3"/>
  <c r="L554" i="3"/>
  <c r="O554" i="3"/>
  <c r="M448" i="3"/>
  <c r="N448" i="3"/>
  <c r="F448" i="3"/>
  <c r="I448" i="3"/>
  <c r="J448" i="3"/>
  <c r="H448" i="3"/>
  <c r="O448" i="3"/>
  <c r="P448" i="3"/>
  <c r="K448" i="3"/>
  <c r="G448" i="3"/>
  <c r="R448" i="3"/>
  <c r="L448" i="3"/>
  <c r="Q448" i="3"/>
  <c r="R532" i="3"/>
  <c r="J532" i="3"/>
  <c r="F532" i="3"/>
  <c r="K532" i="3"/>
  <c r="N532" i="3"/>
  <c r="M532" i="3"/>
  <c r="L532" i="3"/>
  <c r="G532" i="3"/>
  <c r="O532" i="3"/>
  <c r="H532" i="3"/>
  <c r="P532" i="3"/>
  <c r="Q532" i="3"/>
  <c r="I532" i="3"/>
  <c r="H416" i="3"/>
  <c r="L416" i="3"/>
  <c r="O416" i="3"/>
  <c r="N416" i="3"/>
  <c r="K416" i="3"/>
  <c r="G416" i="3"/>
  <c r="I416" i="3"/>
  <c r="P416" i="3"/>
  <c r="F416" i="3"/>
  <c r="J416" i="3"/>
  <c r="Q416" i="3"/>
  <c r="M416" i="3"/>
  <c r="R416" i="3"/>
  <c r="H520" i="3"/>
  <c r="I520" i="3"/>
  <c r="F520" i="3"/>
  <c r="G520" i="3"/>
  <c r="P520" i="3"/>
  <c r="J520" i="3"/>
  <c r="M520" i="3"/>
  <c r="L520" i="3"/>
  <c r="Q520" i="3"/>
  <c r="K520" i="3"/>
  <c r="R520" i="3"/>
  <c r="O520" i="3"/>
  <c r="N520" i="3"/>
  <c r="G565" i="3"/>
  <c r="F565" i="3"/>
  <c r="J565" i="3"/>
  <c r="H565" i="3"/>
  <c r="I565" i="3"/>
  <c r="R565" i="3"/>
  <c r="O565" i="3"/>
  <c r="L565" i="3"/>
  <c r="Q565" i="3"/>
  <c r="N565" i="3"/>
  <c r="P565" i="3"/>
  <c r="M565" i="3"/>
  <c r="K565" i="3"/>
  <c r="O424" i="3"/>
  <c r="K424" i="3"/>
  <c r="L424" i="3"/>
  <c r="N424" i="3"/>
  <c r="G424" i="3"/>
  <c r="I424" i="3"/>
  <c r="R424" i="3"/>
  <c r="P424" i="3"/>
  <c r="M424" i="3"/>
  <c r="F424" i="3"/>
  <c r="Q424" i="3"/>
  <c r="J424" i="3"/>
  <c r="H424" i="3"/>
  <c r="N464" i="3"/>
  <c r="Q464" i="3"/>
  <c r="L464" i="3"/>
  <c r="H464" i="3"/>
  <c r="R464" i="3"/>
  <c r="M464" i="3"/>
  <c r="G464" i="3"/>
  <c r="K464" i="3"/>
  <c r="P464" i="3"/>
  <c r="F464" i="3"/>
  <c r="J464" i="3"/>
  <c r="O464" i="3"/>
  <c r="I464" i="3"/>
  <c r="R465" i="3"/>
  <c r="N465" i="3"/>
  <c r="O465" i="3"/>
  <c r="L465" i="3"/>
  <c r="I465" i="3"/>
  <c r="P465" i="3"/>
  <c r="H465" i="3"/>
  <c r="G465" i="3"/>
  <c r="Q465" i="3"/>
  <c r="F465" i="3"/>
  <c r="M465" i="3"/>
  <c r="J465" i="3"/>
  <c r="K465" i="3"/>
  <c r="I7" i="3"/>
  <c r="O7" i="3"/>
  <c r="R7" i="3"/>
  <c r="P7" i="3"/>
  <c r="M7" i="3"/>
  <c r="G7" i="3"/>
  <c r="H7" i="3"/>
  <c r="Q7" i="3"/>
  <c r="N7" i="3"/>
  <c r="K7" i="3"/>
  <c r="L7" i="3"/>
  <c r="J7" i="3"/>
  <c r="R443" i="3"/>
  <c r="P443" i="3"/>
  <c r="J443" i="3"/>
  <c r="N443" i="3"/>
  <c r="L443" i="3"/>
  <c r="M443" i="3"/>
  <c r="K443" i="3"/>
  <c r="F443" i="3"/>
  <c r="Q443" i="3"/>
  <c r="H443" i="3"/>
  <c r="I443" i="3"/>
  <c r="O443" i="3"/>
  <c r="G443" i="3"/>
  <c r="O466" i="3"/>
  <c r="N466" i="3"/>
  <c r="I466" i="3"/>
  <c r="K466" i="3"/>
  <c r="F466" i="3"/>
  <c r="H466" i="3"/>
  <c r="R466" i="3"/>
  <c r="P466" i="3"/>
  <c r="G466" i="3"/>
  <c r="L466" i="3"/>
  <c r="M466" i="3"/>
  <c r="Q466" i="3"/>
  <c r="J466" i="3"/>
  <c r="O480" i="3"/>
  <c r="J480" i="3"/>
  <c r="N480" i="3"/>
  <c r="P480" i="3"/>
  <c r="G480" i="3"/>
  <c r="Q480" i="3"/>
  <c r="H480" i="3"/>
  <c r="R480" i="3"/>
  <c r="I480" i="3"/>
  <c r="K480" i="3"/>
  <c r="L480" i="3"/>
  <c r="M480" i="3"/>
  <c r="F480" i="3"/>
  <c r="Q518" i="3"/>
  <c r="O518" i="3"/>
  <c r="H518" i="3"/>
  <c r="R518" i="3"/>
  <c r="M518" i="3"/>
  <c r="F518" i="3"/>
  <c r="N518" i="3"/>
  <c r="G518" i="3"/>
  <c r="J518" i="3"/>
  <c r="K518" i="3"/>
  <c r="P518" i="3"/>
  <c r="L518" i="3"/>
  <c r="I518" i="3"/>
  <c r="M444" i="3"/>
  <c r="Q444" i="3"/>
  <c r="O444" i="3"/>
  <c r="F444" i="3"/>
  <c r="K444" i="3"/>
  <c r="I444" i="3"/>
  <c r="G444" i="3"/>
  <c r="J444" i="3"/>
  <c r="N444" i="3"/>
  <c r="H444" i="3"/>
  <c r="P444" i="3"/>
  <c r="R444" i="3"/>
  <c r="L444" i="3"/>
  <c r="O499" i="3"/>
  <c r="L499" i="3"/>
  <c r="I499" i="3"/>
  <c r="P499" i="3"/>
  <c r="M499" i="3"/>
  <c r="Q499" i="3"/>
  <c r="J499" i="3"/>
  <c r="R499" i="3"/>
  <c r="F499" i="3"/>
  <c r="K499" i="3"/>
  <c r="G499" i="3"/>
  <c r="N499" i="3"/>
  <c r="H499" i="3"/>
  <c r="P445" i="3"/>
  <c r="H445" i="3"/>
  <c r="J445" i="3"/>
  <c r="G445" i="3"/>
  <c r="R445" i="3"/>
  <c r="F445" i="3"/>
  <c r="I445" i="3"/>
  <c r="M445" i="3"/>
  <c r="O445" i="3"/>
  <c r="Q445" i="3"/>
  <c r="K445" i="3"/>
  <c r="L445" i="3"/>
  <c r="N445" i="3"/>
  <c r="L500" i="3"/>
  <c r="H500" i="3"/>
  <c r="M500" i="3"/>
  <c r="O500" i="3"/>
  <c r="F500" i="3"/>
  <c r="J500" i="3"/>
  <c r="P500" i="3"/>
  <c r="N500" i="3"/>
  <c r="K500" i="3"/>
  <c r="Q500" i="3"/>
  <c r="R500" i="3"/>
  <c r="G500" i="3"/>
  <c r="I500" i="3"/>
  <c r="Q521" i="3"/>
  <c r="J521" i="3"/>
  <c r="G521" i="3"/>
  <c r="N521" i="3"/>
  <c r="K521" i="3"/>
  <c r="F521" i="3"/>
  <c r="L521" i="3"/>
  <c r="I521" i="3"/>
  <c r="R521" i="3"/>
  <c r="O521" i="3"/>
  <c r="M521" i="3"/>
  <c r="H521" i="3"/>
  <c r="P521" i="3"/>
  <c r="L450" i="3"/>
  <c r="N450" i="3"/>
  <c r="M450" i="3"/>
  <c r="K450" i="3"/>
  <c r="R450" i="3"/>
  <c r="O450" i="3"/>
  <c r="I450" i="3"/>
  <c r="F450" i="3"/>
  <c r="P450" i="3"/>
  <c r="Q450" i="3"/>
  <c r="J450" i="3"/>
  <c r="H450" i="3"/>
  <c r="G450" i="3"/>
  <c r="Q455" i="3"/>
  <c r="P455" i="3"/>
  <c r="N455" i="3"/>
  <c r="G455" i="3"/>
  <c r="R455" i="3"/>
  <c r="L455" i="3"/>
  <c r="F455" i="3"/>
  <c r="O455" i="3"/>
  <c r="I455" i="3"/>
  <c r="J455" i="3"/>
  <c r="H455" i="3"/>
  <c r="M455" i="3"/>
  <c r="K455" i="3"/>
  <c r="H482" i="3"/>
  <c r="P482" i="3"/>
  <c r="M482" i="3"/>
  <c r="I482" i="3"/>
  <c r="Q482" i="3"/>
  <c r="K482" i="3"/>
  <c r="J482" i="3"/>
  <c r="R482" i="3"/>
  <c r="L482" i="3"/>
  <c r="F482" i="3"/>
  <c r="N482" i="3"/>
  <c r="G482" i="3"/>
  <c r="O482" i="3"/>
  <c r="P498" i="3"/>
  <c r="Q498" i="3"/>
  <c r="R498" i="3"/>
  <c r="Q519" i="3"/>
  <c r="R519" i="3"/>
  <c r="P519" i="3"/>
  <c r="P530" i="3"/>
  <c r="Q530" i="3"/>
  <c r="R530" i="3"/>
  <c r="P539" i="3"/>
  <c r="Q539" i="3"/>
  <c r="R539" i="3"/>
  <c r="P547" i="3"/>
  <c r="Q547" i="3"/>
  <c r="R547" i="3"/>
  <c r="P556" i="3"/>
  <c r="Q556" i="3"/>
  <c r="R556" i="3"/>
  <c r="P564" i="3"/>
  <c r="Q564" i="3"/>
  <c r="R564" i="3"/>
  <c r="Q503" i="3"/>
  <c r="R503" i="3"/>
  <c r="P503" i="3"/>
  <c r="Q511" i="3"/>
  <c r="R511" i="3"/>
  <c r="P511" i="3"/>
  <c r="P522" i="3"/>
  <c r="Q522" i="3"/>
  <c r="R522" i="3"/>
  <c r="P531" i="3"/>
  <c r="Q531" i="3"/>
  <c r="R531" i="3"/>
  <c r="P540" i="3"/>
  <c r="Q540" i="3"/>
  <c r="R540" i="3"/>
  <c r="P548" i="3"/>
  <c r="Q548" i="3"/>
  <c r="R548" i="3"/>
  <c r="R557" i="3"/>
  <c r="Q557" i="3"/>
  <c r="P557" i="3"/>
  <c r="R505" i="3"/>
  <c r="P505" i="3"/>
  <c r="Q505" i="3"/>
  <c r="R513" i="3"/>
  <c r="P513" i="3"/>
  <c r="Q513" i="3"/>
  <c r="R524" i="3"/>
  <c r="Q524" i="3"/>
  <c r="P524" i="3"/>
  <c r="P534" i="3"/>
  <c r="Q534" i="3"/>
  <c r="R534" i="3"/>
  <c r="P542" i="3"/>
  <c r="Q542" i="3"/>
  <c r="R542" i="3"/>
  <c r="P550" i="3"/>
  <c r="Q550" i="3"/>
  <c r="R550" i="3"/>
  <c r="P559" i="3"/>
  <c r="Q559" i="3"/>
  <c r="R559" i="3"/>
  <c r="P535" i="3"/>
  <c r="Q535" i="3"/>
  <c r="R535" i="3"/>
  <c r="Q560" i="3"/>
  <c r="R560" i="3"/>
  <c r="P560" i="3"/>
  <c r="P507" i="3"/>
  <c r="Q507" i="3"/>
  <c r="R507" i="3"/>
  <c r="P515" i="3"/>
  <c r="Q515" i="3"/>
  <c r="R515" i="3"/>
  <c r="Q536" i="3"/>
  <c r="R536" i="3"/>
  <c r="P536" i="3"/>
  <c r="P561" i="3"/>
  <c r="Q561" i="3"/>
  <c r="R561" i="3"/>
  <c r="R496" i="3"/>
  <c r="Q496" i="3"/>
  <c r="P496" i="3"/>
  <c r="R508" i="3"/>
  <c r="Q508" i="3"/>
  <c r="P508" i="3"/>
  <c r="R516" i="3"/>
  <c r="Q516" i="3"/>
  <c r="P516" i="3"/>
  <c r="P528" i="3"/>
  <c r="Q528" i="3"/>
  <c r="R528" i="3"/>
  <c r="P537" i="3"/>
  <c r="Q537" i="3"/>
  <c r="R537" i="3"/>
  <c r="P545" i="3"/>
  <c r="Q545" i="3"/>
  <c r="R545" i="3"/>
  <c r="P553" i="3"/>
  <c r="Q553" i="3"/>
  <c r="R553" i="3"/>
  <c r="R562" i="3"/>
  <c r="P562" i="3"/>
  <c r="Q562" i="3"/>
  <c r="P510" i="3"/>
  <c r="Q510" i="3"/>
  <c r="R510" i="3"/>
  <c r="P494" i="3"/>
  <c r="Q494" i="3"/>
  <c r="R494" i="3"/>
  <c r="P506" i="3"/>
  <c r="Q506" i="3"/>
  <c r="R506" i="3"/>
  <c r="P514" i="3"/>
  <c r="Q514" i="3"/>
  <c r="R514" i="3"/>
  <c r="P525" i="3"/>
  <c r="Q525" i="3"/>
  <c r="R525" i="3"/>
  <c r="P543" i="3"/>
  <c r="Q543" i="3"/>
  <c r="R543" i="3"/>
  <c r="P551" i="3"/>
  <c r="Q551" i="3"/>
  <c r="R551" i="3"/>
  <c r="P495" i="3"/>
  <c r="Q495" i="3"/>
  <c r="R495" i="3"/>
  <c r="Q527" i="3"/>
  <c r="R527" i="3"/>
  <c r="P527" i="3"/>
  <c r="Q544" i="3"/>
  <c r="R544" i="3"/>
  <c r="P544" i="3"/>
  <c r="Q552" i="3"/>
  <c r="R552" i="3"/>
  <c r="P552" i="3"/>
  <c r="P497" i="3"/>
  <c r="Q497" i="3"/>
  <c r="R497" i="3"/>
  <c r="P509" i="3"/>
  <c r="Q509" i="3"/>
  <c r="R509" i="3"/>
  <c r="P517" i="3"/>
  <c r="Q517" i="3"/>
  <c r="R517" i="3"/>
  <c r="R529" i="3"/>
  <c r="P529" i="3"/>
  <c r="Q529" i="3"/>
  <c r="R538" i="3"/>
  <c r="P538" i="3"/>
  <c r="Q538" i="3"/>
  <c r="P546" i="3"/>
  <c r="Q546" i="3"/>
  <c r="R546" i="3"/>
  <c r="P555" i="3"/>
  <c r="Q555" i="3"/>
  <c r="R555" i="3"/>
  <c r="P563" i="3"/>
  <c r="Q563" i="3"/>
  <c r="R563" i="3"/>
  <c r="P504" i="3"/>
  <c r="Q504" i="3"/>
  <c r="R504" i="3"/>
  <c r="P512" i="3"/>
  <c r="Q512" i="3"/>
  <c r="R512" i="3"/>
  <c r="P523" i="3"/>
  <c r="Q523" i="3"/>
  <c r="R523" i="3"/>
  <c r="R533" i="3"/>
  <c r="Q533" i="3"/>
  <c r="P533" i="3"/>
  <c r="R541" i="3"/>
  <c r="Q541" i="3"/>
  <c r="P541" i="3"/>
  <c r="R549" i="3"/>
  <c r="Q549" i="3"/>
  <c r="P549" i="3"/>
  <c r="P558" i="3"/>
  <c r="Q558" i="3"/>
  <c r="R558" i="3"/>
  <c r="Q419" i="3"/>
  <c r="R419" i="3"/>
  <c r="P419" i="3"/>
  <c r="P428" i="3"/>
  <c r="Q428" i="3"/>
  <c r="R428" i="3"/>
  <c r="P436" i="3"/>
  <c r="Q436" i="3"/>
  <c r="R436" i="3"/>
  <c r="R452" i="3"/>
  <c r="Q452" i="3"/>
  <c r="P452" i="3"/>
  <c r="P473" i="3"/>
  <c r="Q473" i="3"/>
  <c r="R473" i="3"/>
  <c r="Q492" i="3"/>
  <c r="R492" i="3"/>
  <c r="P492" i="3"/>
  <c r="P420" i="3"/>
  <c r="Q420" i="3"/>
  <c r="R420" i="3"/>
  <c r="P429" i="3"/>
  <c r="Q429" i="3"/>
  <c r="R429" i="3"/>
  <c r="P437" i="3"/>
  <c r="Q437" i="3"/>
  <c r="R437" i="3"/>
  <c r="R460" i="3"/>
  <c r="Q460" i="3"/>
  <c r="P460" i="3"/>
  <c r="Q474" i="3"/>
  <c r="R474" i="3"/>
  <c r="P474" i="3"/>
  <c r="P485" i="3"/>
  <c r="Q485" i="3"/>
  <c r="R485" i="3"/>
  <c r="P493" i="3"/>
  <c r="Q493" i="3"/>
  <c r="R493" i="3"/>
  <c r="P425" i="3"/>
  <c r="Q425" i="3"/>
  <c r="R425" i="3"/>
  <c r="P478" i="3"/>
  <c r="Q478" i="3"/>
  <c r="R478" i="3"/>
  <c r="P426" i="3"/>
  <c r="Q426" i="3"/>
  <c r="R426" i="3"/>
  <c r="P447" i="3"/>
  <c r="Q447" i="3"/>
  <c r="R447" i="3"/>
  <c r="P441" i="3"/>
  <c r="Q441" i="3"/>
  <c r="R441" i="3"/>
  <c r="R489" i="3"/>
  <c r="Q489" i="3"/>
  <c r="P489" i="3"/>
  <c r="R415" i="3"/>
  <c r="P415" i="3"/>
  <c r="Q415" i="3"/>
  <c r="P442" i="3"/>
  <c r="Q442" i="3"/>
  <c r="R442" i="3"/>
  <c r="R471" i="3"/>
  <c r="Q471" i="3"/>
  <c r="P471" i="3"/>
  <c r="R479" i="3"/>
  <c r="Q479" i="3"/>
  <c r="P479" i="3"/>
  <c r="P490" i="3"/>
  <c r="Q490" i="3"/>
  <c r="R490" i="3"/>
  <c r="P418" i="3"/>
  <c r="Q418" i="3"/>
  <c r="R418" i="3"/>
  <c r="Q427" i="3"/>
  <c r="R427" i="3"/>
  <c r="P427" i="3"/>
  <c r="Q435" i="3"/>
  <c r="R435" i="3"/>
  <c r="P435" i="3"/>
  <c r="P481" i="3"/>
  <c r="Q481" i="3"/>
  <c r="R481" i="3"/>
  <c r="P491" i="3"/>
  <c r="Q491" i="3"/>
  <c r="R491" i="3"/>
  <c r="P421" i="3"/>
  <c r="Q421" i="3"/>
  <c r="R421" i="3"/>
  <c r="P430" i="3"/>
  <c r="Q430" i="3"/>
  <c r="R430" i="3"/>
  <c r="P438" i="3"/>
  <c r="Q438" i="3"/>
  <c r="R438" i="3"/>
  <c r="P461" i="3"/>
  <c r="Q461" i="3"/>
  <c r="R461" i="3"/>
  <c r="P475" i="3"/>
  <c r="Q475" i="3"/>
  <c r="R475" i="3"/>
  <c r="R486" i="3"/>
  <c r="P486" i="3"/>
  <c r="Q486" i="3"/>
  <c r="P422" i="3"/>
  <c r="Q422" i="3"/>
  <c r="R422" i="3"/>
  <c r="P431" i="3"/>
  <c r="Q431" i="3"/>
  <c r="R431" i="3"/>
  <c r="P439" i="3"/>
  <c r="Q439" i="3"/>
  <c r="R439" i="3"/>
  <c r="P462" i="3"/>
  <c r="Q462" i="3"/>
  <c r="R462" i="3"/>
  <c r="P476" i="3"/>
  <c r="R476" i="3"/>
  <c r="Q476" i="3"/>
  <c r="P487" i="3"/>
  <c r="Q487" i="3"/>
  <c r="R487" i="3"/>
  <c r="P423" i="3"/>
  <c r="Q423" i="3"/>
  <c r="R423" i="3"/>
  <c r="R432" i="3"/>
  <c r="P432" i="3"/>
  <c r="Q432" i="3"/>
  <c r="R440" i="3"/>
  <c r="P440" i="3"/>
  <c r="Q440" i="3"/>
  <c r="Q463" i="3"/>
  <c r="R463" i="3"/>
  <c r="P463" i="3"/>
  <c r="P477" i="3"/>
  <c r="Q477" i="3"/>
  <c r="R477" i="3"/>
  <c r="P488" i="3"/>
  <c r="Q488" i="3"/>
  <c r="R488" i="3"/>
  <c r="P433" i="3"/>
  <c r="Q433" i="3"/>
  <c r="R433" i="3"/>
  <c r="P470" i="3"/>
  <c r="Q470" i="3"/>
  <c r="R470" i="3"/>
  <c r="P434" i="3"/>
  <c r="Q434" i="3"/>
  <c r="R434" i="3"/>
  <c r="P472" i="3"/>
  <c r="Q472" i="3"/>
  <c r="R472" i="3"/>
  <c r="B420" i="3"/>
  <c r="B429" i="3"/>
  <c r="B437" i="3"/>
  <c r="B460" i="3"/>
  <c r="B474" i="3"/>
  <c r="B485" i="3"/>
  <c r="B493" i="3"/>
  <c r="B505" i="3"/>
  <c r="B513" i="3"/>
  <c r="B524" i="3"/>
  <c r="B534" i="3"/>
  <c r="B542" i="3"/>
  <c r="B550" i="3"/>
  <c r="B559" i="3"/>
  <c r="B428" i="3"/>
  <c r="B473" i="3"/>
  <c r="B492" i="3"/>
  <c r="B512" i="3"/>
  <c r="B533" i="3"/>
  <c r="B549" i="3"/>
  <c r="B430" i="3"/>
  <c r="B461" i="3"/>
  <c r="B475" i="3"/>
  <c r="B486" i="3"/>
  <c r="B494" i="3"/>
  <c r="B506" i="3"/>
  <c r="AI514" i="3"/>
  <c r="B514" i="3"/>
  <c r="B525" i="3"/>
  <c r="B535" i="3"/>
  <c r="B543" i="3"/>
  <c r="B551" i="3"/>
  <c r="B560" i="3"/>
  <c r="B482" i="3"/>
  <c r="B504" i="3"/>
  <c r="B523" i="3"/>
  <c r="B541" i="3"/>
  <c r="B558" i="3"/>
  <c r="B421" i="3"/>
  <c r="B438" i="3"/>
  <c r="B422" i="3"/>
  <c r="B431" i="3"/>
  <c r="B439" i="3"/>
  <c r="B462" i="3"/>
  <c r="B476" i="3"/>
  <c r="B487" i="3"/>
  <c r="B495" i="3"/>
  <c r="B507" i="3"/>
  <c r="B515" i="3"/>
  <c r="B527" i="3"/>
  <c r="B536" i="3"/>
  <c r="B544" i="3"/>
  <c r="B552" i="3"/>
  <c r="B561" i="3"/>
  <c r="B452" i="3"/>
  <c r="B440" i="3"/>
  <c r="B488" i="3"/>
  <c r="B516" i="3"/>
  <c r="B528" i="3"/>
  <c r="B553" i="3"/>
  <c r="B562" i="3"/>
  <c r="B425" i="3"/>
  <c r="B433" i="3"/>
  <c r="B441" i="3"/>
  <c r="B470" i="3"/>
  <c r="B478" i="3"/>
  <c r="B489" i="3"/>
  <c r="B497" i="3"/>
  <c r="B509" i="3"/>
  <c r="B517" i="3"/>
  <c r="B529" i="3"/>
  <c r="B538" i="3"/>
  <c r="B546" i="3"/>
  <c r="B555" i="3"/>
  <c r="B563" i="3"/>
  <c r="B419" i="3"/>
  <c r="B423" i="3"/>
  <c r="B463" i="3"/>
  <c r="B496" i="3"/>
  <c r="B545" i="3"/>
  <c r="B434" i="3"/>
  <c r="B471" i="3"/>
  <c r="B479" i="3"/>
  <c r="B490" i="3"/>
  <c r="B498" i="3"/>
  <c r="B510" i="3"/>
  <c r="B519" i="3"/>
  <c r="B530" i="3"/>
  <c r="B539" i="3"/>
  <c r="B547" i="3"/>
  <c r="B556" i="3"/>
  <c r="B564" i="3"/>
  <c r="B436" i="3"/>
  <c r="B432" i="3"/>
  <c r="B477" i="3"/>
  <c r="B508" i="3"/>
  <c r="B537" i="3"/>
  <c r="B415" i="3"/>
  <c r="B426" i="3"/>
  <c r="B442" i="3"/>
  <c r="B418" i="3"/>
  <c r="B427" i="3"/>
  <c r="B435" i="3"/>
  <c r="B447" i="3"/>
  <c r="B472" i="3"/>
  <c r="B481" i="3"/>
  <c r="B491" i="3"/>
  <c r="B503" i="3"/>
  <c r="B511" i="3"/>
  <c r="B522" i="3"/>
  <c r="B531" i="3"/>
  <c r="B540" i="3"/>
  <c r="B548" i="3"/>
  <c r="B557" i="3"/>
  <c r="O476" i="3"/>
  <c r="N476" i="3"/>
  <c r="M476" i="3"/>
  <c r="M544" i="3"/>
  <c r="O544" i="3"/>
  <c r="N544" i="3"/>
  <c r="N463" i="3"/>
  <c r="M463" i="3"/>
  <c r="O463" i="3"/>
  <c r="N508" i="3"/>
  <c r="M508" i="3"/>
  <c r="O508" i="3"/>
  <c r="N537" i="3"/>
  <c r="M537" i="3"/>
  <c r="O537" i="3"/>
  <c r="N441" i="3"/>
  <c r="O441" i="3"/>
  <c r="M441" i="3"/>
  <c r="N415" i="3"/>
  <c r="M415" i="3"/>
  <c r="O415" i="3"/>
  <c r="N471" i="3"/>
  <c r="M471" i="3"/>
  <c r="O471" i="3"/>
  <c r="N490" i="3"/>
  <c r="M490" i="3"/>
  <c r="O490" i="3"/>
  <c r="N519" i="3"/>
  <c r="M519" i="3"/>
  <c r="O519" i="3"/>
  <c r="O547" i="3"/>
  <c r="M547" i="3"/>
  <c r="N547" i="3"/>
  <c r="N564" i="3"/>
  <c r="O564" i="3"/>
  <c r="M564" i="3"/>
  <c r="M418" i="3"/>
  <c r="O418" i="3"/>
  <c r="N418" i="3"/>
  <c r="M472" i="3"/>
  <c r="O472" i="3"/>
  <c r="N472" i="3"/>
  <c r="O491" i="3"/>
  <c r="M491" i="3"/>
  <c r="N491" i="3"/>
  <c r="M511" i="3"/>
  <c r="O511" i="3"/>
  <c r="N511" i="3"/>
  <c r="O531" i="3"/>
  <c r="M531" i="3"/>
  <c r="N531" i="3"/>
  <c r="N557" i="3"/>
  <c r="M557" i="3"/>
  <c r="O557" i="3"/>
  <c r="N419" i="3"/>
  <c r="M419" i="3"/>
  <c r="O419" i="3"/>
  <c r="M436" i="3"/>
  <c r="O436" i="3"/>
  <c r="N436" i="3"/>
  <c r="N504" i="3"/>
  <c r="M504" i="3"/>
  <c r="O504" i="3"/>
  <c r="N523" i="3"/>
  <c r="O523" i="3"/>
  <c r="M523" i="3"/>
  <c r="N541" i="3"/>
  <c r="M541" i="3"/>
  <c r="O541" i="3"/>
  <c r="M420" i="3"/>
  <c r="O420" i="3"/>
  <c r="N420" i="3"/>
  <c r="M429" i="3"/>
  <c r="O429" i="3"/>
  <c r="N429" i="3"/>
  <c r="N437" i="3"/>
  <c r="M437" i="3"/>
  <c r="O437" i="3"/>
  <c r="M460" i="3"/>
  <c r="O460" i="3"/>
  <c r="N460" i="3"/>
  <c r="M474" i="3"/>
  <c r="O474" i="3"/>
  <c r="N474" i="3"/>
  <c r="M485" i="3"/>
  <c r="O485" i="3"/>
  <c r="N485" i="3"/>
  <c r="M493" i="3"/>
  <c r="O493" i="3"/>
  <c r="N493" i="3"/>
  <c r="M505" i="3"/>
  <c r="O505" i="3"/>
  <c r="N505" i="3"/>
  <c r="M513" i="3"/>
  <c r="O513" i="3"/>
  <c r="N513" i="3"/>
  <c r="M524" i="3"/>
  <c r="O524" i="3"/>
  <c r="N524" i="3"/>
  <c r="N534" i="3"/>
  <c r="O534" i="3"/>
  <c r="M534" i="3"/>
  <c r="O542" i="3"/>
  <c r="M542" i="3"/>
  <c r="N542" i="3"/>
  <c r="N550" i="3"/>
  <c r="O550" i="3"/>
  <c r="M550" i="3"/>
  <c r="O559" i="3"/>
  <c r="N559" i="3"/>
  <c r="M559" i="3"/>
  <c r="N422" i="3"/>
  <c r="O422" i="3"/>
  <c r="M422" i="3"/>
  <c r="O507" i="3"/>
  <c r="M507" i="3"/>
  <c r="N507" i="3"/>
  <c r="N432" i="3"/>
  <c r="M432" i="3"/>
  <c r="O432" i="3"/>
  <c r="O488" i="3"/>
  <c r="N488" i="3"/>
  <c r="M488" i="3"/>
  <c r="N528" i="3"/>
  <c r="M528" i="3"/>
  <c r="O528" i="3"/>
  <c r="M553" i="3"/>
  <c r="O553" i="3"/>
  <c r="N553" i="3"/>
  <c r="O470" i="3"/>
  <c r="N470" i="3"/>
  <c r="M470" i="3"/>
  <c r="N421" i="3"/>
  <c r="M421" i="3"/>
  <c r="O421" i="3"/>
  <c r="N430" i="3"/>
  <c r="O430" i="3"/>
  <c r="M430" i="3"/>
  <c r="O438" i="3"/>
  <c r="M438" i="3"/>
  <c r="N438" i="3"/>
  <c r="N461" i="3"/>
  <c r="M461" i="3"/>
  <c r="O461" i="3"/>
  <c r="N475" i="3"/>
  <c r="M475" i="3"/>
  <c r="O475" i="3"/>
  <c r="N486" i="3"/>
  <c r="M486" i="3"/>
  <c r="O486" i="3"/>
  <c r="O494" i="3"/>
  <c r="M494" i="3"/>
  <c r="N494" i="3"/>
  <c r="N506" i="3"/>
  <c r="M506" i="3"/>
  <c r="O506" i="3"/>
  <c r="N514" i="3"/>
  <c r="M514" i="3"/>
  <c r="O514" i="3"/>
  <c r="O525" i="3"/>
  <c r="N525" i="3"/>
  <c r="M525" i="3"/>
  <c r="M535" i="3"/>
  <c r="O535" i="3"/>
  <c r="N535" i="3"/>
  <c r="N543" i="3"/>
  <c r="M543" i="3"/>
  <c r="O543" i="3"/>
  <c r="M551" i="3"/>
  <c r="O551" i="3"/>
  <c r="N551" i="3"/>
  <c r="N560" i="3"/>
  <c r="M560" i="3"/>
  <c r="O560" i="3"/>
  <c r="O462" i="3"/>
  <c r="M462" i="3"/>
  <c r="N462" i="3"/>
  <c r="N515" i="3"/>
  <c r="O515" i="3"/>
  <c r="M515" i="3"/>
  <c r="M561" i="3"/>
  <c r="O561" i="3"/>
  <c r="N561" i="3"/>
  <c r="N439" i="3"/>
  <c r="M439" i="3"/>
  <c r="O439" i="3"/>
  <c r="N477" i="3"/>
  <c r="M477" i="3"/>
  <c r="O477" i="3"/>
  <c r="M487" i="3"/>
  <c r="O487" i="3"/>
  <c r="N487" i="3"/>
  <c r="N536" i="3"/>
  <c r="O536" i="3"/>
  <c r="M536" i="3"/>
  <c r="N423" i="3"/>
  <c r="M423" i="3"/>
  <c r="O423" i="3"/>
  <c r="M496" i="3"/>
  <c r="N496" i="3"/>
  <c r="O496" i="3"/>
  <c r="N545" i="3"/>
  <c r="M545" i="3"/>
  <c r="O545" i="3"/>
  <c r="M478" i="3"/>
  <c r="O478" i="3"/>
  <c r="N478" i="3"/>
  <c r="M433" i="3"/>
  <c r="O433" i="3"/>
  <c r="N433" i="3"/>
  <c r="M489" i="3"/>
  <c r="O489" i="3"/>
  <c r="N489" i="3"/>
  <c r="N517" i="3"/>
  <c r="M517" i="3"/>
  <c r="O517" i="3"/>
  <c r="M538" i="3"/>
  <c r="O538" i="3"/>
  <c r="N538" i="3"/>
  <c r="N555" i="3"/>
  <c r="M555" i="3"/>
  <c r="O555" i="3"/>
  <c r="M442" i="3"/>
  <c r="O442" i="3"/>
  <c r="N442" i="3"/>
  <c r="N539" i="3"/>
  <c r="O539" i="3"/>
  <c r="M539" i="3"/>
  <c r="M431" i="3"/>
  <c r="O431" i="3"/>
  <c r="N431" i="3"/>
  <c r="N495" i="3"/>
  <c r="M495" i="3"/>
  <c r="O495" i="3"/>
  <c r="M527" i="3"/>
  <c r="O527" i="3"/>
  <c r="N527" i="3"/>
  <c r="M440" i="3"/>
  <c r="O440" i="3"/>
  <c r="N440" i="3"/>
  <c r="M516" i="3"/>
  <c r="O516" i="3"/>
  <c r="N516" i="3"/>
  <c r="N562" i="3"/>
  <c r="M562" i="3"/>
  <c r="O562" i="3"/>
  <c r="O425" i="3"/>
  <c r="N425" i="3"/>
  <c r="M425" i="3"/>
  <c r="N497" i="3"/>
  <c r="M497" i="3"/>
  <c r="O497" i="3"/>
  <c r="M509" i="3"/>
  <c r="O509" i="3"/>
  <c r="N509" i="3"/>
  <c r="M529" i="3"/>
  <c r="O529" i="3"/>
  <c r="N529" i="3"/>
  <c r="M546" i="3"/>
  <c r="O546" i="3"/>
  <c r="N546" i="3"/>
  <c r="M563" i="3"/>
  <c r="O563" i="3"/>
  <c r="N563" i="3"/>
  <c r="N434" i="3"/>
  <c r="M434" i="3"/>
  <c r="O434" i="3"/>
  <c r="M510" i="3"/>
  <c r="N510" i="3"/>
  <c r="O510" i="3"/>
  <c r="N556" i="3"/>
  <c r="O556" i="3"/>
  <c r="M556" i="3"/>
  <c r="N435" i="3"/>
  <c r="M435" i="3"/>
  <c r="O435" i="3"/>
  <c r="N552" i="3"/>
  <c r="O552" i="3"/>
  <c r="M552" i="3"/>
  <c r="N426" i="3"/>
  <c r="M426" i="3"/>
  <c r="O426" i="3"/>
  <c r="N479" i="3"/>
  <c r="M479" i="3"/>
  <c r="O479" i="3"/>
  <c r="M498" i="3"/>
  <c r="O498" i="3"/>
  <c r="N498" i="3"/>
  <c r="N530" i="3"/>
  <c r="M530" i="3"/>
  <c r="O530" i="3"/>
  <c r="M427" i="3"/>
  <c r="O427" i="3"/>
  <c r="N427" i="3"/>
  <c r="M447" i="3"/>
  <c r="O447" i="3"/>
  <c r="N447" i="3"/>
  <c r="O481" i="3"/>
  <c r="M481" i="3"/>
  <c r="N481" i="3"/>
  <c r="N503" i="3"/>
  <c r="M503" i="3"/>
  <c r="O503" i="3"/>
  <c r="M522" i="3"/>
  <c r="O522" i="3"/>
  <c r="N522" i="3"/>
  <c r="M540" i="3"/>
  <c r="O540" i="3"/>
  <c r="N540" i="3"/>
  <c r="N548" i="3"/>
  <c r="M548" i="3"/>
  <c r="O548" i="3"/>
  <c r="N428" i="3"/>
  <c r="M428" i="3"/>
  <c r="O428" i="3"/>
  <c r="N452" i="3"/>
  <c r="M452" i="3"/>
  <c r="O452" i="3"/>
  <c r="N473" i="3"/>
  <c r="O473" i="3"/>
  <c r="M473" i="3"/>
  <c r="N492" i="3"/>
  <c r="M492" i="3"/>
  <c r="O492" i="3"/>
  <c r="N512" i="3"/>
  <c r="M512" i="3"/>
  <c r="O512" i="3"/>
  <c r="M533" i="3"/>
  <c r="O533" i="3"/>
  <c r="N533" i="3"/>
  <c r="M549" i="3"/>
  <c r="O549" i="3"/>
  <c r="N549" i="3"/>
  <c r="M558" i="3"/>
  <c r="O558" i="3"/>
  <c r="N558" i="3"/>
  <c r="L477" i="3"/>
  <c r="H477" i="3"/>
  <c r="J477" i="3"/>
  <c r="K477" i="3"/>
  <c r="F477" i="3"/>
  <c r="G477" i="3"/>
  <c r="I477" i="3"/>
  <c r="G472" i="3"/>
  <c r="H472" i="3"/>
  <c r="K472" i="3"/>
  <c r="F472" i="3"/>
  <c r="I472" i="3"/>
  <c r="J472" i="3"/>
  <c r="L472" i="3"/>
  <c r="F428" i="3"/>
  <c r="G428" i="3"/>
  <c r="H428" i="3"/>
  <c r="I428" i="3"/>
  <c r="J428" i="3"/>
  <c r="K428" i="3"/>
  <c r="L428" i="3"/>
  <c r="H452" i="3"/>
  <c r="I452" i="3"/>
  <c r="J452" i="3"/>
  <c r="K452" i="3"/>
  <c r="L452" i="3"/>
  <c r="F452" i="3"/>
  <c r="G452" i="3"/>
  <c r="H473" i="3"/>
  <c r="I473" i="3"/>
  <c r="F473" i="3"/>
  <c r="G473" i="3"/>
  <c r="L473" i="3"/>
  <c r="J473" i="3"/>
  <c r="K473" i="3"/>
  <c r="I492" i="3"/>
  <c r="J492" i="3"/>
  <c r="F492" i="3"/>
  <c r="L492" i="3"/>
  <c r="G492" i="3"/>
  <c r="H492" i="3"/>
  <c r="K492" i="3"/>
  <c r="I504" i="3"/>
  <c r="J504" i="3"/>
  <c r="K504" i="3"/>
  <c r="G504" i="3"/>
  <c r="H504" i="3"/>
  <c r="L504" i="3"/>
  <c r="F504" i="3"/>
  <c r="J512" i="3"/>
  <c r="G512" i="3"/>
  <c r="H512" i="3"/>
  <c r="F512" i="3"/>
  <c r="I512" i="3"/>
  <c r="K512" i="3"/>
  <c r="L512" i="3"/>
  <c r="L523" i="3"/>
  <c r="F523" i="3"/>
  <c r="G523" i="3"/>
  <c r="H523" i="3"/>
  <c r="I523" i="3"/>
  <c r="J523" i="3"/>
  <c r="K523" i="3"/>
  <c r="G533" i="3"/>
  <c r="H533" i="3"/>
  <c r="F533" i="3"/>
  <c r="I533" i="3"/>
  <c r="J533" i="3"/>
  <c r="K533" i="3"/>
  <c r="L533" i="3"/>
  <c r="G541" i="3"/>
  <c r="H541" i="3"/>
  <c r="F541" i="3"/>
  <c r="I541" i="3"/>
  <c r="J541" i="3"/>
  <c r="K541" i="3"/>
  <c r="L541" i="3"/>
  <c r="G549" i="3"/>
  <c r="F549" i="3"/>
  <c r="H549" i="3"/>
  <c r="I549" i="3"/>
  <c r="J549" i="3"/>
  <c r="K549" i="3"/>
  <c r="L549" i="3"/>
  <c r="G558" i="3"/>
  <c r="F558" i="3"/>
  <c r="H558" i="3"/>
  <c r="I558" i="3"/>
  <c r="J558" i="3"/>
  <c r="K558" i="3"/>
  <c r="L558" i="3"/>
  <c r="F420" i="3"/>
  <c r="G420" i="3"/>
  <c r="H420" i="3"/>
  <c r="I420" i="3"/>
  <c r="J420" i="3"/>
  <c r="K420" i="3"/>
  <c r="L420" i="3"/>
  <c r="F429" i="3"/>
  <c r="G429" i="3"/>
  <c r="H429" i="3"/>
  <c r="I429" i="3"/>
  <c r="J429" i="3"/>
  <c r="K429" i="3"/>
  <c r="L429" i="3"/>
  <c r="F437" i="3"/>
  <c r="G437" i="3"/>
  <c r="H437" i="3"/>
  <c r="I437" i="3"/>
  <c r="J437" i="3"/>
  <c r="K437" i="3"/>
  <c r="L437" i="3"/>
  <c r="H460" i="3"/>
  <c r="I460" i="3"/>
  <c r="F460" i="3"/>
  <c r="J460" i="3"/>
  <c r="K460" i="3"/>
  <c r="G460" i="3"/>
  <c r="L460" i="3"/>
  <c r="I474" i="3"/>
  <c r="J474" i="3"/>
  <c r="G474" i="3"/>
  <c r="K474" i="3"/>
  <c r="L474" i="3"/>
  <c r="F474" i="3"/>
  <c r="H474" i="3"/>
  <c r="J485" i="3"/>
  <c r="K485" i="3"/>
  <c r="H485" i="3"/>
  <c r="L485" i="3"/>
  <c r="I485" i="3"/>
  <c r="F485" i="3"/>
  <c r="G485" i="3"/>
  <c r="J493" i="3"/>
  <c r="K493" i="3"/>
  <c r="F493" i="3"/>
  <c r="H493" i="3"/>
  <c r="I493" i="3"/>
  <c r="G493" i="3"/>
  <c r="L493" i="3"/>
  <c r="J505" i="3"/>
  <c r="K505" i="3"/>
  <c r="F505" i="3"/>
  <c r="G505" i="3"/>
  <c r="H505" i="3"/>
  <c r="I505" i="3"/>
  <c r="L505" i="3"/>
  <c r="K513" i="3"/>
  <c r="G513" i="3"/>
  <c r="I513" i="3"/>
  <c r="J513" i="3"/>
  <c r="H513" i="3"/>
  <c r="L513" i="3"/>
  <c r="F513" i="3"/>
  <c r="G524" i="3"/>
  <c r="H524" i="3"/>
  <c r="K524" i="3"/>
  <c r="L524" i="3"/>
  <c r="F524" i="3"/>
  <c r="I524" i="3"/>
  <c r="J524" i="3"/>
  <c r="F534" i="3"/>
  <c r="H534" i="3"/>
  <c r="I534" i="3"/>
  <c r="L534" i="3"/>
  <c r="G534" i="3"/>
  <c r="J534" i="3"/>
  <c r="K534" i="3"/>
  <c r="F542" i="3"/>
  <c r="H542" i="3"/>
  <c r="I542" i="3"/>
  <c r="G542" i="3"/>
  <c r="J542" i="3"/>
  <c r="K542" i="3"/>
  <c r="L542" i="3"/>
  <c r="H550" i="3"/>
  <c r="G550" i="3"/>
  <c r="I550" i="3"/>
  <c r="J550" i="3"/>
  <c r="K550" i="3"/>
  <c r="L550" i="3"/>
  <c r="F550" i="3"/>
  <c r="H559" i="3"/>
  <c r="F559" i="3"/>
  <c r="G559" i="3"/>
  <c r="I559" i="3"/>
  <c r="J559" i="3"/>
  <c r="K559" i="3"/>
  <c r="L559" i="3"/>
  <c r="F421" i="3"/>
  <c r="G421" i="3"/>
  <c r="H421" i="3"/>
  <c r="I421" i="3"/>
  <c r="J421" i="3"/>
  <c r="K421" i="3"/>
  <c r="L421" i="3"/>
  <c r="G430" i="3"/>
  <c r="H430" i="3"/>
  <c r="I430" i="3"/>
  <c r="J430" i="3"/>
  <c r="K430" i="3"/>
  <c r="L430" i="3"/>
  <c r="F430" i="3"/>
  <c r="G438" i="3"/>
  <c r="H438" i="3"/>
  <c r="I438" i="3"/>
  <c r="J438" i="3"/>
  <c r="K438" i="3"/>
  <c r="L438" i="3"/>
  <c r="F438" i="3"/>
  <c r="I461" i="3"/>
  <c r="J461" i="3"/>
  <c r="K461" i="3"/>
  <c r="H461" i="3"/>
  <c r="L461" i="3"/>
  <c r="F461" i="3"/>
  <c r="G461" i="3"/>
  <c r="J475" i="3"/>
  <c r="K475" i="3"/>
  <c r="L475" i="3"/>
  <c r="F475" i="3"/>
  <c r="G475" i="3"/>
  <c r="H475" i="3"/>
  <c r="I475" i="3"/>
  <c r="K486" i="3"/>
  <c r="L486" i="3"/>
  <c r="F486" i="3"/>
  <c r="G486" i="3"/>
  <c r="H486" i="3"/>
  <c r="I486" i="3"/>
  <c r="J486" i="3"/>
  <c r="K494" i="3"/>
  <c r="L494" i="3"/>
  <c r="I494" i="3"/>
  <c r="F494" i="3"/>
  <c r="G494" i="3"/>
  <c r="H494" i="3"/>
  <c r="J494" i="3"/>
  <c r="K506" i="3"/>
  <c r="L506" i="3"/>
  <c r="G506" i="3"/>
  <c r="I506" i="3"/>
  <c r="J506" i="3"/>
  <c r="F506" i="3"/>
  <c r="H506" i="3"/>
  <c r="L514" i="3"/>
  <c r="I514" i="3"/>
  <c r="K514" i="3"/>
  <c r="F514" i="3"/>
  <c r="G514" i="3"/>
  <c r="H514" i="3"/>
  <c r="J514" i="3"/>
  <c r="F525" i="3"/>
  <c r="H525" i="3"/>
  <c r="I525" i="3"/>
  <c r="G525" i="3"/>
  <c r="J525" i="3"/>
  <c r="K525" i="3"/>
  <c r="L525" i="3"/>
  <c r="G535" i="3"/>
  <c r="I535" i="3"/>
  <c r="J535" i="3"/>
  <c r="F535" i="3"/>
  <c r="H535" i="3"/>
  <c r="K535" i="3"/>
  <c r="L535" i="3"/>
  <c r="I543" i="3"/>
  <c r="K543" i="3"/>
  <c r="L543" i="3"/>
  <c r="F543" i="3"/>
  <c r="G543" i="3"/>
  <c r="H543" i="3"/>
  <c r="J543" i="3"/>
  <c r="I551" i="3"/>
  <c r="J551" i="3"/>
  <c r="K551" i="3"/>
  <c r="L551" i="3"/>
  <c r="F551" i="3"/>
  <c r="G551" i="3"/>
  <c r="H551" i="3"/>
  <c r="I560" i="3"/>
  <c r="H560" i="3"/>
  <c r="J560" i="3"/>
  <c r="K560" i="3"/>
  <c r="L560" i="3"/>
  <c r="F560" i="3"/>
  <c r="G560" i="3"/>
  <c r="I440" i="3"/>
  <c r="J440" i="3"/>
  <c r="K440" i="3"/>
  <c r="L440" i="3"/>
  <c r="F440" i="3"/>
  <c r="G440" i="3"/>
  <c r="H440" i="3"/>
  <c r="F496" i="3"/>
  <c r="G496" i="3"/>
  <c r="I496" i="3"/>
  <c r="J496" i="3"/>
  <c r="H496" i="3"/>
  <c r="K496" i="3"/>
  <c r="L496" i="3"/>
  <c r="I528" i="3"/>
  <c r="K528" i="3"/>
  <c r="L528" i="3"/>
  <c r="H528" i="3"/>
  <c r="J528" i="3"/>
  <c r="F528" i="3"/>
  <c r="G528" i="3"/>
  <c r="K553" i="3"/>
  <c r="F553" i="3"/>
  <c r="G553" i="3"/>
  <c r="H553" i="3"/>
  <c r="I553" i="3"/>
  <c r="J553" i="3"/>
  <c r="L553" i="3"/>
  <c r="J441" i="3"/>
  <c r="K441" i="3"/>
  <c r="L441" i="3"/>
  <c r="F441" i="3"/>
  <c r="G441" i="3"/>
  <c r="H441" i="3"/>
  <c r="I441" i="3"/>
  <c r="F489" i="3"/>
  <c r="G489" i="3"/>
  <c r="L489" i="3"/>
  <c r="H489" i="3"/>
  <c r="I489" i="3"/>
  <c r="J489" i="3"/>
  <c r="K489" i="3"/>
  <c r="F509" i="3"/>
  <c r="G509" i="3"/>
  <c r="H509" i="3"/>
  <c r="J509" i="3"/>
  <c r="K509" i="3"/>
  <c r="I509" i="3"/>
  <c r="L509" i="3"/>
  <c r="J538" i="3"/>
  <c r="L538" i="3"/>
  <c r="I538" i="3"/>
  <c r="K538" i="3"/>
  <c r="F538" i="3"/>
  <c r="G538" i="3"/>
  <c r="H538" i="3"/>
  <c r="L546" i="3"/>
  <c r="H546" i="3"/>
  <c r="I546" i="3"/>
  <c r="J546" i="3"/>
  <c r="K546" i="3"/>
  <c r="F546" i="3"/>
  <c r="G546" i="3"/>
  <c r="L563" i="3"/>
  <c r="F563" i="3"/>
  <c r="G563" i="3"/>
  <c r="H563" i="3"/>
  <c r="I563" i="3"/>
  <c r="J563" i="3"/>
  <c r="K563" i="3"/>
  <c r="K426" i="3"/>
  <c r="L426" i="3"/>
  <c r="F426" i="3"/>
  <c r="G426" i="3"/>
  <c r="H426" i="3"/>
  <c r="I426" i="3"/>
  <c r="J426" i="3"/>
  <c r="F471" i="3"/>
  <c r="G471" i="3"/>
  <c r="H471" i="3"/>
  <c r="J471" i="3"/>
  <c r="K471" i="3"/>
  <c r="I471" i="3"/>
  <c r="L471" i="3"/>
  <c r="H510" i="3"/>
  <c r="J510" i="3"/>
  <c r="L510" i="3"/>
  <c r="F510" i="3"/>
  <c r="G510" i="3"/>
  <c r="I510" i="3"/>
  <c r="K510" i="3"/>
  <c r="K539" i="3"/>
  <c r="F539" i="3"/>
  <c r="G539" i="3"/>
  <c r="H539" i="3"/>
  <c r="I539" i="3"/>
  <c r="J539" i="3"/>
  <c r="L539" i="3"/>
  <c r="I556" i="3"/>
  <c r="J556" i="3"/>
  <c r="K556" i="3"/>
  <c r="L556" i="3"/>
  <c r="F556" i="3"/>
  <c r="G556" i="3"/>
  <c r="H556" i="3"/>
  <c r="K418" i="3"/>
  <c r="L418" i="3"/>
  <c r="F418" i="3"/>
  <c r="G418" i="3"/>
  <c r="H418" i="3"/>
  <c r="I418" i="3"/>
  <c r="J418" i="3"/>
  <c r="L435" i="3"/>
  <c r="F435" i="3"/>
  <c r="G435" i="3"/>
  <c r="H435" i="3"/>
  <c r="I435" i="3"/>
  <c r="J435" i="3"/>
  <c r="K435" i="3"/>
  <c r="H491" i="3"/>
  <c r="I491" i="3"/>
  <c r="J491" i="3"/>
  <c r="L491" i="3"/>
  <c r="F491" i="3"/>
  <c r="G491" i="3"/>
  <c r="K491" i="3"/>
  <c r="I511" i="3"/>
  <c r="L511" i="3"/>
  <c r="F511" i="3"/>
  <c r="H511" i="3"/>
  <c r="J511" i="3"/>
  <c r="K511" i="3"/>
  <c r="G511" i="3"/>
  <c r="L531" i="3"/>
  <c r="F531" i="3"/>
  <c r="G531" i="3"/>
  <c r="H531" i="3"/>
  <c r="I531" i="3"/>
  <c r="J531" i="3"/>
  <c r="K531" i="3"/>
  <c r="F548" i="3"/>
  <c r="L548" i="3"/>
  <c r="G548" i="3"/>
  <c r="H548" i="3"/>
  <c r="I548" i="3"/>
  <c r="J548" i="3"/>
  <c r="K548" i="3"/>
  <c r="F557" i="3"/>
  <c r="K557" i="3"/>
  <c r="L557" i="3"/>
  <c r="G557" i="3"/>
  <c r="H557" i="3"/>
  <c r="I557" i="3"/>
  <c r="J557" i="3"/>
  <c r="L419" i="3"/>
  <c r="F419" i="3"/>
  <c r="G419" i="3"/>
  <c r="H419" i="3"/>
  <c r="I419" i="3"/>
  <c r="J419" i="3"/>
  <c r="K419" i="3"/>
  <c r="F436" i="3"/>
  <c r="G436" i="3"/>
  <c r="H436" i="3"/>
  <c r="I436" i="3"/>
  <c r="J436" i="3"/>
  <c r="K436" i="3"/>
  <c r="L436" i="3"/>
  <c r="G422" i="3"/>
  <c r="H422" i="3"/>
  <c r="I422" i="3"/>
  <c r="J422" i="3"/>
  <c r="K422" i="3"/>
  <c r="L422" i="3"/>
  <c r="F422" i="3"/>
  <c r="H431" i="3"/>
  <c r="I431" i="3"/>
  <c r="J431" i="3"/>
  <c r="K431" i="3"/>
  <c r="L431" i="3"/>
  <c r="F431" i="3"/>
  <c r="G431" i="3"/>
  <c r="H439" i="3"/>
  <c r="I439" i="3"/>
  <c r="J439" i="3"/>
  <c r="K439" i="3"/>
  <c r="L439" i="3"/>
  <c r="F439" i="3"/>
  <c r="G439" i="3"/>
  <c r="J462" i="3"/>
  <c r="K462" i="3"/>
  <c r="F462" i="3"/>
  <c r="G462" i="3"/>
  <c r="H462" i="3"/>
  <c r="I462" i="3"/>
  <c r="L462" i="3"/>
  <c r="K476" i="3"/>
  <c r="L476" i="3"/>
  <c r="G476" i="3"/>
  <c r="H476" i="3"/>
  <c r="I476" i="3"/>
  <c r="J476" i="3"/>
  <c r="F476" i="3"/>
  <c r="L487" i="3"/>
  <c r="F487" i="3"/>
  <c r="H487" i="3"/>
  <c r="I487" i="3"/>
  <c r="G487" i="3"/>
  <c r="J487" i="3"/>
  <c r="K487" i="3"/>
  <c r="L495" i="3"/>
  <c r="F495" i="3"/>
  <c r="G495" i="3"/>
  <c r="I495" i="3"/>
  <c r="J495" i="3"/>
  <c r="K495" i="3"/>
  <c r="H495" i="3"/>
  <c r="L507" i="3"/>
  <c r="J507" i="3"/>
  <c r="F507" i="3"/>
  <c r="G507" i="3"/>
  <c r="H507" i="3"/>
  <c r="I507" i="3"/>
  <c r="K507" i="3"/>
  <c r="K515" i="3"/>
  <c r="F515" i="3"/>
  <c r="I515" i="3"/>
  <c r="J515" i="3"/>
  <c r="L515" i="3"/>
  <c r="G515" i="3"/>
  <c r="H515" i="3"/>
  <c r="H527" i="3"/>
  <c r="J527" i="3"/>
  <c r="K527" i="3"/>
  <c r="F527" i="3"/>
  <c r="G527" i="3"/>
  <c r="I527" i="3"/>
  <c r="L527" i="3"/>
  <c r="H536" i="3"/>
  <c r="J536" i="3"/>
  <c r="K536" i="3"/>
  <c r="L536" i="3"/>
  <c r="F536" i="3"/>
  <c r="G536" i="3"/>
  <c r="I536" i="3"/>
  <c r="J544" i="3"/>
  <c r="F544" i="3"/>
  <c r="G544" i="3"/>
  <c r="H544" i="3"/>
  <c r="I544" i="3"/>
  <c r="K544" i="3"/>
  <c r="L544" i="3"/>
  <c r="J552" i="3"/>
  <c r="L552" i="3"/>
  <c r="F552" i="3"/>
  <c r="G552" i="3"/>
  <c r="H552" i="3"/>
  <c r="I552" i="3"/>
  <c r="K552" i="3"/>
  <c r="J561" i="3"/>
  <c r="K561" i="3"/>
  <c r="L561" i="3"/>
  <c r="F561" i="3"/>
  <c r="G561" i="3"/>
  <c r="H561" i="3"/>
  <c r="I561" i="3"/>
  <c r="I432" i="3"/>
  <c r="J432" i="3"/>
  <c r="K432" i="3"/>
  <c r="L432" i="3"/>
  <c r="F432" i="3"/>
  <c r="G432" i="3"/>
  <c r="H432" i="3"/>
  <c r="F488" i="3"/>
  <c r="I488" i="3"/>
  <c r="K488" i="3"/>
  <c r="L488" i="3"/>
  <c r="G488" i="3"/>
  <c r="H488" i="3"/>
  <c r="J488" i="3"/>
  <c r="F516" i="3"/>
  <c r="G516" i="3"/>
  <c r="H516" i="3"/>
  <c r="I516" i="3"/>
  <c r="J516" i="3"/>
  <c r="K516" i="3"/>
  <c r="L516" i="3"/>
  <c r="K545" i="3"/>
  <c r="F545" i="3"/>
  <c r="G545" i="3"/>
  <c r="H545" i="3"/>
  <c r="I545" i="3"/>
  <c r="J545" i="3"/>
  <c r="L545" i="3"/>
  <c r="J433" i="3"/>
  <c r="K433" i="3"/>
  <c r="L433" i="3"/>
  <c r="F433" i="3"/>
  <c r="G433" i="3"/>
  <c r="H433" i="3"/>
  <c r="I433" i="3"/>
  <c r="F478" i="3"/>
  <c r="K478" i="3"/>
  <c r="J478" i="3"/>
  <c r="L478" i="3"/>
  <c r="G478" i="3"/>
  <c r="H478" i="3"/>
  <c r="I478" i="3"/>
  <c r="F517" i="3"/>
  <c r="H517" i="3"/>
  <c r="I517" i="3"/>
  <c r="J517" i="3"/>
  <c r="K517" i="3"/>
  <c r="L517" i="3"/>
  <c r="G517" i="3"/>
  <c r="I415" i="3"/>
  <c r="J415" i="3"/>
  <c r="K415" i="3"/>
  <c r="L415" i="3"/>
  <c r="F415" i="3"/>
  <c r="G415" i="3"/>
  <c r="H415" i="3"/>
  <c r="K442" i="3"/>
  <c r="L442" i="3"/>
  <c r="F442" i="3"/>
  <c r="G442" i="3"/>
  <c r="H442" i="3"/>
  <c r="I442" i="3"/>
  <c r="J442" i="3"/>
  <c r="G490" i="3"/>
  <c r="H490" i="3"/>
  <c r="I490" i="3"/>
  <c r="J490" i="3"/>
  <c r="K490" i="3"/>
  <c r="L490" i="3"/>
  <c r="F490" i="3"/>
  <c r="K530" i="3"/>
  <c r="F530" i="3"/>
  <c r="H530" i="3"/>
  <c r="I530" i="3"/>
  <c r="J530" i="3"/>
  <c r="L530" i="3"/>
  <c r="G530" i="3"/>
  <c r="J547" i="3"/>
  <c r="K547" i="3"/>
  <c r="L547" i="3"/>
  <c r="F547" i="3"/>
  <c r="G547" i="3"/>
  <c r="H547" i="3"/>
  <c r="I547" i="3"/>
  <c r="H503" i="3"/>
  <c r="I503" i="3"/>
  <c r="F503" i="3"/>
  <c r="J503" i="3"/>
  <c r="K503" i="3"/>
  <c r="G503" i="3"/>
  <c r="L503" i="3"/>
  <c r="K434" i="3"/>
  <c r="L434" i="3"/>
  <c r="F434" i="3"/>
  <c r="G434" i="3"/>
  <c r="H434" i="3"/>
  <c r="I434" i="3"/>
  <c r="J434" i="3"/>
  <c r="F479" i="3"/>
  <c r="G479" i="3"/>
  <c r="H479" i="3"/>
  <c r="I479" i="3"/>
  <c r="J479" i="3"/>
  <c r="K479" i="3"/>
  <c r="L479" i="3"/>
  <c r="H519" i="3"/>
  <c r="J519" i="3"/>
  <c r="K519" i="3"/>
  <c r="G519" i="3"/>
  <c r="I519" i="3"/>
  <c r="L519" i="3"/>
  <c r="F519" i="3"/>
  <c r="H564" i="3"/>
  <c r="I564" i="3"/>
  <c r="J564" i="3"/>
  <c r="K564" i="3"/>
  <c r="L564" i="3"/>
  <c r="F564" i="3"/>
  <c r="G564" i="3"/>
  <c r="L427" i="3"/>
  <c r="F427" i="3"/>
  <c r="G427" i="3"/>
  <c r="H427" i="3"/>
  <c r="I427" i="3"/>
  <c r="J427" i="3"/>
  <c r="K427" i="3"/>
  <c r="G447" i="3"/>
  <c r="H447" i="3"/>
  <c r="I447" i="3"/>
  <c r="J447" i="3"/>
  <c r="K447" i="3"/>
  <c r="L447" i="3"/>
  <c r="F447" i="3"/>
  <c r="H481" i="3"/>
  <c r="I481" i="3"/>
  <c r="L481" i="3"/>
  <c r="G481" i="3"/>
  <c r="J481" i="3"/>
  <c r="K481" i="3"/>
  <c r="F481" i="3"/>
  <c r="K522" i="3"/>
  <c r="F522" i="3"/>
  <c r="L522" i="3"/>
  <c r="G522" i="3"/>
  <c r="H522" i="3"/>
  <c r="I522" i="3"/>
  <c r="J522" i="3"/>
  <c r="L540" i="3"/>
  <c r="F540" i="3"/>
  <c r="G540" i="3"/>
  <c r="I540" i="3"/>
  <c r="J540" i="3"/>
  <c r="K540" i="3"/>
  <c r="H540" i="3"/>
  <c r="H423" i="3"/>
  <c r="I423" i="3"/>
  <c r="J423" i="3"/>
  <c r="K423" i="3"/>
  <c r="L423" i="3"/>
  <c r="F423" i="3"/>
  <c r="G423" i="3"/>
  <c r="K463" i="3"/>
  <c r="L463" i="3"/>
  <c r="G463" i="3"/>
  <c r="I463" i="3"/>
  <c r="J463" i="3"/>
  <c r="F463" i="3"/>
  <c r="H463" i="3"/>
  <c r="F508" i="3"/>
  <c r="G508" i="3"/>
  <c r="H508" i="3"/>
  <c r="L508" i="3"/>
  <c r="I508" i="3"/>
  <c r="J508" i="3"/>
  <c r="K508" i="3"/>
  <c r="I537" i="3"/>
  <c r="K537" i="3"/>
  <c r="L537" i="3"/>
  <c r="F537" i="3"/>
  <c r="G537" i="3"/>
  <c r="H537" i="3"/>
  <c r="J537" i="3"/>
  <c r="K562" i="3"/>
  <c r="F562" i="3"/>
  <c r="G562" i="3"/>
  <c r="H562" i="3"/>
  <c r="I562" i="3"/>
  <c r="J562" i="3"/>
  <c r="L562" i="3"/>
  <c r="J425" i="3"/>
  <c r="K425" i="3"/>
  <c r="L425" i="3"/>
  <c r="F425" i="3"/>
  <c r="G425" i="3"/>
  <c r="H425" i="3"/>
  <c r="I425" i="3"/>
  <c r="F470" i="3"/>
  <c r="G470" i="3"/>
  <c r="H470" i="3"/>
  <c r="I470" i="3"/>
  <c r="J470" i="3"/>
  <c r="K470" i="3"/>
  <c r="L470" i="3"/>
  <c r="F497" i="3"/>
  <c r="G497" i="3"/>
  <c r="J497" i="3"/>
  <c r="L497" i="3"/>
  <c r="K497" i="3"/>
  <c r="H497" i="3"/>
  <c r="I497" i="3"/>
  <c r="J529" i="3"/>
  <c r="L529" i="3"/>
  <c r="F529" i="3"/>
  <c r="G529" i="3"/>
  <c r="H529" i="3"/>
  <c r="I529" i="3"/>
  <c r="K529" i="3"/>
  <c r="L555" i="3"/>
  <c r="G555" i="3"/>
  <c r="H555" i="3"/>
  <c r="I555" i="3"/>
  <c r="J555" i="3"/>
  <c r="K555" i="3"/>
  <c r="F555" i="3"/>
  <c r="G498" i="3"/>
  <c r="H498" i="3"/>
  <c r="F498" i="3"/>
  <c r="I498" i="3"/>
  <c r="J498" i="3"/>
  <c r="K498" i="3"/>
  <c r="L498" i="3"/>
  <c r="E629" i="3"/>
  <c r="T7" i="3" l="1"/>
  <c r="V8" i="3"/>
  <c r="Y8" i="3"/>
  <c r="T8" i="3"/>
  <c r="AE8" i="3" s="1"/>
  <c r="AI417" i="3"/>
  <c r="Y417" i="3"/>
  <c r="W417" i="3"/>
  <c r="T417" i="3"/>
  <c r="AE417" i="3" s="1"/>
  <c r="L411" i="3"/>
  <c r="Q411" i="3"/>
  <c r="M411" i="3"/>
  <c r="N411" i="3"/>
  <c r="O411" i="3"/>
  <c r="J411" i="3"/>
  <c r="K411" i="3"/>
  <c r="P411" i="3"/>
  <c r="R411" i="3"/>
  <c r="T14" i="3"/>
  <c r="V14" i="3" s="1"/>
  <c r="T469" i="3"/>
  <c r="AI469" i="3" s="1"/>
  <c r="W502" i="3"/>
  <c r="Y502" i="3"/>
  <c r="T451" i="3"/>
  <c r="W451" i="3" s="1"/>
  <c r="W469" i="3"/>
  <c r="Y469" i="3"/>
  <c r="T13" i="3"/>
  <c r="AE13" i="3" s="1"/>
  <c r="Y18" i="3"/>
  <c r="V18" i="3"/>
  <c r="V16" i="3"/>
  <c r="AE16" i="3"/>
  <c r="Y16" i="3"/>
  <c r="T449" i="3"/>
  <c r="W449" i="3" s="1"/>
  <c r="T446" i="3"/>
  <c r="Y446" i="3" s="1"/>
  <c r="V15" i="3"/>
  <c r="Y15" i="3"/>
  <c r="W501" i="3"/>
  <c r="Y501" i="3"/>
  <c r="AE449" i="3"/>
  <c r="AI449" i="3"/>
  <c r="T454" i="3"/>
  <c r="AE454" i="3" s="1"/>
  <c r="W446" i="3"/>
  <c r="AI446" i="3"/>
  <c r="AE446" i="3"/>
  <c r="T11" i="3"/>
  <c r="AE11" i="3" s="1"/>
  <c r="Y14" i="3"/>
  <c r="AE14" i="3"/>
  <c r="Y13" i="3"/>
  <c r="AI13" i="3"/>
  <c r="V13" i="3"/>
  <c r="T18" i="3"/>
  <c r="AI18" i="3" s="1"/>
  <c r="Y454" i="3"/>
  <c r="T16" i="3"/>
  <c r="AI16" i="3" s="1"/>
  <c r="T15" i="3"/>
  <c r="AI15" i="3" s="1"/>
  <c r="T501" i="3"/>
  <c r="AI501" i="3" s="1"/>
  <c r="T12" i="3"/>
  <c r="AE12" i="3" s="1"/>
  <c r="T502" i="3"/>
  <c r="AI502" i="3" s="1"/>
  <c r="AE451" i="3"/>
  <c r="AI451" i="3"/>
  <c r="Y451" i="3"/>
  <c r="T19" i="3"/>
  <c r="AE19" i="3" s="1"/>
  <c r="Y19" i="3"/>
  <c r="V19" i="3"/>
  <c r="AI19" i="3"/>
  <c r="Y12" i="3"/>
  <c r="AI12" i="3"/>
  <c r="V12" i="3"/>
  <c r="Y11" i="3"/>
  <c r="N633" i="3"/>
  <c r="R633" i="3"/>
  <c r="Q633" i="3"/>
  <c r="J633" i="3"/>
  <c r="L633" i="3"/>
  <c r="P633" i="3"/>
  <c r="O633" i="3"/>
  <c r="M633" i="3"/>
  <c r="F633" i="3"/>
  <c r="G633" i="3"/>
  <c r="I633" i="3"/>
  <c r="K633" i="3"/>
  <c r="H633" i="3"/>
  <c r="T633" i="3"/>
  <c r="AI11" i="3"/>
  <c r="T416" i="3"/>
  <c r="AE416" i="3" s="1"/>
  <c r="T532" i="3"/>
  <c r="AI532" i="3" s="1"/>
  <c r="W526" i="3"/>
  <c r="Y526" i="3"/>
  <c r="AI526" i="3"/>
  <c r="T554" i="3"/>
  <c r="AE554" i="3" s="1"/>
  <c r="AI448" i="3"/>
  <c r="W448" i="3"/>
  <c r="AI565" i="3"/>
  <c r="Y565" i="3"/>
  <c r="W565" i="3"/>
  <c r="AI554" i="3"/>
  <c r="Y554" i="3"/>
  <c r="W554" i="3"/>
  <c r="T526" i="3"/>
  <c r="AE526" i="3" s="1"/>
  <c r="Y532" i="3"/>
  <c r="W532" i="3"/>
  <c r="Y520" i="3"/>
  <c r="T453" i="3"/>
  <c r="AE453" i="3" s="1"/>
  <c r="T520" i="3"/>
  <c r="AI520" i="3" s="1"/>
  <c r="Y416" i="3"/>
  <c r="W416" i="3"/>
  <c r="AI483" i="3"/>
  <c r="Y483" i="3"/>
  <c r="AE483" i="3"/>
  <c r="W483" i="3"/>
  <c r="R645" i="3"/>
  <c r="Q645" i="3"/>
  <c r="O645" i="3"/>
  <c r="M645" i="3"/>
  <c r="J645" i="3"/>
  <c r="I645" i="3"/>
  <c r="G645" i="3"/>
  <c r="K645" i="3"/>
  <c r="P645" i="3"/>
  <c r="N645" i="3"/>
  <c r="L645" i="3"/>
  <c r="H645" i="3"/>
  <c r="F645" i="3"/>
  <c r="T480" i="3"/>
  <c r="W480" i="3" s="1"/>
  <c r="T500" i="3"/>
  <c r="AI500" i="3" s="1"/>
  <c r="T443" i="3"/>
  <c r="Y443" i="3" s="1"/>
  <c r="AE450" i="3"/>
  <c r="AI450" i="3"/>
  <c r="AI442" i="3"/>
  <c r="AE445" i="3"/>
  <c r="W445" i="3"/>
  <c r="AI445" i="3"/>
  <c r="AI490" i="3"/>
  <c r="W499" i="3"/>
  <c r="Y499" i="3"/>
  <c r="W444" i="3"/>
  <c r="AE444" i="3"/>
  <c r="AI444" i="3"/>
  <c r="AI443" i="3"/>
  <c r="AE443" i="3"/>
  <c r="W443" i="3"/>
  <c r="AI465" i="3"/>
  <c r="Y465" i="3"/>
  <c r="T464" i="3"/>
  <c r="AE464" i="3" s="1"/>
  <c r="T444" i="3"/>
  <c r="Y444" i="3" s="1"/>
  <c r="AI426" i="3"/>
  <c r="Y480" i="3"/>
  <c r="AE480" i="3"/>
  <c r="AI480" i="3"/>
  <c r="Y521" i="3"/>
  <c r="W521" i="3"/>
  <c r="W424" i="3"/>
  <c r="AI424" i="3"/>
  <c r="AI464" i="3"/>
  <c r="W464" i="3"/>
  <c r="Y464" i="3"/>
  <c r="T450" i="3"/>
  <c r="W450" i="3" s="1"/>
  <c r="T518" i="3"/>
  <c r="AI518" i="3" s="1"/>
  <c r="AI484" i="3"/>
  <c r="W484" i="3"/>
  <c r="AE484" i="3"/>
  <c r="Y484" i="3"/>
  <c r="Y466" i="3"/>
  <c r="W466" i="3"/>
  <c r="Y518" i="3"/>
  <c r="W518" i="3"/>
  <c r="AE7" i="3"/>
  <c r="V7" i="3"/>
  <c r="Y7" i="3"/>
  <c r="T521" i="3"/>
  <c r="AE521" i="3" s="1"/>
  <c r="F411" i="3"/>
  <c r="AI7" i="3"/>
  <c r="T455" i="3"/>
  <c r="AE455" i="3" s="1"/>
  <c r="H411" i="3"/>
  <c r="AI498" i="3"/>
  <c r="Y500" i="3"/>
  <c r="AE500" i="3"/>
  <c r="W500" i="3"/>
  <c r="T445" i="3"/>
  <c r="Y445" i="3" s="1"/>
  <c r="T499" i="3"/>
  <c r="AI499" i="3" s="1"/>
  <c r="T466" i="3"/>
  <c r="AE466" i="3" s="1"/>
  <c r="G411" i="3"/>
  <c r="I411" i="3"/>
  <c r="T465" i="3"/>
  <c r="AE465" i="3" s="1"/>
  <c r="T424" i="3"/>
  <c r="Y424" i="3" s="1"/>
  <c r="AI557" i="3"/>
  <c r="AI427" i="3"/>
  <c r="AI432" i="3"/>
  <c r="AI510" i="3"/>
  <c r="AI463" i="3"/>
  <c r="AI555" i="3"/>
  <c r="AI425" i="3"/>
  <c r="AI516" i="3"/>
  <c r="AI561" i="3"/>
  <c r="AI527" i="3"/>
  <c r="AI431" i="3"/>
  <c r="AI558" i="3"/>
  <c r="AI535" i="3"/>
  <c r="AI494" i="3"/>
  <c r="AI430" i="3"/>
  <c r="AI492" i="3"/>
  <c r="AI513" i="3"/>
  <c r="AI474" i="3"/>
  <c r="AI511" i="3"/>
  <c r="AI537" i="3"/>
  <c r="AI436" i="3"/>
  <c r="AI423" i="3"/>
  <c r="AI509" i="3"/>
  <c r="AI515" i="3"/>
  <c r="AI476" i="3"/>
  <c r="AI422" i="3"/>
  <c r="AI560" i="3"/>
  <c r="AI525" i="3"/>
  <c r="AI473" i="3"/>
  <c r="AI460" i="3"/>
  <c r="AI447" i="3"/>
  <c r="AI508" i="3"/>
  <c r="AI564" i="3"/>
  <c r="AI497" i="3"/>
  <c r="AI441" i="3"/>
  <c r="AI553" i="3"/>
  <c r="AI440" i="3"/>
  <c r="AI462" i="3"/>
  <c r="AI438" i="3"/>
  <c r="AI475" i="3"/>
  <c r="AI428" i="3"/>
  <c r="AI534" i="3"/>
  <c r="AI493" i="3"/>
  <c r="AI437" i="3"/>
  <c r="AI491" i="3"/>
  <c r="AI435" i="3"/>
  <c r="AI556" i="3"/>
  <c r="AI496" i="3"/>
  <c r="AI563" i="3"/>
  <c r="AI529" i="3"/>
  <c r="AI489" i="3"/>
  <c r="AI433" i="3"/>
  <c r="AI528" i="3"/>
  <c r="AI452" i="3"/>
  <c r="AI536" i="3"/>
  <c r="AI495" i="3"/>
  <c r="AI439" i="3"/>
  <c r="AI461" i="3"/>
  <c r="AI512" i="3"/>
  <c r="AI559" i="3"/>
  <c r="AI485" i="3"/>
  <c r="AI429" i="3"/>
  <c r="Y540" i="3"/>
  <c r="AE540" i="3"/>
  <c r="Y503" i="3"/>
  <c r="AE442" i="3"/>
  <c r="Y508" i="3"/>
  <c r="Y564" i="3"/>
  <c r="Y530" i="3"/>
  <c r="AE545" i="3"/>
  <c r="Y545" i="3"/>
  <c r="Y419" i="3"/>
  <c r="Y538" i="3"/>
  <c r="Y497" i="3"/>
  <c r="AE441" i="3"/>
  <c r="Y553" i="3"/>
  <c r="AE440" i="3"/>
  <c r="AE544" i="3"/>
  <c r="Y544" i="3"/>
  <c r="Y507" i="3"/>
  <c r="Y462" i="3"/>
  <c r="AE438" i="3"/>
  <c r="Y523" i="3"/>
  <c r="AE551" i="3"/>
  <c r="Y551" i="3"/>
  <c r="Y514" i="3"/>
  <c r="Y475" i="3"/>
  <c r="Y533" i="3"/>
  <c r="Y534" i="3"/>
  <c r="Y493" i="3"/>
  <c r="AE437" i="3"/>
  <c r="Y531" i="3"/>
  <c r="AE531" i="3"/>
  <c r="Y491" i="3"/>
  <c r="AE435" i="3"/>
  <c r="AE426" i="3"/>
  <c r="Y556" i="3"/>
  <c r="Y519" i="3"/>
  <c r="Y496" i="3"/>
  <c r="Y563" i="3"/>
  <c r="Y529" i="3"/>
  <c r="Y489" i="3"/>
  <c r="Y528" i="3"/>
  <c r="AE452" i="3"/>
  <c r="Y536" i="3"/>
  <c r="Y495" i="3"/>
  <c r="AE439" i="3"/>
  <c r="Y421" i="3"/>
  <c r="Y504" i="3"/>
  <c r="AE543" i="3"/>
  <c r="Y543" i="3"/>
  <c r="Y506" i="3"/>
  <c r="Y512" i="3"/>
  <c r="Y559" i="3"/>
  <c r="Y524" i="3"/>
  <c r="AE485" i="3"/>
  <c r="Y557" i="3"/>
  <c r="Y522" i="3"/>
  <c r="Y415" i="3"/>
  <c r="Y547" i="3"/>
  <c r="AE547" i="3"/>
  <c r="Y510" i="3"/>
  <c r="Y471" i="3"/>
  <c r="Y463" i="3"/>
  <c r="Y555" i="3"/>
  <c r="Y517" i="3"/>
  <c r="Y478" i="3"/>
  <c r="AE425" i="3"/>
  <c r="Y516" i="3"/>
  <c r="Y561" i="3"/>
  <c r="Y527" i="3"/>
  <c r="Y487" i="3"/>
  <c r="Y558" i="3"/>
  <c r="Y535" i="3"/>
  <c r="Y492" i="3"/>
  <c r="Y550" i="3"/>
  <c r="AE550" i="3"/>
  <c r="Y513" i="3"/>
  <c r="Y474" i="3"/>
  <c r="Y420" i="3"/>
  <c r="Y548" i="3"/>
  <c r="AE548" i="3"/>
  <c r="Y511" i="3"/>
  <c r="Y472" i="3"/>
  <c r="Y418" i="3"/>
  <c r="Y537" i="3"/>
  <c r="AE436" i="3"/>
  <c r="Y539" i="3"/>
  <c r="AE539" i="3"/>
  <c r="Y498" i="3"/>
  <c r="Y546" i="3"/>
  <c r="AE546" i="3"/>
  <c r="Y509" i="3"/>
  <c r="Y470" i="3"/>
  <c r="Y562" i="3"/>
  <c r="Y552" i="3"/>
  <c r="Y515" i="3"/>
  <c r="Y541" i="3"/>
  <c r="AE541" i="3"/>
  <c r="Y560" i="3"/>
  <c r="Y525" i="3"/>
  <c r="AE486" i="3"/>
  <c r="Y549" i="3"/>
  <c r="AE549" i="3"/>
  <c r="Y473" i="3"/>
  <c r="Y542" i="3"/>
  <c r="AE542" i="3"/>
  <c r="Y505" i="3"/>
  <c r="Y460" i="3"/>
  <c r="W540" i="3"/>
  <c r="W503" i="3"/>
  <c r="W447" i="3"/>
  <c r="W442" i="3"/>
  <c r="W508" i="3"/>
  <c r="W564" i="3"/>
  <c r="W530" i="3"/>
  <c r="W490" i="3"/>
  <c r="W545" i="3"/>
  <c r="W419" i="3"/>
  <c r="W538" i="3"/>
  <c r="W497" i="3"/>
  <c r="W441" i="3"/>
  <c r="W553" i="3"/>
  <c r="W440" i="3"/>
  <c r="W544" i="3"/>
  <c r="W507" i="3"/>
  <c r="W438" i="3"/>
  <c r="W523" i="3"/>
  <c r="W551" i="3"/>
  <c r="W514" i="3"/>
  <c r="W475" i="3"/>
  <c r="W533" i="3"/>
  <c r="W428" i="3"/>
  <c r="W534" i="3"/>
  <c r="W437" i="3"/>
  <c r="W531" i="3"/>
  <c r="W435" i="3"/>
  <c r="W426" i="3"/>
  <c r="W477" i="3"/>
  <c r="W556" i="3"/>
  <c r="W519" i="3"/>
  <c r="W479" i="3"/>
  <c r="W496" i="3"/>
  <c r="W563" i="3"/>
  <c r="W529" i="3"/>
  <c r="W433" i="3"/>
  <c r="W528" i="3"/>
  <c r="W536" i="3"/>
  <c r="W439" i="3"/>
  <c r="W421" i="3"/>
  <c r="W504" i="3"/>
  <c r="W543" i="3"/>
  <c r="W506" i="3"/>
  <c r="W461" i="3"/>
  <c r="W512" i="3"/>
  <c r="W559" i="3"/>
  <c r="W524" i="3"/>
  <c r="W429" i="3"/>
  <c r="W557" i="3"/>
  <c r="W522" i="3"/>
  <c r="W427" i="3"/>
  <c r="W415" i="3"/>
  <c r="W432" i="3"/>
  <c r="W547" i="3"/>
  <c r="W510" i="3"/>
  <c r="W471" i="3"/>
  <c r="W555" i="3"/>
  <c r="W478" i="3"/>
  <c r="W425" i="3"/>
  <c r="W561" i="3"/>
  <c r="W527" i="3"/>
  <c r="W431" i="3"/>
  <c r="W558" i="3"/>
  <c r="W535" i="3"/>
  <c r="W494" i="3"/>
  <c r="W430" i="3"/>
  <c r="W550" i="3"/>
  <c r="W513" i="3"/>
  <c r="W474" i="3"/>
  <c r="W420" i="3"/>
  <c r="W548" i="3"/>
  <c r="W511" i="3"/>
  <c r="W472" i="3"/>
  <c r="W418" i="3"/>
  <c r="W537" i="3"/>
  <c r="W436" i="3"/>
  <c r="W539" i="3"/>
  <c r="W498" i="3"/>
  <c r="W434" i="3"/>
  <c r="W423" i="3"/>
  <c r="W546" i="3"/>
  <c r="W509" i="3"/>
  <c r="W470" i="3"/>
  <c r="W562" i="3"/>
  <c r="W488" i="3"/>
  <c r="W552" i="3"/>
  <c r="W515" i="3"/>
  <c r="W476" i="3"/>
  <c r="W422" i="3"/>
  <c r="W541" i="3"/>
  <c r="W560" i="3"/>
  <c r="W525" i="3"/>
  <c r="W549" i="3"/>
  <c r="W473" i="3"/>
  <c r="W542" i="3"/>
  <c r="W505" i="3"/>
  <c r="W460" i="3"/>
  <c r="K643" i="3"/>
  <c r="L643" i="3"/>
  <c r="N643" i="3"/>
  <c r="I643" i="3"/>
  <c r="O643" i="3"/>
  <c r="H643" i="3"/>
  <c r="J643" i="3"/>
  <c r="G643" i="3"/>
  <c r="F643" i="3"/>
  <c r="N647" i="3"/>
  <c r="O647" i="3"/>
  <c r="M647" i="3"/>
  <c r="M643" i="3"/>
  <c r="K642" i="3"/>
  <c r="P646" i="3"/>
  <c r="P639" i="3"/>
  <c r="P644" i="3"/>
  <c r="N642" i="3"/>
  <c r="R639" i="3"/>
  <c r="L644" i="3"/>
  <c r="N644" i="3"/>
  <c r="F644" i="3"/>
  <c r="L642" i="3"/>
  <c r="R647" i="3"/>
  <c r="R640" i="3"/>
  <c r="H642" i="3"/>
  <c r="P643" i="3"/>
  <c r="Q643" i="3"/>
  <c r="Q647" i="3"/>
  <c r="M644" i="3"/>
  <c r="G646" i="3"/>
  <c r="I646" i="3"/>
  <c r="L646" i="3"/>
  <c r="P641" i="3"/>
  <c r="O646" i="3"/>
  <c r="R643" i="3"/>
  <c r="K646" i="3"/>
  <c r="Q646" i="3"/>
  <c r="T644" i="3"/>
  <c r="I644" i="3"/>
  <c r="O642" i="3"/>
  <c r="M646" i="3"/>
  <c r="Q641" i="3"/>
  <c r="F646" i="3"/>
  <c r="G644" i="3"/>
  <c r="M642" i="3"/>
  <c r="Q639" i="3"/>
  <c r="Q644" i="3"/>
  <c r="R644" i="3"/>
  <c r="I642" i="3"/>
  <c r="N646" i="3"/>
  <c r="O644" i="3"/>
  <c r="K644" i="3"/>
  <c r="G642" i="3"/>
  <c r="Q642" i="3"/>
  <c r="J642" i="3"/>
  <c r="P647" i="3"/>
  <c r="Q640" i="3"/>
  <c r="T642" i="3"/>
  <c r="J644" i="3"/>
  <c r="J646" i="3"/>
  <c r="P642" i="3"/>
  <c r="R641" i="3"/>
  <c r="R642" i="3"/>
  <c r="P640" i="3"/>
  <c r="H646" i="3"/>
  <c r="H644" i="3"/>
  <c r="F642" i="3"/>
  <c r="R646" i="3"/>
  <c r="T646" i="3"/>
  <c r="H640" i="3"/>
  <c r="H639" i="3"/>
  <c r="K647" i="3"/>
  <c r="L641" i="3"/>
  <c r="O639" i="3"/>
  <c r="M640" i="3"/>
  <c r="G640" i="3"/>
  <c r="G639" i="3"/>
  <c r="J647" i="3"/>
  <c r="N639" i="3"/>
  <c r="N640" i="3"/>
  <c r="F640" i="3"/>
  <c r="I647" i="3"/>
  <c r="I641" i="3"/>
  <c r="L640" i="3"/>
  <c r="F639" i="3"/>
  <c r="H647" i="3"/>
  <c r="G641" i="3"/>
  <c r="K640" i="3"/>
  <c r="L639" i="3"/>
  <c r="F641" i="3"/>
  <c r="O641" i="3"/>
  <c r="J640" i="3"/>
  <c r="K639" i="3"/>
  <c r="G647" i="3"/>
  <c r="K641" i="3"/>
  <c r="M641" i="3"/>
  <c r="I640" i="3"/>
  <c r="J639" i="3"/>
  <c r="F647" i="3"/>
  <c r="J641" i="3"/>
  <c r="N641" i="3"/>
  <c r="I639" i="3"/>
  <c r="L647" i="3"/>
  <c r="H641" i="3"/>
  <c r="M639" i="3"/>
  <c r="O640" i="3"/>
  <c r="L603" i="3"/>
  <c r="T537" i="3"/>
  <c r="AE537" i="3" s="1"/>
  <c r="T531" i="3"/>
  <c r="AI531" i="3" s="1"/>
  <c r="T558" i="3"/>
  <c r="AE558" i="3" s="1"/>
  <c r="T439" i="3"/>
  <c r="Y439" i="3" s="1"/>
  <c r="T505" i="3"/>
  <c r="AI505" i="3" s="1"/>
  <c r="T595" i="3"/>
  <c r="AE595" i="3" s="1"/>
  <c r="T485" i="3"/>
  <c r="Y485" i="3" s="1"/>
  <c r="T586" i="3"/>
  <c r="AE586" i="3" s="1"/>
  <c r="T569" i="3"/>
  <c r="T535" i="3"/>
  <c r="AE535" i="3" s="1"/>
  <c r="T525" i="3"/>
  <c r="AE525" i="3" s="1"/>
  <c r="T486" i="3"/>
  <c r="W486" i="3" s="1"/>
  <c r="T475" i="3"/>
  <c r="AE475" i="3" s="1"/>
  <c r="T572" i="3"/>
  <c r="Y572" i="3" s="1"/>
  <c r="T563" i="3"/>
  <c r="AE563" i="3" s="1"/>
  <c r="T529" i="3"/>
  <c r="AE529" i="3" s="1"/>
  <c r="T489" i="3"/>
  <c r="AE489" i="3" s="1"/>
  <c r="T442" i="3"/>
  <c r="Y442" i="3" s="1"/>
  <c r="R603" i="3"/>
  <c r="R605" i="3" s="1"/>
  <c r="T496" i="3"/>
  <c r="AE496" i="3" s="1"/>
  <c r="T552" i="3"/>
  <c r="AE552" i="3" s="1"/>
  <c r="T515" i="3"/>
  <c r="AE515" i="3" s="1"/>
  <c r="T432" i="3"/>
  <c r="Y432" i="3" s="1"/>
  <c r="T423" i="3"/>
  <c r="Y423" i="3" s="1"/>
  <c r="T431" i="3"/>
  <c r="Y431" i="3" s="1"/>
  <c r="T422" i="3"/>
  <c r="Y422" i="3" s="1"/>
  <c r="T472" i="3"/>
  <c r="AE472" i="3" s="1"/>
  <c r="T576" i="3"/>
  <c r="AE576" i="3" s="1"/>
  <c r="T533" i="3"/>
  <c r="AE533" i="3" s="1"/>
  <c r="T504" i="3"/>
  <c r="AI504" i="3" s="1"/>
  <c r="T473" i="3"/>
  <c r="AE473" i="3" s="1"/>
  <c r="T582" i="3"/>
  <c r="T580" i="3"/>
  <c r="W580" i="3" s="1"/>
  <c r="T438" i="3"/>
  <c r="Y438" i="3" s="1"/>
  <c r="T543" i="3"/>
  <c r="AI543" i="3" s="1"/>
  <c r="T522" i="3"/>
  <c r="AE522" i="3" s="1"/>
  <c r="T452" i="3"/>
  <c r="W452" i="3" s="1"/>
  <c r="T539" i="3"/>
  <c r="AI539" i="3" s="1"/>
  <c r="T471" i="3"/>
  <c r="AE471" i="3" s="1"/>
  <c r="T597" i="3"/>
  <c r="AE597" i="3" s="1"/>
  <c r="T555" i="3"/>
  <c r="AE555" i="3" s="1"/>
  <c r="T517" i="3"/>
  <c r="AI517" i="3" s="1"/>
  <c r="T434" i="3"/>
  <c r="Y434" i="3" s="1"/>
  <c r="T463" i="3"/>
  <c r="AE463" i="3" s="1"/>
  <c r="T544" i="3"/>
  <c r="AI544" i="3" s="1"/>
  <c r="T507" i="3"/>
  <c r="AE507" i="3" s="1"/>
  <c r="T577" i="3"/>
  <c r="T559" i="3"/>
  <c r="AE559" i="3" s="1"/>
  <c r="T428" i="3"/>
  <c r="Y428" i="3" s="1"/>
  <c r="T600" i="3"/>
  <c r="T492" i="3"/>
  <c r="AE492" i="3" s="1"/>
  <c r="T574" i="3"/>
  <c r="AE574" i="3" s="1"/>
  <c r="T498" i="3"/>
  <c r="AE498" i="3" s="1"/>
  <c r="T418" i="3"/>
  <c r="T497" i="3"/>
  <c r="AE497" i="3" s="1"/>
  <c r="T591" i="3"/>
  <c r="AE591" i="3" s="1"/>
  <c r="T511" i="3"/>
  <c r="AE511" i="3" s="1"/>
  <c r="T571" i="3"/>
  <c r="Y571" i="3" s="1"/>
  <c r="T562" i="3"/>
  <c r="AE562" i="3" s="1"/>
  <c r="T528" i="3"/>
  <c r="AE528" i="3" s="1"/>
  <c r="T488" i="3"/>
  <c r="AE488" i="3" s="1"/>
  <c r="T441" i="3"/>
  <c r="Y441" i="3" s="1"/>
  <c r="T495" i="3"/>
  <c r="AE495" i="3" s="1"/>
  <c r="T476" i="3"/>
  <c r="Y476" i="3" s="1"/>
  <c r="T461" i="3"/>
  <c r="AE461" i="3" s="1"/>
  <c r="T534" i="3"/>
  <c r="AE534" i="3" s="1"/>
  <c r="T474" i="3"/>
  <c r="AE474" i="3" s="1"/>
  <c r="T599" i="3"/>
  <c r="AE599" i="3" s="1"/>
  <c r="T503" i="3"/>
  <c r="AI503" i="3" s="1"/>
  <c r="T549" i="3"/>
  <c r="AI549" i="3" s="1"/>
  <c r="T564" i="3"/>
  <c r="AE564" i="3" s="1"/>
  <c r="T530" i="3"/>
  <c r="AE530" i="3" s="1"/>
  <c r="T490" i="3"/>
  <c r="AE490" i="3" s="1"/>
  <c r="T589" i="3"/>
  <c r="AE589" i="3" s="1"/>
  <c r="T546" i="3"/>
  <c r="AI546" i="3" s="1"/>
  <c r="T509" i="3"/>
  <c r="AE509" i="3" s="1"/>
  <c r="T478" i="3"/>
  <c r="AI478" i="3" s="1"/>
  <c r="T426" i="3"/>
  <c r="Y426" i="3" s="1"/>
  <c r="T415" i="3"/>
  <c r="AE415" i="3" s="1"/>
  <c r="T436" i="3"/>
  <c r="Y436" i="3" s="1"/>
  <c r="T570" i="3"/>
  <c r="T536" i="3"/>
  <c r="AE536" i="3" s="1"/>
  <c r="T440" i="3"/>
  <c r="Y440" i="3" s="1"/>
  <c r="T593" i="3"/>
  <c r="AE593" i="3" s="1"/>
  <c r="T460" i="3"/>
  <c r="AE460" i="3" s="1"/>
  <c r="T592" i="3"/>
  <c r="AE592" i="3" s="1"/>
  <c r="T567" i="3"/>
  <c r="AE567" i="3" s="1"/>
  <c r="T523" i="3"/>
  <c r="AI523" i="3" s="1"/>
  <c r="T482" i="3"/>
  <c r="W482" i="3" s="1"/>
  <c r="T437" i="3"/>
  <c r="Y437" i="3" s="1"/>
  <c r="T420" i="3"/>
  <c r="AE420" i="3" s="1"/>
  <c r="T598" i="3"/>
  <c r="AE598" i="3" s="1"/>
  <c r="Q603" i="3"/>
  <c r="Q605" i="3" s="1"/>
  <c r="T583" i="3"/>
  <c r="AE583" i="3" s="1"/>
  <c r="T565" i="3"/>
  <c r="AE565" i="3" s="1"/>
  <c r="T491" i="3"/>
  <c r="AE491" i="3" s="1"/>
  <c r="T448" i="3"/>
  <c r="Y448" i="3" s="1"/>
  <c r="T596" i="3"/>
  <c r="AE596" i="3" s="1"/>
  <c r="T553" i="3"/>
  <c r="AE553" i="3" s="1"/>
  <c r="T516" i="3"/>
  <c r="W516" i="3" s="1"/>
  <c r="T433" i="3"/>
  <c r="Y433" i="3" s="1"/>
  <c r="T587" i="3"/>
  <c r="AE587" i="3" s="1"/>
  <c r="T524" i="3"/>
  <c r="AE524" i="3" s="1"/>
  <c r="T578" i="3"/>
  <c r="W578" i="3" s="1"/>
  <c r="T560" i="3"/>
  <c r="AE560" i="3" s="1"/>
  <c r="T514" i="3"/>
  <c r="AE514" i="3" s="1"/>
  <c r="T585" i="3"/>
  <c r="AE585" i="3" s="1"/>
  <c r="T493" i="3"/>
  <c r="AE493" i="3" s="1"/>
  <c r="T430" i="3"/>
  <c r="Y430" i="3" s="1"/>
  <c r="T575" i="3"/>
  <c r="AE575" i="3" s="1"/>
  <c r="T557" i="3"/>
  <c r="AE557" i="3" s="1"/>
  <c r="T568" i="3"/>
  <c r="AE568" i="3" s="1"/>
  <c r="T542" i="3"/>
  <c r="AI542" i="3" s="1"/>
  <c r="T556" i="3"/>
  <c r="AE556" i="3" s="1"/>
  <c r="T519" i="3"/>
  <c r="AI519" i="3" s="1"/>
  <c r="AC519" i="3" s="1"/>
  <c r="T435" i="3"/>
  <c r="Y435" i="3" s="1"/>
  <c r="T581" i="3"/>
  <c r="W581" i="3" s="1"/>
  <c r="T538" i="3"/>
  <c r="AI538" i="3" s="1"/>
  <c r="T470" i="3"/>
  <c r="AE470" i="3" s="1"/>
  <c r="T561" i="3"/>
  <c r="AE561" i="3" s="1"/>
  <c r="T527" i="3"/>
  <c r="AE527" i="3" s="1"/>
  <c r="T487" i="3"/>
  <c r="AI487" i="3" s="1"/>
  <c r="T421" i="3"/>
  <c r="AE421" i="3" s="1"/>
  <c r="T584" i="3"/>
  <c r="AE584" i="3" s="1"/>
  <c r="T541" i="3"/>
  <c r="AI541" i="3" s="1"/>
  <c r="T512" i="3"/>
  <c r="AE512" i="3" s="1"/>
  <c r="T429" i="3"/>
  <c r="Y429" i="3" s="1"/>
  <c r="T590" i="3"/>
  <c r="AE590" i="3" s="1"/>
  <c r="T447" i="3"/>
  <c r="AE447" i="3" s="1"/>
  <c r="T481" i="3"/>
  <c r="Y481" i="3" s="1"/>
  <c r="P603" i="3"/>
  <c r="T548" i="3"/>
  <c r="AI548" i="3" s="1"/>
  <c r="T419" i="3"/>
  <c r="AE419" i="3" s="1"/>
  <c r="T588" i="3"/>
  <c r="AE588" i="3" s="1"/>
  <c r="T545" i="3"/>
  <c r="AI545" i="3" s="1"/>
  <c r="T508" i="3"/>
  <c r="AE508" i="3" s="1"/>
  <c r="T477" i="3"/>
  <c r="AI477" i="3" s="1"/>
  <c r="T425" i="3"/>
  <c r="Y425" i="3" s="1"/>
  <c r="T579" i="3"/>
  <c r="W579" i="3" s="1"/>
  <c r="T462" i="3"/>
  <c r="AE462" i="3" s="1"/>
  <c r="T550" i="3"/>
  <c r="AI550" i="3" s="1"/>
  <c r="T513" i="3"/>
  <c r="AE513" i="3" s="1"/>
  <c r="T594" i="3"/>
  <c r="AE594" i="3" s="1"/>
  <c r="T551" i="3"/>
  <c r="AI551" i="3" s="1"/>
  <c r="T506" i="3"/>
  <c r="AE506" i="3" s="1"/>
  <c r="T494" i="3"/>
  <c r="AE494" i="3" s="1"/>
  <c r="T540" i="3"/>
  <c r="AI540" i="3" s="1"/>
  <c r="T547" i="3"/>
  <c r="AI547" i="3" s="1"/>
  <c r="T510" i="3"/>
  <c r="AE510" i="3" s="1"/>
  <c r="T479" i="3"/>
  <c r="AI479" i="3" s="1"/>
  <c r="T427" i="3"/>
  <c r="Y427" i="3" s="1"/>
  <c r="O603" i="3"/>
  <c r="J603" i="3"/>
  <c r="M603" i="3"/>
  <c r="N603" i="3"/>
  <c r="F603" i="3"/>
  <c r="G603" i="3"/>
  <c r="K603" i="3"/>
  <c r="I603" i="3"/>
  <c r="H603" i="3"/>
  <c r="F605" i="3" l="1"/>
  <c r="AI8" i="3"/>
  <c r="P605" i="3"/>
  <c r="V11" i="3"/>
  <c r="W454" i="3"/>
  <c r="AE15" i="3"/>
  <c r="V633" i="3"/>
  <c r="AI454" i="3"/>
  <c r="AI14" i="3"/>
  <c r="AE18" i="3"/>
  <c r="AE469" i="3"/>
  <c r="AE418" i="3"/>
  <c r="AI418" i="3"/>
  <c r="W495" i="3"/>
  <c r="AE430" i="3"/>
  <c r="AE479" i="3"/>
  <c r="Y490" i="3"/>
  <c r="Y455" i="3"/>
  <c r="Y450" i="3"/>
  <c r="AI416" i="3"/>
  <c r="W520" i="3"/>
  <c r="AE502" i="3"/>
  <c r="Y494" i="3"/>
  <c r="AE429" i="3"/>
  <c r="Y452" i="3"/>
  <c r="AI486" i="3"/>
  <c r="W493" i="3"/>
  <c r="AE519" i="3"/>
  <c r="AG519" i="3" s="1"/>
  <c r="W465" i="3"/>
  <c r="T645" i="3"/>
  <c r="AE482" i="3"/>
  <c r="AE432" i="3"/>
  <c r="AE504" i="3"/>
  <c r="AE433" i="3"/>
  <c r="AI419" i="3"/>
  <c r="AI415" i="3"/>
  <c r="AE428" i="3"/>
  <c r="AI420" i="3"/>
  <c r="Y453" i="3"/>
  <c r="Y449" i="3"/>
  <c r="W491" i="3"/>
  <c r="W462" i="3"/>
  <c r="AE505" i="3"/>
  <c r="AE431" i="3"/>
  <c r="AE427" i="3"/>
  <c r="AI466" i="3"/>
  <c r="AE501" i="3"/>
  <c r="W492" i="3"/>
  <c r="W463" i="3"/>
  <c r="AE481" i="3"/>
  <c r="Y461" i="3"/>
  <c r="AE503" i="3"/>
  <c r="AI421" i="3"/>
  <c r="AE434" i="3"/>
  <c r="AE532" i="3"/>
  <c r="AE518" i="3"/>
  <c r="AI453" i="3"/>
  <c r="AE520" i="3"/>
  <c r="W453" i="3"/>
  <c r="Y477" i="3"/>
  <c r="AI524" i="3"/>
  <c r="AI533" i="3"/>
  <c r="W600" i="3"/>
  <c r="AE600" i="3"/>
  <c r="W577" i="3"/>
  <c r="AE577" i="3"/>
  <c r="AE538" i="3"/>
  <c r="W569" i="3"/>
  <c r="AE569" i="3"/>
  <c r="W481" i="3"/>
  <c r="AE499" i="3"/>
  <c r="AE582" i="3"/>
  <c r="W582" i="3"/>
  <c r="AI552" i="3"/>
  <c r="AE448" i="3"/>
  <c r="Y570" i="3"/>
  <c r="W570" i="3"/>
  <c r="Y486" i="3"/>
  <c r="AI488" i="3"/>
  <c r="W487" i="3"/>
  <c r="W517" i="3"/>
  <c r="Y482" i="3"/>
  <c r="AE523" i="3"/>
  <c r="AI470" i="3"/>
  <c r="AI522" i="3"/>
  <c r="AE572" i="3"/>
  <c r="W572" i="3"/>
  <c r="AI455" i="3"/>
  <c r="T643" i="3"/>
  <c r="T411" i="3"/>
  <c r="Y488" i="3"/>
  <c r="AE487" i="3"/>
  <c r="AE517" i="3"/>
  <c r="Y447" i="3"/>
  <c r="AI507" i="3"/>
  <c r="AI472" i="3"/>
  <c r="AI471" i="3"/>
  <c r="W455" i="3"/>
  <c r="AI506" i="3"/>
  <c r="AE424" i="3"/>
  <c r="AI521" i="3"/>
  <c r="AE516" i="3"/>
  <c r="AE477" i="3"/>
  <c r="AI482" i="3"/>
  <c r="W489" i="3"/>
  <c r="AE422" i="3"/>
  <c r="AE476" i="3"/>
  <c r="Y479" i="3"/>
  <c r="AI481" i="3"/>
  <c r="W485" i="3"/>
  <c r="AE423" i="3"/>
  <c r="AE478" i="3"/>
  <c r="AI530" i="3"/>
  <c r="Q650" i="3"/>
  <c r="Q651" i="3" s="1"/>
  <c r="R650" i="3"/>
  <c r="R651" i="3" s="1"/>
  <c r="P650" i="3"/>
  <c r="P651" i="3" s="1"/>
  <c r="K605" i="3"/>
  <c r="T640" i="3"/>
  <c r="T647" i="3"/>
  <c r="L605" i="3"/>
  <c r="H605" i="3"/>
  <c r="G605" i="3"/>
  <c r="N605" i="3"/>
  <c r="M605" i="3"/>
  <c r="J605" i="3"/>
  <c r="O605" i="3"/>
  <c r="T639" i="3"/>
  <c r="I605" i="3"/>
  <c r="T641" i="3"/>
  <c r="N650" i="3"/>
  <c r="N651" i="3" s="1"/>
  <c r="K650" i="3"/>
  <c r="K651" i="3" s="1"/>
  <c r="M650" i="3"/>
  <c r="M651" i="3" s="1"/>
  <c r="O650" i="3"/>
  <c r="O651" i="3" s="1"/>
  <c r="L650" i="3"/>
  <c r="L651" i="3" s="1"/>
  <c r="F650" i="3"/>
  <c r="F651" i="3" s="1"/>
  <c r="I650" i="3"/>
  <c r="I651" i="3" s="1"/>
  <c r="J650" i="3"/>
  <c r="J651" i="3" s="1"/>
  <c r="H650" i="3"/>
  <c r="H651" i="3" s="1"/>
  <c r="G650" i="3"/>
  <c r="G651" i="3" s="1"/>
  <c r="AC503" i="3"/>
  <c r="T603" i="3"/>
  <c r="T605" i="3" l="1"/>
  <c r="AG503" i="3"/>
  <c r="AE603" i="3"/>
  <c r="W603" i="3"/>
  <c r="Y603" i="3"/>
  <c r="AI603" i="3"/>
  <c r="T628" i="3"/>
  <c r="V628" i="3" s="1"/>
  <c r="T629" i="3"/>
  <c r="V629" i="3" s="1"/>
  <c r="T630" i="3"/>
  <c r="V630" i="3" s="1"/>
  <c r="T631" i="3"/>
  <c r="V631" i="3" s="1"/>
  <c r="T632" i="3"/>
  <c r="V632" i="3" s="1"/>
  <c r="T634" i="3"/>
  <c r="V634" i="3" s="1"/>
  <c r="T627" i="3"/>
  <c r="V627" i="3" s="1"/>
  <c r="T635" i="3"/>
  <c r="V635" i="3" s="1"/>
  <c r="G628" i="3"/>
  <c r="O628" i="3"/>
  <c r="G629" i="3"/>
  <c r="O629" i="3"/>
  <c r="G630" i="3"/>
  <c r="O630" i="3"/>
  <c r="G631" i="3"/>
  <c r="O631" i="3"/>
  <c r="G632" i="3"/>
  <c r="O632" i="3"/>
  <c r="G634" i="3"/>
  <c r="O634" i="3"/>
  <c r="G635" i="3"/>
  <c r="O635" i="3"/>
  <c r="H628" i="3"/>
  <c r="P628" i="3"/>
  <c r="H629" i="3"/>
  <c r="P629" i="3"/>
  <c r="H630" i="3"/>
  <c r="P630" i="3"/>
  <c r="H631" i="3"/>
  <c r="P631" i="3"/>
  <c r="H632" i="3"/>
  <c r="P632" i="3"/>
  <c r="H634" i="3"/>
  <c r="P634" i="3"/>
  <c r="H635" i="3"/>
  <c r="P635" i="3"/>
  <c r="I628" i="3"/>
  <c r="Q628" i="3"/>
  <c r="I629" i="3"/>
  <c r="Q629" i="3"/>
  <c r="I630" i="3"/>
  <c r="Q630" i="3"/>
  <c r="I631" i="3"/>
  <c r="Q631" i="3"/>
  <c r="I632" i="3"/>
  <c r="Q632" i="3"/>
  <c r="I634" i="3"/>
  <c r="Q634" i="3"/>
  <c r="I635" i="3"/>
  <c r="Q635" i="3"/>
  <c r="J628" i="3"/>
  <c r="R628" i="3"/>
  <c r="J629" i="3"/>
  <c r="R629" i="3"/>
  <c r="J630" i="3"/>
  <c r="R630" i="3"/>
  <c r="J631" i="3"/>
  <c r="R631" i="3"/>
  <c r="J632" i="3"/>
  <c r="R632" i="3"/>
  <c r="J634" i="3"/>
  <c r="R634" i="3"/>
  <c r="J635" i="3"/>
  <c r="R635" i="3"/>
  <c r="K628" i="3"/>
  <c r="K629" i="3"/>
  <c r="K630" i="3"/>
  <c r="K631" i="3"/>
  <c r="K632" i="3"/>
  <c r="K634" i="3"/>
  <c r="K635" i="3"/>
  <c r="L628" i="3"/>
  <c r="L629" i="3"/>
  <c r="L630" i="3"/>
  <c r="L631" i="3"/>
  <c r="L632" i="3"/>
  <c r="L634" i="3"/>
  <c r="L635" i="3"/>
  <c r="M628" i="3"/>
  <c r="M629" i="3"/>
  <c r="M630" i="3"/>
  <c r="M631" i="3"/>
  <c r="M632" i="3"/>
  <c r="M634" i="3"/>
  <c r="M635" i="3"/>
  <c r="N630" i="3"/>
  <c r="F634" i="3"/>
  <c r="K627" i="3"/>
  <c r="P627" i="3"/>
  <c r="F628" i="3"/>
  <c r="N634" i="3"/>
  <c r="L627" i="3"/>
  <c r="N635" i="3"/>
  <c r="G627" i="3"/>
  <c r="N629" i="3"/>
  <c r="N628" i="3"/>
  <c r="F631" i="3"/>
  <c r="M627" i="3"/>
  <c r="O627" i="3"/>
  <c r="F632" i="3"/>
  <c r="N631" i="3"/>
  <c r="F635" i="3"/>
  <c r="F627" i="3"/>
  <c r="N627" i="3"/>
  <c r="F629" i="3"/>
  <c r="H627" i="3"/>
  <c r="N632" i="3"/>
  <c r="I627" i="3"/>
  <c r="Q627" i="3"/>
  <c r="F630" i="3"/>
  <c r="J627" i="3"/>
  <c r="R627" i="3"/>
  <c r="V603" i="3"/>
  <c r="W610" i="3" s="1"/>
  <c r="T650" i="3"/>
  <c r="W611" i="3" l="1"/>
  <c r="T651" i="3"/>
  <c r="V637" i="3"/>
  <c r="Q637" i="3"/>
  <c r="Q652" i="3" s="1"/>
  <c r="R637" i="3"/>
  <c r="R652" i="3" s="1"/>
  <c r="P637" i="3"/>
  <c r="P652" i="3" s="1"/>
  <c r="M637" i="3"/>
  <c r="J637" i="3"/>
  <c r="J652" i="3" s="1"/>
  <c r="H637" i="3"/>
  <c r="H652" i="3" s="1"/>
  <c r="G637" i="3"/>
  <c r="G652" i="3" s="1"/>
  <c r="O637" i="3"/>
  <c r="I637" i="3"/>
  <c r="I652" i="3" s="1"/>
  <c r="K637" i="3"/>
  <c r="K652" i="3" s="1"/>
  <c r="F637" i="3"/>
  <c r="F652" i="3" s="1"/>
  <c r="L637" i="3"/>
  <c r="N637" i="3"/>
  <c r="T637" i="3"/>
  <c r="T652" i="3" s="1"/>
  <c r="V638" i="3" l="1"/>
  <c r="W612" i="3"/>
  <c r="L652" i="3"/>
  <c r="N652" i="3"/>
  <c r="M652" i="3"/>
  <c r="O652" i="3"/>
  <c r="AM20" i="3" l="1"/>
  <c r="AM16" i="3" l="1"/>
  <c r="AA450" i="3" l="1"/>
  <c r="AC450" i="3" s="1"/>
  <c r="AG450" i="3" s="1"/>
  <c r="AM17" i="3"/>
  <c r="AA566" i="3" s="1"/>
  <c r="AC566" i="3" s="1"/>
  <c r="AG566" i="3" s="1"/>
  <c r="AA19" i="3" l="1"/>
  <c r="AC19" i="3" s="1"/>
  <c r="AG19" i="3" s="1"/>
  <c r="AA549" i="3"/>
  <c r="AC549" i="3" s="1"/>
  <c r="AG549" i="3" s="1"/>
  <c r="AA181" i="3"/>
  <c r="AC181" i="3" s="1"/>
  <c r="AG181" i="3" s="1"/>
  <c r="AA238" i="3"/>
  <c r="AC238" i="3" s="1"/>
  <c r="AG238" i="3" s="1"/>
  <c r="AA451" i="3"/>
  <c r="AC451" i="3" s="1"/>
  <c r="AG451" i="3" s="1"/>
  <c r="AA558" i="3"/>
  <c r="AC558" i="3" s="1"/>
  <c r="AG558" i="3" s="1"/>
  <c r="AA51" i="3"/>
  <c r="AC51" i="3" s="1"/>
  <c r="AG51" i="3" s="1"/>
  <c r="AA47" i="3"/>
  <c r="AC47" i="3" s="1"/>
  <c r="AG47" i="3" s="1"/>
  <c r="AA389" i="3"/>
  <c r="AC389" i="3" s="1"/>
  <c r="AG389" i="3" s="1"/>
  <c r="AA211" i="3"/>
  <c r="AC211" i="3" s="1"/>
  <c r="AG211" i="3" s="1"/>
  <c r="AA275" i="3"/>
  <c r="AC275" i="3" s="1"/>
  <c r="AG275" i="3" s="1"/>
  <c r="AA394" i="3"/>
  <c r="AC394" i="3" s="1"/>
  <c r="AG394" i="3" s="1"/>
  <c r="AA133" i="3"/>
  <c r="AC133" i="3" s="1"/>
  <c r="AG133" i="3" s="1"/>
  <c r="AA135" i="3"/>
  <c r="AC135" i="3" s="1"/>
  <c r="AG135" i="3" s="1"/>
  <c r="AA495" i="3"/>
  <c r="AC495" i="3" s="1"/>
  <c r="AG495" i="3" s="1"/>
  <c r="AA547" i="3"/>
  <c r="AC547" i="3" s="1"/>
  <c r="AG547" i="3" s="1"/>
  <c r="AA227" i="3"/>
  <c r="AC227" i="3" s="1"/>
  <c r="AG227" i="3" s="1"/>
  <c r="AA578" i="3"/>
  <c r="AC578" i="3" s="1"/>
  <c r="AG578" i="3" s="1"/>
  <c r="AA259" i="3"/>
  <c r="AC259" i="3" s="1"/>
  <c r="AG259" i="3" s="1"/>
  <c r="AA350" i="3"/>
  <c r="AC350" i="3" s="1"/>
  <c r="AG350" i="3" s="1"/>
  <c r="AA154" i="3"/>
  <c r="AC154" i="3" s="1"/>
  <c r="AG154" i="3" s="1"/>
  <c r="AA64" i="3"/>
  <c r="AC64" i="3" s="1"/>
  <c r="AG64" i="3" s="1"/>
  <c r="AA345" i="3"/>
  <c r="AC345" i="3" s="1"/>
  <c r="AG345" i="3" s="1"/>
  <c r="AA101" i="3"/>
  <c r="AC101" i="3" s="1"/>
  <c r="AG101" i="3" s="1"/>
  <c r="AA552" i="3"/>
  <c r="AC552" i="3" s="1"/>
  <c r="AG552" i="3" s="1"/>
  <c r="AA556" i="3"/>
  <c r="AC556" i="3" s="1"/>
  <c r="AG556" i="3" s="1"/>
  <c r="AA478" i="3"/>
  <c r="AC478" i="3" s="1"/>
  <c r="AG478" i="3" s="1"/>
  <c r="AA36" i="3"/>
  <c r="AC36" i="3" s="1"/>
  <c r="AG36" i="3" s="1"/>
  <c r="AA573" i="3"/>
  <c r="AC573" i="3" s="1"/>
  <c r="AG573" i="3" s="1"/>
  <c r="AA257" i="3"/>
  <c r="AC257" i="3" s="1"/>
  <c r="AG257" i="3" s="1"/>
  <c r="AA212" i="3"/>
  <c r="AC212" i="3" s="1"/>
  <c r="AG212" i="3" s="1"/>
  <c r="AA266" i="3"/>
  <c r="AC266" i="3" s="1"/>
  <c r="AG266" i="3" s="1"/>
  <c r="AA194" i="3"/>
  <c r="AC194" i="3" s="1"/>
  <c r="AG194" i="3" s="1"/>
  <c r="AA55" i="3"/>
  <c r="AC55" i="3" s="1"/>
  <c r="AG55" i="3" s="1"/>
  <c r="AA343" i="3"/>
  <c r="AC343" i="3" s="1"/>
  <c r="AG343" i="3" s="1"/>
  <c r="AA449" i="3"/>
  <c r="AC449" i="3" s="1"/>
  <c r="AG449" i="3" s="1"/>
  <c r="AA13" i="3"/>
  <c r="AC13" i="3" s="1"/>
  <c r="AG13" i="3" s="1"/>
  <c r="AA59" i="3"/>
  <c r="AC59" i="3" s="1"/>
  <c r="AG59" i="3" s="1"/>
  <c r="AA569" i="3"/>
  <c r="AC569" i="3" s="1"/>
  <c r="AG569" i="3" s="1"/>
  <c r="AA323" i="3"/>
  <c r="AC323" i="3" s="1"/>
  <c r="AG323" i="3" s="1"/>
  <c r="AA369" i="3"/>
  <c r="AC369" i="3" s="1"/>
  <c r="AG369" i="3" s="1"/>
  <c r="AA335" i="3"/>
  <c r="AC335" i="3" s="1"/>
  <c r="AG335" i="3" s="1"/>
  <c r="AA322" i="3"/>
  <c r="AC322" i="3" s="1"/>
  <c r="AG322" i="3" s="1"/>
  <c r="AA166" i="3"/>
  <c r="AC166" i="3" s="1"/>
  <c r="AG166" i="3" s="1"/>
  <c r="AA239" i="3"/>
  <c r="AC239" i="3" s="1"/>
  <c r="AG239" i="3" s="1"/>
  <c r="AA489" i="3"/>
  <c r="AC489" i="3" s="1"/>
  <c r="AG489" i="3" s="1"/>
  <c r="AA525" i="3"/>
  <c r="AC525" i="3" s="1"/>
  <c r="AG525" i="3" s="1"/>
  <c r="AA29" i="3"/>
  <c r="AC29" i="3" s="1"/>
  <c r="AG29" i="3" s="1"/>
  <c r="AA570" i="3"/>
  <c r="AC570" i="3" s="1"/>
  <c r="AG570" i="3" s="1"/>
  <c r="AA246" i="3"/>
  <c r="AC246" i="3" s="1"/>
  <c r="AG246" i="3" s="1"/>
  <c r="AA336" i="3"/>
  <c r="AC336" i="3" s="1"/>
  <c r="AG336" i="3" s="1"/>
  <c r="AA96" i="3"/>
  <c r="AC96" i="3" s="1"/>
  <c r="AG96" i="3" s="1"/>
  <c r="AA361" i="3"/>
  <c r="AC361" i="3" s="1"/>
  <c r="AG361" i="3" s="1"/>
  <c r="AA291" i="3"/>
  <c r="AC291" i="3" s="1"/>
  <c r="AG291" i="3" s="1"/>
  <c r="AA79" i="3"/>
  <c r="AC79" i="3" s="1"/>
  <c r="AG79" i="3" s="1"/>
  <c r="AA14" i="3"/>
  <c r="AC14" i="3" s="1"/>
  <c r="AG14" i="3" s="1"/>
  <c r="AA536" i="3"/>
  <c r="AC536" i="3" s="1"/>
  <c r="AG536" i="3" s="1"/>
  <c r="AA502" i="3"/>
  <c r="AC502" i="3" s="1"/>
  <c r="AG502" i="3" s="1"/>
  <c r="AA38" i="3"/>
  <c r="AC38" i="3" s="1"/>
  <c r="AG38" i="3" s="1"/>
  <c r="AA95" i="3"/>
  <c r="AC95" i="3" s="1"/>
  <c r="AG95" i="3" s="1"/>
  <c r="AA184" i="3"/>
  <c r="AC184" i="3" s="1"/>
  <c r="AG184" i="3" s="1"/>
  <c r="AA75" i="3"/>
  <c r="AC75" i="3" s="1"/>
  <c r="AG75" i="3" s="1"/>
  <c r="AA158" i="3"/>
  <c r="AC158" i="3" s="1"/>
  <c r="AG158" i="3" s="1"/>
  <c r="AA317" i="3"/>
  <c r="AC317" i="3" s="1"/>
  <c r="AG317" i="3" s="1"/>
  <c r="AA33" i="3"/>
  <c r="AC33" i="3" s="1"/>
  <c r="AG33" i="3" s="1"/>
  <c r="AA514" i="3"/>
  <c r="AC514" i="3" s="1"/>
  <c r="AG514" i="3" s="1"/>
  <c r="AA191" i="3"/>
  <c r="AC191" i="3" s="1"/>
  <c r="AG191" i="3" s="1"/>
  <c r="AA108" i="3"/>
  <c r="AC108" i="3" s="1"/>
  <c r="AG108" i="3" s="1"/>
  <c r="AA308" i="3"/>
  <c r="AC308" i="3" s="1"/>
  <c r="AG308" i="3" s="1"/>
  <c r="AA306" i="3"/>
  <c r="AC306" i="3" s="1"/>
  <c r="AG306" i="3" s="1"/>
  <c r="AA433" i="3"/>
  <c r="AC433" i="3" s="1"/>
  <c r="AG433" i="3" s="1"/>
  <c r="AA110" i="3"/>
  <c r="AC110" i="3" s="1"/>
  <c r="AG110" i="3" s="1"/>
  <c r="AA461" i="3"/>
  <c r="AC461" i="3" s="1"/>
  <c r="AG461" i="3" s="1"/>
  <c r="AA309" i="3"/>
  <c r="AC309" i="3" s="1"/>
  <c r="AG309" i="3" s="1"/>
  <c r="AA123" i="3"/>
  <c r="AC123" i="3" s="1"/>
  <c r="AG123" i="3" s="1"/>
  <c r="AA540" i="3"/>
  <c r="AC540" i="3" s="1"/>
  <c r="AG540" i="3" s="1"/>
  <c r="AA234" i="3"/>
  <c r="AC234" i="3" s="1"/>
  <c r="AG234" i="3" s="1"/>
  <c r="AA130" i="3"/>
  <c r="AC130" i="3" s="1"/>
  <c r="AG130" i="3" s="1"/>
  <c r="AA483" i="3"/>
  <c r="AC483" i="3" s="1"/>
  <c r="AG483" i="3" s="1"/>
  <c r="AA476" i="3"/>
  <c r="AC476" i="3" s="1"/>
  <c r="AG476" i="3" s="1"/>
  <c r="AA208" i="3"/>
  <c r="AC208" i="3" s="1"/>
  <c r="AG208" i="3" s="1"/>
  <c r="AA582" i="3"/>
  <c r="AC582" i="3" s="1"/>
  <c r="AG582" i="3" s="1"/>
  <c r="AA344" i="3"/>
  <c r="AC344" i="3" s="1"/>
  <c r="AG344" i="3" s="1"/>
  <c r="AA315" i="3"/>
  <c r="AC315" i="3" s="1"/>
  <c r="AG315" i="3" s="1"/>
  <c r="AA219" i="3"/>
  <c r="AC219" i="3" s="1"/>
  <c r="AG219" i="3" s="1"/>
  <c r="AA279" i="3"/>
  <c r="AC279" i="3" s="1"/>
  <c r="AG279" i="3" s="1"/>
  <c r="AA360" i="3"/>
  <c r="AC360" i="3" s="1"/>
  <c r="AG360" i="3" s="1"/>
  <c r="AA331" i="3"/>
  <c r="AC331" i="3" s="1"/>
  <c r="AG331" i="3" s="1"/>
  <c r="AA423" i="3"/>
  <c r="AC423" i="3" s="1"/>
  <c r="AG423" i="3" s="1"/>
  <c r="AA535" i="3"/>
  <c r="AC535" i="3" s="1"/>
  <c r="AG535" i="3" s="1"/>
  <c r="AA9" i="3"/>
  <c r="AC9" i="3" s="1"/>
  <c r="AG9" i="3" s="1"/>
  <c r="AA575" i="3"/>
  <c r="AC575" i="3" s="1"/>
  <c r="AG575" i="3" s="1"/>
  <c r="AA113" i="3"/>
  <c r="AC113" i="3" s="1"/>
  <c r="AG113" i="3" s="1"/>
  <c r="AA151" i="3"/>
  <c r="AC151" i="3" s="1"/>
  <c r="AG151" i="3" s="1"/>
  <c r="AA187" i="3"/>
  <c r="AC187" i="3" s="1"/>
  <c r="AG187" i="3" s="1"/>
  <c r="AA276" i="3"/>
  <c r="AC276" i="3" s="1"/>
  <c r="AG276" i="3" s="1"/>
  <c r="AA263" i="3"/>
  <c r="AC263" i="3" s="1"/>
  <c r="AG263" i="3" s="1"/>
  <c r="AA221" i="3"/>
  <c r="AC221" i="3" s="1"/>
  <c r="AG221" i="3" s="1"/>
  <c r="AA419" i="3"/>
  <c r="AC419" i="3" s="1"/>
  <c r="AG419" i="3" s="1"/>
  <c r="AA431" i="3"/>
  <c r="AC431" i="3" s="1"/>
  <c r="AG431" i="3" s="1"/>
  <c r="AA434" i="3"/>
  <c r="AC434" i="3" s="1"/>
  <c r="AG434" i="3" s="1"/>
  <c r="AA213" i="3"/>
  <c r="AC213" i="3" s="1"/>
  <c r="AG213" i="3" s="1"/>
  <c r="AA319" i="3"/>
  <c r="AC319" i="3" s="1"/>
  <c r="AG319" i="3" s="1"/>
  <c r="AA136" i="3"/>
  <c r="AC136" i="3" s="1"/>
  <c r="AG136" i="3" s="1"/>
  <c r="AA189" i="3"/>
  <c r="AC189" i="3" s="1"/>
  <c r="AG189" i="3" s="1"/>
  <c r="AA97" i="3"/>
  <c r="AC97" i="3" s="1"/>
  <c r="AG97" i="3" s="1"/>
  <c r="AA327" i="3"/>
  <c r="AC327" i="3" s="1"/>
  <c r="AG327" i="3" s="1"/>
  <c r="AA589" i="3"/>
  <c r="AC589" i="3" s="1"/>
  <c r="AG589" i="3" s="1"/>
  <c r="AA454" i="3"/>
  <c r="AC454" i="3" s="1"/>
  <c r="AG454" i="3" s="1"/>
  <c r="AA442" i="3"/>
  <c r="AC442" i="3" s="1"/>
  <c r="AG442" i="3" s="1"/>
  <c r="AA8" i="3"/>
  <c r="AC8" i="3" s="1"/>
  <c r="AG8" i="3" s="1"/>
  <c r="AA60" i="3"/>
  <c r="AC60" i="3" s="1"/>
  <c r="AG60" i="3" s="1"/>
  <c r="AA586" i="3"/>
  <c r="AC586" i="3" s="1"/>
  <c r="AG586" i="3" s="1"/>
  <c r="AA167" i="3"/>
  <c r="AC167" i="3" s="1"/>
  <c r="AG167" i="3" s="1"/>
  <c r="AA240" i="3"/>
  <c r="AC240" i="3" s="1"/>
  <c r="AG240" i="3" s="1"/>
  <c r="AA93" i="3"/>
  <c r="AC93" i="3" s="1"/>
  <c r="AG93" i="3" s="1"/>
  <c r="AA121" i="3"/>
  <c r="AC121" i="3" s="1"/>
  <c r="AG121" i="3" s="1"/>
  <c r="AA192" i="3"/>
  <c r="AC192" i="3" s="1"/>
  <c r="AG192" i="3" s="1"/>
  <c r="AA409" i="3"/>
  <c r="AC409" i="3" s="1"/>
  <c r="AG409" i="3" s="1"/>
  <c r="AA548" i="3"/>
  <c r="AC548" i="3" s="1"/>
  <c r="AG548" i="3" s="1"/>
  <c r="AA463" i="3"/>
  <c r="AC463" i="3" s="1"/>
  <c r="AG463" i="3" s="1"/>
  <c r="AA53" i="3"/>
  <c r="AC53" i="3" s="1"/>
  <c r="AG53" i="3" s="1"/>
  <c r="AA594" i="3"/>
  <c r="AC594" i="3" s="1"/>
  <c r="AG594" i="3" s="1"/>
  <c r="AA302" i="3"/>
  <c r="AC302" i="3" s="1"/>
  <c r="AG302" i="3" s="1"/>
  <c r="AA382" i="3"/>
  <c r="AC382" i="3" s="1"/>
  <c r="AG382" i="3" s="1"/>
  <c r="AA69" i="3"/>
  <c r="AC69" i="3" s="1"/>
  <c r="AG69" i="3" s="1"/>
  <c r="AA153" i="3"/>
  <c r="AC153" i="3" s="1"/>
  <c r="AG153" i="3" s="1"/>
  <c r="AA159" i="3"/>
  <c r="AC159" i="3" s="1"/>
  <c r="AG159" i="3" s="1"/>
  <c r="AA126" i="3"/>
  <c r="AC126" i="3" s="1"/>
  <c r="AG126" i="3" s="1"/>
  <c r="AA532" i="3"/>
  <c r="AC532" i="3" s="1"/>
  <c r="AG532" i="3" s="1"/>
  <c r="AA15" i="3"/>
  <c r="AC15" i="3" s="1"/>
  <c r="AG15" i="3" s="1"/>
  <c r="AA245" i="3"/>
  <c r="AC245" i="3" s="1"/>
  <c r="AG245" i="3" s="1"/>
  <c r="AA242" i="3"/>
  <c r="AC242" i="3" s="1"/>
  <c r="AG242" i="3" s="1"/>
  <c r="AA293" i="3"/>
  <c r="AC293" i="3" s="1"/>
  <c r="AG293" i="3" s="1"/>
  <c r="AA161" i="3"/>
  <c r="AC161" i="3" s="1"/>
  <c r="AG161" i="3" s="1"/>
  <c r="AA98" i="3"/>
  <c r="AC98" i="3" s="1"/>
  <c r="AG98" i="3" s="1"/>
  <c r="AA73" i="3"/>
  <c r="AC73" i="3" s="1"/>
  <c r="AG73" i="3" s="1"/>
  <c r="AA459" i="3"/>
  <c r="AC459" i="3" s="1"/>
  <c r="AG459" i="3" s="1"/>
  <c r="AA57" i="3"/>
  <c r="AC57" i="3" s="1"/>
  <c r="AG57" i="3" s="1"/>
  <c r="AA145" i="3"/>
  <c r="AC145" i="3" s="1"/>
  <c r="AG145" i="3" s="1"/>
  <c r="AA229" i="3"/>
  <c r="AA230" i="3"/>
  <c r="AA362" i="3"/>
  <c r="AC362" i="3" s="1"/>
  <c r="AG362" i="3" s="1"/>
  <c r="AA524" i="3"/>
  <c r="AC524" i="3" s="1"/>
  <c r="AG524" i="3" s="1"/>
  <c r="AA169" i="3"/>
  <c r="AC169" i="3" s="1"/>
  <c r="AG169" i="3" s="1"/>
  <c r="AA559" i="3"/>
  <c r="AC559" i="3" s="1"/>
  <c r="AG559" i="3" s="1"/>
  <c r="AA282" i="3"/>
  <c r="AC282" i="3" s="1"/>
  <c r="AG282" i="3" s="1"/>
  <c r="AA455" i="3"/>
  <c r="AC455" i="3" s="1"/>
  <c r="AG455" i="3" s="1"/>
  <c r="AA173" i="3"/>
  <c r="AC173" i="3" s="1"/>
  <c r="AG173" i="3" s="1"/>
  <c r="AA508" i="3"/>
  <c r="AC508" i="3" s="1"/>
  <c r="AG508" i="3" s="1"/>
  <c r="AA40" i="3"/>
  <c r="AC40" i="3" s="1"/>
  <c r="AG40" i="3" s="1"/>
  <c r="AA590" i="3"/>
  <c r="AC590" i="3" s="1"/>
  <c r="AG590" i="3" s="1"/>
  <c r="AA482" i="3"/>
  <c r="AC482" i="3" s="1"/>
  <c r="AG482" i="3" s="1"/>
  <c r="AA551" i="3"/>
  <c r="AC551" i="3" s="1"/>
  <c r="AG551" i="3" s="1"/>
  <c r="AA436" i="3"/>
  <c r="AC436" i="3" s="1"/>
  <c r="AG436" i="3" s="1"/>
  <c r="AA150" i="3"/>
  <c r="AC150" i="3" s="1"/>
  <c r="AG150" i="3" s="1"/>
  <c r="AA572" i="3"/>
  <c r="AC572" i="3" s="1"/>
  <c r="AG572" i="3" s="1"/>
  <c r="AA261" i="3"/>
  <c r="AC261" i="3" s="1"/>
  <c r="AG261" i="3" s="1"/>
  <c r="AA160" i="3"/>
  <c r="AC160" i="3" s="1"/>
  <c r="AG160" i="3" s="1"/>
  <c r="AA174" i="3"/>
  <c r="AC174" i="3" s="1"/>
  <c r="AG174" i="3" s="1"/>
  <c r="AA155" i="3"/>
  <c r="AC155" i="3" s="1"/>
  <c r="AG155" i="3" s="1"/>
  <c r="AA271" i="3"/>
  <c r="AC271" i="3" s="1"/>
  <c r="AG271" i="3" s="1"/>
  <c r="AA61" i="3"/>
  <c r="AC61" i="3" s="1"/>
  <c r="AG61" i="3" s="1"/>
  <c r="AA534" i="3"/>
  <c r="AC534" i="3" s="1"/>
  <c r="AG534" i="3" s="1"/>
  <c r="AA11" i="3"/>
  <c r="AC11" i="3" s="1"/>
  <c r="AG11" i="3" s="1"/>
  <c r="AA206" i="3"/>
  <c r="AC206" i="3" s="1"/>
  <c r="AG206" i="3" s="1"/>
  <c r="AA593" i="3"/>
  <c r="AC593" i="3" s="1"/>
  <c r="AG593" i="3" s="1"/>
  <c r="AA138" i="3"/>
  <c r="AC138" i="3" s="1"/>
  <c r="AG138" i="3" s="1"/>
  <c r="AA338" i="3"/>
  <c r="AC338" i="3" s="1"/>
  <c r="AG338" i="3" s="1"/>
  <c r="AA366" i="3"/>
  <c r="AC366" i="3" s="1"/>
  <c r="AG366" i="3" s="1"/>
  <c r="AA392" i="3"/>
  <c r="AC392" i="3" s="1"/>
  <c r="AG392" i="3" s="1"/>
  <c r="AA210" i="3"/>
  <c r="AC210" i="3" s="1"/>
  <c r="AG210" i="3" s="1"/>
  <c r="AA129" i="3"/>
  <c r="AC129" i="3" s="1"/>
  <c r="AG129" i="3" s="1"/>
  <c r="AA440" i="3"/>
  <c r="AC440" i="3" s="1"/>
  <c r="AG440" i="3" s="1"/>
  <c r="AA485" i="3"/>
  <c r="AC485" i="3" s="1"/>
  <c r="AG485" i="3" s="1"/>
  <c r="AA32" i="3"/>
  <c r="AC32" i="3" s="1"/>
  <c r="AG32" i="3" s="1"/>
  <c r="AA233" i="3"/>
  <c r="AC233" i="3" s="1"/>
  <c r="AG233" i="3" s="1"/>
  <c r="AA116" i="3"/>
  <c r="AC116" i="3" s="1"/>
  <c r="AG116" i="3" s="1"/>
  <c r="AA267" i="3"/>
  <c r="AC267" i="3" s="1"/>
  <c r="AG267" i="3" s="1"/>
  <c r="AA277" i="3"/>
  <c r="AC277" i="3" s="1"/>
  <c r="AG277" i="3" s="1"/>
  <c r="AA401" i="3"/>
  <c r="AC401" i="3" s="1"/>
  <c r="AG401" i="3" s="1"/>
  <c r="AA353" i="3"/>
  <c r="AC353" i="3" s="1"/>
  <c r="AG353" i="3" s="1"/>
  <c r="AA278" i="3"/>
  <c r="AC278" i="3" s="1"/>
  <c r="AG278" i="3" s="1"/>
  <c r="AA533" i="3"/>
  <c r="AC533" i="3" s="1"/>
  <c r="AG533" i="3" s="1"/>
  <c r="AA438" i="3"/>
  <c r="AC438" i="3" s="1"/>
  <c r="AG438" i="3" s="1"/>
  <c r="AA12" i="3"/>
  <c r="AC12" i="3" s="1"/>
  <c r="AG12" i="3" s="1"/>
  <c r="AA147" i="3"/>
  <c r="AC147" i="3" s="1"/>
  <c r="AG147" i="3" s="1"/>
  <c r="AA579" i="3"/>
  <c r="AC579" i="3" s="1"/>
  <c r="AG579" i="3" s="1"/>
  <c r="AA204" i="3"/>
  <c r="AC204" i="3" s="1"/>
  <c r="AG204" i="3" s="1"/>
  <c r="AA332" i="3"/>
  <c r="AC332" i="3" s="1"/>
  <c r="AG332" i="3" s="1"/>
  <c r="AA78" i="3"/>
  <c r="AC78" i="3" s="1"/>
  <c r="AG78" i="3" s="1"/>
  <c r="AA272" i="3"/>
  <c r="AC272" i="3" s="1"/>
  <c r="AG272" i="3" s="1"/>
  <c r="AA373" i="3"/>
  <c r="AC373" i="3" s="1"/>
  <c r="AG373" i="3" s="1"/>
  <c r="AA218" i="3"/>
  <c r="AC218" i="3" s="1"/>
  <c r="AG218" i="3" s="1"/>
  <c r="AA425" i="3"/>
  <c r="AC425" i="3" s="1"/>
  <c r="AG425" i="3" s="1"/>
  <c r="AA553" i="3"/>
  <c r="AC553" i="3" s="1"/>
  <c r="AG553" i="3" s="1"/>
  <c r="AA62" i="3"/>
  <c r="AC62" i="3" s="1"/>
  <c r="AG62" i="3" s="1"/>
  <c r="AA581" i="3"/>
  <c r="AC581" i="3" s="1"/>
  <c r="AG581" i="3" s="1"/>
  <c r="AA183" i="3"/>
  <c r="AC183" i="3" s="1"/>
  <c r="AG183" i="3" s="1"/>
  <c r="AA68" i="3"/>
  <c r="AC68" i="3" s="1"/>
  <c r="AG68" i="3" s="1"/>
  <c r="AA164" i="3"/>
  <c r="AC164" i="3" s="1"/>
  <c r="AG164" i="3" s="1"/>
  <c r="AA379" i="3"/>
  <c r="AC379" i="3" s="1"/>
  <c r="AG379" i="3" s="1"/>
  <c r="AA91" i="3"/>
  <c r="AC91" i="3" s="1"/>
  <c r="AG91" i="3" s="1"/>
  <c r="AA386" i="3"/>
  <c r="AC386" i="3" s="1"/>
  <c r="AG386" i="3" s="1"/>
  <c r="AA509" i="3"/>
  <c r="AC509" i="3" s="1"/>
  <c r="AG509" i="3" s="1"/>
  <c r="AA531" i="3"/>
  <c r="AC531" i="3" s="1"/>
  <c r="AG531" i="3" s="1"/>
  <c r="AA232" i="3"/>
  <c r="AA30" i="3"/>
  <c r="AC30" i="3" s="1"/>
  <c r="AG30" i="3" s="1"/>
  <c r="AA223" i="3"/>
  <c r="AC223" i="3" s="1"/>
  <c r="AG223" i="3" s="1"/>
  <c r="AA134" i="3"/>
  <c r="AC134" i="3" s="1"/>
  <c r="AG134" i="3" s="1"/>
  <c r="AA142" i="3"/>
  <c r="AC142" i="3" s="1"/>
  <c r="AG142" i="3" s="1"/>
  <c r="AA88" i="3"/>
  <c r="AC88" i="3" s="1"/>
  <c r="AG88" i="3" s="1"/>
  <c r="AA399" i="3"/>
  <c r="AC399" i="3" s="1"/>
  <c r="AG399" i="3" s="1"/>
  <c r="AA576" i="3"/>
  <c r="AC576" i="3" s="1"/>
  <c r="AG576" i="3" s="1"/>
  <c r="AA298" i="3"/>
  <c r="AC298" i="3" s="1"/>
  <c r="AG298" i="3" s="1"/>
  <c r="AA354" i="3"/>
  <c r="AC354" i="3" s="1"/>
  <c r="AG354" i="3" s="1"/>
  <c r="AA444" i="3"/>
  <c r="AC444" i="3" s="1"/>
  <c r="AG444" i="3" s="1"/>
  <c r="AA541" i="3"/>
  <c r="AC541" i="3" s="1"/>
  <c r="AG541" i="3" s="1"/>
  <c r="AA542" i="3"/>
  <c r="AC542" i="3" s="1"/>
  <c r="AG542" i="3" s="1"/>
  <c r="AA74" i="3"/>
  <c r="AC74" i="3" s="1"/>
  <c r="AG74" i="3" s="1"/>
  <c r="AA460" i="3"/>
  <c r="AC460" i="3" s="1"/>
  <c r="AG460" i="3" s="1"/>
  <c r="AA256" i="3"/>
  <c r="AC256" i="3" s="1"/>
  <c r="AG256" i="3" s="1"/>
  <c r="AA415" i="3"/>
  <c r="AC415" i="3" s="1"/>
  <c r="AG415" i="3" s="1"/>
  <c r="AA567" i="3"/>
  <c r="AC567" i="3" s="1"/>
  <c r="AG567" i="3" s="1"/>
  <c r="AA193" i="3"/>
  <c r="AC193" i="3" s="1"/>
  <c r="AG193" i="3" s="1"/>
  <c r="AA472" i="3"/>
  <c r="AC472" i="3" s="1"/>
  <c r="AG472" i="3" s="1"/>
  <c r="AA496" i="3"/>
  <c r="AC496" i="3" s="1"/>
  <c r="AG496" i="3" s="1"/>
  <c r="AA564" i="3"/>
  <c r="AC564" i="3" s="1"/>
  <c r="AG564" i="3" s="1"/>
  <c r="AA217" i="3"/>
  <c r="AC217" i="3" s="1"/>
  <c r="AG217" i="3" s="1"/>
  <c r="AA597" i="3"/>
  <c r="AC597" i="3" s="1"/>
  <c r="AG597" i="3" s="1"/>
  <c r="AA273" i="3"/>
  <c r="AC273" i="3" s="1"/>
  <c r="AG273" i="3" s="1"/>
  <c r="AA313" i="3"/>
  <c r="AC313" i="3" s="1"/>
  <c r="AG313" i="3" s="1"/>
  <c r="AA196" i="3"/>
  <c r="AC196" i="3" s="1"/>
  <c r="AG196" i="3" s="1"/>
  <c r="AA198" i="3"/>
  <c r="AC198" i="3" s="1"/>
  <c r="AG198" i="3" s="1"/>
  <c r="AA99" i="3"/>
  <c r="AC99" i="3" s="1"/>
  <c r="AG99" i="3" s="1"/>
  <c r="AA387" i="3"/>
  <c r="AC387" i="3" s="1"/>
  <c r="AG387" i="3" s="1"/>
  <c r="AA498" i="3"/>
  <c r="AC498" i="3" s="1"/>
  <c r="AG498" i="3" s="1"/>
  <c r="AA513" i="3"/>
  <c r="AC513" i="3" s="1"/>
  <c r="AG513" i="3" s="1"/>
  <c r="AA50" i="3"/>
  <c r="AC50" i="3" s="1"/>
  <c r="AG50" i="3" s="1"/>
  <c r="AA467" i="3"/>
  <c r="AC467" i="3" s="1"/>
  <c r="AG467" i="3" s="1"/>
  <c r="AA325" i="3"/>
  <c r="AC325" i="3" s="1"/>
  <c r="AG325" i="3" s="1"/>
  <c r="AA111" i="3"/>
  <c r="AC111" i="3" s="1"/>
  <c r="AG111" i="3" s="1"/>
  <c r="AA249" i="3"/>
  <c r="AC249" i="3" s="1"/>
  <c r="AG249" i="3" s="1"/>
  <c r="AA305" i="3"/>
  <c r="AC305" i="3" s="1"/>
  <c r="AG305" i="3" s="1"/>
  <c r="AA39" i="3"/>
  <c r="AC39" i="3" s="1"/>
  <c r="AG39" i="3" s="1"/>
  <c r="AA122" i="3"/>
  <c r="AC122" i="3" s="1"/>
  <c r="AG122" i="3" s="1"/>
  <c r="AA563" i="3"/>
  <c r="AC563" i="3" s="1"/>
  <c r="AG563" i="3" s="1"/>
  <c r="AA430" i="3"/>
  <c r="AC430" i="3" s="1"/>
  <c r="AG430" i="3" s="1"/>
  <c r="AA408" i="3"/>
  <c r="AC408" i="3" s="1"/>
  <c r="AG408" i="3" s="1"/>
  <c r="AA43" i="3"/>
  <c r="AC43" i="3" s="1"/>
  <c r="AG43" i="3" s="1"/>
  <c r="AA202" i="3"/>
  <c r="AC202" i="3" s="1"/>
  <c r="AG202" i="3" s="1"/>
  <c r="AA367" i="3"/>
  <c r="AC367" i="3" s="1"/>
  <c r="AG367" i="3" s="1"/>
  <c r="AA312" i="3"/>
  <c r="AC312" i="3" s="1"/>
  <c r="AG312" i="3" s="1"/>
  <c r="AA255" i="3"/>
  <c r="AC255" i="3" s="1"/>
  <c r="AG255" i="3" s="1"/>
  <c r="AA400" i="3"/>
  <c r="AC400" i="3" s="1"/>
  <c r="AG400" i="3" s="1"/>
  <c r="AA84" i="3"/>
  <c r="AC84" i="3" s="1"/>
  <c r="AG84" i="3" s="1"/>
  <c r="AA522" i="3"/>
  <c r="AC522" i="3" s="1"/>
  <c r="AG522" i="3" s="1"/>
  <c r="AA439" i="3"/>
  <c r="AC439" i="3" s="1"/>
  <c r="AG439" i="3" s="1"/>
  <c r="AA417" i="3"/>
  <c r="AC417" i="3" s="1"/>
  <c r="AG417" i="3" s="1"/>
  <c r="AA403" i="3"/>
  <c r="AC403" i="3" s="1"/>
  <c r="AG403" i="3" s="1"/>
  <c r="AA584" i="3"/>
  <c r="AC584" i="3" s="1"/>
  <c r="AG584" i="3" s="1"/>
  <c r="AA397" i="3"/>
  <c r="AC397" i="3" s="1"/>
  <c r="AG397" i="3" s="1"/>
  <c r="AA260" i="3"/>
  <c r="AC260" i="3" s="1"/>
  <c r="AG260" i="3" s="1"/>
  <c r="AA180" i="3"/>
  <c r="AC180" i="3" s="1"/>
  <c r="AG180" i="3" s="1"/>
  <c r="AA316" i="3"/>
  <c r="AC316" i="3" s="1"/>
  <c r="AG316" i="3" s="1"/>
  <c r="AA349" i="3"/>
  <c r="AC349" i="3" s="1"/>
  <c r="AG349" i="3" s="1"/>
  <c r="AA307" i="3"/>
  <c r="AC307" i="3" s="1"/>
  <c r="AG307" i="3" s="1"/>
  <c r="AA465" i="3"/>
  <c r="AC465" i="3" s="1"/>
  <c r="AG465" i="3" s="1"/>
  <c r="AA515" i="3"/>
  <c r="AC515" i="3" s="1"/>
  <c r="AG515" i="3" s="1"/>
  <c r="AA25" i="3"/>
  <c r="AC25" i="3" s="1"/>
  <c r="AG25" i="3" s="1"/>
  <c r="AA63" i="3"/>
  <c r="AC63" i="3" s="1"/>
  <c r="AG63" i="3" s="1"/>
  <c r="AA65" i="3"/>
  <c r="AC65" i="3" s="1"/>
  <c r="AG65" i="3" s="1"/>
  <c r="AA102" i="3"/>
  <c r="AC102" i="3" s="1"/>
  <c r="AG102" i="3" s="1"/>
  <c r="AA337" i="3"/>
  <c r="AC337" i="3" s="1"/>
  <c r="AG337" i="3" s="1"/>
  <c r="AA128" i="3"/>
  <c r="AC128" i="3" s="1"/>
  <c r="AG128" i="3" s="1"/>
  <c r="AA48" i="3"/>
  <c r="AC48" i="3" s="1"/>
  <c r="AG48" i="3" s="1"/>
  <c r="AA416" i="3"/>
  <c r="AC416" i="3" s="1"/>
  <c r="AG416" i="3" s="1"/>
  <c r="AA493" i="3"/>
  <c r="AC493" i="3" s="1"/>
  <c r="AG493" i="3" s="1"/>
  <c r="AA565" i="3"/>
  <c r="AC565" i="3" s="1"/>
  <c r="AG565" i="3" s="1"/>
  <c r="AA37" i="3"/>
  <c r="AC37" i="3" s="1"/>
  <c r="AG37" i="3" s="1"/>
  <c r="AA44" i="3"/>
  <c r="AC44" i="3" s="1"/>
  <c r="AG44" i="3" s="1"/>
  <c r="AA301" i="3"/>
  <c r="AC301" i="3" s="1"/>
  <c r="AG301" i="3" s="1"/>
  <c r="AA295" i="3"/>
  <c r="AC295" i="3" s="1"/>
  <c r="AG295" i="3" s="1"/>
  <c r="AA90" i="3"/>
  <c r="AC90" i="3" s="1"/>
  <c r="AG90" i="3" s="1"/>
  <c r="AA381" i="3"/>
  <c r="AC381" i="3" s="1"/>
  <c r="AG381" i="3" s="1"/>
  <c r="AA355" i="3"/>
  <c r="AC355" i="3" s="1"/>
  <c r="AG355" i="3" s="1"/>
  <c r="AA333" i="3"/>
  <c r="AC333" i="3" s="1"/>
  <c r="AG333" i="3" s="1"/>
  <c r="AA23" i="3"/>
  <c r="AC23" i="3" s="1"/>
  <c r="AG23" i="3" s="1"/>
  <c r="AA368" i="3"/>
  <c r="AC368" i="3" s="1"/>
  <c r="AG368" i="3" s="1"/>
  <c r="AA527" i="3"/>
  <c r="AC527" i="3" s="1"/>
  <c r="AG527" i="3" s="1"/>
  <c r="AA168" i="3"/>
  <c r="AC168" i="3" s="1"/>
  <c r="AG168" i="3" s="1"/>
  <c r="AA31" i="3"/>
  <c r="AC31" i="3" s="1"/>
  <c r="AG31" i="3" s="1"/>
  <c r="AA341" i="3"/>
  <c r="AC341" i="3" s="1"/>
  <c r="AG341" i="3" s="1"/>
  <c r="AA550" i="3"/>
  <c r="AC550" i="3" s="1"/>
  <c r="AG550" i="3" s="1"/>
  <c r="AA484" i="3"/>
  <c r="AC484" i="3" s="1"/>
  <c r="AG484" i="3" s="1"/>
  <c r="AA435" i="3"/>
  <c r="AC435" i="3" s="1"/>
  <c r="AG435" i="3" s="1"/>
  <c r="AA348" i="3"/>
  <c r="AC348" i="3" s="1"/>
  <c r="AG348" i="3" s="1"/>
  <c r="AA480" i="3"/>
  <c r="AC480" i="3" s="1"/>
  <c r="AG480" i="3" s="1"/>
  <c r="AA371" i="3"/>
  <c r="AC371" i="3" s="1"/>
  <c r="AG371" i="3" s="1"/>
  <c r="AA364" i="3"/>
  <c r="AC364" i="3" s="1"/>
  <c r="AG364" i="3" s="1"/>
  <c r="AA507" i="3"/>
  <c r="AC507" i="3" s="1"/>
  <c r="AG507" i="3" s="1"/>
  <c r="AA427" i="3"/>
  <c r="AC427" i="3" s="1"/>
  <c r="AG427" i="3" s="1"/>
  <c r="AA473" i="3"/>
  <c r="AC473" i="3" s="1"/>
  <c r="AG473" i="3" s="1"/>
  <c r="AA21" i="3"/>
  <c r="AC21" i="3" s="1"/>
  <c r="AG21" i="3" s="1"/>
  <c r="AA595" i="3"/>
  <c r="AC595" i="3" s="1"/>
  <c r="AG595" i="3" s="1"/>
  <c r="AA76" i="3"/>
  <c r="AC76" i="3" s="1"/>
  <c r="AG76" i="3" s="1"/>
  <c r="AA177" i="3"/>
  <c r="AC177" i="3" s="1"/>
  <c r="AG177" i="3" s="1"/>
  <c r="AA248" i="3"/>
  <c r="AC248" i="3" s="1"/>
  <c r="AG248" i="3" s="1"/>
  <c r="AA72" i="3"/>
  <c r="AC72" i="3" s="1"/>
  <c r="AG72" i="3" s="1"/>
  <c r="AA214" i="3"/>
  <c r="AC214" i="3" s="1"/>
  <c r="AG214" i="3" s="1"/>
  <c r="AA339" i="3"/>
  <c r="AC339" i="3" s="1"/>
  <c r="AG339" i="3" s="1"/>
  <c r="AA529" i="3"/>
  <c r="AC529" i="3" s="1"/>
  <c r="AG529" i="3" s="1"/>
  <c r="AA562" i="3"/>
  <c r="AC562" i="3" s="1"/>
  <c r="AG562" i="3" s="1"/>
  <c r="AA235" i="3"/>
  <c r="AC235" i="3" s="1"/>
  <c r="AG235" i="3" s="1"/>
  <c r="AA363" i="3"/>
  <c r="AC363" i="3" s="1"/>
  <c r="AG363" i="3" s="1"/>
  <c r="AA280" i="3"/>
  <c r="AC280" i="3" s="1"/>
  <c r="AG280" i="3" s="1"/>
  <c r="AA190" i="3"/>
  <c r="AC190" i="3" s="1"/>
  <c r="AG190" i="3" s="1"/>
  <c r="AA66" i="3"/>
  <c r="AC66" i="3" s="1"/>
  <c r="AG66" i="3" s="1"/>
  <c r="AA132" i="3"/>
  <c r="AC132" i="3" s="1"/>
  <c r="AG132" i="3" s="1"/>
  <c r="AA244" i="3"/>
  <c r="AC244" i="3" s="1"/>
  <c r="AG244" i="3" s="1"/>
  <c r="AA470" i="3"/>
  <c r="AC470" i="3" s="1"/>
  <c r="AG470" i="3" s="1"/>
  <c r="AA432" i="3"/>
  <c r="AC432" i="3" s="1"/>
  <c r="AG432" i="3" s="1"/>
  <c r="AA505" i="3"/>
  <c r="AC505" i="3" s="1"/>
  <c r="AG505" i="3" s="1"/>
  <c r="AA45" i="3"/>
  <c r="AC45" i="3" s="1"/>
  <c r="AG45" i="3" s="1"/>
  <c r="AA599" i="3"/>
  <c r="AC599" i="3" s="1"/>
  <c r="AG599" i="3" s="1"/>
  <c r="AA54" i="3"/>
  <c r="AC54" i="3" s="1"/>
  <c r="AG54" i="3" s="1"/>
  <c r="AA107" i="3"/>
  <c r="AC107" i="3" s="1"/>
  <c r="AG107" i="3" s="1"/>
  <c r="AA199" i="3"/>
  <c r="AC199" i="3" s="1"/>
  <c r="AG199" i="3" s="1"/>
  <c r="AA156" i="3"/>
  <c r="AC156" i="3" s="1"/>
  <c r="AG156" i="3" s="1"/>
  <c r="AA346" i="3"/>
  <c r="AC346" i="3" s="1"/>
  <c r="AG346" i="3" s="1"/>
  <c r="AA172" i="3"/>
  <c r="AC172" i="3" s="1"/>
  <c r="AG172" i="3" s="1"/>
  <c r="AA488" i="3"/>
  <c r="AC488" i="3" s="1"/>
  <c r="AG488" i="3" s="1"/>
  <c r="AA545" i="3"/>
  <c r="AC545" i="3" s="1"/>
  <c r="AG545" i="3" s="1"/>
  <c r="AA526" i="3"/>
  <c r="AC526" i="3" s="1"/>
  <c r="AG526" i="3" s="1"/>
  <c r="AA20" i="3"/>
  <c r="AC20" i="3" s="1"/>
  <c r="AG20" i="3" s="1"/>
  <c r="AA294" i="3"/>
  <c r="AC294" i="3" s="1"/>
  <c r="AG294" i="3" s="1"/>
  <c r="AA251" i="3"/>
  <c r="AC251" i="3" s="1"/>
  <c r="AG251" i="3" s="1"/>
  <c r="AA179" i="3"/>
  <c r="AC179" i="3" s="1"/>
  <c r="AG179" i="3" s="1"/>
  <c r="AA178" i="3"/>
  <c r="AC178" i="3" s="1"/>
  <c r="AG178" i="3" s="1"/>
  <c r="AA377" i="3"/>
  <c r="AC377" i="3" s="1"/>
  <c r="AG377" i="3" s="1"/>
  <c r="AA26" i="3"/>
  <c r="AC26" i="3" s="1"/>
  <c r="AG26" i="3" s="1"/>
  <c r="AA289" i="3"/>
  <c r="AC289" i="3" s="1"/>
  <c r="AG289" i="3" s="1"/>
  <c r="AA492" i="3"/>
  <c r="AC492" i="3" s="1"/>
  <c r="AG492" i="3" s="1"/>
  <c r="AA215" i="3"/>
  <c r="AC215" i="3" s="1"/>
  <c r="AG215" i="3" s="1"/>
  <c r="AA207" i="3"/>
  <c r="AC207" i="3" s="1"/>
  <c r="AG207" i="3" s="1"/>
  <c r="AA358" i="3"/>
  <c r="AC358" i="3" s="1"/>
  <c r="AG358" i="3" s="1"/>
  <c r="AA359" i="3"/>
  <c r="AC359" i="3" s="1"/>
  <c r="AG359" i="3" s="1"/>
  <c r="AA384" i="3"/>
  <c r="AC384" i="3" s="1"/>
  <c r="AG384" i="3" s="1"/>
  <c r="AA236" i="3"/>
  <c r="AC236" i="3" s="1"/>
  <c r="AG236" i="3" s="1"/>
  <c r="AA264" i="3"/>
  <c r="AC264" i="3" s="1"/>
  <c r="AG264" i="3" s="1"/>
  <c r="AA585" i="3"/>
  <c r="AC585" i="3" s="1"/>
  <c r="AG585" i="3" s="1"/>
  <c r="AA523" i="3"/>
  <c r="AC523" i="3" s="1"/>
  <c r="AG523" i="3" s="1"/>
  <c r="AA487" i="3"/>
  <c r="AC487" i="3" s="1"/>
  <c r="AG487" i="3" s="1"/>
  <c r="AA446" i="3"/>
  <c r="AC446" i="3" s="1"/>
  <c r="AG446" i="3" s="1"/>
  <c r="AA27" i="3"/>
  <c r="AC27" i="3" s="1"/>
  <c r="AG27" i="3" s="1"/>
  <c r="AA583" i="3"/>
  <c r="AC583" i="3" s="1"/>
  <c r="AG583" i="3" s="1"/>
  <c r="AA247" i="3"/>
  <c r="AC247" i="3" s="1"/>
  <c r="AG247" i="3" s="1"/>
  <c r="AA71" i="3"/>
  <c r="AC71" i="3" s="1"/>
  <c r="AG71" i="3" s="1"/>
  <c r="AA87" i="3"/>
  <c r="AC87" i="3" s="1"/>
  <c r="AG87" i="3" s="1"/>
  <c r="AA225" i="3"/>
  <c r="AC225" i="3" s="1"/>
  <c r="AG225" i="3" s="1"/>
  <c r="AA137" i="3"/>
  <c r="AC137" i="3" s="1"/>
  <c r="AG137" i="3" s="1"/>
  <c r="AA458" i="3"/>
  <c r="AC458" i="3" s="1"/>
  <c r="AG458" i="3" s="1"/>
  <c r="AA418" i="3"/>
  <c r="AC418" i="3" s="1"/>
  <c r="AG418" i="3" s="1"/>
  <c r="AA530" i="3"/>
  <c r="AC530" i="3" s="1"/>
  <c r="AG530" i="3" s="1"/>
  <c r="AA205" i="3"/>
  <c r="AC205" i="3" s="1"/>
  <c r="AG205" i="3" s="1"/>
  <c r="AA544" i="3"/>
  <c r="AC544" i="3" s="1"/>
  <c r="AG544" i="3" s="1"/>
  <c r="AA321" i="3"/>
  <c r="AC321" i="3" s="1"/>
  <c r="AG321" i="3" s="1"/>
  <c r="AA49" i="3"/>
  <c r="AC49" i="3" s="1"/>
  <c r="AG49" i="3" s="1"/>
  <c r="AA528" i="3"/>
  <c r="AC528" i="3" s="1"/>
  <c r="AG528" i="3" s="1"/>
  <c r="AA41" i="3"/>
  <c r="AC41" i="3" s="1"/>
  <c r="AG41" i="3" s="1"/>
  <c r="AA80" i="3"/>
  <c r="AC80" i="3" s="1"/>
  <c r="AG80" i="3" s="1"/>
  <c r="AA543" i="3"/>
  <c r="AC543" i="3" s="1"/>
  <c r="AG543" i="3" s="1"/>
  <c r="AA16" i="3"/>
  <c r="AC16" i="3" s="1"/>
  <c r="AG16" i="3" s="1"/>
  <c r="AA471" i="3"/>
  <c r="AC471" i="3" s="1"/>
  <c r="AG471" i="3" s="1"/>
  <c r="AA299" i="3"/>
  <c r="AC299" i="3" s="1"/>
  <c r="AG299" i="3" s="1"/>
  <c r="AA365" i="3"/>
  <c r="AC365" i="3" s="1"/>
  <c r="AG365" i="3" s="1"/>
  <c r="AA506" i="3"/>
  <c r="AC506" i="3" s="1"/>
  <c r="AG506" i="3" s="1"/>
  <c r="AA494" i="3"/>
  <c r="AC494" i="3" s="1"/>
  <c r="AG494" i="3" s="1"/>
  <c r="AA428" i="3"/>
  <c r="AC428" i="3" s="1"/>
  <c r="AG428" i="3" s="1"/>
  <c r="AA52" i="3"/>
  <c r="AC52" i="3" s="1"/>
  <c r="AG52" i="3" s="1"/>
  <c r="AA396" i="3"/>
  <c r="AC396" i="3" s="1"/>
  <c r="AG396" i="3" s="1"/>
  <c r="AA284" i="3"/>
  <c r="AC284" i="3" s="1"/>
  <c r="AG284" i="3" s="1"/>
  <c r="AA274" i="3"/>
  <c r="AC274" i="3" s="1"/>
  <c r="AG274" i="3" s="1"/>
  <c r="AA157" i="3"/>
  <c r="AC157" i="3" s="1"/>
  <c r="AG157" i="3" s="1"/>
  <c r="AA383" i="3"/>
  <c r="AC383" i="3" s="1"/>
  <c r="AG383" i="3" s="1"/>
  <c r="AA228" i="3"/>
  <c r="AA481" i="3"/>
  <c r="AC481" i="3" s="1"/>
  <c r="AG481" i="3" s="1"/>
  <c r="AA510" i="3"/>
  <c r="AC510" i="3" s="1"/>
  <c r="AG510" i="3" s="1"/>
  <c r="AA34" i="3"/>
  <c r="AC34" i="3" s="1"/>
  <c r="AG34" i="3" s="1"/>
  <c r="AA407" i="3"/>
  <c r="AC407" i="3" s="1"/>
  <c r="AG407" i="3" s="1"/>
  <c r="AA203" i="3"/>
  <c r="AC203" i="3" s="1"/>
  <c r="AG203" i="3" s="1"/>
  <c r="AA188" i="3"/>
  <c r="AC188" i="3" s="1"/>
  <c r="AG188" i="3" s="1"/>
  <c r="AA297" i="3"/>
  <c r="AC297" i="3" s="1"/>
  <c r="AG297" i="3" s="1"/>
  <c r="AA109" i="3"/>
  <c r="AC109" i="3" s="1"/>
  <c r="AG109" i="3" s="1"/>
  <c r="AA100" i="3"/>
  <c r="AC100" i="3" s="1"/>
  <c r="AG100" i="3" s="1"/>
  <c r="AA598" i="3"/>
  <c r="AC598" i="3" s="1"/>
  <c r="AG598" i="3" s="1"/>
  <c r="AA424" i="3"/>
  <c r="AC424" i="3" s="1"/>
  <c r="AG424" i="3" s="1"/>
  <c r="AA497" i="3"/>
  <c r="AC497" i="3" s="1"/>
  <c r="AG497" i="3" s="1"/>
  <c r="AA511" i="3"/>
  <c r="AC511" i="3" s="1"/>
  <c r="AG511" i="3" s="1"/>
  <c r="AA22" i="3"/>
  <c r="AA596" i="3"/>
  <c r="AC596" i="3" s="1"/>
  <c r="AG596" i="3" s="1"/>
  <c r="AA347" i="3"/>
  <c r="AC347" i="3" s="1"/>
  <c r="AG347" i="3" s="1"/>
  <c r="AA131" i="3"/>
  <c r="AC131" i="3" s="1"/>
  <c r="AG131" i="3" s="1"/>
  <c r="AA334" i="3"/>
  <c r="AC334" i="3" s="1"/>
  <c r="AG334" i="3" s="1"/>
  <c r="AA356" i="3"/>
  <c r="AC356" i="3" s="1"/>
  <c r="AG356" i="3" s="1"/>
  <c r="AA124" i="3"/>
  <c r="AC124" i="3" s="1"/>
  <c r="AG124" i="3" s="1"/>
  <c r="AA320" i="3"/>
  <c r="AC320" i="3" s="1"/>
  <c r="AG320" i="3" s="1"/>
  <c r="AA420" i="3"/>
  <c r="AC420" i="3" s="1"/>
  <c r="AG420" i="3" s="1"/>
  <c r="AA512" i="3"/>
  <c r="AC512" i="3" s="1"/>
  <c r="AG512" i="3" s="1"/>
  <c r="AA468" i="3"/>
  <c r="AC468" i="3" s="1"/>
  <c r="AG468" i="3" s="1"/>
  <c r="AA243" i="3"/>
  <c r="AC243" i="3" s="1"/>
  <c r="AG243" i="3" s="1"/>
  <c r="AA288" i="3"/>
  <c r="AC288" i="3" s="1"/>
  <c r="AG288" i="3" s="1"/>
  <c r="AA162" i="3"/>
  <c r="AC162" i="3" s="1"/>
  <c r="AG162" i="3" s="1"/>
  <c r="AA283" i="3"/>
  <c r="AC283" i="3" s="1"/>
  <c r="AG283" i="3" s="1"/>
  <c r="AA270" i="3"/>
  <c r="AC270" i="3" s="1"/>
  <c r="AG270" i="3" s="1"/>
  <c r="AA163" i="3"/>
  <c r="AC163" i="3" s="1"/>
  <c r="AG163" i="3" s="1"/>
  <c r="AA391" i="3"/>
  <c r="AC391" i="3" s="1"/>
  <c r="AG391" i="3" s="1"/>
  <c r="AA466" i="3"/>
  <c r="AC466" i="3" s="1"/>
  <c r="AG466" i="3" s="1"/>
  <c r="AA518" i="3"/>
  <c r="AC518" i="3" s="1"/>
  <c r="AG518" i="3" s="1"/>
  <c r="AA456" i="3"/>
  <c r="AC456" i="3" s="1"/>
  <c r="AG456" i="3" s="1"/>
  <c r="AA17" i="3"/>
  <c r="AC17" i="3" s="1"/>
  <c r="AG17" i="3" s="1"/>
  <c r="AA376" i="3"/>
  <c r="AC376" i="3" s="1"/>
  <c r="AG376" i="3" s="1"/>
  <c r="AA143" i="3"/>
  <c r="AC143" i="3" s="1"/>
  <c r="AG143" i="3" s="1"/>
  <c r="AA118" i="3"/>
  <c r="AC118" i="3" s="1"/>
  <c r="AG118" i="3" s="1"/>
  <c r="AA82" i="3"/>
  <c r="AC82" i="3" s="1"/>
  <c r="AG82" i="3" s="1"/>
  <c r="AA85" i="3"/>
  <c r="AC85" i="3" s="1"/>
  <c r="AG85" i="3" s="1"/>
  <c r="AA182" i="3"/>
  <c r="AC182" i="3" s="1"/>
  <c r="AG182" i="3" s="1"/>
  <c r="AA447" i="3"/>
  <c r="AC447" i="3" s="1"/>
  <c r="AG447" i="3" s="1"/>
  <c r="AA557" i="3"/>
  <c r="AC557" i="3" s="1"/>
  <c r="AG557" i="3" s="1"/>
  <c r="AA554" i="3"/>
  <c r="AC554" i="3" s="1"/>
  <c r="AG554" i="3" s="1"/>
  <c r="AA56" i="3"/>
  <c r="AC56" i="3" s="1"/>
  <c r="AG56" i="3" s="1"/>
  <c r="AA592" i="3"/>
  <c r="AC592" i="3" s="1"/>
  <c r="AG592" i="3" s="1"/>
  <c r="AA140" i="3"/>
  <c r="AC140" i="3" s="1"/>
  <c r="AG140" i="3" s="1"/>
  <c r="AA186" i="3"/>
  <c r="AC186" i="3" s="1"/>
  <c r="AG186" i="3" s="1"/>
  <c r="AA388" i="3"/>
  <c r="AC388" i="3" s="1"/>
  <c r="AG388" i="3" s="1"/>
  <c r="AA351" i="3"/>
  <c r="AC351" i="3" s="1"/>
  <c r="AG351" i="3" s="1"/>
  <c r="AA200" i="3"/>
  <c r="AC200" i="3" s="1"/>
  <c r="AG200" i="3" s="1"/>
  <c r="AA462" i="3"/>
  <c r="AC462" i="3" s="1"/>
  <c r="AG462" i="3" s="1"/>
  <c r="AA269" i="3"/>
  <c r="AC269" i="3" s="1"/>
  <c r="AG269" i="3" s="1"/>
  <c r="AA555" i="3"/>
  <c r="AC555" i="3" s="1"/>
  <c r="AG555" i="3" s="1"/>
  <c r="AA70" i="3"/>
  <c r="AC70" i="3" s="1"/>
  <c r="AG70" i="3" s="1"/>
  <c r="AA546" i="3"/>
  <c r="AC546" i="3" s="1"/>
  <c r="AG546" i="3" s="1"/>
  <c r="AA517" i="3"/>
  <c r="AC517" i="3" s="1"/>
  <c r="AG517" i="3" s="1"/>
  <c r="AA175" i="3"/>
  <c r="AC175" i="3" s="1"/>
  <c r="AG175" i="3" s="1"/>
  <c r="AA304" i="3"/>
  <c r="AC304" i="3" s="1"/>
  <c r="AG304" i="3" s="1"/>
  <c r="AA588" i="3"/>
  <c r="AC588" i="3" s="1"/>
  <c r="AG588" i="3" s="1"/>
  <c r="AA452" i="3"/>
  <c r="AC452" i="3" s="1"/>
  <c r="AG452" i="3" s="1"/>
  <c r="AA390" i="3"/>
  <c r="AC390" i="3" s="1"/>
  <c r="AG390" i="3" s="1"/>
  <c r="AA310" i="3"/>
  <c r="AC310" i="3" s="1"/>
  <c r="AG310" i="3" s="1"/>
  <c r="AA475" i="3"/>
  <c r="AC475" i="3" s="1"/>
  <c r="AG475" i="3" s="1"/>
  <c r="AA185" i="3"/>
  <c r="AC185" i="3" s="1"/>
  <c r="AG185" i="3" s="1"/>
  <c r="AA329" i="3"/>
  <c r="AC329" i="3" s="1"/>
  <c r="AG329" i="3" s="1"/>
  <c r="AA441" i="3"/>
  <c r="AC441" i="3" s="1"/>
  <c r="AG441" i="3" s="1"/>
  <c r="AA516" i="3"/>
  <c r="AC516" i="3" s="1"/>
  <c r="AG516" i="3" s="1"/>
  <c r="AA28" i="3"/>
  <c r="AC28" i="3" s="1"/>
  <c r="AG28" i="3" s="1"/>
  <c r="AA231" i="3"/>
  <c r="AA250" i="3"/>
  <c r="AC250" i="3" s="1"/>
  <c r="AG250" i="3" s="1"/>
  <c r="AA119" i="3"/>
  <c r="AC119" i="3" s="1"/>
  <c r="AG119" i="3" s="1"/>
  <c r="AA258" i="3"/>
  <c r="AC258" i="3" s="1"/>
  <c r="AG258" i="3" s="1"/>
  <c r="AA195" i="3"/>
  <c r="AC195" i="3" s="1"/>
  <c r="AG195" i="3" s="1"/>
  <c r="AA77" i="3"/>
  <c r="AC77" i="3" s="1"/>
  <c r="AG77" i="3" s="1"/>
  <c r="AA600" i="3"/>
  <c r="AC600" i="3" s="1"/>
  <c r="AG600" i="3" s="1"/>
  <c r="AA443" i="3"/>
  <c r="AC443" i="3" s="1"/>
  <c r="AG443" i="3" s="1"/>
  <c r="AA504" i="3"/>
  <c r="AC504" i="3" s="1"/>
  <c r="AG504" i="3" s="1"/>
  <c r="AA241" i="3"/>
  <c r="AC241" i="3" s="1"/>
  <c r="AG241" i="3" s="1"/>
  <c r="AA46" i="3"/>
  <c r="AC46" i="3" s="1"/>
  <c r="AG46" i="3" s="1"/>
  <c r="AA152" i="3"/>
  <c r="AC152" i="3" s="1"/>
  <c r="AG152" i="3" s="1"/>
  <c r="AA144" i="3"/>
  <c r="AC144" i="3" s="1"/>
  <c r="AG144" i="3" s="1"/>
  <c r="AA81" i="3"/>
  <c r="AC81" i="3" s="1"/>
  <c r="AG81" i="3" s="1"/>
  <c r="AA268" i="3"/>
  <c r="AC268" i="3" s="1"/>
  <c r="AG268" i="3" s="1"/>
  <c r="AA326" i="3"/>
  <c r="AC326" i="3" s="1"/>
  <c r="AG326" i="3" s="1"/>
  <c r="AA254" i="3"/>
  <c r="AC254" i="3" s="1"/>
  <c r="AG254" i="3" s="1"/>
  <c r="AA521" i="3"/>
  <c r="AC521" i="3" s="1"/>
  <c r="AG521" i="3" s="1"/>
  <c r="AA490" i="3"/>
  <c r="AC490" i="3" s="1"/>
  <c r="AG490" i="3" s="1"/>
  <c r="AA539" i="3"/>
  <c r="AC539" i="3" s="1"/>
  <c r="AG539" i="3" s="1"/>
  <c r="AA393" i="3"/>
  <c r="AC393" i="3" s="1"/>
  <c r="AG393" i="3" s="1"/>
  <c r="AA568" i="3"/>
  <c r="AC568" i="3" s="1"/>
  <c r="AG568" i="3" s="1"/>
  <c r="AA303" i="3"/>
  <c r="AC303" i="3" s="1"/>
  <c r="AG303" i="3" s="1"/>
  <c r="AA262" i="3"/>
  <c r="AC262" i="3" s="1"/>
  <c r="AG262" i="3" s="1"/>
  <c r="AA290" i="3"/>
  <c r="AC290" i="3" s="1"/>
  <c r="AG290" i="3" s="1"/>
  <c r="AA374" i="3"/>
  <c r="AC374" i="3" s="1"/>
  <c r="AG374" i="3" s="1"/>
  <c r="AA285" i="3"/>
  <c r="AC285" i="3" s="1"/>
  <c r="AG285" i="3" s="1"/>
  <c r="AA352" i="3"/>
  <c r="AC352" i="3" s="1"/>
  <c r="AG352" i="3" s="1"/>
  <c r="AA464" i="3"/>
  <c r="AC464" i="3" s="1"/>
  <c r="AG464" i="3" s="1"/>
  <c r="AA479" i="3"/>
  <c r="AC479" i="3" s="1"/>
  <c r="AG479" i="3" s="1"/>
  <c r="AA406" i="3"/>
  <c r="AC406" i="3" s="1"/>
  <c r="AG406" i="3" s="1"/>
  <c r="AA404" i="3"/>
  <c r="AC404" i="3" s="1"/>
  <c r="AG404" i="3" s="1"/>
  <c r="AA201" i="3"/>
  <c r="AC201" i="3" s="1"/>
  <c r="AG201" i="3" s="1"/>
  <c r="AA357" i="3"/>
  <c r="AC357" i="3" s="1"/>
  <c r="AG357" i="3" s="1"/>
  <c r="AA330" i="3"/>
  <c r="AC330" i="3" s="1"/>
  <c r="AG330" i="3" s="1"/>
  <c r="AA224" i="3"/>
  <c r="AC224" i="3" s="1"/>
  <c r="AG224" i="3" s="1"/>
  <c r="AA92" i="3"/>
  <c r="AC92" i="3" s="1"/>
  <c r="AG92" i="3" s="1"/>
  <c r="AA67" i="3"/>
  <c r="AC67" i="3" s="1"/>
  <c r="AG67" i="3" s="1"/>
  <c r="AA426" i="3"/>
  <c r="AC426" i="3" s="1"/>
  <c r="AG426" i="3" s="1"/>
  <c r="AA537" i="3"/>
  <c r="AC537" i="3" s="1"/>
  <c r="AG537" i="3" s="1"/>
  <c r="AA402" i="3"/>
  <c r="AC402" i="3" s="1"/>
  <c r="AG402" i="3" s="1"/>
  <c r="AA42" i="3"/>
  <c r="AC42" i="3" s="1"/>
  <c r="AG42" i="3" s="1"/>
  <c r="AA220" i="3"/>
  <c r="AC220" i="3" s="1"/>
  <c r="AG220" i="3" s="1"/>
  <c r="AA252" i="3"/>
  <c r="AC252" i="3" s="1"/>
  <c r="AG252" i="3" s="1"/>
  <c r="AA127" i="3"/>
  <c r="AC127" i="3" s="1"/>
  <c r="AG127" i="3" s="1"/>
  <c r="AA281" i="3"/>
  <c r="AC281" i="3" s="1"/>
  <c r="AG281" i="3" s="1"/>
  <c r="AA375" i="3"/>
  <c r="AC375" i="3" s="1"/>
  <c r="AG375" i="3" s="1"/>
  <c r="AA265" i="3"/>
  <c r="AC265" i="3" s="1"/>
  <c r="AG265" i="3" s="1"/>
  <c r="AA486" i="3"/>
  <c r="AC486" i="3" s="1"/>
  <c r="AG486" i="3" s="1"/>
  <c r="AA445" i="3"/>
  <c r="AC445" i="3" s="1"/>
  <c r="AG445" i="3" s="1"/>
  <c r="AA501" i="3"/>
  <c r="AC501" i="3" s="1"/>
  <c r="AG501" i="3" s="1"/>
  <c r="AA149" i="3"/>
  <c r="AC149" i="3" s="1"/>
  <c r="AG149" i="3" s="1"/>
  <c r="AA580" i="3"/>
  <c r="AC580" i="3" s="1"/>
  <c r="AG580" i="3" s="1"/>
  <c r="AA171" i="3"/>
  <c r="AC171" i="3" s="1"/>
  <c r="AG171" i="3" s="1"/>
  <c r="AA170" i="3"/>
  <c r="AC170" i="3" s="1"/>
  <c r="AG170" i="3" s="1"/>
  <c r="AA83" i="3"/>
  <c r="AC83" i="3" s="1"/>
  <c r="AG83" i="3" s="1"/>
  <c r="AA380" i="3"/>
  <c r="AC380" i="3" s="1"/>
  <c r="AG380" i="3" s="1"/>
  <c r="AA117" i="3"/>
  <c r="AC117" i="3" s="1"/>
  <c r="AG117" i="3" s="1"/>
  <c r="AA18" i="3"/>
  <c r="AC18" i="3" s="1"/>
  <c r="AG18" i="3" s="1"/>
  <c r="AA300" i="3"/>
  <c r="AC300" i="3" s="1"/>
  <c r="AG300" i="3" s="1"/>
  <c r="AA24" i="3"/>
  <c r="AC24" i="3" s="1"/>
  <c r="AG24" i="3" s="1"/>
  <c r="AA104" i="3"/>
  <c r="AC104" i="3" s="1"/>
  <c r="AG104" i="3" s="1"/>
  <c r="AA314" i="3"/>
  <c r="AC314" i="3" s="1"/>
  <c r="AG314" i="3" s="1"/>
  <c r="AA448" i="3"/>
  <c r="AC448" i="3" s="1"/>
  <c r="AG448" i="3" s="1"/>
  <c r="AA286" i="3"/>
  <c r="AC286" i="3" s="1"/>
  <c r="AG286" i="3" s="1"/>
  <c r="AA398" i="3"/>
  <c r="AC398" i="3" s="1"/>
  <c r="AG398" i="3" s="1"/>
  <c r="AA577" i="3"/>
  <c r="AC577" i="3" s="1"/>
  <c r="AG577" i="3" s="1"/>
  <c r="AA437" i="3"/>
  <c r="AC437" i="3" s="1"/>
  <c r="AG437" i="3" s="1"/>
  <c r="AA429" i="3"/>
  <c r="AC429" i="3" s="1"/>
  <c r="AG429" i="3" s="1"/>
  <c r="AA165" i="3"/>
  <c r="AC165" i="3" s="1"/>
  <c r="AG165" i="3" s="1"/>
  <c r="AA86" i="3"/>
  <c r="AC86" i="3" s="1"/>
  <c r="AG86" i="3" s="1"/>
  <c r="AA538" i="3"/>
  <c r="AC538" i="3" s="1"/>
  <c r="AG538" i="3" s="1"/>
  <c r="AA474" i="3"/>
  <c r="AC474" i="3" s="1"/>
  <c r="AG474" i="3" s="1"/>
  <c r="AA35" i="3"/>
  <c r="AC35" i="3" s="1"/>
  <c r="AG35" i="3" s="1"/>
  <c r="AA58" i="3"/>
  <c r="AC58" i="3" s="1"/>
  <c r="AG58" i="3" s="1"/>
  <c r="AA328" i="3"/>
  <c r="AC328" i="3" s="1"/>
  <c r="AG328" i="3" s="1"/>
  <c r="AA105" i="3"/>
  <c r="AC105" i="3" s="1"/>
  <c r="AG105" i="3" s="1"/>
  <c r="AA146" i="3"/>
  <c r="AC146" i="3" s="1"/>
  <c r="AG146" i="3" s="1"/>
  <c r="AA414" i="3"/>
  <c r="AC414" i="3" s="1"/>
  <c r="AG414" i="3" s="1"/>
  <c r="AA89" i="3"/>
  <c r="AC89" i="3" s="1"/>
  <c r="AG89" i="3" s="1"/>
  <c r="AA103" i="3"/>
  <c r="AC103" i="3" s="1"/>
  <c r="AG103" i="3" s="1"/>
  <c r="AA491" i="3"/>
  <c r="AC491" i="3" s="1"/>
  <c r="AG491" i="3" s="1"/>
  <c r="AA561" i="3"/>
  <c r="AC561" i="3" s="1"/>
  <c r="AG561" i="3" s="1"/>
  <c r="AA209" i="3"/>
  <c r="AC209" i="3" s="1"/>
  <c r="AG209" i="3" s="1"/>
  <c r="AA591" i="3"/>
  <c r="AC591" i="3" s="1"/>
  <c r="AG591" i="3" s="1"/>
  <c r="AA292" i="3"/>
  <c r="AC292" i="3" s="1"/>
  <c r="AG292" i="3" s="1"/>
  <c r="AA125" i="3"/>
  <c r="AC125" i="3" s="1"/>
  <c r="AG125" i="3" s="1"/>
  <c r="AA318" i="3"/>
  <c r="AC318" i="3" s="1"/>
  <c r="AG318" i="3" s="1"/>
  <c r="AA222" i="3"/>
  <c r="AC222" i="3" s="1"/>
  <c r="AG222" i="3" s="1"/>
  <c r="AA120" i="3"/>
  <c r="AC120" i="3" s="1"/>
  <c r="AG120" i="3" s="1"/>
  <c r="AA253" i="3"/>
  <c r="AC253" i="3" s="1"/>
  <c r="AG253" i="3" s="1"/>
  <c r="AA421" i="3"/>
  <c r="AC421" i="3" s="1"/>
  <c r="AG421" i="3" s="1"/>
  <c r="AA499" i="3"/>
  <c r="AC499" i="3" s="1"/>
  <c r="AG499" i="3" s="1"/>
  <c r="AA560" i="3"/>
  <c r="AC560" i="3" s="1"/>
  <c r="AG560" i="3" s="1"/>
  <c r="AA216" i="3"/>
  <c r="AC216" i="3" s="1"/>
  <c r="AG216" i="3" s="1"/>
  <c r="AA571" i="3"/>
  <c r="AC571" i="3" s="1"/>
  <c r="AG571" i="3" s="1"/>
  <c r="AA342" i="3"/>
  <c r="AC342" i="3" s="1"/>
  <c r="AG342" i="3" s="1"/>
  <c r="AA141" i="3"/>
  <c r="AC141" i="3" s="1"/>
  <c r="AG141" i="3" s="1"/>
  <c r="AA197" i="3"/>
  <c r="AC197" i="3" s="1"/>
  <c r="AG197" i="3" s="1"/>
  <c r="AA106" i="3"/>
  <c r="AC106" i="3" s="1"/>
  <c r="AG106" i="3" s="1"/>
  <c r="AA395" i="3"/>
  <c r="AC395" i="3" s="1"/>
  <c r="AG395" i="3" s="1"/>
  <c r="AA226" i="3"/>
  <c r="AC226" i="3" s="1"/>
  <c r="AG226" i="3" s="1"/>
  <c r="AA422" i="3"/>
  <c r="AC422" i="3" s="1"/>
  <c r="AG422" i="3" s="1"/>
  <c r="AA477" i="3"/>
  <c r="AC477" i="3" s="1"/>
  <c r="AG477" i="3" s="1"/>
  <c r="AA10" i="3"/>
  <c r="AC10" i="3" s="1"/>
  <c r="AG10" i="3" s="1"/>
  <c r="AA148" i="3"/>
  <c r="AC148" i="3" s="1"/>
  <c r="AG148" i="3" s="1"/>
  <c r="AA287" i="3"/>
  <c r="AC287" i="3" s="1"/>
  <c r="AG287" i="3" s="1"/>
  <c r="AA311" i="3"/>
  <c r="AC311" i="3" s="1"/>
  <c r="AG311" i="3" s="1"/>
  <c r="AA370" i="3"/>
  <c r="AC370" i="3" s="1"/>
  <c r="AG370" i="3" s="1"/>
  <c r="AA340" i="3"/>
  <c r="AC340" i="3" s="1"/>
  <c r="AG340" i="3" s="1"/>
  <c r="AA114" i="3"/>
  <c r="AC114" i="3" s="1"/>
  <c r="AG114" i="3" s="1"/>
  <c r="AA324" i="3"/>
  <c r="AC324" i="3" s="1"/>
  <c r="AG324" i="3" s="1"/>
  <c r="AA500" i="3"/>
  <c r="AC500" i="3" s="1"/>
  <c r="AG500" i="3" s="1"/>
  <c r="AA7" i="3"/>
  <c r="AA405" i="3"/>
  <c r="AC405" i="3" s="1"/>
  <c r="AG405" i="3" s="1"/>
  <c r="AA574" i="3"/>
  <c r="AC574" i="3" s="1"/>
  <c r="AG574" i="3" s="1"/>
  <c r="AA176" i="3"/>
  <c r="AC176" i="3" s="1"/>
  <c r="AG176" i="3" s="1"/>
  <c r="AA112" i="3"/>
  <c r="AC112" i="3" s="1"/>
  <c r="AG112" i="3" s="1"/>
  <c r="AA94" i="3"/>
  <c r="AC94" i="3" s="1"/>
  <c r="AG94" i="3" s="1"/>
  <c r="AA115" i="3"/>
  <c r="AC115" i="3" s="1"/>
  <c r="AG115" i="3" s="1"/>
  <c r="AA385" i="3"/>
  <c r="AC385" i="3" s="1"/>
  <c r="AG385" i="3" s="1"/>
  <c r="AA372" i="3"/>
  <c r="AC372" i="3" s="1"/>
  <c r="AG372" i="3" s="1"/>
  <c r="AA453" i="3"/>
  <c r="AC453" i="3" s="1"/>
  <c r="AG453" i="3" s="1"/>
  <c r="AA469" i="3"/>
  <c r="AC469" i="3" s="1"/>
  <c r="AG469" i="3" s="1"/>
  <c r="AA520" i="3"/>
  <c r="AC520" i="3" s="1"/>
  <c r="AG520" i="3" s="1"/>
  <c r="AA457" i="3"/>
  <c r="AC457" i="3" s="1"/>
  <c r="AG457" i="3" s="1"/>
  <c r="AA587" i="3"/>
  <c r="AC587" i="3" s="1"/>
  <c r="AG587" i="3" s="1"/>
  <c r="AA296" i="3"/>
  <c r="AC296" i="3" s="1"/>
  <c r="AG296" i="3" s="1"/>
  <c r="AA378" i="3"/>
  <c r="AC378" i="3" s="1"/>
  <c r="AG378" i="3" s="1"/>
  <c r="AA139" i="3"/>
  <c r="AC139" i="3" s="1"/>
  <c r="AG139" i="3" s="1"/>
  <c r="AA237" i="3"/>
  <c r="AC237" i="3" s="1"/>
  <c r="AG237" i="3" s="1"/>
  <c r="AC22" i="3" l="1"/>
  <c r="AG22" i="3"/>
  <c r="AC232" i="3"/>
  <c r="AG232" i="3"/>
  <c r="AC230" i="3"/>
  <c r="AG230" i="3"/>
  <c r="AC231" i="3"/>
  <c r="AG231" i="3"/>
  <c r="AC229" i="3"/>
  <c r="AG229" i="3"/>
  <c r="AC228" i="3"/>
  <c r="AG228" i="3"/>
  <c r="AC7" i="3"/>
  <c r="AC603" i="3" s="1"/>
  <c r="AG7" i="3"/>
  <c r="AG603" i="3" s="1"/>
  <c r="AA603" i="3"/>
  <c r="AE605" i="3" l="1"/>
  <c r="AI604" i="3"/>
  <c r="AC604" i="3"/>
  <c r="AA604" i="3" l="1"/>
  <c r="W614" i="3" s="1"/>
  <c r="W616" i="3" s="1"/>
  <c r="W617" i="3" s="1"/>
  <c r="AE60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B9" authorId="0" shapeId="0" xr:uid="{4F0E3970-A6DA-43A9-9EBD-2859029588D5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Amount Reclass to GL 172500 - Lease Rec - LT</t>
        </r>
      </text>
    </comment>
    <comment ref="B23" authorId="0" shapeId="0" xr:uid="{2B2D560B-85A0-4823-BFFA-D4B740203C17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Amount Reclass to GL 172500 - Lease Rec - LT</t>
        </r>
      </text>
    </comment>
    <comment ref="A137" authorId="0" shapeId="0" xr:uid="{0A9B80B5-60F6-4DEF-89A0-915513481704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RCL - All recalss BS accounts should net to zero otherwise it needs to be reconcile.</t>
        </r>
      </text>
    </comment>
    <comment ref="A140" authorId="0" shapeId="0" xr:uid="{CF80B296-E24F-4F74-A8B7-E3C8149414F3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FAS - All the FAS GL accounts should net to zero</t>
        </r>
      </text>
    </comment>
    <comment ref="A142" authorId="0" shapeId="0" xr:uid="{F0ED1E0E-B0FF-4C48-B7C0-3F8DF1A4DE52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OPT -</t>
        </r>
        <r>
          <rPr>
            <sz val="9"/>
            <color indexed="81"/>
            <rFont val="Tahoma"/>
            <family val="2"/>
          </rPr>
          <t xml:space="preserve"> There will be net difference that gets recorded to Storage Income (GL 415000) and the offsetting is to Retained Earnings (GL 216000)</t>
        </r>
      </text>
    </comment>
    <comment ref="B339" authorId="0" shapeId="0" xr:uid="{82C53913-8A78-4ED8-AC23-CE7AF0E9D032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Manually input and adjusted from GL 186375 Line Item</t>
        </r>
      </text>
    </comment>
    <comment ref="B455" authorId="0" shapeId="0" xr:uid="{70315407-18C6-424F-88BD-1EC64407E309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Offsetting GL Acct 283012</t>
        </r>
      </text>
    </comment>
    <comment ref="B483" authorId="0" shapeId="0" xr:uid="{7DB74F9F-406F-47D2-AB2C-753CC6F161E8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Manually input and adjusted from GL 500181</t>
        </r>
      </text>
    </comment>
    <comment ref="B484" authorId="0" shapeId="0" xr:uid="{3DA03EA7-266B-4D7F-B459-FB773463AF33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Manually input and adjusted from GL 500181</t>
        </r>
      </text>
    </comment>
    <comment ref="AA503" authorId="0" shapeId="0" xr:uid="{98CD476C-9361-4DF0-8F01-9EF55684E9ED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Manually adjust to WA</t>
        </r>
      </text>
    </comment>
    <comment ref="AA519" authorId="0" shapeId="0" xr:uid="{08E52C6D-712B-410E-9DAA-39B9F8AFCC0B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Manually adjust to WA</t>
        </r>
      </text>
    </comment>
    <comment ref="B521" authorId="0" shapeId="0" xr:uid="{1287A6BD-3497-4EF4-9D31-06E0E65E74B6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Offsetting GL Acct 283012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A14" authorId="0" shapeId="0" xr:uid="{D88A81F9-3121-4F1F-BBCF-63A9B6170064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Offsetting GL Acct 253000</t>
        </r>
      </text>
    </comment>
  </commentList>
</comments>
</file>

<file path=xl/sharedStrings.xml><?xml version="1.0" encoding="utf-8"?>
<sst xmlns="http://schemas.openxmlformats.org/spreadsheetml/2006/main" count="12648" uniqueCount="4081">
  <si>
    <t xml:space="preserve">GL </t>
  </si>
  <si>
    <t>101000</t>
  </si>
  <si>
    <t>UTIL PLANT IN SVCE</t>
  </si>
  <si>
    <t>NWN/101000</t>
  </si>
  <si>
    <t>X</t>
  </si>
  <si>
    <t>105000</t>
  </si>
  <si>
    <t>PROP HELD/FUT USE</t>
  </si>
  <si>
    <t>NWN/105000</t>
  </si>
  <si>
    <t>106000</t>
  </si>
  <si>
    <t>COMPL CONST NOT CLAS</t>
  </si>
  <si>
    <t>NWN/106000</t>
  </si>
  <si>
    <t>107000</t>
  </si>
  <si>
    <t>CONST WORK IN PROGR</t>
  </si>
  <si>
    <t>NWN/107000</t>
  </si>
  <si>
    <t>107666</t>
  </si>
  <si>
    <t>NWN/107666</t>
  </si>
  <si>
    <t>107700</t>
  </si>
  <si>
    <t>CWIP - 250 Taylor HQ</t>
  </si>
  <si>
    <t>NWN/107700</t>
  </si>
  <si>
    <t>107707</t>
  </si>
  <si>
    <t>CWIP UTILITY</t>
  </si>
  <si>
    <t>NWN/107707</t>
  </si>
  <si>
    <t>117001</t>
  </si>
  <si>
    <t>GAS STORED UNDRGRD-B</t>
  </si>
  <si>
    <t>NWN/117001</t>
  </si>
  <si>
    <t>117002</t>
  </si>
  <si>
    <t>GAS STORED UNDRGRD-A</t>
  </si>
  <si>
    <t>NWN/117002</t>
  </si>
  <si>
    <t>117003</t>
  </si>
  <si>
    <t>NWN/117003</t>
  </si>
  <si>
    <t>117004</t>
  </si>
  <si>
    <t>NWN/117004</t>
  </si>
  <si>
    <t>117005</t>
  </si>
  <si>
    <t>GAS STORED UNDRGRD-R</t>
  </si>
  <si>
    <t>NWN/117005</t>
  </si>
  <si>
    <t>117006</t>
  </si>
  <si>
    <t>GAS STORED UNDRGRD-S</t>
  </si>
  <si>
    <t>NWN/117006</t>
  </si>
  <si>
    <t>117007</t>
  </si>
  <si>
    <t>GAS STORED UNDGRRD-S</t>
  </si>
  <si>
    <t>NWN/117007</t>
  </si>
  <si>
    <t>117008</t>
  </si>
  <si>
    <t>GAS STORED UNDRGRD-N</t>
  </si>
  <si>
    <t>NWN/117008</t>
  </si>
  <si>
    <t>108001</t>
  </si>
  <si>
    <t>RWIP-REMOVAL-B CHARG</t>
  </si>
  <si>
    <t>NWN/108001</t>
  </si>
  <si>
    <t>108002</t>
  </si>
  <si>
    <t>SWIP-SALV UTILITY PL</t>
  </si>
  <si>
    <t>NWN/108002</t>
  </si>
  <si>
    <t>108003</t>
  </si>
  <si>
    <t>SWIP-SALV TRANSP C C</t>
  </si>
  <si>
    <t>NWN/108003</t>
  </si>
  <si>
    <t>108004</t>
  </si>
  <si>
    <t>SWIP-SALV POWER EQUI</t>
  </si>
  <si>
    <t>NWN/108004</t>
  </si>
  <si>
    <t>108010</t>
  </si>
  <si>
    <t>NWN/108010</t>
  </si>
  <si>
    <t>108011</t>
  </si>
  <si>
    <t>DEP PROV-UTIL PLANT</t>
  </si>
  <si>
    <t>NWN/108011</t>
  </si>
  <si>
    <t>108012</t>
  </si>
  <si>
    <t>DEP PROV-TRANS EQUIP</t>
  </si>
  <si>
    <t>NWN/108012</t>
  </si>
  <si>
    <t>108013</t>
  </si>
  <si>
    <t>A/D-TRANS EQUIP PROV</t>
  </si>
  <si>
    <t>NWN/108013</t>
  </si>
  <si>
    <t>108014</t>
  </si>
  <si>
    <t>A/D-POWER EQUIP PROV</t>
  </si>
  <si>
    <t>NWN/108014</t>
  </si>
  <si>
    <t>108015</t>
  </si>
  <si>
    <t>DEP PROV-POWER EQUIP</t>
  </si>
  <si>
    <t>NWN/108015</t>
  </si>
  <si>
    <t>121001</t>
  </si>
  <si>
    <t>NON-UTIL PROP-DOCK</t>
  </si>
  <si>
    <t>NWN/121001</t>
  </si>
  <si>
    <t>121002</t>
  </si>
  <si>
    <t>NON-UTIL PROP-LAND</t>
  </si>
  <si>
    <t>NWN/121002</t>
  </si>
  <si>
    <t>121003</t>
  </si>
  <si>
    <t>NON-UTIL PROP-OIL ST</t>
  </si>
  <si>
    <t>NWN/121003</t>
  </si>
  <si>
    <t>121007</t>
  </si>
  <si>
    <t>NON-UTIL PROP-APPL C</t>
  </si>
  <si>
    <t>NWN/121007</t>
  </si>
  <si>
    <t>121008</t>
  </si>
  <si>
    <t>NON-UTIL PROP-STORAG</t>
  </si>
  <si>
    <t>NWN/121008</t>
  </si>
  <si>
    <t>121044</t>
  </si>
  <si>
    <t>NON-UTIL PROP-GARDEN</t>
  </si>
  <si>
    <t>NWN/121044</t>
  </si>
  <si>
    <t>121045</t>
  </si>
  <si>
    <t>NON-UTIL PROP-MISC</t>
  </si>
  <si>
    <t>NWN/121045</t>
  </si>
  <si>
    <t>121107</t>
  </si>
  <si>
    <t>CONST WORK IN PROGRE</t>
  </si>
  <si>
    <t>NWN/121107</t>
  </si>
  <si>
    <t>121117</t>
  </si>
  <si>
    <t>GAS STD UNGRD-ST HEL</t>
  </si>
  <si>
    <t>NWN/121117</t>
  </si>
  <si>
    <t>121200</t>
  </si>
  <si>
    <t>600 COMP OVRHL-COST</t>
  </si>
  <si>
    <t>NWN/121200</t>
  </si>
  <si>
    <t>121201</t>
  </si>
  <si>
    <t>600 Comp Maint-Costs</t>
  </si>
  <si>
    <t>NWN/121201</t>
  </si>
  <si>
    <t>121707</t>
  </si>
  <si>
    <t>CWIP NON UTILITY</t>
  </si>
  <si>
    <t>NWN/121707</t>
  </si>
  <si>
    <t>122002</t>
  </si>
  <si>
    <t>SWIP-SALV NON UTILIT</t>
  </si>
  <si>
    <t>NWN/122002</t>
  </si>
  <si>
    <t>122026</t>
  </si>
  <si>
    <t>ACCUM DEP NONUTILITY</t>
  </si>
  <si>
    <t>NWN/122026</t>
  </si>
  <si>
    <t>122027</t>
  </si>
  <si>
    <t>DEP PROV-DOCK/OIL TK</t>
  </si>
  <si>
    <t>NWN/122027</t>
  </si>
  <si>
    <t>122028</t>
  </si>
  <si>
    <t>DEP PROV-INT STOR</t>
  </si>
  <si>
    <t>NWN/122028</t>
  </si>
  <si>
    <t>122029</t>
  </si>
  <si>
    <t>NWN/122029</t>
  </si>
  <si>
    <t>131001</t>
  </si>
  <si>
    <t>CASH - WELLS FARGO G</t>
  </si>
  <si>
    <t>NWN/131001</t>
  </si>
  <si>
    <t>131006</t>
  </si>
  <si>
    <t>CASH - BANK OF AMERI</t>
  </si>
  <si>
    <t>NWN/131006</t>
  </si>
  <si>
    <t>131025</t>
  </si>
  <si>
    <t>NWN Health Reimburse</t>
  </si>
  <si>
    <t>NWN/131025</t>
  </si>
  <si>
    <t>131040</t>
  </si>
  <si>
    <t>US BANK 2901 - REMIT</t>
  </si>
  <si>
    <t>NWN/131040</t>
  </si>
  <si>
    <t>131041</t>
  </si>
  <si>
    <t>US BANK 2919 - ELECT</t>
  </si>
  <si>
    <t>NWN/131041</t>
  </si>
  <si>
    <t>131042</t>
  </si>
  <si>
    <t>US BANK 2927 - SECUR</t>
  </si>
  <si>
    <t>NWN/131042</t>
  </si>
  <si>
    <t>131044</t>
  </si>
  <si>
    <t>US BANK 9971 - ONLIN</t>
  </si>
  <si>
    <t>NWN/131044</t>
  </si>
  <si>
    <t>131045</t>
  </si>
  <si>
    <t>US BANK 2950 - CONCE</t>
  </si>
  <si>
    <t>NWN/131045</t>
  </si>
  <si>
    <t>131051</t>
  </si>
  <si>
    <t>CASH - WELLS - PAYRO</t>
  </si>
  <si>
    <t>NWN/131051</t>
  </si>
  <si>
    <t>131052</t>
  </si>
  <si>
    <t>CASH - WELLS - AP</t>
  </si>
  <si>
    <t>NWN/131052</t>
  </si>
  <si>
    <t>131060</t>
  </si>
  <si>
    <t>CASH - WF GAS STORAG</t>
  </si>
  <si>
    <t>NWN/131060</t>
  </si>
  <si>
    <t>131530</t>
  </si>
  <si>
    <t>Treasury WF Clearing</t>
  </si>
  <si>
    <t>NWN/131530</t>
  </si>
  <si>
    <t>131540</t>
  </si>
  <si>
    <t>Accts Pay WF Clearin</t>
  </si>
  <si>
    <t>NWN/131540</t>
  </si>
  <si>
    <t>131541</t>
  </si>
  <si>
    <t>Accts Pay WF-AP Clea</t>
  </si>
  <si>
    <t>NWN/131541</t>
  </si>
  <si>
    <t>131550</t>
  </si>
  <si>
    <t>Payroll WF Clearing</t>
  </si>
  <si>
    <t>NWN/131550</t>
  </si>
  <si>
    <t>131555</t>
  </si>
  <si>
    <t>Towers Watson Clring</t>
  </si>
  <si>
    <t>NWN/131555</t>
  </si>
  <si>
    <t>131600</t>
  </si>
  <si>
    <t>NWN/131600</t>
  </si>
  <si>
    <t>131621</t>
  </si>
  <si>
    <t>Gen Actg USB Clearin</t>
  </si>
  <si>
    <t>NWN/131621</t>
  </si>
  <si>
    <t>131710</t>
  </si>
  <si>
    <t>Appl Ctr BofA Cleari</t>
  </si>
  <si>
    <t>NWN/131710</t>
  </si>
  <si>
    <t>131999</t>
  </si>
  <si>
    <t>RECLASS - O/S CHECKS</t>
  </si>
  <si>
    <t>NWN/131999</t>
  </si>
  <si>
    <t>134036</t>
  </si>
  <si>
    <t>EDC &amp; ESRIP CASH</t>
  </si>
  <si>
    <t>NWN/134036</t>
  </si>
  <si>
    <t>134037</t>
  </si>
  <si>
    <t>DDC CASH</t>
  </si>
  <si>
    <t>NWN/134037</t>
  </si>
  <si>
    <t>134038</t>
  </si>
  <si>
    <t>SUPP TRUST CASH</t>
  </si>
  <si>
    <t>NWN/134038</t>
  </si>
  <si>
    <t>135002</t>
  </si>
  <si>
    <t>EMPLOYEE EXP ADV</t>
  </si>
  <si>
    <t>NWN/135002</t>
  </si>
  <si>
    <t>135009</t>
  </si>
  <si>
    <t>PAYROLL ADVANCES 09</t>
  </si>
  <si>
    <t>NWN/135009</t>
  </si>
  <si>
    <t>135110</t>
  </si>
  <si>
    <t>WORKING FUNDS - SHWD</t>
  </si>
  <si>
    <t>NWN/135110</t>
  </si>
  <si>
    <t>135112</t>
  </si>
  <si>
    <t>WORKING FUNDS - LAND</t>
  </si>
  <si>
    <t>NWN/135112</t>
  </si>
  <si>
    <t>135121</t>
  </si>
  <si>
    <t>WORKING FUNDS - APPL</t>
  </si>
  <si>
    <t>NWN/135121</t>
  </si>
  <si>
    <t>135122</t>
  </si>
  <si>
    <t>NWN/135122</t>
  </si>
  <si>
    <t>135135</t>
  </si>
  <si>
    <t>WKING FUNDS - ENG -</t>
  </si>
  <si>
    <t>NWN/135135</t>
  </si>
  <si>
    <t>135137</t>
  </si>
  <si>
    <t>WKING FUNDS-VEHICLE</t>
  </si>
  <si>
    <t>NWN/135137</t>
  </si>
  <si>
    <t>135140</t>
  </si>
  <si>
    <t>WORKING FUNDS - WC</t>
  </si>
  <si>
    <t>NWN/135140</t>
  </si>
  <si>
    <t>136002</t>
  </si>
  <si>
    <t>TEMP CASH INVEST</t>
  </si>
  <si>
    <t>NWN/136002</t>
  </si>
  <si>
    <t>136032</t>
  </si>
  <si>
    <t>TEMP CASH INVEST MAR</t>
  </si>
  <si>
    <t>NWN/136032</t>
  </si>
  <si>
    <t>142001</t>
  </si>
  <si>
    <t>A/R-SERVICE</t>
  </si>
  <si>
    <t>NWN/142001</t>
  </si>
  <si>
    <t>142005</t>
  </si>
  <si>
    <t>A/R Vehicle Parts Re</t>
  </si>
  <si>
    <t>NWN/142005</t>
  </si>
  <si>
    <t>142010</t>
  </si>
  <si>
    <t>A/R - CONTRA-CLN ENE</t>
  </si>
  <si>
    <t>NWN/142010</t>
  </si>
  <si>
    <t>142032</t>
  </si>
  <si>
    <t>A/R-OPTIMIZATION REC</t>
  </si>
  <si>
    <t>NWN/142032</t>
  </si>
  <si>
    <t>142101</t>
  </si>
  <si>
    <t>A/R-COMMERCIAL</t>
  </si>
  <si>
    <t>NWN/142101</t>
  </si>
  <si>
    <t>142102</t>
  </si>
  <si>
    <t>A/R-INDUSTRIAL FIRM</t>
  </si>
  <si>
    <t>NWN/142102</t>
  </si>
  <si>
    <t>142103</t>
  </si>
  <si>
    <t>A/R-INDUSTRIAL INT</t>
  </si>
  <si>
    <t>NWN/142103</t>
  </si>
  <si>
    <t>142107</t>
  </si>
  <si>
    <t>A/R GST TAX PAID</t>
  </si>
  <si>
    <t>NWN/142107</t>
  </si>
  <si>
    <t>143001</t>
  </si>
  <si>
    <t>A/R-GENERAL</t>
  </si>
  <si>
    <t>NWN/143001</t>
  </si>
  <si>
    <t>143006</t>
  </si>
  <si>
    <t>A/R-GAP</t>
  </si>
  <si>
    <t>NWN/143006</t>
  </si>
  <si>
    <t>143009</t>
  </si>
  <si>
    <t>A/R OTHER</t>
  </si>
  <si>
    <t>NWN/143009</t>
  </si>
  <si>
    <t>143011</t>
  </si>
  <si>
    <t>A/R - INTERSTATE STO</t>
  </si>
  <si>
    <t>NWN/143011</t>
  </si>
  <si>
    <t>143016</t>
  </si>
  <si>
    <t>A/R Palomar</t>
  </si>
  <si>
    <t>NWN/143016</t>
  </si>
  <si>
    <t>143019</t>
  </si>
  <si>
    <t>A/R-CITY OF INDEPEND</t>
  </si>
  <si>
    <t>NWN/143019</t>
  </si>
  <si>
    <t>143020</t>
  </si>
  <si>
    <t>A/R-CITY OF VANCOUVE</t>
  </si>
  <si>
    <t>NWN/143020</t>
  </si>
  <si>
    <t>143022</t>
  </si>
  <si>
    <t>A/R - P CARDS</t>
  </si>
  <si>
    <t>NWN/143022</t>
  </si>
  <si>
    <t>143025</t>
  </si>
  <si>
    <t>A/R LIFE INSURANCE</t>
  </si>
  <si>
    <t>NWN/143025</t>
  </si>
  <si>
    <t>143026</t>
  </si>
  <si>
    <t>A/R - EMPLOYEE POSTA</t>
  </si>
  <si>
    <t>NWN/143026</t>
  </si>
  <si>
    <t>143028</t>
  </si>
  <si>
    <t>A/R - WC MCRAE</t>
  </si>
  <si>
    <t>NWN/143028</t>
  </si>
  <si>
    <t>143029</t>
  </si>
  <si>
    <t>A/R - WC POWELL</t>
  </si>
  <si>
    <t>NWN/143029</t>
  </si>
  <si>
    <t>143053</t>
  </si>
  <si>
    <t>A/R-CITY OF COTTAGE</t>
  </si>
  <si>
    <t>NWN/143053</t>
  </si>
  <si>
    <t>173001</t>
  </si>
  <si>
    <t>ACCRUED REVENUES</t>
  </si>
  <si>
    <t>NWN/173001</t>
  </si>
  <si>
    <t>173003</t>
  </si>
  <si>
    <t>ACCRUED REV UNBILLED</t>
  </si>
  <si>
    <t>NWN/173003</t>
  </si>
  <si>
    <t>144011</t>
  </si>
  <si>
    <t>PROV-UNCOLL RESIDEN</t>
  </si>
  <si>
    <t>NWN/144011</t>
  </si>
  <si>
    <t>144012</t>
  </si>
  <si>
    <t>PROV-UNCOLL COMMER</t>
  </si>
  <si>
    <t>NWN/144012</t>
  </si>
  <si>
    <t>144013</t>
  </si>
  <si>
    <t>PROV-UNCOLL IND FIRM</t>
  </si>
  <si>
    <t>NWN/144013</t>
  </si>
  <si>
    <t>144014</t>
  </si>
  <si>
    <t>PROV-UNCOLL IND INT</t>
  </si>
  <si>
    <t>NWN/144014</t>
  </si>
  <si>
    <t>144020</t>
  </si>
  <si>
    <t>PROV-UNCOLL UNBILLED</t>
  </si>
  <si>
    <t>NWN/144020</t>
  </si>
  <si>
    <t>144021</t>
  </si>
  <si>
    <t>NWN/144021</t>
  </si>
  <si>
    <t>144025</t>
  </si>
  <si>
    <t>PROV-UNCOLL MISC</t>
  </si>
  <si>
    <t>NWN/144025</t>
  </si>
  <si>
    <t>182301</t>
  </si>
  <si>
    <t>ASSET CONS. RECLASS</t>
  </si>
  <si>
    <t>NWN/182301</t>
  </si>
  <si>
    <t>182302</t>
  </si>
  <si>
    <t>CUR REG ASSETS - TAX</t>
  </si>
  <si>
    <t>NWN/182302</t>
  </si>
  <si>
    <t>182303</t>
  </si>
  <si>
    <t>ENV ASSET ST RECLASS</t>
  </si>
  <si>
    <t>NWN/182303</t>
  </si>
  <si>
    <t>192640</t>
  </si>
  <si>
    <t>FAS133 S.T. REG LOSS</t>
  </si>
  <si>
    <t>NWN/192640</t>
  </si>
  <si>
    <t>192645</t>
  </si>
  <si>
    <t>NWN/192645</t>
  </si>
  <si>
    <t>192647</t>
  </si>
  <si>
    <t>PHY OPT-ST LOSS REG</t>
  </si>
  <si>
    <t>NWN/192647</t>
  </si>
  <si>
    <t>186640</t>
  </si>
  <si>
    <t>FAS 133 S.T. GAIN SW</t>
  </si>
  <si>
    <t>NWN/186640</t>
  </si>
  <si>
    <t>186645</t>
  </si>
  <si>
    <t>FASFAS 133 S.T. GAIN</t>
  </si>
  <si>
    <t>NWN/186645</t>
  </si>
  <si>
    <t>186647</t>
  </si>
  <si>
    <t>PHYSICAL OPT-ST GAIN</t>
  </si>
  <si>
    <t>NWN/186647</t>
  </si>
  <si>
    <t>164012</t>
  </si>
  <si>
    <t>UNDRGRD STG MIST BRU</t>
  </si>
  <si>
    <t>NWN/164012</t>
  </si>
  <si>
    <t>164016</t>
  </si>
  <si>
    <t>UNDRGRD STG-J P. 2F</t>
  </si>
  <si>
    <t>NWN/164016</t>
  </si>
  <si>
    <t>164017</t>
  </si>
  <si>
    <t>STORAGE-TRANS CAN</t>
  </si>
  <si>
    <t>NWN/164017</t>
  </si>
  <si>
    <t>164021</t>
  </si>
  <si>
    <t>LNG STORAGE-GASCO</t>
  </si>
  <si>
    <t>NWN/164021</t>
  </si>
  <si>
    <t>164022</t>
  </si>
  <si>
    <t>LNG STORAGE-PLYMOUTH</t>
  </si>
  <si>
    <t>NWN/164022</t>
  </si>
  <si>
    <t>164023</t>
  </si>
  <si>
    <t>LNG STORAGE-NEWPORT</t>
  </si>
  <si>
    <t>NWN/164023</t>
  </si>
  <si>
    <t>164032</t>
  </si>
  <si>
    <t>UNDRGRD STG - OPTN</t>
  </si>
  <si>
    <t>NWN/164032</t>
  </si>
  <si>
    <t>154001</t>
  </si>
  <si>
    <t>MAT &amp; SUPPLIES-GEN</t>
  </si>
  <si>
    <t>NWN/154001</t>
  </si>
  <si>
    <t>154003</t>
  </si>
  <si>
    <t>PURCHASED APPL-PTLD-</t>
  </si>
  <si>
    <t>NWN/154003</t>
  </si>
  <si>
    <t>154005</t>
  </si>
  <si>
    <t>MAT &amp; SUPP-GAR TOOLS</t>
  </si>
  <si>
    <t>NWN/154005</t>
  </si>
  <si>
    <t>154007</t>
  </si>
  <si>
    <t>MAT &amp; SUPPLIES-GARAG</t>
  </si>
  <si>
    <t>NWN/154007</t>
  </si>
  <si>
    <t>154010</t>
  </si>
  <si>
    <t>MAT &amp; SUPPLIES-POSTA</t>
  </si>
  <si>
    <t>NWN/154010</t>
  </si>
  <si>
    <t>154039</t>
  </si>
  <si>
    <t>NWN/154039</t>
  </si>
  <si>
    <t>154040</t>
  </si>
  <si>
    <t>MAT &amp; SUPPLIES-ODORA</t>
  </si>
  <si>
    <t>NWN/154040</t>
  </si>
  <si>
    <t>154050</t>
  </si>
  <si>
    <t>INVENTORY-OFFICE SUP</t>
  </si>
  <si>
    <t>NWN/154050</t>
  </si>
  <si>
    <t>154071</t>
  </si>
  <si>
    <t>MAT &amp; SUPP-DIESEL AU</t>
  </si>
  <si>
    <t>NWN/154071</t>
  </si>
  <si>
    <t>154073</t>
  </si>
  <si>
    <t>MAT &amp; SUPP-UNLEADED</t>
  </si>
  <si>
    <t>NWN/154073</t>
  </si>
  <si>
    <t>154085</t>
  </si>
  <si>
    <t>MAT &amp; SUPP-SMPE</t>
  </si>
  <si>
    <t>NWN/154085</t>
  </si>
  <si>
    <t>154666</t>
  </si>
  <si>
    <t>CONVERSION INV BALAN</t>
  </si>
  <si>
    <t>NWN/154666</t>
  </si>
  <si>
    <t>163002</t>
  </si>
  <si>
    <t>STORES EXP-INV ADJ</t>
  </si>
  <si>
    <t>NWN/163002</t>
  </si>
  <si>
    <t>163003</t>
  </si>
  <si>
    <t>STORES EXP-FREIGHT</t>
  </si>
  <si>
    <t>NWN/163003</t>
  </si>
  <si>
    <t>165008</t>
  </si>
  <si>
    <t>PREPMTS-NOTE DISC</t>
  </si>
  <si>
    <t>NWN/165008</t>
  </si>
  <si>
    <t>165009</t>
  </si>
  <si>
    <t>PREPMTS-NETWORK HARD</t>
  </si>
  <si>
    <t>NWN/165009</t>
  </si>
  <si>
    <t>165010</t>
  </si>
  <si>
    <t>VIRTUAL STORAGE</t>
  </si>
  <si>
    <t>NWN/165010</t>
  </si>
  <si>
    <t>165011</t>
  </si>
  <si>
    <t>PREPMTS-PROP TAXES</t>
  </si>
  <si>
    <t>NWN/165011</t>
  </si>
  <si>
    <t>165012</t>
  </si>
  <si>
    <t>PREPMTS-OTHER TAXES</t>
  </si>
  <si>
    <t>NWN/165012</t>
  </si>
  <si>
    <t>165013</t>
  </si>
  <si>
    <t>Prepaid Income Tax</t>
  </si>
  <si>
    <t>NWN/165013</t>
  </si>
  <si>
    <t>165014</t>
  </si>
  <si>
    <t>VIRTUAL STORAGE-TMC</t>
  </si>
  <si>
    <t>NWN/165014</t>
  </si>
  <si>
    <t>165015</t>
  </si>
  <si>
    <t>PREPD LEASES &amp; MAINT</t>
  </si>
  <si>
    <t>NWN/165015</t>
  </si>
  <si>
    <t>165018</t>
  </si>
  <si>
    <t>PREPAID NT SYSTEM EX</t>
  </si>
  <si>
    <t>NWN/165018</t>
  </si>
  <si>
    <t>165019</t>
  </si>
  <si>
    <t>PREPMTS-BONUS</t>
  </si>
  <si>
    <t>NWN/165019</t>
  </si>
  <si>
    <t>165020</t>
  </si>
  <si>
    <t>PREPMTS-NETWORK OPER</t>
  </si>
  <si>
    <t>NWN/165020</t>
  </si>
  <si>
    <t>165021</t>
  </si>
  <si>
    <t>PRE-PD ANNUAL TRIMET</t>
  </si>
  <si>
    <t>NWN/165021</t>
  </si>
  <si>
    <t>165031</t>
  </si>
  <si>
    <t>PREPMTS-INSURANCE</t>
  </si>
  <si>
    <t>NWN/165031</t>
  </si>
  <si>
    <t>165070</t>
  </si>
  <si>
    <t>PREPMTS-MISC</t>
  </si>
  <si>
    <t>NWN/165070</t>
  </si>
  <si>
    <t>165071</t>
  </si>
  <si>
    <t>PPD STORAGE RENT</t>
  </si>
  <si>
    <t>NWN/165071</t>
  </si>
  <si>
    <t>165130</t>
  </si>
  <si>
    <t>PREPMTS-NPC DEM CHGE</t>
  </si>
  <si>
    <t>NWN/165130</t>
  </si>
  <si>
    <t>165131</t>
  </si>
  <si>
    <t>PREPMTS-DEC-NOV DEM</t>
  </si>
  <si>
    <t>NWN/165131</t>
  </si>
  <si>
    <t>174100</t>
  </si>
  <si>
    <t>WC INS Recover - ST</t>
  </si>
  <si>
    <t>NWN/174100</t>
  </si>
  <si>
    <t>134200</t>
  </si>
  <si>
    <t>Cash in Escrow</t>
  </si>
  <si>
    <t>NWN/134200</t>
  </si>
  <si>
    <t>136100</t>
  </si>
  <si>
    <t>US BANK-OLGA INVEST</t>
  </si>
  <si>
    <t>NWN/136100</t>
  </si>
  <si>
    <t>136104</t>
  </si>
  <si>
    <t>US BANK-OLIEE INVEST</t>
  </si>
  <si>
    <t>NWN/136104</t>
  </si>
  <si>
    <t>136105</t>
  </si>
  <si>
    <t>SMART ENERGY INVEST</t>
  </si>
  <si>
    <t>NWN/136105</t>
  </si>
  <si>
    <t>146031</t>
  </si>
  <si>
    <t>NWN/146031</t>
  </si>
  <si>
    <t>146040</t>
  </si>
  <si>
    <t>NWN/146040</t>
  </si>
  <si>
    <t>146042</t>
  </si>
  <si>
    <t>NWN/146042</t>
  </si>
  <si>
    <t>146050</t>
  </si>
  <si>
    <t>A/R INTER NNG FIN</t>
  </si>
  <si>
    <t>NWN/146050</t>
  </si>
  <si>
    <t>146060</t>
  </si>
  <si>
    <t>A/R INTER NW BIOGAS</t>
  </si>
  <si>
    <t>NWN/146060</t>
  </si>
  <si>
    <t>146905</t>
  </si>
  <si>
    <t>A/R TAX SHARE-NW ENE</t>
  </si>
  <si>
    <t>NWN/146905</t>
  </si>
  <si>
    <t>146920</t>
  </si>
  <si>
    <t>NWN/146920</t>
  </si>
  <si>
    <t>146016</t>
  </si>
  <si>
    <t>NWN/146016</t>
  </si>
  <si>
    <t>146096</t>
  </si>
  <si>
    <t>NWN/146096</t>
  </si>
  <si>
    <t>123016</t>
  </si>
  <si>
    <t>NWN/123016</t>
  </si>
  <si>
    <t>123030</t>
  </si>
  <si>
    <t>NORTHWEST ENERGY COR</t>
  </si>
  <si>
    <t>NWN/123030</t>
  </si>
  <si>
    <t>123410</t>
  </si>
  <si>
    <t>INVEST - NWN ENERGY</t>
  </si>
  <si>
    <t>NWN/123410</t>
  </si>
  <si>
    <t>124062</t>
  </si>
  <si>
    <t>INVEST - GILL RANCH</t>
  </si>
  <si>
    <t>NWN/124062</t>
  </si>
  <si>
    <t>189006</t>
  </si>
  <si>
    <t>UNAMTZD LOSS 9.80%</t>
  </si>
  <si>
    <t>NWN/189006</t>
  </si>
  <si>
    <t>189007</t>
  </si>
  <si>
    <t>UNAMTZD LOSS 9.125%</t>
  </si>
  <si>
    <t>NWN/189007</t>
  </si>
  <si>
    <t>189008</t>
  </si>
  <si>
    <t>UNAMTZD LOSS 9.75%</t>
  </si>
  <si>
    <t>NWN/189008</t>
  </si>
  <si>
    <t>189013</t>
  </si>
  <si>
    <t>UNAMTZD EXPENSE 5.62</t>
  </si>
  <si>
    <t>NWN/189013</t>
  </si>
  <si>
    <t>192630</t>
  </si>
  <si>
    <t>FAS133 L.T. REG LOSS</t>
  </si>
  <si>
    <t>NWN/192630</t>
  </si>
  <si>
    <t>192635</t>
  </si>
  <si>
    <t>NWN/192635</t>
  </si>
  <si>
    <t>192637</t>
  </si>
  <si>
    <t>PHY OPT-LT LOSS REG</t>
  </si>
  <si>
    <t>NWN/192637</t>
  </si>
  <si>
    <t>186016</t>
  </si>
  <si>
    <t>FAS 109 DFED ASSET</t>
  </si>
  <si>
    <t>NWN/186016</t>
  </si>
  <si>
    <t>186020</t>
  </si>
  <si>
    <t>Tax - AFUDC Eq Rec</t>
  </si>
  <si>
    <t>NWN/186020</t>
  </si>
  <si>
    <t>186145</t>
  </si>
  <si>
    <t>2003 ENVIR INV-GASCO</t>
  </si>
  <si>
    <t>NWN/186145</t>
  </si>
  <si>
    <t>186146</t>
  </si>
  <si>
    <t>2003 ENVIR INV-EUGEN</t>
  </si>
  <si>
    <t>NWN/186146</t>
  </si>
  <si>
    <t>186147</t>
  </si>
  <si>
    <t>2003 ENVIR INV-WACKE</t>
  </si>
  <si>
    <t>NWN/186147</t>
  </si>
  <si>
    <t>186148</t>
  </si>
  <si>
    <t>2003 ENVIR INV-PORTL</t>
  </si>
  <si>
    <t>NWN/186148</t>
  </si>
  <si>
    <t>186149</t>
  </si>
  <si>
    <t>2003 ENVIR INV-FRONT</t>
  </si>
  <si>
    <t>NWN/186149</t>
  </si>
  <si>
    <t>186151</t>
  </si>
  <si>
    <t>TAR DEPOSIT EARLY AC</t>
  </si>
  <si>
    <t>NWN/186151</t>
  </si>
  <si>
    <t>186152</t>
  </si>
  <si>
    <t>OREGON STEEL MILLS</t>
  </si>
  <si>
    <t>NWN/186152</t>
  </si>
  <si>
    <t>186153</t>
  </si>
  <si>
    <t>CENTRAL SERVICE CENT</t>
  </si>
  <si>
    <t>NWN/186153</t>
  </si>
  <si>
    <t>186154</t>
  </si>
  <si>
    <t>FR AMERICAN SCHOOL</t>
  </si>
  <si>
    <t>NWN/186154</t>
  </si>
  <si>
    <t>186155</t>
  </si>
  <si>
    <t>TUALATIN UNDERGROUND</t>
  </si>
  <si>
    <t>NWN/186155</t>
  </si>
  <si>
    <t>186158</t>
  </si>
  <si>
    <t>GASCO INTEREST RESER</t>
  </si>
  <si>
    <t>NWN/186158</t>
  </si>
  <si>
    <t>186159</t>
  </si>
  <si>
    <t>ENV SEC DEF REG INT</t>
  </si>
  <si>
    <t>NWN/186159</t>
  </si>
  <si>
    <t>186160</t>
  </si>
  <si>
    <t>OR-ENVIRON RECOVERY</t>
  </si>
  <si>
    <t>NWN/186160</t>
  </si>
  <si>
    <t>186161</t>
  </si>
  <si>
    <t>ENV BASE RATE DEFERR</t>
  </si>
  <si>
    <t>NWN/186161</t>
  </si>
  <si>
    <t>186175</t>
  </si>
  <si>
    <t>GASCO - WASH</t>
  </si>
  <si>
    <t>NWN/186175</t>
  </si>
  <si>
    <t>186176</t>
  </si>
  <si>
    <t>CENT SERV CENT-WASH</t>
  </si>
  <si>
    <t>NWN/186176</t>
  </si>
  <si>
    <t>186177</t>
  </si>
  <si>
    <t>TARBODY - WASH</t>
  </si>
  <si>
    <t>NWN/186177</t>
  </si>
  <si>
    <t>186178</t>
  </si>
  <si>
    <t>PDX HARBOR - WASH</t>
  </si>
  <si>
    <t>NWN/186178</t>
  </si>
  <si>
    <t>186179</t>
  </si>
  <si>
    <t>SILTRONIC - WASH</t>
  </si>
  <si>
    <t>NWN/186179</t>
  </si>
  <si>
    <t>186180</t>
  </si>
  <si>
    <t>WA-ENVIRON RECOVERY</t>
  </si>
  <si>
    <t>NWN/186180</t>
  </si>
  <si>
    <t>186181</t>
  </si>
  <si>
    <t>ENVIR WA Int &amp; Spend</t>
  </si>
  <si>
    <t>NWN/186181</t>
  </si>
  <si>
    <t>186182</t>
  </si>
  <si>
    <t>ENVIRO POST PRUDENCE</t>
  </si>
  <si>
    <t>NWN/186182</t>
  </si>
  <si>
    <t>186183</t>
  </si>
  <si>
    <t>ENVIRON. SRRM AMORT.</t>
  </si>
  <si>
    <t>NWN/186183</t>
  </si>
  <si>
    <t>186404</t>
  </si>
  <si>
    <t>DBP PENSION COSTS</t>
  </si>
  <si>
    <t>NWN/186404</t>
  </si>
  <si>
    <t>186406</t>
  </si>
  <si>
    <t>FAS 106 COSTS</t>
  </si>
  <si>
    <t>NWN/186406</t>
  </si>
  <si>
    <t>191400</t>
  </si>
  <si>
    <t>WACOG - ACCR. OR</t>
  </si>
  <si>
    <t>NWN/191400</t>
  </si>
  <si>
    <t>191401</t>
  </si>
  <si>
    <t>AMORT OR WACOG</t>
  </si>
  <si>
    <t>NWN/191401</t>
  </si>
  <si>
    <t>191410</t>
  </si>
  <si>
    <t>DEMAND - ACCR OR</t>
  </si>
  <si>
    <t>NWN/191410</t>
  </si>
  <si>
    <t>191411</t>
  </si>
  <si>
    <t>AMORT OR DEMAND</t>
  </si>
  <si>
    <t>NWN/191411</t>
  </si>
  <si>
    <t>191412</t>
  </si>
  <si>
    <t>SEC DEF INT RV DEMND</t>
  </si>
  <si>
    <t>NWN/191412</t>
  </si>
  <si>
    <t>191417</t>
  </si>
  <si>
    <t>DEMAND - ACCR COOS B</t>
  </si>
  <si>
    <t>NWN/191417</t>
  </si>
  <si>
    <t>191420</t>
  </si>
  <si>
    <t>WACOG - ACCR. WA</t>
  </si>
  <si>
    <t>NWN/191420</t>
  </si>
  <si>
    <t>191421</t>
  </si>
  <si>
    <t>AMORT WA  WACOG</t>
  </si>
  <si>
    <t>NWN/191421</t>
  </si>
  <si>
    <t>191430</t>
  </si>
  <si>
    <t>DEMAND - ACCR WA</t>
  </si>
  <si>
    <t>NWN/191430</t>
  </si>
  <si>
    <t>191431</t>
  </si>
  <si>
    <t>AMORT WA DEMAND</t>
  </si>
  <si>
    <t>NWN/191431</t>
  </si>
  <si>
    <t>191450</t>
  </si>
  <si>
    <t>OR DEMAND ACCR VOLU</t>
  </si>
  <si>
    <t>NWN/191450</t>
  </si>
  <si>
    <t>191451</t>
  </si>
  <si>
    <t>OR WAGOC EQUAL 00-0</t>
  </si>
  <si>
    <t>NWN/191451</t>
  </si>
  <si>
    <t>186203</t>
  </si>
  <si>
    <t>UNBILLED REVENUE INC</t>
  </si>
  <si>
    <t>NWN/186203</t>
  </si>
  <si>
    <t>186221</t>
  </si>
  <si>
    <t>TEMP HOLDING-RATES</t>
  </si>
  <si>
    <t>NWN/186221</t>
  </si>
  <si>
    <t>186231</t>
  </si>
  <si>
    <t>SEC DEF INT REV IND</t>
  </si>
  <si>
    <t>NWN/186231</t>
  </si>
  <si>
    <t>186232</t>
  </si>
  <si>
    <t>DEF OR INDSTRIAL DSM</t>
  </si>
  <si>
    <t>NWN/186232</t>
  </si>
  <si>
    <t>186233</t>
  </si>
  <si>
    <t>AMORT OR DSM-INDUSTR</t>
  </si>
  <si>
    <t>NWN/186233</t>
  </si>
  <si>
    <t>186234</t>
  </si>
  <si>
    <t>DEF WA GREAT PROGRAM</t>
  </si>
  <si>
    <t>NWN/186234</t>
  </si>
  <si>
    <t>186235</t>
  </si>
  <si>
    <t>AMORT WA GREAT PRGM</t>
  </si>
  <si>
    <t>NWN/186235</t>
  </si>
  <si>
    <t>186236</t>
  </si>
  <si>
    <t>DEFER OR PUC FEE</t>
  </si>
  <si>
    <t>NWN/186236</t>
  </si>
  <si>
    <t>186237</t>
  </si>
  <si>
    <t>AMORT OR PUC FEE</t>
  </si>
  <si>
    <t>NWN/186237</t>
  </si>
  <si>
    <t>186238</t>
  </si>
  <si>
    <t>OR DEF WARM - Res</t>
  </si>
  <si>
    <t>NWN/186238</t>
  </si>
  <si>
    <t>186239</t>
  </si>
  <si>
    <t>Amort OR DEF WARM R</t>
  </si>
  <si>
    <t>NWN/186239</t>
  </si>
  <si>
    <t>186244</t>
  </si>
  <si>
    <t>OR DEF WARM - Com</t>
  </si>
  <si>
    <t>NWN/186244</t>
  </si>
  <si>
    <t>186245</t>
  </si>
  <si>
    <t>Amort OR DEF WARM C</t>
  </si>
  <si>
    <t>NWN/186245</t>
  </si>
  <si>
    <t>186248</t>
  </si>
  <si>
    <t>OR DEFERRED WARM</t>
  </si>
  <si>
    <t>NWN/186248</t>
  </si>
  <si>
    <t>186250</t>
  </si>
  <si>
    <t>WS Pen Reg Asset-OR</t>
  </si>
  <si>
    <t>NWN/186250</t>
  </si>
  <si>
    <t>186251</t>
  </si>
  <si>
    <t>West States CP - OR</t>
  </si>
  <si>
    <t>NWN/186251</t>
  </si>
  <si>
    <t>186254</t>
  </si>
  <si>
    <t>WS Pen Reg Asset-WA</t>
  </si>
  <si>
    <t>NWN/186254</t>
  </si>
  <si>
    <t>186257</t>
  </si>
  <si>
    <t>West States CP - WA</t>
  </si>
  <si>
    <t>NWN/186257</t>
  </si>
  <si>
    <t>186270</t>
  </si>
  <si>
    <t>NWN/186270</t>
  </si>
  <si>
    <t>186271</t>
  </si>
  <si>
    <t>NWN/186271</t>
  </si>
  <si>
    <t>186272</t>
  </si>
  <si>
    <t>SEC INT ADJ COM DECG</t>
  </si>
  <si>
    <t>NWN/186272</t>
  </si>
  <si>
    <t>186274</t>
  </si>
  <si>
    <t>Amort-SEC Def. Int</t>
  </si>
  <si>
    <t>NWN/186274</t>
  </si>
  <si>
    <t>186275</t>
  </si>
  <si>
    <t>DECOUP DEF OR - RES</t>
  </si>
  <si>
    <t>NWN/186275</t>
  </si>
  <si>
    <t>186276</t>
  </si>
  <si>
    <t>INTERVENER FUNDING</t>
  </si>
  <si>
    <t>NWN/186276</t>
  </si>
  <si>
    <t>186277</t>
  </si>
  <si>
    <t>AMORT OR DECOUP-RES</t>
  </si>
  <si>
    <t>NWN/186277</t>
  </si>
  <si>
    <t>186278</t>
  </si>
  <si>
    <t>NWIGU INTERVENOR MAT</t>
  </si>
  <si>
    <t>NWN/186278</t>
  </si>
  <si>
    <t>186280</t>
  </si>
  <si>
    <t>WA-OR SITES RESERVE</t>
  </si>
  <si>
    <t>NWN/186280</t>
  </si>
  <si>
    <t>186281</t>
  </si>
  <si>
    <t>WA-OR SITES DEFERRAL</t>
  </si>
  <si>
    <t>NWN/186281</t>
  </si>
  <si>
    <t>186282</t>
  </si>
  <si>
    <t>OR INSUR CARRYFWD</t>
  </si>
  <si>
    <t>NWN/186282</t>
  </si>
  <si>
    <t>186284</t>
  </si>
  <si>
    <t>DEFER- INTERV ISSUE</t>
  </si>
  <si>
    <t>NWN/186284</t>
  </si>
  <si>
    <t>186285</t>
  </si>
  <si>
    <t>SB 844 Deferral</t>
  </si>
  <si>
    <t>NWN/186285</t>
  </si>
  <si>
    <t>186286</t>
  </si>
  <si>
    <t>AMORT - CUB INTERVEN</t>
  </si>
  <si>
    <t>NWN/186286</t>
  </si>
  <si>
    <t>186287</t>
  </si>
  <si>
    <t>SB 844 Reserve</t>
  </si>
  <si>
    <t>NWN/186287</t>
  </si>
  <si>
    <t>186288</t>
  </si>
  <si>
    <t>AMORT - NWIGU INTERV</t>
  </si>
  <si>
    <t>NWN/186288</t>
  </si>
  <si>
    <t>186304</t>
  </si>
  <si>
    <t>SMART ENERGY DEFEF</t>
  </si>
  <si>
    <t>NWN/186304</t>
  </si>
  <si>
    <t>186310</t>
  </si>
  <si>
    <t>WA ENERGY EFFICIENCY</t>
  </si>
  <si>
    <t>NWN/186310</t>
  </si>
  <si>
    <t>186311</t>
  </si>
  <si>
    <t>AMORT SCH 178 RESID.</t>
  </si>
  <si>
    <t>NWN/186311</t>
  </si>
  <si>
    <t>186312</t>
  </si>
  <si>
    <t>WA - AUDIT RESIDENTI</t>
  </si>
  <si>
    <t>NWN/186312</t>
  </si>
  <si>
    <t>186314</t>
  </si>
  <si>
    <t>WA - LOW INCOME WEAT</t>
  </si>
  <si>
    <t>NWN/186314</t>
  </si>
  <si>
    <t>186315</t>
  </si>
  <si>
    <t>WA - WA - LIEE AMORT</t>
  </si>
  <si>
    <t>NWN/186315</t>
  </si>
  <si>
    <t>186316</t>
  </si>
  <si>
    <t>AMORT WA DSM</t>
  </si>
  <si>
    <t>NWN/186316</t>
  </si>
  <si>
    <t>186370</t>
  </si>
  <si>
    <t>PENSION BALANCING-OR</t>
  </si>
  <si>
    <t>NWN/186370</t>
  </si>
  <si>
    <t>186375</t>
  </si>
  <si>
    <t>SEC DEFD REG PEN INT</t>
  </si>
  <si>
    <t>NWN/186375</t>
  </si>
  <si>
    <t>186420</t>
  </si>
  <si>
    <t>ISS STUDY DEFERRAL</t>
  </si>
  <si>
    <t>NWN/186420</t>
  </si>
  <si>
    <t>186500</t>
  </si>
  <si>
    <t>NWN/186500</t>
  </si>
  <si>
    <t>186630</t>
  </si>
  <si>
    <t>FAS133 L.T. GAIN SW&amp;</t>
  </si>
  <si>
    <t>NWN/186630</t>
  </si>
  <si>
    <t>186635</t>
  </si>
  <si>
    <t>FAS 133 L.T. GAIN PH</t>
  </si>
  <si>
    <t>NWN/186635</t>
  </si>
  <si>
    <t>186637</t>
  </si>
  <si>
    <t>PHYSICAL OPT-LT GAIN</t>
  </si>
  <si>
    <t>NWN/186637</t>
  </si>
  <si>
    <t>123020</t>
  </si>
  <si>
    <t>INVEST IN NW BIOGAS</t>
  </si>
  <si>
    <t>NWN/123020</t>
  </si>
  <si>
    <t>124040</t>
  </si>
  <si>
    <t>INVEST - NW BIOGAS</t>
  </si>
  <si>
    <t>NWN/124040</t>
  </si>
  <si>
    <t>124059</t>
  </si>
  <si>
    <t>INVEST - PALOMAR PIP</t>
  </si>
  <si>
    <t>NWN/124059</t>
  </si>
  <si>
    <t>124301</t>
  </si>
  <si>
    <t>INVEST - VANCOUVER</t>
  </si>
  <si>
    <t>NWN/124301</t>
  </si>
  <si>
    <t>124100</t>
  </si>
  <si>
    <t>CSV EDC LIFE INSUR</t>
  </si>
  <si>
    <t>NWN/124100</t>
  </si>
  <si>
    <t>124101</t>
  </si>
  <si>
    <t>CSV DDC W/ TOLI</t>
  </si>
  <si>
    <t>NWN/124101</t>
  </si>
  <si>
    <t>124102</t>
  </si>
  <si>
    <t>CSV COLI 6/19 YE</t>
  </si>
  <si>
    <t>NWN/124102</t>
  </si>
  <si>
    <t>124103</t>
  </si>
  <si>
    <t>CSV COLI 12/31 YE</t>
  </si>
  <si>
    <t>NWN/124103</t>
  </si>
  <si>
    <t>124104</t>
  </si>
  <si>
    <t>CSV ESRIP W/ TOLI</t>
  </si>
  <si>
    <t>NWN/124104</t>
  </si>
  <si>
    <t>124107</t>
  </si>
  <si>
    <t>NWN/124107</t>
  </si>
  <si>
    <t>124108</t>
  </si>
  <si>
    <t>NWN/124108</t>
  </si>
  <si>
    <t>124109</t>
  </si>
  <si>
    <t>CSV TODD LIFE INSUR</t>
  </si>
  <si>
    <t>NWN/124109</t>
  </si>
  <si>
    <t>124110</t>
  </si>
  <si>
    <t>SUP TRUST DC PLAN</t>
  </si>
  <si>
    <t>NWN/124110</t>
  </si>
  <si>
    <t>124111</t>
  </si>
  <si>
    <t>NWN/124111</t>
  </si>
  <si>
    <t>124112</t>
  </si>
  <si>
    <t>SUP TRUST SERP PLAN</t>
  </si>
  <si>
    <t>NWN/124112</t>
  </si>
  <si>
    <t>124113</t>
  </si>
  <si>
    <t>NWN/124113</t>
  </si>
  <si>
    <t>165900</t>
  </si>
  <si>
    <t>Long Term Prepaids</t>
  </si>
  <si>
    <t>NWN/165900</t>
  </si>
  <si>
    <t>174101</t>
  </si>
  <si>
    <t>WC INS Recover - LT</t>
  </si>
  <si>
    <t>NWN/174101</t>
  </si>
  <si>
    <t>181500</t>
  </si>
  <si>
    <t>UNAMT DEBT EXP LOC</t>
  </si>
  <si>
    <t>NWN/181500</t>
  </si>
  <si>
    <t>186700</t>
  </si>
  <si>
    <t>Def Ince-Sng Fam Con</t>
  </si>
  <si>
    <t>NWN/186700</t>
  </si>
  <si>
    <t>186701</t>
  </si>
  <si>
    <t>Acc Amort - DI - SFC</t>
  </si>
  <si>
    <t>NWN/186701</t>
  </si>
  <si>
    <t>186710</t>
  </si>
  <si>
    <t>Def Ince-Mltf Mult M</t>
  </si>
  <si>
    <t>NWN/186710</t>
  </si>
  <si>
    <t>186711</t>
  </si>
  <si>
    <t>Acc Amort - DI - MMM</t>
  </si>
  <si>
    <t>NWN/186711</t>
  </si>
  <si>
    <t>186800</t>
  </si>
  <si>
    <t>COMP MAINT 2009 Cost</t>
  </si>
  <si>
    <t>NWN/186800</t>
  </si>
  <si>
    <t>186801</t>
  </si>
  <si>
    <t>COMP MAINT AMORT2013</t>
  </si>
  <si>
    <t>NWN/186801</t>
  </si>
  <si>
    <t>186802</t>
  </si>
  <si>
    <t>LG COMP MAINT 17 Cst</t>
  </si>
  <si>
    <t>NWN/186802</t>
  </si>
  <si>
    <t>186803</t>
  </si>
  <si>
    <t>LRG COMP MAINT AMORT</t>
  </si>
  <si>
    <t>NWN/186803</t>
  </si>
  <si>
    <t>186804</t>
  </si>
  <si>
    <t>N LNG COMP MAINT Exp</t>
  </si>
  <si>
    <t>NWN/186804</t>
  </si>
  <si>
    <t>186808</t>
  </si>
  <si>
    <t>Mist600Comp Maint-18</t>
  </si>
  <si>
    <t>NWN/186808</t>
  </si>
  <si>
    <t>186900</t>
  </si>
  <si>
    <t>DELL LEASE DEFERRED</t>
  </si>
  <si>
    <t>NWN/186900</t>
  </si>
  <si>
    <t>199998</t>
  </si>
  <si>
    <t>CIS SUSPENSE</t>
  </si>
  <si>
    <t>NWN/199998</t>
  </si>
  <si>
    <t>199999</t>
  </si>
  <si>
    <t>SUSPENSE</t>
  </si>
  <si>
    <t>NWN/199999</t>
  </si>
  <si>
    <t>183002</t>
  </si>
  <si>
    <t>PRELIMINARY SURVEYS</t>
  </si>
  <si>
    <t>NWN/183002</t>
  </si>
  <si>
    <t>184000</t>
  </si>
  <si>
    <t>CLEARING</t>
  </si>
  <si>
    <t>NWN/184000</t>
  </si>
  <si>
    <t>184100</t>
  </si>
  <si>
    <t>CLEARING - MULT CNTY</t>
  </si>
  <si>
    <t>NWN/184100</t>
  </si>
  <si>
    <t>184900</t>
  </si>
  <si>
    <t>ACCOUNT ADJUSTMENTS</t>
  </si>
  <si>
    <t>NWN/184900</t>
  </si>
  <si>
    <t>184999</t>
  </si>
  <si>
    <t>CAPITAL IO SETTLE</t>
  </si>
  <si>
    <t>NWN/184999</t>
  </si>
  <si>
    <t>186005</t>
  </si>
  <si>
    <t>NON-UTILITY LEASEHOL</t>
  </si>
  <si>
    <t>NWN/186005</t>
  </si>
  <si>
    <t>186006</t>
  </si>
  <si>
    <t>AMT OF NON-UTILITY L</t>
  </si>
  <si>
    <t>NWN/186006</t>
  </si>
  <si>
    <t>186008</t>
  </si>
  <si>
    <t>VANCOUVER LEASEHOLD</t>
  </si>
  <si>
    <t>NWN/186008</t>
  </si>
  <si>
    <t>186021</t>
  </si>
  <si>
    <t>LH Imp-250 Taylor HQ</t>
  </si>
  <si>
    <t>NWN/186021</t>
  </si>
  <si>
    <t>186026</t>
  </si>
  <si>
    <t>OPS LEASEHOLD IMPROV</t>
  </si>
  <si>
    <t>NWN/186026</t>
  </si>
  <si>
    <t>186028</t>
  </si>
  <si>
    <t>AMORT - OPS LEASEHOL</t>
  </si>
  <si>
    <t>NWN/186028</t>
  </si>
  <si>
    <t>186042</t>
  </si>
  <si>
    <t>ALBANY LEASEHOLD IMP</t>
  </si>
  <si>
    <t>NWN/186042</t>
  </si>
  <si>
    <t>186043</t>
  </si>
  <si>
    <t>AMORT - ALB LEASEHOL</t>
  </si>
  <si>
    <t>NWN/186043</t>
  </si>
  <si>
    <t>234042</t>
  </si>
  <si>
    <t>NWN/234042</t>
  </si>
  <si>
    <t>234905</t>
  </si>
  <si>
    <t>A/P TAX SHARE-NW ENE</t>
  </si>
  <si>
    <t>NWN/234905</t>
  </si>
  <si>
    <t>234915</t>
  </si>
  <si>
    <t>NWN/234915</t>
  </si>
  <si>
    <t>234920</t>
  </si>
  <si>
    <t>NWN/234920</t>
  </si>
  <si>
    <t>234925</t>
  </si>
  <si>
    <t>NWN/234925</t>
  </si>
  <si>
    <t>COMMON STOCK</t>
  </si>
  <si>
    <t>201000</t>
  </si>
  <si>
    <t>NWN/201000</t>
  </si>
  <si>
    <t>201100</t>
  </si>
  <si>
    <t>COMMON STOCK - NO PA</t>
  </si>
  <si>
    <t>NWN/201100</t>
  </si>
  <si>
    <t>214001</t>
  </si>
  <si>
    <t>CS EXP - DRIP &amp; ESPP</t>
  </si>
  <si>
    <t>NWN/214001</t>
  </si>
  <si>
    <t>214002</t>
  </si>
  <si>
    <t>CS EXP - Issuance</t>
  </si>
  <si>
    <t>NWN/214002</t>
  </si>
  <si>
    <t>207001</t>
  </si>
  <si>
    <t>PREM-CAP STOCK-OTHER</t>
  </si>
  <si>
    <t>NWN/207001</t>
  </si>
  <si>
    <t>207003</t>
  </si>
  <si>
    <t>APIC - STOCK BASED C</t>
  </si>
  <si>
    <t>NWN/207003</t>
  </si>
  <si>
    <t>207004</t>
  </si>
  <si>
    <t>APIC - LTIP</t>
  </si>
  <si>
    <t>NWN/207004</t>
  </si>
  <si>
    <t>209000</t>
  </si>
  <si>
    <t>REDUCTION IN PAR - C</t>
  </si>
  <si>
    <t>NWN/209000</t>
  </si>
  <si>
    <t>210000</t>
  </si>
  <si>
    <t>APIC - REAQRD PRFD S</t>
  </si>
  <si>
    <t>NWN/210000</t>
  </si>
  <si>
    <t>212001</t>
  </si>
  <si>
    <t>INST RECD-STOCK-EMP</t>
  </si>
  <si>
    <t>NWN/212001</t>
  </si>
  <si>
    <t>218000</t>
  </si>
  <si>
    <t>OTHER COMP INCOME</t>
  </si>
  <si>
    <t>NWN/218000</t>
  </si>
  <si>
    <t>RETAINED EARNINGS</t>
  </si>
  <si>
    <t>216000</t>
  </si>
  <si>
    <t>NWN/216000</t>
  </si>
  <si>
    <t>216016</t>
  </si>
  <si>
    <t>UNDIST EARN-NNG FINA</t>
  </si>
  <si>
    <t>NWN/216016</t>
  </si>
  <si>
    <t>216018</t>
  </si>
  <si>
    <t>UNDIST EARN - NW ENE</t>
  </si>
  <si>
    <t>NWN/216018</t>
  </si>
  <si>
    <t>216100</t>
  </si>
  <si>
    <t>R/E - KB PIPELINE</t>
  </si>
  <si>
    <t>NWN/216100</t>
  </si>
  <si>
    <t>216999</t>
  </si>
  <si>
    <t>R/E-EARNINGS-FIN</t>
  </si>
  <si>
    <t>NWN/216999</t>
  </si>
  <si>
    <t>500164</t>
  </si>
  <si>
    <t>UNDISTRIBUTED RETAIN</t>
  </si>
  <si>
    <t>500159</t>
  </si>
  <si>
    <t>LONG TERM DEBT</t>
  </si>
  <si>
    <t>DEBT ISSUANCE COST</t>
  </si>
  <si>
    <t>UNAMT DEBT DIS 9.05%</t>
  </si>
  <si>
    <t>UNAMT DEBT DIS 8.31%</t>
  </si>
  <si>
    <t>UNAMT DEBT DIS 6.52%</t>
  </si>
  <si>
    <t>UNAMT DEBT DIS 7.05%</t>
  </si>
  <si>
    <t>UNAMT DEBT DIS 7.00%</t>
  </si>
  <si>
    <t>UNAMT DEBT DIS 6.65%</t>
  </si>
  <si>
    <t>UNAMT DEBT DIS 6.60%</t>
  </si>
  <si>
    <t>UNAMT DEBT DIS 7.63%</t>
  </si>
  <si>
    <t>UNAMT DEBT DIS 7.74%</t>
  </si>
  <si>
    <t>UNAMT DEBT DIS 7.85%</t>
  </si>
  <si>
    <t>UNAMT DEBT DIS 7.72%</t>
  </si>
  <si>
    <t>UNAMT DEBT DIS 5.82%</t>
  </si>
  <si>
    <t>UNAMT DEBT DISC 5.66</t>
  </si>
  <si>
    <t>UNAMT DEBT DISC 5.62</t>
  </si>
  <si>
    <t>UNAMT DEBT DISC 5.25</t>
  </si>
  <si>
    <t>UNAMT DEBT DISC 5.37</t>
  </si>
  <si>
    <t>UNAMT DEBT DISC3.176</t>
  </si>
  <si>
    <t>UNAMT DEBT DISC4.000</t>
  </si>
  <si>
    <t>UNAMT DEBT DISC3.542</t>
  </si>
  <si>
    <t>UNAMT DEBT DISC 1.54</t>
  </si>
  <si>
    <t>UNAMT DEBT DISC 4.13</t>
  </si>
  <si>
    <t>UNAMT DEBT DISC 2.82</t>
  </si>
  <si>
    <t>UNAMT DEBT DISC 3.21</t>
  </si>
  <si>
    <t>UNAMT DEBT DISC 3.68</t>
  </si>
  <si>
    <t>MRTG 22 SUPP INDENTU</t>
  </si>
  <si>
    <t>2016 SHELF REGISTRAT</t>
  </si>
  <si>
    <t>2007 SHELF REGISTRAT</t>
  </si>
  <si>
    <t>SHELF REGISTRATION</t>
  </si>
  <si>
    <t>CURR PORTION LT DEBT</t>
  </si>
  <si>
    <t>BONDS 9.05% - 2021</t>
  </si>
  <si>
    <t>SEC MTN'S 8.26%-2014</t>
  </si>
  <si>
    <t>SEC MTN'S 8.31%-2019</t>
  </si>
  <si>
    <t>SEC MTN'S 6.52%-2025</t>
  </si>
  <si>
    <t>SEC MTN'S 7.05%-2026</t>
  </si>
  <si>
    <t>SEC MTN'S 7.00%-2027</t>
  </si>
  <si>
    <t>SEC MTN'S 6.65%-2027</t>
  </si>
  <si>
    <t>SEC MTN'S 6.60%-2018</t>
  </si>
  <si>
    <t>SEC MTN'S 6.65%-2028</t>
  </si>
  <si>
    <t>SEC MTN'S 7.63%-2019</t>
  </si>
  <si>
    <t>SEC MTN'S 7.74%-2030</t>
  </si>
  <si>
    <t>SEC MTN'S 7.85%-2030</t>
  </si>
  <si>
    <t>SEC MTN'S 7.72%-2025</t>
  </si>
  <si>
    <t>SEC MTN'S 5.82%-2032</t>
  </si>
  <si>
    <t>SEC MTN'S 5.66%-2033</t>
  </si>
  <si>
    <t>SEC MTN'S 5.62%-2023</t>
  </si>
  <si>
    <t>SEC MTN'S 4.70%-2015</t>
  </si>
  <si>
    <t>SEC MTN'S 5.25%-2035</t>
  </si>
  <si>
    <t>SEC MTN'S 5.37%-2020</t>
  </si>
  <si>
    <t>SEC MTN'S3.176%-2021</t>
  </si>
  <si>
    <t>PRVT BOND 4.00%-2042</t>
  </si>
  <si>
    <t>SEC MTN'S3.542%-2023</t>
  </si>
  <si>
    <t>SEC MTN'S1.54%-2018</t>
  </si>
  <si>
    <t>SEC MTN'S3.21%-2026</t>
  </si>
  <si>
    <t>SEC MTN'S4.13%-2046</t>
  </si>
  <si>
    <t>SEC MTN'S2.822%-2027</t>
  </si>
  <si>
    <t>SEC MTN'S3.68%-2047</t>
  </si>
  <si>
    <t>231002</t>
  </si>
  <si>
    <t>N/P COM PAPER</t>
  </si>
  <si>
    <t>NWN/231002</t>
  </si>
  <si>
    <t>174000</t>
  </si>
  <si>
    <t>NWN/174000</t>
  </si>
  <si>
    <t>239001</t>
  </si>
  <si>
    <t>NWN/239001</t>
  </si>
  <si>
    <t>500170</t>
  </si>
  <si>
    <t>ACCOUNTS PAYABLE</t>
  </si>
  <si>
    <t>GR/IR</t>
  </si>
  <si>
    <t>A/P VOUCHERS</t>
  </si>
  <si>
    <t>CLN ENERGY WORKS PDX</t>
  </si>
  <si>
    <t>A/P ACCRUED INV</t>
  </si>
  <si>
    <t>A/P OFFICE PAYROLL</t>
  </si>
  <si>
    <t>A/P HOURLY PAYROLL</t>
  </si>
  <si>
    <t>A/P PENSION</t>
  </si>
  <si>
    <t>FLEX SPENDING ACCT</t>
  </si>
  <si>
    <t>ACCRUED SEVERANCE</t>
  </si>
  <si>
    <t>KEY GOAL BONUS ACCRU</t>
  </si>
  <si>
    <t>PERFORMANCE BONUS AC</t>
  </si>
  <si>
    <t>HEALTH SAVINGS ACCT</t>
  </si>
  <si>
    <t>A/P HOURLY PTO-BARGA</t>
  </si>
  <si>
    <t>DEMAND CHARGE EQUALI</t>
  </si>
  <si>
    <t>OTHER OVERHEAD EXEC</t>
  </si>
  <si>
    <t>OTHER OVERHEAD ALLOC</t>
  </si>
  <si>
    <t>OT/DB OVERHEAD ALLOC</t>
  </si>
  <si>
    <t>A/P TAX LEVY/GARNISH</t>
  </si>
  <si>
    <t>A/P UNION DUES-GAS W</t>
  </si>
  <si>
    <t>A/P UNION DUES-OFFIC</t>
  </si>
  <si>
    <t>A/P NW RESOURCE CR U</t>
  </si>
  <si>
    <t>A/P EMP SAVING BOND</t>
  </si>
  <si>
    <t>A/P NGPAC</t>
  </si>
  <si>
    <t>A/P EMP SAVINGS PLAN</t>
  </si>
  <si>
    <t>A/P UN WAY-GENERAL</t>
  </si>
  <si>
    <t>A/P BLACK UNITED FUN</t>
  </si>
  <si>
    <t>A/P ENVIRON FUND</t>
  </si>
  <si>
    <t>A/P PARKING</t>
  </si>
  <si>
    <t>A/P EQUAL PAY BAL</t>
  </si>
  <si>
    <t>COG LIABILITY</t>
  </si>
  <si>
    <t>A/P GAS TRANSP IMBAL</t>
  </si>
  <si>
    <t>A/P MELODY TEPPOLA</t>
  </si>
  <si>
    <t>A/P WORK FOR ART</t>
  </si>
  <si>
    <t>OTHER BONUS LIAB</t>
  </si>
  <si>
    <t>A/P LTIP &amp; PERF AWAR</t>
  </si>
  <si>
    <t>Safety Gear Enhanc F</t>
  </si>
  <si>
    <t>RECLASS - CHECK O/D</t>
  </si>
  <si>
    <t>241001</t>
  </si>
  <si>
    <t>TX COL PAY-FED W/H</t>
  </si>
  <si>
    <t>241002</t>
  </si>
  <si>
    <t>TX COL PAY-SOC SEC W</t>
  </si>
  <si>
    <t>241003</t>
  </si>
  <si>
    <t>TX COL PAY-ST W/H</t>
  </si>
  <si>
    <t>241006</t>
  </si>
  <si>
    <t>TX COL PAY-FED W/H P</t>
  </si>
  <si>
    <t>241007</t>
  </si>
  <si>
    <t>TX COL PAY-ST W/H PE</t>
  </si>
  <si>
    <t>241011</t>
  </si>
  <si>
    <t>241012</t>
  </si>
  <si>
    <t>241013</t>
  </si>
  <si>
    <t>241023</t>
  </si>
  <si>
    <t>TX COL PAY-CALIF W/H</t>
  </si>
  <si>
    <t>241031</t>
  </si>
  <si>
    <t>TX COL PAY-MEDICARE</t>
  </si>
  <si>
    <t>241041</t>
  </si>
  <si>
    <t>500171</t>
  </si>
  <si>
    <t>TAXES ACCRUED</t>
  </si>
  <si>
    <t>500172</t>
  </si>
  <si>
    <t>INTEREST ACCRUED</t>
  </si>
  <si>
    <t>INT ACC-9.05% BND-20</t>
  </si>
  <si>
    <t>INT ACC-COMMIT COMMI</t>
  </si>
  <si>
    <t>INT ACC-8.26% NOTES</t>
  </si>
  <si>
    <t>INT ACC-8.31% NOTES</t>
  </si>
  <si>
    <t>INT ACC-6.52% NOTES</t>
  </si>
  <si>
    <t>INT ACC-7.05% NOTE</t>
  </si>
  <si>
    <t>INT ACC-7.00% NOTE</t>
  </si>
  <si>
    <t>INT ACC-6.65% NOTE</t>
  </si>
  <si>
    <t>INT ACC-6.60% NOTE</t>
  </si>
  <si>
    <t>INT ACC-7.63% NOTE</t>
  </si>
  <si>
    <t>INT ACC-7.74% NOTE</t>
  </si>
  <si>
    <t>INT ACC-7.85% NOTE</t>
  </si>
  <si>
    <t>INT ACC-7.72% NOTE</t>
  </si>
  <si>
    <t>INT ACC-5.82% NOTE</t>
  </si>
  <si>
    <t xml:space="preserve"> INT ACC-5.66% NOTE</t>
  </si>
  <si>
    <t>INT ACC-5.62% NOTE</t>
  </si>
  <si>
    <t>INT ACC-4.7% NOTE</t>
  </si>
  <si>
    <t>INT ACC-5.25% NOTE</t>
  </si>
  <si>
    <t>INT ACC-5.15% NOTE</t>
  </si>
  <si>
    <t>INT ACC-5.37%, 2020</t>
  </si>
  <si>
    <t>INT ACC-3.95%, 2014</t>
  </si>
  <si>
    <t>INT ACC-3.176%, 2021</t>
  </si>
  <si>
    <t>INT ACC-4.00%, 2042</t>
  </si>
  <si>
    <t>INT ACC-3.542%, 2023</t>
  </si>
  <si>
    <t>INT ACC-1.545%, 2018</t>
  </si>
  <si>
    <t>INT ACC-3.211%, 2026</t>
  </si>
  <si>
    <t>INT ACC-4.136%, 2046</t>
  </si>
  <si>
    <t>INT ACC-2.822%, 2027</t>
  </si>
  <si>
    <t>INT ACC-3.685%, 2047</t>
  </si>
  <si>
    <t>254000</t>
  </si>
  <si>
    <t>LIABILITY CONS RECL</t>
  </si>
  <si>
    <t>NWN/254000</t>
  </si>
  <si>
    <t>254301</t>
  </si>
  <si>
    <t>STOR MARGIN SHARE-OR</t>
  </si>
  <si>
    <t>NWN/254301</t>
  </si>
  <si>
    <t>254302</t>
  </si>
  <si>
    <t>STOR MARGIN SHARE-WA</t>
  </si>
  <si>
    <t>NWN/254302</t>
  </si>
  <si>
    <t>254304</t>
  </si>
  <si>
    <t>UNREALIZED OPTIMIZAT</t>
  </si>
  <si>
    <t>NWN/254304</t>
  </si>
  <si>
    <t>254640</t>
  </si>
  <si>
    <t>FAS 133 ST REG GNS</t>
  </si>
  <si>
    <t>NWN/254640</t>
  </si>
  <si>
    <t>254645</t>
  </si>
  <si>
    <t>NWN/254645</t>
  </si>
  <si>
    <t>254647</t>
  </si>
  <si>
    <t>PHY OPT ST GAINS REG</t>
  </si>
  <si>
    <t>NWN/254647</t>
  </si>
  <si>
    <t>262640</t>
  </si>
  <si>
    <t>FAS133 S.T.  LOSS SW</t>
  </si>
  <si>
    <t>NWN/262640</t>
  </si>
  <si>
    <t>262645</t>
  </si>
  <si>
    <t>FAS133 S.T. LOSS PHY</t>
  </si>
  <si>
    <t>NWN/262645</t>
  </si>
  <si>
    <t>262648</t>
  </si>
  <si>
    <t>PHY OPT ST LOSSES</t>
  </si>
  <si>
    <t>NWN/262648</t>
  </si>
  <si>
    <t>DIVIDENDS DECLARED</t>
  </si>
  <si>
    <t>238000</t>
  </si>
  <si>
    <t>NWN/238000</t>
  </si>
  <si>
    <t>235000</t>
  </si>
  <si>
    <t>CUSTOMER DEPOSITS</t>
  </si>
  <si>
    <t>NWN/235000</t>
  </si>
  <si>
    <t>235001</t>
  </si>
  <si>
    <t>UNPAID DEPOSIT INT</t>
  </si>
  <si>
    <t>NWN/235001</t>
  </si>
  <si>
    <t>235005</t>
  </si>
  <si>
    <t>APPLIED INITIAL DEPO</t>
  </si>
  <si>
    <t>NWN/235005</t>
  </si>
  <si>
    <t>500179</t>
  </si>
  <si>
    <t>FRANCHISE TAXES - CU</t>
  </si>
  <si>
    <t>243048</t>
  </si>
  <si>
    <t>CAP LEASE CUR DELL</t>
  </si>
  <si>
    <t>NWN/243048</t>
  </si>
  <si>
    <t>500181</t>
  </si>
  <si>
    <t>OTHER CURRENT LIABIL</t>
  </si>
  <si>
    <t>255084</t>
  </si>
  <si>
    <t>DEFD INV TAX CREDIT</t>
  </si>
  <si>
    <t>NWN/255084</t>
  </si>
  <si>
    <t>283012</t>
  </si>
  <si>
    <t>DefIncTax-EDIT Remea</t>
  </si>
  <si>
    <t>NWN/283012</t>
  </si>
  <si>
    <t>283013</t>
  </si>
  <si>
    <t>DEF INC TAX-PROP 109</t>
  </si>
  <si>
    <t>NWN/283013</t>
  </si>
  <si>
    <t>283014</t>
  </si>
  <si>
    <t>DEF INC TAX-OR RATE</t>
  </si>
  <si>
    <t>NWN/283014</t>
  </si>
  <si>
    <t>283015</t>
  </si>
  <si>
    <t>DEF INC TAX-PRE 1981</t>
  </si>
  <si>
    <t>NWN/283015</t>
  </si>
  <si>
    <t>283016</t>
  </si>
  <si>
    <t>NWN/283016</t>
  </si>
  <si>
    <t>283018</t>
  </si>
  <si>
    <t>DEFINCTAX-AFUDC-FED</t>
  </si>
  <si>
    <t>NWN/283018</t>
  </si>
  <si>
    <t>283019</t>
  </si>
  <si>
    <t>DEFINCTAX-AFUDC - ST</t>
  </si>
  <si>
    <t>NWN/283019</t>
  </si>
  <si>
    <t>283021</t>
  </si>
  <si>
    <t>DEF INC TAX-UTIL-REV</t>
  </si>
  <si>
    <t>NWN/283021</t>
  </si>
  <si>
    <t>283022</t>
  </si>
  <si>
    <t>NWN/283022</t>
  </si>
  <si>
    <t>283031</t>
  </si>
  <si>
    <t>DEF INC TAX-NON UTIL</t>
  </si>
  <si>
    <t>NWN/283031</t>
  </si>
  <si>
    <t>283032</t>
  </si>
  <si>
    <t>NWN/283032</t>
  </si>
  <si>
    <t>283061</t>
  </si>
  <si>
    <t>DEF INC TAX-UTIL-DEP</t>
  </si>
  <si>
    <t>NWN/283061</t>
  </si>
  <si>
    <t>283062</t>
  </si>
  <si>
    <t>NWN/283062</t>
  </si>
  <si>
    <t>283071</t>
  </si>
  <si>
    <t>DEF INC TAX-UTIL-OTH</t>
  </si>
  <si>
    <t>NWN/283071</t>
  </si>
  <si>
    <t>283072</t>
  </si>
  <si>
    <t>NWN/283072</t>
  </si>
  <si>
    <t>283081</t>
  </si>
  <si>
    <t>DEF INC TAX-STOR DEP</t>
  </si>
  <si>
    <t>NWN/283081</t>
  </si>
  <si>
    <t>283082</t>
  </si>
  <si>
    <t>NWN/283082</t>
  </si>
  <si>
    <t>283096</t>
  </si>
  <si>
    <t>DEF INC TAX- OCI FED</t>
  </si>
  <si>
    <t>NWN/283096</t>
  </si>
  <si>
    <t>283097</t>
  </si>
  <si>
    <t>NWN/283097</t>
  </si>
  <si>
    <t>283300</t>
  </si>
  <si>
    <t>DEF ORE TAX-KB</t>
  </si>
  <si>
    <t>NWN/283300</t>
  </si>
  <si>
    <t>283304</t>
  </si>
  <si>
    <t>DEF INC TAX FED - DB</t>
  </si>
  <si>
    <t>NWN/283304</t>
  </si>
  <si>
    <t>283305</t>
  </si>
  <si>
    <t>DEF ORE TAX-INV GEN</t>
  </si>
  <si>
    <t>NWN/283305</t>
  </si>
  <si>
    <t>283306</t>
  </si>
  <si>
    <t>DEF INC TAX FED - FA</t>
  </si>
  <si>
    <t>NWN/283306</t>
  </si>
  <si>
    <t>283307</t>
  </si>
  <si>
    <t>DEF INC TAX STATE -</t>
  </si>
  <si>
    <t>NWN/283307</t>
  </si>
  <si>
    <t>254001</t>
  </si>
  <si>
    <t>NWN/254001</t>
  </si>
  <si>
    <t>254002</t>
  </si>
  <si>
    <t>N.Mist COH Reg. Liab</t>
  </si>
  <si>
    <t>NWN/254002</t>
  </si>
  <si>
    <t>254100</t>
  </si>
  <si>
    <t>Tax - EDIT -Plant LT</t>
  </si>
  <si>
    <t>NWN/254100</t>
  </si>
  <si>
    <t>254105</t>
  </si>
  <si>
    <t>Tax - EDIT -Other LT</t>
  </si>
  <si>
    <t>NWN/254105</t>
  </si>
  <si>
    <t>254110</t>
  </si>
  <si>
    <t>Tax -EDIT-Gas Res LT</t>
  </si>
  <si>
    <t>NWN/254110</t>
  </si>
  <si>
    <t>254115</t>
  </si>
  <si>
    <t>Tx Rfrm Df-OR ROO-LT</t>
  </si>
  <si>
    <t>NWN/254115</t>
  </si>
  <si>
    <t>254120</t>
  </si>
  <si>
    <t>Tx Rfrm Df-WA ROO-LT</t>
  </si>
  <si>
    <t>NWN/254120</t>
  </si>
  <si>
    <t>254125</t>
  </si>
  <si>
    <t>Tx Rfrm Df-OR Rsv-LT</t>
  </si>
  <si>
    <t>NWN/254125</t>
  </si>
  <si>
    <t>254130</t>
  </si>
  <si>
    <t>Tx Rfrm Df-WA Rsv-LT</t>
  </si>
  <si>
    <t>NWN/254130</t>
  </si>
  <si>
    <t>254311</t>
  </si>
  <si>
    <t>LT STOR MRGN SH - OR</t>
  </si>
  <si>
    <t>NWN/254311</t>
  </si>
  <si>
    <t>ASSET RETIREMENT OBL</t>
  </si>
  <si>
    <t>108100</t>
  </si>
  <si>
    <t>ASSET RETIRE OBLIGTN</t>
  </si>
  <si>
    <t>NWN/108100</t>
  </si>
  <si>
    <t>108102</t>
  </si>
  <si>
    <t>NWN/108102</t>
  </si>
  <si>
    <t>122100</t>
  </si>
  <si>
    <t>ACCUM COR NONUTILITY</t>
  </si>
  <si>
    <t>NWN/122100</t>
  </si>
  <si>
    <t>122102</t>
  </si>
  <si>
    <t>NWN/122102</t>
  </si>
  <si>
    <t>254630</t>
  </si>
  <si>
    <t>FAS 133 LT REG GNS</t>
  </si>
  <si>
    <t>NWN/254630</t>
  </si>
  <si>
    <t>254635</t>
  </si>
  <si>
    <t>NWN/254635</t>
  </si>
  <si>
    <t>254637</t>
  </si>
  <si>
    <t>PHY OPT LT GAINS REG</t>
  </si>
  <si>
    <t>NWN/254637</t>
  </si>
  <si>
    <t>252011</t>
  </si>
  <si>
    <t>CUST CONTR - RES NEW</t>
  </si>
  <si>
    <t>NWN/252011</t>
  </si>
  <si>
    <t>252012</t>
  </si>
  <si>
    <t>NWN/252012</t>
  </si>
  <si>
    <t>252013</t>
  </si>
  <si>
    <t>CUST CONTR - RES CON</t>
  </si>
  <si>
    <t>NWN/252013</t>
  </si>
  <si>
    <t>252014</t>
  </si>
  <si>
    <t>NWN/252014</t>
  </si>
  <si>
    <t>252021</t>
  </si>
  <si>
    <t>CUST CONTR - M/F NEW</t>
  </si>
  <si>
    <t>NWN/252021</t>
  </si>
  <si>
    <t>252022</t>
  </si>
  <si>
    <t>NWN/252022</t>
  </si>
  <si>
    <t>252023</t>
  </si>
  <si>
    <t>CUST CONTR - M/F CO</t>
  </si>
  <si>
    <t>NWN/252023</t>
  </si>
  <si>
    <t>252024</t>
  </si>
  <si>
    <t>CUST CONTR - M/F CON</t>
  </si>
  <si>
    <t>NWN/252024</t>
  </si>
  <si>
    <t>252031</t>
  </si>
  <si>
    <t>CUST CONTR - COMM NE</t>
  </si>
  <si>
    <t>NWN/252031</t>
  </si>
  <si>
    <t>252032</t>
  </si>
  <si>
    <t>NWN/252032</t>
  </si>
  <si>
    <t>252033</t>
  </si>
  <si>
    <t>CUST CONTR - COMM CO</t>
  </si>
  <si>
    <t>NWN/252033</t>
  </si>
  <si>
    <t>252034</t>
  </si>
  <si>
    <t>NWN/252034</t>
  </si>
  <si>
    <t>252041</t>
  </si>
  <si>
    <t>CUST CONTR - OR IND</t>
  </si>
  <si>
    <t>NWN/252041</t>
  </si>
  <si>
    <t>252043</t>
  </si>
  <si>
    <t>NWN/252043</t>
  </si>
  <si>
    <t>262630</t>
  </si>
  <si>
    <t>FAS133 L.T. LOSS SW&amp;</t>
  </si>
  <si>
    <t>NWN/262630</t>
  </si>
  <si>
    <t>262635</t>
  </si>
  <si>
    <t>FAS133 L.T. LOSS PHY</t>
  </si>
  <si>
    <t>NWN/262635</t>
  </si>
  <si>
    <t>262638</t>
  </si>
  <si>
    <t>PHY OPTIONS LT LOSS</t>
  </si>
  <si>
    <t>NWN/262638</t>
  </si>
  <si>
    <t>228300</t>
  </si>
  <si>
    <t>ESRIP LIABILITY LONG</t>
  </si>
  <si>
    <t>NWN/228300</t>
  </si>
  <si>
    <t>228302</t>
  </si>
  <si>
    <t>SERP LIABILITY LONG</t>
  </si>
  <si>
    <t>NWN/228302</t>
  </si>
  <si>
    <t>228304</t>
  </si>
  <si>
    <t>DBP PENSION LIABILIT</t>
  </si>
  <si>
    <t>NWN/228304</t>
  </si>
  <si>
    <t>228306</t>
  </si>
  <si>
    <t>FAS 106 LIABILITY LO</t>
  </si>
  <si>
    <t>NWN/228306</t>
  </si>
  <si>
    <t>186130</t>
  </si>
  <si>
    <t>GASCO PRE 2003</t>
  </si>
  <si>
    <t>NWN/186130</t>
  </si>
  <si>
    <t>186133</t>
  </si>
  <si>
    <t>SILTRONIC PRE 2003</t>
  </si>
  <si>
    <t>NWN/186133</t>
  </si>
  <si>
    <t>186134</t>
  </si>
  <si>
    <t>HARBOR PRE 2003</t>
  </si>
  <si>
    <t>NWN/186134</t>
  </si>
  <si>
    <t>186140</t>
  </si>
  <si>
    <t>ENVIR INV-GASCO</t>
  </si>
  <si>
    <t>NWN/186140</t>
  </si>
  <si>
    <t>186143</t>
  </si>
  <si>
    <t>ENVIR INV-WACKER</t>
  </si>
  <si>
    <t>NWN/186143</t>
  </si>
  <si>
    <t>186144</t>
  </si>
  <si>
    <t>ENVIR INV - PORTLAND</t>
  </si>
  <si>
    <t>NWN/186144</t>
  </si>
  <si>
    <t>227586</t>
  </si>
  <si>
    <t>CAP LS NON-CUR Meter</t>
  </si>
  <si>
    <t>NWN/227586</t>
  </si>
  <si>
    <t>228200</t>
  </si>
  <si>
    <t>O/L - WC Reclass- LT</t>
  </si>
  <si>
    <t>NWN/228200</t>
  </si>
  <si>
    <t>228400</t>
  </si>
  <si>
    <t>DCP - EXEC AND DIR</t>
  </si>
  <si>
    <t>NWN/228400</t>
  </si>
  <si>
    <t>228402</t>
  </si>
  <si>
    <t>DDCP</t>
  </si>
  <si>
    <t>NWN/228402</t>
  </si>
  <si>
    <t>253000</t>
  </si>
  <si>
    <t>ENVIRON. LIABILITIES</t>
  </si>
  <si>
    <t>NWN/253000</t>
  </si>
  <si>
    <t>253201</t>
  </si>
  <si>
    <t>Western States Liab</t>
  </si>
  <si>
    <t>NWN/253201</t>
  </si>
  <si>
    <t>253205</t>
  </si>
  <si>
    <t>West States LT-contr</t>
  </si>
  <si>
    <t>NWN/253205</t>
  </si>
  <si>
    <t>253700</t>
  </si>
  <si>
    <t>CWIPLiab-250TaylorHQ</t>
  </si>
  <si>
    <t>NWN/253700</t>
  </si>
  <si>
    <t>261001</t>
  </si>
  <si>
    <t>AUTO SELF-INSURANCE</t>
  </si>
  <si>
    <t>NWN/261001</t>
  </si>
  <si>
    <t>262001</t>
  </si>
  <si>
    <t>INJ &amp; DAMAGE RES-OPE</t>
  </si>
  <si>
    <t>NWN/262001</t>
  </si>
  <si>
    <t>262002</t>
  </si>
  <si>
    <t>INJ &amp; DAMAGE RES-CON</t>
  </si>
  <si>
    <t>NWN/262002</t>
  </si>
  <si>
    <t>262003</t>
  </si>
  <si>
    <t>INJ &amp; DAMAGE RES-HR</t>
  </si>
  <si>
    <t>NWN/262003</t>
  </si>
  <si>
    <t>262004</t>
  </si>
  <si>
    <t>INJ &amp; DAM RES-EXTRAO</t>
  </si>
  <si>
    <t>NWN/262004</t>
  </si>
  <si>
    <t>262140</t>
  </si>
  <si>
    <t>INJ &amp; DAM RES-EXT-GA</t>
  </si>
  <si>
    <t>NWN/262140</t>
  </si>
  <si>
    <t>262142</t>
  </si>
  <si>
    <t>INJ &amp; DAM RES-EUG</t>
  </si>
  <si>
    <t>NWN/262142</t>
  </si>
  <si>
    <t>262143</t>
  </si>
  <si>
    <t>INJ &amp; DAM RES-EXT-WA</t>
  </si>
  <si>
    <t>NWN/262143</t>
  </si>
  <si>
    <t>262144</t>
  </si>
  <si>
    <t>INJ &amp; DAM INS-EXT HA</t>
  </si>
  <si>
    <t>NWN/262144</t>
  </si>
  <si>
    <t>262145</t>
  </si>
  <si>
    <t>INJ &amp; DAM RES-EXT OR</t>
  </si>
  <si>
    <t>NWN/262145</t>
  </si>
  <si>
    <t>262146</t>
  </si>
  <si>
    <t>INJ &amp; DAM RES-EXT TA</t>
  </si>
  <si>
    <t>NWN/262146</t>
  </si>
  <si>
    <t>262147</t>
  </si>
  <si>
    <t>INJ &amp; DAM RES-ENV CE</t>
  </si>
  <si>
    <t>NWN/262147</t>
  </si>
  <si>
    <t>262148</t>
  </si>
  <si>
    <t>INJ &amp; DAM RES-FRONT</t>
  </si>
  <si>
    <t>NWN/262148</t>
  </si>
  <si>
    <t>262149</t>
  </si>
  <si>
    <t>INJ &amp; DAM RES-FR AM</t>
  </si>
  <si>
    <t>NWN/262149</t>
  </si>
  <si>
    <t>262150</t>
  </si>
  <si>
    <t>RES OFFSET - ENV GAS</t>
  </si>
  <si>
    <t>NWN/262150</t>
  </si>
  <si>
    <t>262151</t>
  </si>
  <si>
    <t>RES OFFSET - ENV SIL</t>
  </si>
  <si>
    <t>NWN/262151</t>
  </si>
  <si>
    <t>262152</t>
  </si>
  <si>
    <t>RES OFFSET - ENV HAR</t>
  </si>
  <si>
    <t>NWN/262152</t>
  </si>
  <si>
    <t>262153</t>
  </si>
  <si>
    <t>RES OFFSET - ENV TAR</t>
  </si>
  <si>
    <t>NWN/262153</t>
  </si>
  <si>
    <t>262154</t>
  </si>
  <si>
    <t>RES OFFSET - ENV EUG</t>
  </si>
  <si>
    <t>NWN/262154</t>
  </si>
  <si>
    <t>262155</t>
  </si>
  <si>
    <t>RES OFFSET - ENV FRO</t>
  </si>
  <si>
    <t>NWN/262155</t>
  </si>
  <si>
    <t>262156</t>
  </si>
  <si>
    <t>RES OFFSET - ENV STE</t>
  </si>
  <si>
    <t>NWN/262156</t>
  </si>
  <si>
    <t>262157</t>
  </si>
  <si>
    <t>RES OFFSET - ENV CRT</t>
  </si>
  <si>
    <t>NWN/262157</t>
  </si>
  <si>
    <t>262159</t>
  </si>
  <si>
    <t>RES OFFSET - FR AMER</t>
  </si>
  <si>
    <t>NWN/262159</t>
  </si>
  <si>
    <t>263002</t>
  </si>
  <si>
    <t>ACC LIAB-EXEMPT VACA</t>
  </si>
  <si>
    <t>NWN/263002</t>
  </si>
  <si>
    <t>NWN/263012</t>
  </si>
  <si>
    <t>Average Invested Capital</t>
  </si>
  <si>
    <t>Balance Test</t>
  </si>
  <si>
    <t>Asset</t>
  </si>
  <si>
    <t>Liab</t>
  </si>
  <si>
    <t>check</t>
  </si>
  <si>
    <t>600 Comp Maint-Amort</t>
  </si>
  <si>
    <t>NWN/121202</t>
  </si>
  <si>
    <t>NWN/143014</t>
  </si>
  <si>
    <t>NWN/143027</t>
  </si>
  <si>
    <t>GAS STRD-WRK GAS-NMI</t>
  </si>
  <si>
    <t>NWN/164013</t>
  </si>
  <si>
    <t>NWN/164031</t>
  </si>
  <si>
    <t>INVEN RESERVE - UTIL</t>
  </si>
  <si>
    <t>NWN/154038</t>
  </si>
  <si>
    <t>INVEN RESERVE - APP</t>
  </si>
  <si>
    <t>A/R INTERCO-NWNEN</t>
  </si>
  <si>
    <t>A/R INTERCO-NWNWTR</t>
  </si>
  <si>
    <t>NWN/146035</t>
  </si>
  <si>
    <t>A/R INTERCO - GRS</t>
  </si>
  <si>
    <t>A/R INTERCO-NWNGS</t>
  </si>
  <si>
    <t>A/R TAX SHARE-NWNGS</t>
  </si>
  <si>
    <t>A/R INTERCO - NNGFC</t>
  </si>
  <si>
    <t>A/R TAX SHARE-NNGFC</t>
  </si>
  <si>
    <t>INVEST IN SUB-HLD</t>
  </si>
  <si>
    <t>NWN/123017</t>
  </si>
  <si>
    <t>INVEST IN NWN WATER</t>
  </si>
  <si>
    <t>NWN/123060</t>
  </si>
  <si>
    <t>SEC DEF INT RV WACOG</t>
  </si>
  <si>
    <t>NWN/191402</t>
  </si>
  <si>
    <t>SEC DEF INT REV DMND</t>
  </si>
  <si>
    <t>NWN/191452</t>
  </si>
  <si>
    <t>SEC INT ADJ RES DECG</t>
  </si>
  <si>
    <t>NWN/186273</t>
  </si>
  <si>
    <t>N LNG COMP MAINT Amo</t>
  </si>
  <si>
    <t>NWN/186805</t>
  </si>
  <si>
    <t>Mist 500 Compr Main</t>
  </si>
  <si>
    <t>NWN/186806</t>
  </si>
  <si>
    <t>Mist 600 Comp Amort</t>
  </si>
  <si>
    <t>NWN/186809</t>
  </si>
  <si>
    <t>A/P INTERCO-NWNGS</t>
  </si>
  <si>
    <t>NWN/234401</t>
  </si>
  <si>
    <t>A/P TAX SHARE-GRS</t>
  </si>
  <si>
    <t>A/P TAX SHARE-NWNGS</t>
  </si>
  <si>
    <t>A/P TAX SHARE-NWNEN</t>
  </si>
  <si>
    <t>APIC - OTHER</t>
  </si>
  <si>
    <t>NWN/207010</t>
  </si>
  <si>
    <t>NWN/254305</t>
  </si>
  <si>
    <t>O/L - WC Reclass- ST</t>
  </si>
  <si>
    <t>NWN/242019</t>
  </si>
  <si>
    <t>NWN/283011</t>
  </si>
  <si>
    <t>R&amp;E TAX CREDIT</t>
  </si>
  <si>
    <t>NWN/283017</t>
  </si>
  <si>
    <t>DEF INC TAX- OCI ST</t>
  </si>
  <si>
    <t>NWN/227065</t>
  </si>
  <si>
    <t>AMA</t>
  </si>
  <si>
    <t>Oregon</t>
  </si>
  <si>
    <t>Washington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</si>
  <si>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</si>
  <si>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</si>
  <si>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</si>
  <si>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</si>
  <si>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</si>
  <si>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</si>
  <si>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volumes</t>
  </si>
  <si>
    <t>sales volumes</t>
  </si>
  <si>
    <t>sendout volumes</t>
  </si>
  <si>
    <t>sales/sendout volumes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</si>
  <si>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</si>
  <si>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</si>
  <si>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</si>
  <si>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</si>
  <si>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</si>
  <si>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</si>
  <si>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</si>
  <si>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</si>
  <si>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</si>
  <si>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</si>
  <si>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</si>
  <si>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</si>
  <si>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Perimeter</t>
  </si>
  <si>
    <t>Non-Operating Investments</t>
  </si>
  <si>
    <t>Investments</t>
  </si>
  <si>
    <t>Gross</t>
  </si>
  <si>
    <t>LH</t>
  </si>
  <si>
    <t>DIT in Rate Base</t>
  </si>
  <si>
    <t>Remeasured</t>
  </si>
  <si>
    <t>EDIT</t>
  </si>
  <si>
    <t>Net per line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</si>
  <si>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</si>
  <si>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</si>
  <si>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</si>
  <si>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</si>
  <si>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</si>
  <si>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</si>
  <si>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</si>
  <si>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</si>
  <si>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</si>
  <si>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</si>
  <si>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</si>
  <si>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</si>
  <si>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Working Capital Line Assignments</t>
  </si>
  <si>
    <t>Balance Check</t>
  </si>
  <si>
    <t>Total Rate Base</t>
  </si>
  <si>
    <t>NCS BEX Standard BS3 Query</t>
  </si>
  <si>
    <t>Cumulative Balance</t>
  </si>
  <si>
    <t>Fiscal year/period</t>
  </si>
  <si>
    <t>Overall Result</t>
  </si>
  <si>
    <t>G/L Account</t>
  </si>
  <si>
    <t>Balance Sheet Acct</t>
  </si>
  <si>
    <t>$</t>
  </si>
  <si>
    <t>ASSETS</t>
  </si>
  <si>
    <t>PLANT</t>
  </si>
  <si>
    <t>UTILITY PLANT - NET</t>
  </si>
  <si>
    <t>UTILITY PLANT &amp; GAS</t>
  </si>
  <si>
    <t>UTILITY PLANT</t>
  </si>
  <si>
    <t>PLANT RECLASS-LEASE</t>
  </si>
  <si>
    <t>NWN/101500</t>
  </si>
  <si>
    <t>UTIL PL IN SVCE CNVS</t>
  </si>
  <si>
    <t>NWN/101666</t>
  </si>
  <si>
    <t>GAS STORED UNDERGROU</t>
  </si>
  <si>
    <t>LESS:ACCUMULATED DEP</t>
  </si>
  <si>
    <t>RESERVE ADJ FOR AMOR</t>
  </si>
  <si>
    <t>NWN/108009</t>
  </si>
  <si>
    <t>PLANT RECLASS-DEPR</t>
  </si>
  <si>
    <t>NWN/108500</t>
  </si>
  <si>
    <t>OTHER PROPERTY</t>
  </si>
  <si>
    <t>NON-UTILITY PROPERTY</t>
  </si>
  <si>
    <t>LESS: ACCUM DEP - NO</t>
  </si>
  <si>
    <t>CURRENT ASSETS</t>
  </si>
  <si>
    <t>CASH &amp; TEMPORARY INV</t>
  </si>
  <si>
    <t>ACCOUNTS RECEIVABLE</t>
  </si>
  <si>
    <t>ACCRUED REVENUE</t>
  </si>
  <si>
    <t>ALLOWANCE FOR UNCOLL</t>
  </si>
  <si>
    <t>REGULATORY ASSETS -</t>
  </si>
  <si>
    <t>REG ASSETS - OTHER</t>
  </si>
  <si>
    <t>REG ASSET - FV OF DE</t>
  </si>
  <si>
    <t>FV OF DERIVATIVES -</t>
  </si>
  <si>
    <t>INVENTORIES OF GAS &amp;</t>
  </si>
  <si>
    <t>INVENTORY - GAS</t>
  </si>
  <si>
    <t>INVENTORY - MATERIAL</t>
  </si>
  <si>
    <t>PREPAIDS &amp; OTHER</t>
  </si>
  <si>
    <t>PREPAIDS</t>
  </si>
  <si>
    <t>OTHER CURRENT - CASH</t>
  </si>
  <si>
    <t>PROP HELD FOR SALE</t>
  </si>
  <si>
    <t>NWN/174008</t>
  </si>
  <si>
    <t>INVESTMENT IN SUBSID</t>
  </si>
  <si>
    <t>INTERCOMPANY RECEIVA</t>
  </si>
  <si>
    <t>A/R INTERCO. NNGFC</t>
  </si>
  <si>
    <t>A/R INTERCO-HLD</t>
  </si>
  <si>
    <t>NWN/146010</t>
  </si>
  <si>
    <t>A/R TAX SHARE-HLD</t>
  </si>
  <si>
    <t>NWN/146800</t>
  </si>
  <si>
    <t>INVEST IN NNGFC</t>
  </si>
  <si>
    <t>INVESTMENTS, DEFERRE</t>
  </si>
  <si>
    <t>REG ASSET - LONG TER</t>
  </si>
  <si>
    <t>UNAMORTIZED LOSS ON</t>
  </si>
  <si>
    <t>INCOME TAX ASSET</t>
  </si>
  <si>
    <t>REG REC. - ENVIRONME</t>
  </si>
  <si>
    <t>PENSIONS - LONG TERM</t>
  </si>
  <si>
    <t>DEFERRED GAS COST RE</t>
  </si>
  <si>
    <t>REG ASSETS - LT - OT</t>
  </si>
  <si>
    <t>OR COM 31 DECOUP DEF</t>
  </si>
  <si>
    <t>NWN/186265</t>
  </si>
  <si>
    <t>SEC ADJ COM 31 D DEF</t>
  </si>
  <si>
    <t>NWN/186268</t>
  </si>
  <si>
    <t>OR COMM 3 DECOUP DEF</t>
  </si>
  <si>
    <t>OTHER INVESTMENTS</t>
  </si>
  <si>
    <t>INVESTMENT IN LIFE I</t>
  </si>
  <si>
    <t>OTHER ASSETS</t>
  </si>
  <si>
    <t>OTHER ASSETS - MISC.</t>
  </si>
  <si>
    <t>LEASE RECEIVABLE- LT</t>
  </si>
  <si>
    <t>NWN/172500</t>
  </si>
  <si>
    <t>PDX CNG PRJ - TAX CR</t>
  </si>
  <si>
    <t>NWN/186031</t>
  </si>
  <si>
    <t>NWN/186810</t>
  </si>
  <si>
    <t>NWN/186811</t>
  </si>
  <si>
    <t>CLEARING ACCOUNTS</t>
  </si>
  <si>
    <t>CAPITALIZATION AND L</t>
  </si>
  <si>
    <t>INTERCOMPANY LIABILI</t>
  </si>
  <si>
    <t>A/P INTERCO-HLD</t>
  </si>
  <si>
    <t>NWN/234010</t>
  </si>
  <si>
    <t>A/P TAX SHARE-HLD</t>
  </si>
  <si>
    <t>NWN/234800</t>
  </si>
  <si>
    <t>CAPITALIZATION</t>
  </si>
  <si>
    <t>TOTAL STOCK AND RETA</t>
  </si>
  <si>
    <t>TOTAL COMMON STOCK</t>
  </si>
  <si>
    <t>PREMIUM AND INSTALL</t>
  </si>
  <si>
    <t>ACCUM. OTHER COMP. I</t>
  </si>
  <si>
    <t>RESIDENTIAL</t>
  </si>
  <si>
    <t>NWN/400100</t>
  </si>
  <si>
    <t>#</t>
  </si>
  <si>
    <t>COMMERCIAL</t>
  </si>
  <si>
    <t>NWN/400200</t>
  </si>
  <si>
    <t>FIRM</t>
  </si>
  <si>
    <t>NWN/400300</t>
  </si>
  <si>
    <t>INDUSTRIAL</t>
  </si>
  <si>
    <t>NWN/400400</t>
  </si>
  <si>
    <t>UNBILLED</t>
  </si>
  <si>
    <t>NWN/400600</t>
  </si>
  <si>
    <t>NWN/401200</t>
  </si>
  <si>
    <t>NWN/401300</t>
  </si>
  <si>
    <t>INTERRUPTIBLE</t>
  </si>
  <si>
    <t>NWN/401400</t>
  </si>
  <si>
    <t>BALANCING CHR</t>
  </si>
  <si>
    <t>NWN/401800</t>
  </si>
  <si>
    <t>OVERRUN</t>
  </si>
  <si>
    <t>NWN/401900</t>
  </si>
  <si>
    <t>RATE ADJUSTMENT</t>
  </si>
  <si>
    <t>NWN/402000</t>
  </si>
  <si>
    <t>MISC GAS REVENUE</t>
  </si>
  <si>
    <t>NWN/403000</t>
  </si>
  <si>
    <t>INTEREST INCOME</t>
  </si>
  <si>
    <t>NWN/411000</t>
  </si>
  <si>
    <t>AFUDC - DEBT</t>
  </si>
  <si>
    <t>NWN/411200</t>
  </si>
  <si>
    <t>AFUDC - EQUITY</t>
  </si>
  <si>
    <t>NWN/411201</t>
  </si>
  <si>
    <t>MERCHANDISE SALES</t>
  </si>
  <si>
    <t>NWN/413000</t>
  </si>
  <si>
    <t>RENT INCOME</t>
  </si>
  <si>
    <t>NWN/414000</t>
  </si>
  <si>
    <t>STORAGE INCOME</t>
  </si>
  <si>
    <t>NWN/415000</t>
  </si>
  <si>
    <t>MISC NON OP</t>
  </si>
  <si>
    <t>NWN/416000</t>
  </si>
  <si>
    <t>INCOME FROM SUB</t>
  </si>
  <si>
    <t>NWN/421000</t>
  </si>
  <si>
    <t>NWN/450100</t>
  </si>
  <si>
    <t>NWN/450200</t>
  </si>
  <si>
    <t>INDUSTRIAL - FIRM</t>
  </si>
  <si>
    <t>NWN/450300</t>
  </si>
  <si>
    <t>INDUSTRIAL - INTERRU</t>
  </si>
  <si>
    <t>NWN/450400</t>
  </si>
  <si>
    <t>NWN/460100</t>
  </si>
  <si>
    <t>NWN/460200</t>
  </si>
  <si>
    <t>NWN/460300</t>
  </si>
  <si>
    <t>NWN/460400</t>
  </si>
  <si>
    <t>NWN/461200</t>
  </si>
  <si>
    <t>NWN/461300</t>
  </si>
  <si>
    <t>NWN/461400</t>
  </si>
  <si>
    <t>SALARY PAYROLL</t>
  </si>
  <si>
    <t>NWN/500100</t>
  </si>
  <si>
    <t>SALARY  OVERTIME</t>
  </si>
  <si>
    <t>NWN/500106</t>
  </si>
  <si>
    <t>HOURLY PAYROLL</t>
  </si>
  <si>
    <t>NWN/500300</t>
  </si>
  <si>
    <t>HOURLY DOUBLE PAY</t>
  </si>
  <si>
    <t>NWN/500301</t>
  </si>
  <si>
    <t>HOURLY REGULAR  PAY</t>
  </si>
  <si>
    <t>NWN/500305</t>
  </si>
  <si>
    <t>HOURLY OVERTIME PAY</t>
  </si>
  <si>
    <t>NWN/500306</t>
  </si>
  <si>
    <t>P/T HOURLY PAYROLL</t>
  </si>
  <si>
    <t>NWN/500400</t>
  </si>
  <si>
    <t>SALARY BONUS PAYROLL</t>
  </si>
  <si>
    <t>NWN/500500</t>
  </si>
  <si>
    <t>HOURLY BONUS PAYROLL</t>
  </si>
  <si>
    <t>NWN/500700</t>
  </si>
  <si>
    <t>SALARY P/T PAYROLL</t>
  </si>
  <si>
    <t>NWN/500800</t>
  </si>
  <si>
    <t>VACATION, SICK &amp; HOL</t>
  </si>
  <si>
    <t>NWN/500900</t>
  </si>
  <si>
    <t>PAYROLL OVERHEAD</t>
  </si>
  <si>
    <t>NWN/501000</t>
  </si>
  <si>
    <t>CONSTRUCTION OH</t>
  </si>
  <si>
    <t>NWN/501001</t>
  </si>
  <si>
    <t>CONSTRUCTION OH - CI</t>
  </si>
  <si>
    <t>NWN/501002</t>
  </si>
  <si>
    <t>CONS OH - OVER (UNDE</t>
  </si>
  <si>
    <t>NWN/501003</t>
  </si>
  <si>
    <t>PAYROLL OH - OFFICER</t>
  </si>
  <si>
    <t>NWN/501005</t>
  </si>
  <si>
    <t>EDUCATION</t>
  </si>
  <si>
    <t>NWN/501100</t>
  </si>
  <si>
    <t>AUTO ALLOWANCE</t>
  </si>
  <si>
    <t>NWN/501200</t>
  </si>
  <si>
    <t>COMMISSIONS</t>
  </si>
  <si>
    <t>NWN/501300</t>
  </si>
  <si>
    <t>MATERIALS</t>
  </si>
  <si>
    <t>NWN/501400</t>
  </si>
  <si>
    <t>MATERIALS - CONS INV</t>
  </si>
  <si>
    <t>NWN/501401</t>
  </si>
  <si>
    <t>MATERIALS -CONS PIPE</t>
  </si>
  <si>
    <t>NWN/501402</t>
  </si>
  <si>
    <t>MAT CONS -PIPE SCRAP</t>
  </si>
  <si>
    <t>NWN/501403</t>
  </si>
  <si>
    <t>MATERIALS - PIPE</t>
  </si>
  <si>
    <t>NWN/501404</t>
  </si>
  <si>
    <t>MATERIALS - PRODUCTI</t>
  </si>
  <si>
    <t>NWN/501411</t>
  </si>
  <si>
    <t>MATERIALS - TUBING</t>
  </si>
  <si>
    <t>NWN/501412</t>
  </si>
  <si>
    <t>MATERIALS - GRAVEL</t>
  </si>
  <si>
    <t>NWN/501414</t>
  </si>
  <si>
    <t>MATERIALS - OTHER</t>
  </si>
  <si>
    <t>NWN/501415</t>
  </si>
  <si>
    <t>MATERIALS - FTGS &amp; V</t>
  </si>
  <si>
    <t>NWN/501416</t>
  </si>
  <si>
    <t>GAUGES AND INSTRMNTS</t>
  </si>
  <si>
    <t>NWN/501450</t>
  </si>
  <si>
    <t>MATERIALS - AGGREG</t>
  </si>
  <si>
    <t>NWN/501459</t>
  </si>
  <si>
    <t>MATERIALS - SAND</t>
  </si>
  <si>
    <t>NWN/501470</t>
  </si>
  <si>
    <t>MILEAGE REIMBURSE</t>
  </si>
  <si>
    <t>NWN/501500</t>
  </si>
  <si>
    <t>TRANSPORTATION</t>
  </si>
  <si>
    <t>NWN/501600</t>
  </si>
  <si>
    <t>EQUIPMENT</t>
  </si>
  <si>
    <t>NWN/501700</t>
  </si>
  <si>
    <t>FURNITURE</t>
  </si>
  <si>
    <t>NWN/501800</t>
  </si>
  <si>
    <t>DUES/MEMBERSHIP</t>
  </si>
  <si>
    <t>NWN/501900</t>
  </si>
  <si>
    <t>OFFICE CONTRACT WORK</t>
  </si>
  <si>
    <t>NWN/502000</t>
  </si>
  <si>
    <t>OTHER CONTRACT WORK</t>
  </si>
  <si>
    <t>NWN/502100</t>
  </si>
  <si>
    <t>DRILLING</t>
  </si>
  <si>
    <t>NWN/502104</t>
  </si>
  <si>
    <t>ENGINEERING</t>
  </si>
  <si>
    <t>NWN/502105</t>
  </si>
  <si>
    <t>ENVIRONMENTAL</t>
  </si>
  <si>
    <t>NWN/502106</t>
  </si>
  <si>
    <t>WATER SUPPLY</t>
  </si>
  <si>
    <t>NWN/502107</t>
  </si>
  <si>
    <t>DIRECTIONAL DRILLING</t>
  </si>
  <si>
    <t>NWN/502111</t>
  </si>
  <si>
    <t>OPEN HOLE LOGGING</t>
  </si>
  <si>
    <t>NWN/502112</t>
  </si>
  <si>
    <t>SURVEYS</t>
  </si>
  <si>
    <t>NWN/502113</t>
  </si>
  <si>
    <t>TRUCKING AND HAULING</t>
  </si>
  <si>
    <t>NWN/502114</t>
  </si>
  <si>
    <t>SIDEBOOM</t>
  </si>
  <si>
    <t>NWN/502115</t>
  </si>
  <si>
    <t>TRACKHOE</t>
  </si>
  <si>
    <t>NWN/502116</t>
  </si>
  <si>
    <t>INSPECTION</t>
  </si>
  <si>
    <t>NWN/502118</t>
  </si>
  <si>
    <t>CONTROLS INSTALLATIO</t>
  </si>
  <si>
    <t>NWN/502121</t>
  </si>
  <si>
    <t>BID MAIN WORK</t>
  </si>
  <si>
    <t>NWN/502125</t>
  </si>
  <si>
    <t>DIRECTIONAL BORE</t>
  </si>
  <si>
    <t>NWN/502126</t>
  </si>
  <si>
    <t>FENCING</t>
  </si>
  <si>
    <t>NWN/502127</t>
  </si>
  <si>
    <t>WELDING</t>
  </si>
  <si>
    <t>NWN/502129</t>
  </si>
  <si>
    <t>CONCRETE PAVING</t>
  </si>
  <si>
    <t>NWN/502134</t>
  </si>
  <si>
    <t>OTHER CONTRACTING</t>
  </si>
  <si>
    <t>NWN/502140</t>
  </si>
  <si>
    <t>CONTRACT CONS LABOR</t>
  </si>
  <si>
    <t>NWN/502150</t>
  </si>
  <si>
    <t>VACUUM TRUCK</t>
  </si>
  <si>
    <t>NWN/502160</t>
  </si>
  <si>
    <t>DUMP TRUCK</t>
  </si>
  <si>
    <t>NWN/502165</t>
  </si>
  <si>
    <t>FLAGGING</t>
  </si>
  <si>
    <t>NWN/502170</t>
  </si>
  <si>
    <t>GEO LOGICAL  SVC</t>
  </si>
  <si>
    <t>NWN/502171</t>
  </si>
  <si>
    <t>ASPHALT PAVING</t>
  </si>
  <si>
    <t>NWN/502180</t>
  </si>
  <si>
    <t>PIPELINE CONSTRCTION</t>
  </si>
  <si>
    <t>NWN/502185</t>
  </si>
  <si>
    <t>SAW CUTS</t>
  </si>
  <si>
    <t>NWN/502195</t>
  </si>
  <si>
    <t>TRANSPORTATION SERVI</t>
  </si>
  <si>
    <t>NWN/502199</t>
  </si>
  <si>
    <t>BENEFITS</t>
  </si>
  <si>
    <t>NWN/502200</t>
  </si>
  <si>
    <t>BENEFIT-ENHANCED401K</t>
  </si>
  <si>
    <t>NWN/502220</t>
  </si>
  <si>
    <t>RENTS AND LEASES</t>
  </si>
  <si>
    <t>NWN/502300</t>
  </si>
  <si>
    <t>TOOLS AND EQUIP RENT</t>
  </si>
  <si>
    <t>NWN/502302</t>
  </si>
  <si>
    <t>EASEMENTS</t>
  </si>
  <si>
    <t>NWN/502330</t>
  </si>
  <si>
    <t>LARGE EQUIPMENT RENT</t>
  </si>
  <si>
    <t>NWN/502357</t>
  </si>
  <si>
    <t>STORAGE LEASES</t>
  </si>
  <si>
    <t>NWN/502390</t>
  </si>
  <si>
    <t>MISCELLANEOUS</t>
  </si>
  <si>
    <t>NWN/502400</t>
  </si>
  <si>
    <t>CIAC RECEIPTS</t>
  </si>
  <si>
    <t>NWN/502401</t>
  </si>
  <si>
    <t>P CARD UNCODED CHARG</t>
  </si>
  <si>
    <t>NWN/502466</t>
  </si>
  <si>
    <t>BANK CHARGES</t>
  </si>
  <si>
    <t>NWN/502500</t>
  </si>
  <si>
    <t>UTILITIES</t>
  </si>
  <si>
    <t>NWN/502600</t>
  </si>
  <si>
    <t>TELEPHONE</t>
  </si>
  <si>
    <t>NWN/502700</t>
  </si>
  <si>
    <t>POSTAGE</t>
  </si>
  <si>
    <t>NWN/502800</t>
  </si>
  <si>
    <t>COMPANY GAS USE</t>
  </si>
  <si>
    <t>NWN/502900</t>
  </si>
  <si>
    <t>OFFICE SUPPLIES</t>
  </si>
  <si>
    <t>NWN/503000</t>
  </si>
  <si>
    <t>PRINTING</t>
  </si>
  <si>
    <t>NWN/503100</t>
  </si>
  <si>
    <t>BOOKS AND MAGAZINES</t>
  </si>
  <si>
    <t>NWN/503200</t>
  </si>
  <si>
    <t>REFRESHMENTS</t>
  </si>
  <si>
    <t>NWN/503300</t>
  </si>
  <si>
    <t>TOOL EXPENSE</t>
  </si>
  <si>
    <t>NWN/503400</t>
  </si>
  <si>
    <t>MOTOR OIL</t>
  </si>
  <si>
    <t>NWN/503500</t>
  </si>
  <si>
    <t>COPIER LEASE/MAINT</t>
  </si>
  <si>
    <t>NWN/503600</t>
  </si>
  <si>
    <t>DEPRECIATION</t>
  </si>
  <si>
    <t>NWN/503700</t>
  </si>
  <si>
    <t>TAXES</t>
  </si>
  <si>
    <t>NWN/503800</t>
  </si>
  <si>
    <t>TAXES-OTHER</t>
  </si>
  <si>
    <t>NWN/503806</t>
  </si>
  <si>
    <t>TAXES-PROPERTY</t>
  </si>
  <si>
    <t>NWN/503808</t>
  </si>
  <si>
    <t>INC TAX-FED STORAGE</t>
  </si>
  <si>
    <t>NWN/503811</t>
  </si>
  <si>
    <t>INC TAX-FEDL NONOP</t>
  </si>
  <si>
    <t>NWN/503812</t>
  </si>
  <si>
    <t>INC TAX - FED OPER</t>
  </si>
  <si>
    <t>NWN/503813</t>
  </si>
  <si>
    <t>NONOP OR EXC TAX</t>
  </si>
  <si>
    <t>NWN/503816</t>
  </si>
  <si>
    <t>OR EXCISE TAX-NONOP</t>
  </si>
  <si>
    <t>NWN/503817</t>
  </si>
  <si>
    <t>STAT EXCISE TAX-OPER</t>
  </si>
  <si>
    <t>NWN/503818</t>
  </si>
  <si>
    <t>DEFD EXCISE TAX-OR</t>
  </si>
  <si>
    <t>NWN/503819</t>
  </si>
  <si>
    <t>DEFD FED STORAGE TAX</t>
  </si>
  <si>
    <t>NWN/503820</t>
  </si>
  <si>
    <t>DEFD FEDL INC TAX</t>
  </si>
  <si>
    <t>NWN/503821</t>
  </si>
  <si>
    <t>DEFD NONOP TAX-FED</t>
  </si>
  <si>
    <t>NWN/503822</t>
  </si>
  <si>
    <t>DEFD STATE TAX</t>
  </si>
  <si>
    <t>NWN/503824</t>
  </si>
  <si>
    <t>OR DEFD EX TAX-NONOP</t>
  </si>
  <si>
    <t>NWN/503825</t>
  </si>
  <si>
    <t>DEFD EX TAX CR-OR</t>
  </si>
  <si>
    <t>NWN/503826</t>
  </si>
  <si>
    <t>DEFD EXCISE TAX-OR-C</t>
  </si>
  <si>
    <t>NWN/503827</t>
  </si>
  <si>
    <t>DEFD FEDL INC TAX-CR</t>
  </si>
  <si>
    <t>NWN/503828</t>
  </si>
  <si>
    <t>DEFD INC TAX CR-FEDL</t>
  </si>
  <si>
    <t>NWN/503829</t>
  </si>
  <si>
    <t>TAXES -WA CAPITAL CO</t>
  </si>
  <si>
    <t>NWN/503840</t>
  </si>
  <si>
    <t>INSURANCE</t>
  </si>
  <si>
    <t>NWN/503900</t>
  </si>
  <si>
    <t>CASH DISCOUNT</t>
  </si>
  <si>
    <t>NWN/504000</t>
  </si>
  <si>
    <t>PAYSTATION COMMISSIO</t>
  </si>
  <si>
    <t>NWN/504100</t>
  </si>
  <si>
    <t xml:space="preserve"> REGULATORY DEFEERAL</t>
  </si>
  <si>
    <t>NWN/504200</t>
  </si>
  <si>
    <t>CASH RECEIPTS</t>
  </si>
  <si>
    <t>NWN/504300</t>
  </si>
  <si>
    <t>BENEFITS - BU HEALTH</t>
  </si>
  <si>
    <t>NWN/504305</t>
  </si>
  <si>
    <t>AMORTIZATION</t>
  </si>
  <si>
    <t>NWN/504400</t>
  </si>
  <si>
    <t>BAD DEBT EXPENSE</t>
  </si>
  <si>
    <t>NWN/504500</t>
  </si>
  <si>
    <t>DEALER RELATIONS</t>
  </si>
  <si>
    <t>NWN/504600</t>
  </si>
  <si>
    <t>PARKING</t>
  </si>
  <si>
    <t>NWN/504700</t>
  </si>
  <si>
    <t>LAUNDRY</t>
  </si>
  <si>
    <t>NWN/504800</t>
  </si>
  <si>
    <t>UNIFORMS</t>
  </si>
  <si>
    <t>NWN/504900</t>
  </si>
  <si>
    <t>CLOTHING</t>
  </si>
  <si>
    <t>NWN/504950</t>
  </si>
  <si>
    <t>LEGAL FEES</t>
  </si>
  <si>
    <t>NWN/505000</t>
  </si>
  <si>
    <t>PROFESSIONAL SERVICE</t>
  </si>
  <si>
    <t>NWN/505100</t>
  </si>
  <si>
    <t>ADVERTISING</t>
  </si>
  <si>
    <t>NWN/505200</t>
  </si>
  <si>
    <t>CUSTOMER RECOVERY</t>
  </si>
  <si>
    <t>NWN/505300</t>
  </si>
  <si>
    <t>NWN/505400</t>
  </si>
  <si>
    <t>REPAIRS AND MAINT</t>
  </si>
  <si>
    <t>NWN/505500</t>
  </si>
  <si>
    <t>SOFTWARE MAINT</t>
  </si>
  <si>
    <t>NWN/505600</t>
  </si>
  <si>
    <t>COLLECTION FEES</t>
  </si>
  <si>
    <t>NWN/505700</t>
  </si>
  <si>
    <t>MEAL TICKETS</t>
  </si>
  <si>
    <t>NWN/505800</t>
  </si>
  <si>
    <t>HARDWARE MAINT</t>
  </si>
  <si>
    <t>NWN/505900</t>
  </si>
  <si>
    <t>PENSION CONTRIBUTION</t>
  </si>
  <si>
    <t>NWN/506000</t>
  </si>
  <si>
    <t>SECURITY</t>
  </si>
  <si>
    <t>NWN/506100</t>
  </si>
  <si>
    <t>PERMITS AND FEES</t>
  </si>
  <si>
    <t>NWN/506200</t>
  </si>
  <si>
    <t>CONS PERMITS - REG</t>
  </si>
  <si>
    <t>NWN/506245</t>
  </si>
  <si>
    <t>CELLULAR PHONES</t>
  </si>
  <si>
    <t>NWN/506300</t>
  </si>
  <si>
    <t>DONATIONS</t>
  </si>
  <si>
    <t>NWN/506400</t>
  </si>
  <si>
    <t>UNLEADED FUEL</t>
  </si>
  <si>
    <t>NWN/506500</t>
  </si>
  <si>
    <t>DIESEL FUEL</t>
  </si>
  <si>
    <t>NWN/506600</t>
  </si>
  <si>
    <t>CNG FUEL</t>
  </si>
  <si>
    <t>NWN/506700</t>
  </si>
  <si>
    <t>INVENTORY ADJUSTMENT</t>
  </si>
  <si>
    <t>NWN/506800</t>
  </si>
  <si>
    <t>PLANT TRANSFERS</t>
  </si>
  <si>
    <t>NWN/506801</t>
  </si>
  <si>
    <t>DAMAGES</t>
  </si>
  <si>
    <t>NWN/506810</t>
  </si>
  <si>
    <t>REBATES</t>
  </si>
  <si>
    <t>NWN/507000</t>
  </si>
  <si>
    <t xml:space="preserve"> RESEARCH AND DEV</t>
  </si>
  <si>
    <t>NWN/507100</t>
  </si>
  <si>
    <t>DIRECTOR FEES</t>
  </si>
  <si>
    <t>NWN/507400</t>
  </si>
  <si>
    <t>CORPORATE IDENTITY</t>
  </si>
  <si>
    <t>NWN/507500</t>
  </si>
  <si>
    <t>SMALL TOOLS</t>
  </si>
  <si>
    <t>NWN/507700</t>
  </si>
  <si>
    <t>5-ORDER DISTRIBUTION</t>
  </si>
  <si>
    <t>NWN/508000</t>
  </si>
  <si>
    <t>ADMINISTRATIVE EXPEN</t>
  </si>
  <si>
    <t>NWN/508400</t>
  </si>
  <si>
    <t>SHARED SERVICES COST</t>
  </si>
  <si>
    <t>NWN/508410</t>
  </si>
  <si>
    <t xml:space="preserve"> INVENTORY DIFF</t>
  </si>
  <si>
    <t>NWN/509100</t>
  </si>
  <si>
    <t>MEALS AND ENTERTAIN</t>
  </si>
  <si>
    <t>NWN/512100</t>
  </si>
  <si>
    <t>TRAVEL IN TERRITORY</t>
  </si>
  <si>
    <t>NWN/512200</t>
  </si>
  <si>
    <t>CONFERENCE TRAVEL</t>
  </si>
  <si>
    <t>NWN/513100</t>
  </si>
  <si>
    <t>BUSINESS TRAVEL</t>
  </si>
  <si>
    <t>NWN/513200</t>
  </si>
  <si>
    <t>EMPLOYEE AWARDS</t>
  </si>
  <si>
    <t>NWN/522000</t>
  </si>
  <si>
    <t>EMPLOYEE AWRDS MLS &amp;</t>
  </si>
  <si>
    <t>NWN/522100</t>
  </si>
  <si>
    <t>NON EMPLOYEE GIFTS</t>
  </si>
  <si>
    <t>NWN/522200</t>
  </si>
  <si>
    <t>BUILDER SIGNS</t>
  </si>
  <si>
    <t>NWN/524100</t>
  </si>
  <si>
    <t>CLAIMS &amp; ACCRUALS</t>
  </si>
  <si>
    <t>NWN/524200</t>
  </si>
  <si>
    <t>INTEREST EXPENSE</t>
  </si>
  <si>
    <t>NWN/530100</t>
  </si>
  <si>
    <t>DIVIDEND EXPENSE</t>
  </si>
  <si>
    <t>NWN/530200</t>
  </si>
  <si>
    <t>AFUDC DEBT</t>
  </si>
  <si>
    <t>NWN/531200</t>
  </si>
  <si>
    <t>AFUDC EQUITY</t>
  </si>
  <si>
    <t>NWN/531201</t>
  </si>
  <si>
    <t>DEMAND CHARGES</t>
  </si>
  <si>
    <t>NWN/540100</t>
  </si>
  <si>
    <t>COMMODITY CHARGES</t>
  </si>
  <si>
    <t>NWN/540200</t>
  </si>
  <si>
    <t>EQUALIZATION</t>
  </si>
  <si>
    <t>NWN/540300</t>
  </si>
  <si>
    <t>LNG</t>
  </si>
  <si>
    <t>NWN/540600</t>
  </si>
  <si>
    <t>NWN/540700</t>
  </si>
  <si>
    <t>DEFERRAL</t>
  </si>
  <si>
    <t>NWN/540800</t>
  </si>
  <si>
    <t>UNDERGROUND STORAGE</t>
  </si>
  <si>
    <t>NWN/540900</t>
  </si>
  <si>
    <t>COMMODITY AMORT</t>
  </si>
  <si>
    <t>NWN/541000</t>
  </si>
  <si>
    <t>DMG Write-Offs</t>
  </si>
  <si>
    <t>NWN/561000</t>
  </si>
  <si>
    <t>ORDERS NOT SOLD W/O</t>
  </si>
  <si>
    <t>NWN/562000</t>
  </si>
  <si>
    <t>P CARD SUSPENSE</t>
  </si>
  <si>
    <t>NWN/566666</t>
  </si>
  <si>
    <t>INTERCO PAYROLL</t>
  </si>
  <si>
    <t>NWN/589999</t>
  </si>
  <si>
    <t>MISC. EXPENSE BUDGET</t>
  </si>
  <si>
    <t>NWN/599900</t>
  </si>
  <si>
    <t>CAPITAL ORD SETTLE</t>
  </si>
  <si>
    <t>NWN/599999</t>
  </si>
  <si>
    <t>NWN/181000</t>
  </si>
  <si>
    <t>NWN/181026</t>
  </si>
  <si>
    <t>NWN/181073</t>
  </si>
  <si>
    <t>NWN/181074</t>
  </si>
  <si>
    <t>NWN/181075</t>
  </si>
  <si>
    <t>NWN/181076</t>
  </si>
  <si>
    <t>NWN/181079</t>
  </si>
  <si>
    <t>NWN/181080</t>
  </si>
  <si>
    <t>NWN/181081</t>
  </si>
  <si>
    <t>NWN/181085</t>
  </si>
  <si>
    <t>NWN/181086</t>
  </si>
  <si>
    <t>NWN/181087</t>
  </si>
  <si>
    <t>NWN/181088</t>
  </si>
  <si>
    <t>NWN/181094</t>
  </si>
  <si>
    <t>NWN/181095</t>
  </si>
  <si>
    <t>NWN/181097</t>
  </si>
  <si>
    <t>NWN/181100</t>
  </si>
  <si>
    <t>NWN/181102</t>
  </si>
  <si>
    <t>NWN/181104</t>
  </si>
  <si>
    <t>NWN/181105</t>
  </si>
  <si>
    <t>NWN/181106</t>
  </si>
  <si>
    <t>NWN/181107</t>
  </si>
  <si>
    <t>NWN/181109</t>
  </si>
  <si>
    <t>NWN/181110</t>
  </si>
  <si>
    <t>NWN/181111</t>
  </si>
  <si>
    <t>NWN/181112</t>
  </si>
  <si>
    <t>UNAMT DEBT DISC 4.11</t>
  </si>
  <si>
    <t>NWN/181113</t>
  </si>
  <si>
    <t>NWN/181996</t>
  </si>
  <si>
    <t>NWN/181997</t>
  </si>
  <si>
    <t>NWN/181998</t>
  </si>
  <si>
    <t>NWN/181999</t>
  </si>
  <si>
    <t>NWN/221001</t>
  </si>
  <si>
    <t>NWN/221026</t>
  </si>
  <si>
    <t>NWN/221072</t>
  </si>
  <si>
    <t>NWN/221073</t>
  </si>
  <si>
    <t>NWN/221074</t>
  </si>
  <si>
    <t>NWN/221075</t>
  </si>
  <si>
    <t>NWN/221076</t>
  </si>
  <si>
    <t>NWN/221079</t>
  </si>
  <si>
    <t>NWN/221080</t>
  </si>
  <si>
    <t>NWN/221081</t>
  </si>
  <si>
    <t>NWN/221085</t>
  </si>
  <si>
    <t>NWN/221086</t>
  </si>
  <si>
    <t>NWN/221087</t>
  </si>
  <si>
    <t>NWN/221088</t>
  </si>
  <si>
    <t>NWN/221094</t>
  </si>
  <si>
    <t>NWN/221095</t>
  </si>
  <si>
    <t>NWN/221097</t>
  </si>
  <si>
    <t>NWN/221099</t>
  </si>
  <si>
    <t>NWN/221100</t>
  </si>
  <si>
    <t>NWN/221102</t>
  </si>
  <si>
    <t>NWN/221104</t>
  </si>
  <si>
    <t>NWN/221105</t>
  </si>
  <si>
    <t>NWN/221106</t>
  </si>
  <si>
    <t>NWN/221107</t>
  </si>
  <si>
    <t>NWN/221108</t>
  </si>
  <si>
    <t>NWN/221109</t>
  </si>
  <si>
    <t>NWN/221110</t>
  </si>
  <si>
    <t>NWN/221112</t>
  </si>
  <si>
    <t>SEC MTN'S4.11%-2048</t>
  </si>
  <si>
    <t>NWN/221113</t>
  </si>
  <si>
    <t>CURRENT LIABILITIES</t>
  </si>
  <si>
    <t>NOTES PAYABLE</t>
  </si>
  <si>
    <t>N/P BANK LOAN</t>
  </si>
  <si>
    <t>NWN/231003</t>
  </si>
  <si>
    <t>CURRENT PORTION OF L</t>
  </si>
  <si>
    <t>NWN/232000</t>
  </si>
  <si>
    <t>NWN/232001</t>
  </si>
  <si>
    <t>NWN/232010</t>
  </si>
  <si>
    <t>NWN/232014</t>
  </si>
  <si>
    <t>A/P-TRADE-INV GEN</t>
  </si>
  <si>
    <t>NWN/232017</t>
  </si>
  <si>
    <t>NWN/232021</t>
  </si>
  <si>
    <t>NWN/232022</t>
  </si>
  <si>
    <t>NWN/232024</t>
  </si>
  <si>
    <t>NWN/232025</t>
  </si>
  <si>
    <t>NWN/232026</t>
  </si>
  <si>
    <t>NWN/232027</t>
  </si>
  <si>
    <t>NWN/232028</t>
  </si>
  <si>
    <t>NWN/232031</t>
  </si>
  <si>
    <t>NWN/232032</t>
  </si>
  <si>
    <t>NWN/232040</t>
  </si>
  <si>
    <t>NWN/232098</t>
  </si>
  <si>
    <t>NWN/232099</t>
  </si>
  <si>
    <t>NWN/232100</t>
  </si>
  <si>
    <t>NWN/232109</t>
  </si>
  <si>
    <t>NWN/232202</t>
  </si>
  <si>
    <t>NWN/232211</t>
  </si>
  <si>
    <t>NWN/232212</t>
  </si>
  <si>
    <t>NWN/232213</t>
  </si>
  <si>
    <t>NWN/232217</t>
  </si>
  <si>
    <t>NWN/232218</t>
  </si>
  <si>
    <t>NWN/232219</t>
  </si>
  <si>
    <t>A/P OREGON FOOD BANK</t>
  </si>
  <si>
    <t>NWN/232220</t>
  </si>
  <si>
    <t>NWN/232221</t>
  </si>
  <si>
    <t>NWN/232222</t>
  </si>
  <si>
    <t>NWN/232223</t>
  </si>
  <si>
    <t>NWN/232230</t>
  </si>
  <si>
    <t>NWN/232232</t>
  </si>
  <si>
    <t>NWN/232233</t>
  </si>
  <si>
    <t>NWN/232235</t>
  </si>
  <si>
    <t>NWN/232239</t>
  </si>
  <si>
    <t>NWN/232242</t>
  </si>
  <si>
    <t>NWN/232249</t>
  </si>
  <si>
    <t>NWN/232400</t>
  </si>
  <si>
    <t>NWN/232450</t>
  </si>
  <si>
    <t>NWN/232500</t>
  </si>
  <si>
    <t>NWN/232999</t>
  </si>
  <si>
    <t>NWN/241001</t>
  </si>
  <si>
    <t>NWN/241002</t>
  </si>
  <si>
    <t>NWN/241003</t>
  </si>
  <si>
    <t>NWN/241006</t>
  </si>
  <si>
    <t>NWN/241007</t>
  </si>
  <si>
    <t>NWN/241011</t>
  </si>
  <si>
    <t>NWN/241012</t>
  </si>
  <si>
    <t>NWN/241013</t>
  </si>
  <si>
    <t>NWN/241023</t>
  </si>
  <si>
    <t>NWN/241031</t>
  </si>
  <si>
    <t>NWN/241041</t>
  </si>
  <si>
    <t>TAX ACC-OPER PROP-OR</t>
  </si>
  <si>
    <t>NWN/236011</t>
  </si>
  <si>
    <t>TAX ACC-OPER PROP-WA</t>
  </si>
  <si>
    <t>NWN/236012</t>
  </si>
  <si>
    <t>TAX ACC-BUSINESS-WA</t>
  </si>
  <si>
    <t>NWN/236015</t>
  </si>
  <si>
    <t>TAX ACC-COMPENSATING</t>
  </si>
  <si>
    <t>NWN/236016</t>
  </si>
  <si>
    <t>TAX ACC-FED-2017</t>
  </si>
  <si>
    <t>NWN/236027</t>
  </si>
  <si>
    <t>TAX ACC-FED-2018</t>
  </si>
  <si>
    <t>NWN/236028</t>
  </si>
  <si>
    <t>TAX ACC-ST-2017</t>
  </si>
  <si>
    <t>NWN/236037</t>
  </si>
  <si>
    <t>TAX ACC-ST-2018</t>
  </si>
  <si>
    <t>NWN/236038</t>
  </si>
  <si>
    <t>TAX ACC-FRAN-WA</t>
  </si>
  <si>
    <t>NWN/236045</t>
  </si>
  <si>
    <t>TAX ACC-FRAN-UNBLD</t>
  </si>
  <si>
    <t>NWN/236046</t>
  </si>
  <si>
    <t>TAX ACC-FRAN-UNB WAR</t>
  </si>
  <si>
    <t>NWN/236047</t>
  </si>
  <si>
    <t>TAX ACC-SO CLAC 98</t>
  </si>
  <si>
    <t>NWN/236050</t>
  </si>
  <si>
    <t>TAX ACC-PAYROLL</t>
  </si>
  <si>
    <t>NWN/236051</t>
  </si>
  <si>
    <t>TAX ACC-UNEMP-OR</t>
  </si>
  <si>
    <t>NWN/236052</t>
  </si>
  <si>
    <t>TAX ACC-UNEMP-WA</t>
  </si>
  <si>
    <t>NWN/236053</t>
  </si>
  <si>
    <t>TAX ACC-FED UNEMP</t>
  </si>
  <si>
    <t>NWN/236054</t>
  </si>
  <si>
    <t>TAX ACC-FED UNEMP-WA</t>
  </si>
  <si>
    <t>NWN/236055</t>
  </si>
  <si>
    <t>TAX ACC-PAYROLL-SOC</t>
  </si>
  <si>
    <t>NWN/236056</t>
  </si>
  <si>
    <t>TAX ACC-PAYROLL-TRI-</t>
  </si>
  <si>
    <t>NWN/236057</t>
  </si>
  <si>
    <t>TAX ACC-LANE CO TRAN</t>
  </si>
  <si>
    <t>NWN/236058</t>
  </si>
  <si>
    <t>TAX ACC-PAYROLL-MEDI</t>
  </si>
  <si>
    <t>NWN/236059</t>
  </si>
  <si>
    <t>TAX ACC-CALIF. SUI</t>
  </si>
  <si>
    <t>NWN/236061</t>
  </si>
  <si>
    <t>TAX ACC-UNEMP-OR GS</t>
  </si>
  <si>
    <t>NWN/236062</t>
  </si>
  <si>
    <t>TAX ACC-FED UNEMP-OR</t>
  </si>
  <si>
    <t>NWN/236064</t>
  </si>
  <si>
    <t>NWN/236066</t>
  </si>
  <si>
    <t>NWN/236067</t>
  </si>
  <si>
    <t>NWN/236069</t>
  </si>
  <si>
    <t>TAX ACC-PAYROLL SEVE</t>
  </si>
  <si>
    <t>NWN/236076</t>
  </si>
  <si>
    <t>TAX ACC BONUS</t>
  </si>
  <si>
    <t>NWN/236078</t>
  </si>
  <si>
    <t>TAX ACC-CA-2017</t>
  </si>
  <si>
    <t>NWN/236087</t>
  </si>
  <si>
    <t>TAX ACC-CA-2018</t>
  </si>
  <si>
    <t>NWN/236088</t>
  </si>
  <si>
    <t>TAX ACC-MULT CO</t>
  </si>
  <si>
    <t>NWN/236100</t>
  </si>
  <si>
    <t>FRAN TAX - PORTLAND</t>
  </si>
  <si>
    <t>NWN/236101</t>
  </si>
  <si>
    <t>FRAN TAX - ALBANY</t>
  </si>
  <si>
    <t>NWN/236102</t>
  </si>
  <si>
    <t>FRAN TAX - AURORA</t>
  </si>
  <si>
    <t>NWN/236103</t>
  </si>
  <si>
    <t>FRAN TAX - CORVALLIS</t>
  </si>
  <si>
    <t>NWN/236104</t>
  </si>
  <si>
    <t>FRAN TAX - FAIRVIEW</t>
  </si>
  <si>
    <t>NWN/236105</t>
  </si>
  <si>
    <t>FRAN TAX - GERVAIS</t>
  </si>
  <si>
    <t>NWN/236106</t>
  </si>
  <si>
    <t>FRAN TAX - HUBBARD</t>
  </si>
  <si>
    <t>NWN/236107</t>
  </si>
  <si>
    <t>FRAN TAX - LEBANON</t>
  </si>
  <si>
    <t>NWN/236108</t>
  </si>
  <si>
    <t>FRAN TAX - MILWAUKIE</t>
  </si>
  <si>
    <t>NWN/236109</t>
  </si>
  <si>
    <t>FRANTAX - MT ANGEL</t>
  </si>
  <si>
    <t>NWN/236110</t>
  </si>
  <si>
    <t>FRAN TAX - SALEM</t>
  </si>
  <si>
    <t>NWN/236111</t>
  </si>
  <si>
    <t>FRANTAX - SILVERTON</t>
  </si>
  <si>
    <t>NWN/236112</t>
  </si>
  <si>
    <t>FRAN TAX - TROUTDALE</t>
  </si>
  <si>
    <t>NWN/236113</t>
  </si>
  <si>
    <t>FRAN TAX - WEST LINN</t>
  </si>
  <si>
    <t>NWN/236114</t>
  </si>
  <si>
    <t>FRAN TAX - WOODBURN</t>
  </si>
  <si>
    <t>NWN/236115</t>
  </si>
  <si>
    <t>FRAN TAX - BEAVERTON</t>
  </si>
  <si>
    <t>NWN/236117</t>
  </si>
  <si>
    <t>FRAN TAX - DALLAS</t>
  </si>
  <si>
    <t>NWN/236118</t>
  </si>
  <si>
    <t>FRAN TAX - MONMOUTH</t>
  </si>
  <si>
    <t>NWN/236119</t>
  </si>
  <si>
    <t>FRAN TAX - INDEPENDE</t>
  </si>
  <si>
    <t>NWN/236120</t>
  </si>
  <si>
    <t>FRANTAX - TUALATIN</t>
  </si>
  <si>
    <t>NWN/236121</t>
  </si>
  <si>
    <t>FRAN TAX - LAKE OSWE</t>
  </si>
  <si>
    <t>NWN/236122</t>
  </si>
  <si>
    <t>FRAN TAX - NEWBERG</t>
  </si>
  <si>
    <t>NWN/236123</t>
  </si>
  <si>
    <t>FRAN TAX - SHERWOOD</t>
  </si>
  <si>
    <t>NWN/236124</t>
  </si>
  <si>
    <t>FRAN TAX - HILLSBORO</t>
  </si>
  <si>
    <t>NWN/236125</t>
  </si>
  <si>
    <t>FRAN TAX - FOREST GR</t>
  </si>
  <si>
    <t>NWN/236128</t>
  </si>
  <si>
    <t>FRAN TAX - CORNELIUS</t>
  </si>
  <si>
    <t>NWN/236129</t>
  </si>
  <si>
    <t>FRAN TAX - GRESHAM</t>
  </si>
  <si>
    <t>NWN/236130</t>
  </si>
  <si>
    <t>FRAN TAX - GLADSTONE</t>
  </si>
  <si>
    <t>NWN/236131</t>
  </si>
  <si>
    <t>FRAN TAX - OREGON CI</t>
  </si>
  <si>
    <t>NWN/236132</t>
  </si>
  <si>
    <t>FRAN TAX - WOOD VILL</t>
  </si>
  <si>
    <t>NWN/236133</t>
  </si>
  <si>
    <t>FRAN TAX - EUGENE</t>
  </si>
  <si>
    <t>NWN/236134</t>
  </si>
  <si>
    <t>FRAN TAX - SPRINGFIE</t>
  </si>
  <si>
    <t>NWN/236135</t>
  </si>
  <si>
    <t>FRAN TAX - THE DALLE</t>
  </si>
  <si>
    <t>NWN/236136</t>
  </si>
  <si>
    <t>FRAN TAX - TURNER</t>
  </si>
  <si>
    <t>NWN/236137</t>
  </si>
  <si>
    <t>FRAN TAX - COBURG</t>
  </si>
  <si>
    <t>NWN/236138</t>
  </si>
  <si>
    <t>FRAN TAX - ST HELENS</t>
  </si>
  <si>
    <t>NWN/236139</t>
  </si>
  <si>
    <t>FRANTAX - SCAPPOOSE</t>
  </si>
  <si>
    <t>NWN/236140</t>
  </si>
  <si>
    <t>FRAN TAX - TIGARD</t>
  </si>
  <si>
    <t>NWN/236141</t>
  </si>
  <si>
    <t>FRAN TAX - SWEET HOM</t>
  </si>
  <si>
    <t>NWN/236142</t>
  </si>
  <si>
    <t>FRAN TAX - HOOD RIVE</t>
  </si>
  <si>
    <t>NWN/236145</t>
  </si>
  <si>
    <t>FRANTAX - STAYTON</t>
  </si>
  <si>
    <t>NWN/236146</t>
  </si>
  <si>
    <t>FRANTAX - AUMSVILLE</t>
  </si>
  <si>
    <t>NWN/236147</t>
  </si>
  <si>
    <t>FRANTAX - LYONS</t>
  </si>
  <si>
    <t>NWN/236148</t>
  </si>
  <si>
    <t>FRANTAX - MILL CITY</t>
  </si>
  <si>
    <t>NWN/236149</t>
  </si>
  <si>
    <t>FRAN TAX - JUNCTION</t>
  </si>
  <si>
    <t>NWN/236152</t>
  </si>
  <si>
    <t>FRAN TAX - COTTAGE G</t>
  </si>
  <si>
    <t>NWN/236153</t>
  </si>
  <si>
    <t>FRAN TAX - CRESWELL</t>
  </si>
  <si>
    <t>NWN/236154</t>
  </si>
  <si>
    <t>FRAN TAX - COLUMBIA</t>
  </si>
  <si>
    <t>NWN/236155</t>
  </si>
  <si>
    <t>FRANTAX - PHILOMATH</t>
  </si>
  <si>
    <t>NWN/236156</t>
  </si>
  <si>
    <t>FRAN TAX - DONALD</t>
  </si>
  <si>
    <t>NWN/236158</t>
  </si>
  <si>
    <t>FRAN TAX - MCMINNVIL</t>
  </si>
  <si>
    <t>NWN/236159</t>
  </si>
  <si>
    <t>FRAN TAX - AMITY</t>
  </si>
  <si>
    <t>NWN/236160</t>
  </si>
  <si>
    <t>FRAN TAX - HALSEY</t>
  </si>
  <si>
    <t>NWN/236161</t>
  </si>
  <si>
    <t>FRAN TAX - HARRISBUR</t>
  </si>
  <si>
    <t>NWN/236162</t>
  </si>
  <si>
    <t>FRAN TAX - BROWNSVIL</t>
  </si>
  <si>
    <t>NWN/236163</t>
  </si>
  <si>
    <t>FRAN TAX - NORTH PLA</t>
  </si>
  <si>
    <t>NWN/236165</t>
  </si>
  <si>
    <t>FRAN TAX - ASTORIA</t>
  </si>
  <si>
    <t>NWN/236166</t>
  </si>
  <si>
    <t>FRAN TAX - CLATSKANI</t>
  </si>
  <si>
    <t>NWN/236167</t>
  </si>
  <si>
    <t>FRAN TAX - JEFFERSON</t>
  </si>
  <si>
    <t>NWN/236168</t>
  </si>
  <si>
    <t>FRAN TAX - SCIO</t>
  </si>
  <si>
    <t>NWN/236169</t>
  </si>
  <si>
    <t>FRAN TAX - SUBLIMITY</t>
  </si>
  <si>
    <t>NWN/236170</t>
  </si>
  <si>
    <t>FRAN TAX - MOLALLA</t>
  </si>
  <si>
    <t>NWN/236171</t>
  </si>
  <si>
    <t>FRAN TAX - BARLOW</t>
  </si>
  <si>
    <t>NWN/236172</t>
  </si>
  <si>
    <t>FRAN TAX - WILLAMINA</t>
  </si>
  <si>
    <t>NWN/236173</t>
  </si>
  <si>
    <t>FRAN TAX - WATERLOO</t>
  </si>
  <si>
    <t>NWN/236174</t>
  </si>
  <si>
    <t>FRAN TAX - SODAVILLE</t>
  </si>
  <si>
    <t>NWN/236175</t>
  </si>
  <si>
    <t>FRAN TAX - RAINIER</t>
  </si>
  <si>
    <t>NWN/236176</t>
  </si>
  <si>
    <t>FRAN TAX - GEARHART</t>
  </si>
  <si>
    <t>NWN/236177</t>
  </si>
  <si>
    <t>FRAN TAX - WARRENTON</t>
  </si>
  <si>
    <t>NWN/236179</t>
  </si>
  <si>
    <t>FRAN TAX - SEASIDE</t>
  </si>
  <si>
    <t>NWN/236180</t>
  </si>
  <si>
    <t>FRAN TAX - SHERIDAN</t>
  </si>
  <si>
    <t>NWN/236181</t>
  </si>
  <si>
    <t>FRAN TAX - TOLEDO</t>
  </si>
  <si>
    <t>NWN/236182</t>
  </si>
  <si>
    <t>FRAN TAX - NEWPORT</t>
  </si>
  <si>
    <t>NWN/236183</t>
  </si>
  <si>
    <t>FRAN TAX - BANKS</t>
  </si>
  <si>
    <t>NWN/236184</t>
  </si>
  <si>
    <t>FRAN TAX - LINCOLN C</t>
  </si>
  <si>
    <t>NWN/236185</t>
  </si>
  <si>
    <t>FRAN TAX - SILETZ</t>
  </si>
  <si>
    <t>NWN/236186</t>
  </si>
  <si>
    <t>FRAN TAX - SANDY</t>
  </si>
  <si>
    <t>NWN/236187</t>
  </si>
  <si>
    <t>FRAN TAX - CANBY</t>
  </si>
  <si>
    <t>NWN/236189</t>
  </si>
  <si>
    <t>FRAN TAX - KING CITY</t>
  </si>
  <si>
    <t>NWN/236190</t>
  </si>
  <si>
    <t>FRAN TAX - HAPPY VAL</t>
  </si>
  <si>
    <t>NWN/236191</t>
  </si>
  <si>
    <t>FRAN TAX - DURHAM</t>
  </si>
  <si>
    <t>NWN/236192</t>
  </si>
  <si>
    <t>FRAN TAX - DUNDEE</t>
  </si>
  <si>
    <t>NWN/236193</t>
  </si>
  <si>
    <t>FRAN TAX - MAYWOOD P</t>
  </si>
  <si>
    <t>NWN/236194</t>
  </si>
  <si>
    <t>FRAN TAX - WILSONVIL</t>
  </si>
  <si>
    <t>NWN/236195</t>
  </si>
  <si>
    <t>FRAN TAX - JOHNSON C</t>
  </si>
  <si>
    <t>NWN/236196</t>
  </si>
  <si>
    <t>FRAN TAX - RIVERGROV</t>
  </si>
  <si>
    <t>NWN/236197</t>
  </si>
  <si>
    <t>FRAN TAX - TANGENT</t>
  </si>
  <si>
    <t>NWN/236198</t>
  </si>
  <si>
    <t>FRAN TAX - DEPOE BAY</t>
  </si>
  <si>
    <t>NWN/236199</t>
  </si>
  <si>
    <t>FRAN TAX - MILLERSBU</t>
  </si>
  <si>
    <t>NWN/236200</t>
  </si>
  <si>
    <t>FRAN TAX - ADAIR VIL</t>
  </si>
  <si>
    <t>NWN/236213</t>
  </si>
  <si>
    <t>FRAN TAX - KEIZER</t>
  </si>
  <si>
    <t>NWN/236214</t>
  </si>
  <si>
    <t>FRAN TAX - LAFAYETTE</t>
  </si>
  <si>
    <t>NWN/236215</t>
  </si>
  <si>
    <t>FRAN TAX - CANNON BE</t>
  </si>
  <si>
    <t>NWN/236217</t>
  </si>
  <si>
    <t>FRAN TAX - VERNONIA</t>
  </si>
  <si>
    <t>NWN/236218</t>
  </si>
  <si>
    <t>FRAN TAX - COOS BAY</t>
  </si>
  <si>
    <t>NWN/236225</t>
  </si>
  <si>
    <t>FRAN TAX - NORTH BEN</t>
  </si>
  <si>
    <t>NWN/236226</t>
  </si>
  <si>
    <t>FRAN TAX - MYRTLE PO</t>
  </si>
  <si>
    <t>NWN/236229</t>
  </si>
  <si>
    <t>FRAN TAX - COQUILLE</t>
  </si>
  <si>
    <t>NWN/236230</t>
  </si>
  <si>
    <t>FRAN TAX - DAMASCUS</t>
  </si>
  <si>
    <t>NWN/236232</t>
  </si>
  <si>
    <t>WASH EXCISE TAX PYMN</t>
  </si>
  <si>
    <t>NWN/236995</t>
  </si>
  <si>
    <t>INCOME TAX RECLASS</t>
  </si>
  <si>
    <t>NWN/236998</t>
  </si>
  <si>
    <t>FRANCHISE TAX - WA</t>
  </si>
  <si>
    <t>NWN/236999</t>
  </si>
  <si>
    <t>NWN/237026</t>
  </si>
  <si>
    <t>NWN/237032</t>
  </si>
  <si>
    <t>NWN/237072</t>
  </si>
  <si>
    <t>NWN/237073</t>
  </si>
  <si>
    <t>NWN/237074</t>
  </si>
  <si>
    <t>NWN/237075</t>
  </si>
  <si>
    <t>NWN/237076</t>
  </si>
  <si>
    <t>NWN/237078</t>
  </si>
  <si>
    <t>NWN/237079</t>
  </si>
  <si>
    <t>NWN/237080</t>
  </si>
  <si>
    <t>NWN/237081</t>
  </si>
  <si>
    <t>NWN/237085</t>
  </si>
  <si>
    <t>NWN/237086</t>
  </si>
  <si>
    <t>NWN/237087</t>
  </si>
  <si>
    <t>NWN/237088</t>
  </si>
  <si>
    <t>NWN/237094</t>
  </si>
  <si>
    <t>NWN/237095</t>
  </si>
  <si>
    <t>NWN/237097</t>
  </si>
  <si>
    <t>NWN/237099</t>
  </si>
  <si>
    <t>NWN/237100</t>
  </si>
  <si>
    <t>NWN/237101</t>
  </si>
  <si>
    <t>NWN/237102</t>
  </si>
  <si>
    <t>NWN/237103</t>
  </si>
  <si>
    <t>NWN/237104</t>
  </si>
  <si>
    <t>NWN/237105</t>
  </si>
  <si>
    <t>NWN/237106</t>
  </si>
  <si>
    <t>NWN/237107</t>
  </si>
  <si>
    <t>NWN/237108</t>
  </si>
  <si>
    <t>NWN/237109</t>
  </si>
  <si>
    <t>NWN/237110</t>
  </si>
  <si>
    <t>NWN/237112</t>
  </si>
  <si>
    <t>INT ACC-4.11%, 2048</t>
  </si>
  <si>
    <t>NWN/237113</t>
  </si>
  <si>
    <t>REG LIABILITIES - CU</t>
  </si>
  <si>
    <t>REG LIAB - ST - OTHE</t>
  </si>
  <si>
    <t>REG LIAB. - FV OF DE</t>
  </si>
  <si>
    <t>OTHER CURRENT &amp; ACCR</t>
  </si>
  <si>
    <t>CUSTOMERS' DEPOSITS</t>
  </si>
  <si>
    <t>NWN/241101</t>
  </si>
  <si>
    <t>NWN/241102</t>
  </si>
  <si>
    <t>NWN/241103</t>
  </si>
  <si>
    <t>NWN/241104</t>
  </si>
  <si>
    <t>NWN/241105</t>
  </si>
  <si>
    <t>NWN/241107</t>
  </si>
  <si>
    <t>NWN/241108</t>
  </si>
  <si>
    <t>NWN/241109</t>
  </si>
  <si>
    <t>FRAN TAX - MT ANGEL</t>
  </si>
  <si>
    <t>NWN/241110</t>
  </si>
  <si>
    <t>NWN/241111</t>
  </si>
  <si>
    <t>FRAN TAX - SILVERTON</t>
  </si>
  <si>
    <t>NWN/241112</t>
  </si>
  <si>
    <t>NWN/241113</t>
  </si>
  <si>
    <t>NWN/241114</t>
  </si>
  <si>
    <t>NWN/241115</t>
  </si>
  <si>
    <t>NWN/241117</t>
  </si>
  <si>
    <t>NWN/241118</t>
  </si>
  <si>
    <t>NWN/241119</t>
  </si>
  <si>
    <t>NWN/241120</t>
  </si>
  <si>
    <t>FRAN TAX - TUALATIN</t>
  </si>
  <si>
    <t>NWN/241121</t>
  </si>
  <si>
    <t>NWN/241122</t>
  </si>
  <si>
    <t>NWN/241123</t>
  </si>
  <si>
    <t>NWN/241124</t>
  </si>
  <si>
    <t>NWN/241128</t>
  </si>
  <si>
    <t>NWN/241129</t>
  </si>
  <si>
    <t>NWN/241130</t>
  </si>
  <si>
    <t>FRAN TAX - Gladstone</t>
  </si>
  <si>
    <t>NWN/241131</t>
  </si>
  <si>
    <t>NWN/241132</t>
  </si>
  <si>
    <t>NWN/241133</t>
  </si>
  <si>
    <t>NWN/241134</t>
  </si>
  <si>
    <t>NWN/241135</t>
  </si>
  <si>
    <t>NWN/241136</t>
  </si>
  <si>
    <t>NWN/241137</t>
  </si>
  <si>
    <t>NWN/241139</t>
  </si>
  <si>
    <t>FRAN TAX - SCAPPOOSE</t>
  </si>
  <si>
    <t>NWN/241140</t>
  </si>
  <si>
    <t>NWN/241141</t>
  </si>
  <si>
    <t>NWN/241142</t>
  </si>
  <si>
    <t>NWN/241145</t>
  </si>
  <si>
    <t>FRAN TAX - STAYTON</t>
  </si>
  <si>
    <t>NWN/241146</t>
  </si>
  <si>
    <t>FRAN TAX - AUMSVILLE</t>
  </si>
  <si>
    <t>NWN/241147</t>
  </si>
  <si>
    <t>NWN/241152</t>
  </si>
  <si>
    <t>NWN/241153</t>
  </si>
  <si>
    <t>NWN/241154</t>
  </si>
  <si>
    <t>NWN/241155</t>
  </si>
  <si>
    <t>FRAN TAX - PHILOMATH</t>
  </si>
  <si>
    <t>NWN/241156</t>
  </si>
  <si>
    <t>NWN/241158</t>
  </si>
  <si>
    <t>NWN/241159</t>
  </si>
  <si>
    <t>NWN/241160</t>
  </si>
  <si>
    <t>NWN/241161</t>
  </si>
  <si>
    <t>NWN/241162</t>
  </si>
  <si>
    <t>NWN/241165</t>
  </si>
  <si>
    <t>NWN/241166</t>
  </si>
  <si>
    <t>NWN/241167</t>
  </si>
  <si>
    <t>NWN/241168</t>
  </si>
  <si>
    <t>NWN/241172</t>
  </si>
  <si>
    <t>NWN/241173</t>
  </si>
  <si>
    <t>NWN/241174</t>
  </si>
  <si>
    <t>NWN/241175</t>
  </si>
  <si>
    <t>NWN/241179</t>
  </si>
  <si>
    <t>NWN/241180</t>
  </si>
  <si>
    <t>NWN/241181</t>
  </si>
  <si>
    <t>NWN/241182</t>
  </si>
  <si>
    <t>NWN/241183</t>
  </si>
  <si>
    <t>NWN/241184</t>
  </si>
  <si>
    <t>NWN/241185</t>
  </si>
  <si>
    <t>NWN/241186</t>
  </si>
  <si>
    <t>NWN/241187</t>
  </si>
  <si>
    <t>NWN/241189</t>
  </si>
  <si>
    <t>NWN/241190</t>
  </si>
  <si>
    <t>NWN/241191</t>
  </si>
  <si>
    <t>NWN/241192</t>
  </si>
  <si>
    <t>NWN/241193</t>
  </si>
  <si>
    <t>NWN/241194</t>
  </si>
  <si>
    <t>NWN/241195</t>
  </si>
  <si>
    <t>NWN/241196</t>
  </si>
  <si>
    <t>NWN/241197</t>
  </si>
  <si>
    <t>NWN/241198</t>
  </si>
  <si>
    <t>NWN/241199</t>
  </si>
  <si>
    <t>NWN/241200</t>
  </si>
  <si>
    <t>NWN/241213</t>
  </si>
  <si>
    <t>NWN/241214</t>
  </si>
  <si>
    <t>NWN/241218</t>
  </si>
  <si>
    <t>NWN/241225</t>
  </si>
  <si>
    <t>NWN/241226</t>
  </si>
  <si>
    <t>NWN/241229</t>
  </si>
  <si>
    <t>NWN/241230</t>
  </si>
  <si>
    <t>NWN/241232</t>
  </si>
  <si>
    <t>FRAN TAX - VANCOUVER</t>
  </si>
  <si>
    <t>NWN/241316</t>
  </si>
  <si>
    <t>FRAN TAX - WASHOUGAL</t>
  </si>
  <si>
    <t>NWN/241326</t>
  </si>
  <si>
    <t>FRAN TAX - CAMAS</t>
  </si>
  <si>
    <t>NWN/241327</t>
  </si>
  <si>
    <t>FRAN TAX - BINGEN</t>
  </si>
  <si>
    <t>NWN/241343</t>
  </si>
  <si>
    <t>FRAN TAX - WHITE SAL</t>
  </si>
  <si>
    <t>NWN/241344</t>
  </si>
  <si>
    <t>FRAN TAX - BATTLEGRO</t>
  </si>
  <si>
    <t>NWN/241350</t>
  </si>
  <si>
    <t>FRAN TAX - RIDGEFIEL</t>
  </si>
  <si>
    <t>NWN/241351</t>
  </si>
  <si>
    <t>FRAN TAX - NORTH BON</t>
  </si>
  <si>
    <t>NWN/241364</t>
  </si>
  <si>
    <t>FRAN TAX - LA CENTER</t>
  </si>
  <si>
    <t>NWN/241419</t>
  </si>
  <si>
    <t>CAPITAL LEASES - CUR</t>
  </si>
  <si>
    <t>ESRIP LIABILITY CURR</t>
  </si>
  <si>
    <t>NWN/228100</t>
  </si>
  <si>
    <t>SERP LIABILITY CP</t>
  </si>
  <si>
    <t>NWN/228102</t>
  </si>
  <si>
    <t>FAS 106 LIABILITY CU</t>
  </si>
  <si>
    <t>NWN/228106</t>
  </si>
  <si>
    <t>OPTIMIZATION LIAB</t>
  </si>
  <si>
    <t>NWN/232132</t>
  </si>
  <si>
    <t>VS&amp;H O/H ALLOCATION</t>
  </si>
  <si>
    <t>NWN/232199</t>
  </si>
  <si>
    <t>NWN/232209</t>
  </si>
  <si>
    <t>ENVIRON. LIAB. RECLA</t>
  </si>
  <si>
    <t>NWN/242000</t>
  </si>
  <si>
    <t>OTHER LIAB-UNCL OTHE</t>
  </si>
  <si>
    <t>NWN/242003</t>
  </si>
  <si>
    <t>OTHER LIAB-W/C SHIRR</t>
  </si>
  <si>
    <t>NWN/242008</t>
  </si>
  <si>
    <t>OTHER LIAB-EST W/C C</t>
  </si>
  <si>
    <t>NWN/242010</t>
  </si>
  <si>
    <t>OTHER LIAB-W/C GAUTH</t>
  </si>
  <si>
    <t>NWN/242011</t>
  </si>
  <si>
    <t>OTHER LIAB-W/C Powel</t>
  </si>
  <si>
    <t>NWN/242016</t>
  </si>
  <si>
    <t>OTHER LIAB-UNCL CUST</t>
  </si>
  <si>
    <t>NWN/242017</t>
  </si>
  <si>
    <t>OTHER LIA-WC MCRAE</t>
  </si>
  <si>
    <t>NWN/242018</t>
  </si>
  <si>
    <t>OTHER LIAB-WK COMP</t>
  </si>
  <si>
    <t>NWN/242057</t>
  </si>
  <si>
    <t>ACCRUED DOE FEE</t>
  </si>
  <si>
    <t>NWN/242059</t>
  </si>
  <si>
    <t>West States C.P.</t>
  </si>
  <si>
    <t>NWN/242063</t>
  </si>
  <si>
    <t>DEALER DEPOSITS - FI</t>
  </si>
  <si>
    <t>NWN/242064</t>
  </si>
  <si>
    <t>DEPOSITS-DISTRIBUTOR</t>
  </si>
  <si>
    <t>NWN/242066</t>
  </si>
  <si>
    <t>DEALER DEPOSITS HVAC</t>
  </si>
  <si>
    <t>NWN/242072</t>
  </si>
  <si>
    <t>NEW CONSTRUCTION</t>
  </si>
  <si>
    <t>NWN/242073</t>
  </si>
  <si>
    <t>OSU / U OF O SPONSOR</t>
  </si>
  <si>
    <t>NWN/242074</t>
  </si>
  <si>
    <t>NATE TRAINING &amp; TEST</t>
  </si>
  <si>
    <t>NWN/242075</t>
  </si>
  <si>
    <t>PUBLIC PURPOSE-OLGA</t>
  </si>
  <si>
    <t>NWN/242100</t>
  </si>
  <si>
    <t>ENERGY ASSIST - DUKE</t>
  </si>
  <si>
    <t>NWN/242101</t>
  </si>
  <si>
    <t>PUBLIC PURPOSE-OGEE</t>
  </si>
  <si>
    <t>NWN/242102</t>
  </si>
  <si>
    <t>PUBLIC PURPOSE-OLIEE</t>
  </si>
  <si>
    <t>NWN/242104</t>
  </si>
  <si>
    <t>SMART ENERGY LIABILI</t>
  </si>
  <si>
    <t>NWN/242105</t>
  </si>
  <si>
    <t>ENERGY ASSISTANCE LI</t>
  </si>
  <si>
    <t>NWN/242107</t>
  </si>
  <si>
    <t>OR HEAT/WILLIAM</t>
  </si>
  <si>
    <t>NWN/242108</t>
  </si>
  <si>
    <t>DEFD REVENUE</t>
  </si>
  <si>
    <t>NWN/242140</t>
  </si>
  <si>
    <t>APP CTR FIN DEP WFB</t>
  </si>
  <si>
    <t>NWN/242145</t>
  </si>
  <si>
    <t>PR CLR TO 602-04580</t>
  </si>
  <si>
    <t>NWN/242910</t>
  </si>
  <si>
    <t>PR CLR TO 602-64580</t>
  </si>
  <si>
    <t>NWN/242916</t>
  </si>
  <si>
    <t>PR CLR TO 602-02005</t>
  </si>
  <si>
    <t>NWN/242920</t>
  </si>
  <si>
    <t>PR CLR TO 602-62005</t>
  </si>
  <si>
    <t>NWN/242926</t>
  </si>
  <si>
    <t>PR CLR TO 603-04610</t>
  </si>
  <si>
    <t>NWN/242980</t>
  </si>
  <si>
    <t>NBU $100 CREDIT PLAN</t>
  </si>
  <si>
    <t>NWN/242990</t>
  </si>
  <si>
    <t>PAYROLL MISC</t>
  </si>
  <si>
    <t>NWN/242999</t>
  </si>
  <si>
    <t>PR CLR TO 603-64610</t>
  </si>
  <si>
    <t>NWN/243000</t>
  </si>
  <si>
    <t>LONG TERM LIABILITIE</t>
  </si>
  <si>
    <t>DEF INCOME TAX LIAB</t>
  </si>
  <si>
    <t>DEFERRED INVESTMENT</t>
  </si>
  <si>
    <t>DEFERRED TAXES &amp; INV</t>
  </si>
  <si>
    <t>REGULATORY LIABILITY</t>
  </si>
  <si>
    <t>REG LIAB - LT - OTHE</t>
  </si>
  <si>
    <t>REG LIABILITY - FV O</t>
  </si>
  <si>
    <t>CUSTOMER ADVANCES</t>
  </si>
  <si>
    <t>PENSION LIABILITY</t>
  </si>
  <si>
    <t>OTHER LIABILITES</t>
  </si>
  <si>
    <t>ENVIRONMENTAL LIABIL</t>
  </si>
  <si>
    <t>CAPITAL LEASE - LT</t>
  </si>
  <si>
    <t>OTHER LIABILITIES -</t>
  </si>
  <si>
    <t>101500</t>
  </si>
  <si>
    <t>101666</t>
  </si>
  <si>
    <t>108009</t>
  </si>
  <si>
    <t>108500</t>
  </si>
  <si>
    <t>121202</t>
  </si>
  <si>
    <t>164013</t>
  </si>
  <si>
    <t>154038</t>
  </si>
  <si>
    <t>174008</t>
  </si>
  <si>
    <t>146035</t>
  </si>
  <si>
    <t>146010</t>
  </si>
  <si>
    <t>146800</t>
  </si>
  <si>
    <t>123017</t>
  </si>
  <si>
    <t>123060</t>
  </si>
  <si>
    <t>191402</t>
  </si>
  <si>
    <t>191452</t>
  </si>
  <si>
    <t>186265</t>
  </si>
  <si>
    <t>186268</t>
  </si>
  <si>
    <t>186273</t>
  </si>
  <si>
    <t>172500</t>
  </si>
  <si>
    <t>186031</t>
  </si>
  <si>
    <t>186805</t>
  </si>
  <si>
    <t>186806</t>
  </si>
  <si>
    <t>186809</t>
  </si>
  <si>
    <t>186810</t>
  </si>
  <si>
    <t>186811</t>
  </si>
  <si>
    <t>234010</t>
  </si>
  <si>
    <t>234800</t>
  </si>
  <si>
    <t>207010</t>
  </si>
  <si>
    <t>231003</t>
  </si>
  <si>
    <t>228100</t>
  </si>
  <si>
    <t>228102</t>
  </si>
  <si>
    <t>228106</t>
  </si>
  <si>
    <t>232132</t>
  </si>
  <si>
    <t>232199</t>
  </si>
  <si>
    <t>232209</t>
  </si>
  <si>
    <t>242000</t>
  </si>
  <si>
    <t>242019</t>
  </si>
  <si>
    <t>143014</t>
  </si>
  <si>
    <t>143027</t>
  </si>
  <si>
    <t>164031</t>
  </si>
  <si>
    <t>Firm Sales Delivered</t>
  </si>
  <si>
    <t>Gross Plant</t>
  </si>
  <si>
    <t>3-Factor</t>
  </si>
  <si>
    <t>TOTAL ASSETS</t>
  </si>
  <si>
    <t>TOTAL LIABILITIES</t>
  </si>
  <si>
    <t>Current Working Capital Assets</t>
  </si>
  <si>
    <t>Current Working Capital Liabilities</t>
  </si>
  <si>
    <t>JAN 2019</t>
  </si>
  <si>
    <t>FEB 2019</t>
  </si>
  <si>
    <t>MAR 2019</t>
  </si>
  <si>
    <t>LEASED ASSETS - FINA</t>
  </si>
  <si>
    <t>FINANCE LEASED ASSET</t>
  </si>
  <si>
    <t>FIN UTIL LEAS ASSET</t>
  </si>
  <si>
    <t>NWN/101601</t>
  </si>
  <si>
    <t>FIN UTIL LEA ACC DEP</t>
  </si>
  <si>
    <t>NWN/108601</t>
  </si>
  <si>
    <t>PENSION - CURRENT</t>
  </si>
  <si>
    <t>PENSION CUR REG ASST</t>
  </si>
  <si>
    <t>NWN/182300</t>
  </si>
  <si>
    <t>OTHER AS - LEASE IND</t>
  </si>
  <si>
    <t>NWN/165800</t>
  </si>
  <si>
    <t>OPERATING LEASED ASS</t>
  </si>
  <si>
    <t>ROU UTIL LEASE ASSET</t>
  </si>
  <si>
    <t>NWN/101600</t>
  </si>
  <si>
    <t>ROU UTIL LEAS ACC DE</t>
  </si>
  <si>
    <t>NWN/108600</t>
  </si>
  <si>
    <t>ENVIRONMENTAL RESERV</t>
  </si>
  <si>
    <t>NWN/186011</t>
  </si>
  <si>
    <t>MLT FAM SCHD405 PMTS</t>
  </si>
  <si>
    <t>NWN/186380</t>
  </si>
  <si>
    <t>LEASE CLEARING</t>
  </si>
  <si>
    <t>NWN/199991</t>
  </si>
  <si>
    <t>LEASE ASSET CLEARING</t>
  </si>
  <si>
    <t>NWN/199992</t>
  </si>
  <si>
    <t>SAP to BI DIFF FIX</t>
  </si>
  <si>
    <t>NWN/499999</t>
  </si>
  <si>
    <t>ON CALL ASSIGN. PAY</t>
  </si>
  <si>
    <t>NWN/500307</t>
  </si>
  <si>
    <t>RESIDENTIAL METERS</t>
  </si>
  <si>
    <t>NWN/501440</t>
  </si>
  <si>
    <t>LOCATION RESTORATION</t>
  </si>
  <si>
    <t>NWN/502108</t>
  </si>
  <si>
    <t>ROU UTIL LEA RENT EX</t>
  </si>
  <si>
    <t>NWN/502360</t>
  </si>
  <si>
    <t>NON-LEASE COMP EXP</t>
  </si>
  <si>
    <t>NWN/502362</t>
  </si>
  <si>
    <t>FIN LEAS DEPR</t>
  </si>
  <si>
    <t>NWN/503760</t>
  </si>
  <si>
    <t>ITC-DEFERRED</t>
  </si>
  <si>
    <t>NWN/503831</t>
  </si>
  <si>
    <t>ITC-RESTORED</t>
  </si>
  <si>
    <t>NWN/503832</t>
  </si>
  <si>
    <t>RETIREMENTS</t>
  </si>
  <si>
    <t>NWN/506804</t>
  </si>
  <si>
    <t>NWN/511111</t>
  </si>
  <si>
    <t>SALARY PAYROLL ZTFSO</t>
  </si>
  <si>
    <t>NWN/588105</t>
  </si>
  <si>
    <t>TAX ACC-FED-2019</t>
  </si>
  <si>
    <t>NWN/236029</t>
  </si>
  <si>
    <t>TAX ACC-ST-2019</t>
  </si>
  <si>
    <t>NWN/236039</t>
  </si>
  <si>
    <t>Tax - EDIT -Plant ST</t>
  </si>
  <si>
    <t>NWN/254200</t>
  </si>
  <si>
    <t>Tax - EDIT -Other ST</t>
  </si>
  <si>
    <t>NWN/254205</t>
  </si>
  <si>
    <t>Tax -EDIT-Gas Res ST</t>
  </si>
  <si>
    <t>NWN/254210</t>
  </si>
  <si>
    <t>FIN LEASE LIABILITIE</t>
  </si>
  <si>
    <t>FIN UTIL LEASE LIA</t>
  </si>
  <si>
    <t>NWN/227602</t>
  </si>
  <si>
    <t>OPERATING LEASE LIAB</t>
  </si>
  <si>
    <t>ROU UTILIT LEASE LIA</t>
  </si>
  <si>
    <t>NWN/227600</t>
  </si>
  <si>
    <t>WA ROO</t>
  </si>
  <si>
    <t>101601</t>
  </si>
  <si>
    <t>108601</t>
  </si>
  <si>
    <t>182300</t>
  </si>
  <si>
    <t>165800</t>
  </si>
  <si>
    <t>101600</t>
  </si>
  <si>
    <t>108600</t>
  </si>
  <si>
    <t>186011</t>
  </si>
  <si>
    <t>186380</t>
  </si>
  <si>
    <t>199991</t>
  </si>
  <si>
    <t>199992</t>
  </si>
  <si>
    <t>254200</t>
  </si>
  <si>
    <t>254205</t>
  </si>
  <si>
    <t>254210</t>
  </si>
  <si>
    <t>227602</t>
  </si>
  <si>
    <t>227600</t>
  </si>
  <si>
    <t>283017</t>
  </si>
  <si>
    <t>254305</t>
  </si>
  <si>
    <t>APR 2019</t>
  </si>
  <si>
    <t>MAY 2019</t>
  </si>
  <si>
    <t>JUN 2019</t>
  </si>
  <si>
    <t>N. MIST GROSS PT OFF</t>
  </si>
  <si>
    <t>NWN/101501</t>
  </si>
  <si>
    <t>N. MIST CON COMP NYC</t>
  </si>
  <si>
    <t>NWN/106001</t>
  </si>
  <si>
    <t>N. MIST SWIP</t>
  </si>
  <si>
    <t>NWN/108005</t>
  </si>
  <si>
    <t>N. MIST UTL PL DEPR</t>
  </si>
  <si>
    <t>NWN/108016</t>
  </si>
  <si>
    <t>N. MIST ACC DEPR OFF</t>
  </si>
  <si>
    <t>NWN/108501</t>
  </si>
  <si>
    <t>ST SEC DEF REG PEN I</t>
  </si>
  <si>
    <t>NWN/182305</t>
  </si>
  <si>
    <t>N. MIST ST LEASE REC</t>
  </si>
  <si>
    <t>NWN/172502</t>
  </si>
  <si>
    <t>TAX NMEP AFDUCT EQ R</t>
  </si>
  <si>
    <t>NWN/186033</t>
  </si>
  <si>
    <t>MLT FAM SCHD4 AMORT</t>
  </si>
  <si>
    <t>NWN/186381</t>
  </si>
  <si>
    <t>LEASE RECEIVABLE - L</t>
  </si>
  <si>
    <t>N. MIST LT LEASE REC</t>
  </si>
  <si>
    <t>NWN/172501</t>
  </si>
  <si>
    <t>2019 GC300 COMP COST</t>
  </si>
  <si>
    <t>NWN/186812</t>
  </si>
  <si>
    <t>2019 GC400 COMP COST</t>
  </si>
  <si>
    <t>NWN/186814</t>
  </si>
  <si>
    <t>2019 GC500 COMP COST</t>
  </si>
  <si>
    <t>NWN/186816</t>
  </si>
  <si>
    <t>2019 GC600 COMP COST</t>
  </si>
  <si>
    <t>NWN/186818</t>
  </si>
  <si>
    <t>UNAMT DEBT DISC 3.86</t>
  </si>
  <si>
    <t>NWN/181114</t>
  </si>
  <si>
    <t>UNAMT DEBT DISC 3.14</t>
  </si>
  <si>
    <t>NWN/181115</t>
  </si>
  <si>
    <t>SEC MTN'S3.869%-2049</t>
  </si>
  <si>
    <t>NWN/221114</t>
  </si>
  <si>
    <t>SEC MTN'S3.141%-2029</t>
  </si>
  <si>
    <t>NWN/221115</t>
  </si>
  <si>
    <t>5001107</t>
  </si>
  <si>
    <t>ROU UTIL LEAS ST LIA</t>
  </si>
  <si>
    <t>NWN/243600</t>
  </si>
  <si>
    <t>DEF INC TAX-NMIS FED</t>
  </si>
  <si>
    <t>NWN/283041</t>
  </si>
  <si>
    <t>DEF INC TAX-NMIS STA</t>
  </si>
  <si>
    <t>NWN/283042</t>
  </si>
  <si>
    <t>DEF INC TAX-NM A FED</t>
  </si>
  <si>
    <t>NWN/283043</t>
  </si>
  <si>
    <t>NWN/283044</t>
  </si>
  <si>
    <t>N. MIST ARO</t>
  </si>
  <si>
    <t>NWN/108103</t>
  </si>
  <si>
    <t>NWN/254400</t>
  </si>
  <si>
    <t>NWN/254401</t>
  </si>
  <si>
    <t>101501</t>
  </si>
  <si>
    <t>182305</t>
  </si>
  <si>
    <t>186381</t>
  </si>
  <si>
    <t>CAPITAL</t>
  </si>
  <si>
    <t>NWN/211400</t>
  </si>
  <si>
    <t>106001</t>
  </si>
  <si>
    <t>108501</t>
  </si>
  <si>
    <t>108005</t>
  </si>
  <si>
    <t>108016</t>
  </si>
  <si>
    <t>172501</t>
  </si>
  <si>
    <t>172502</t>
  </si>
  <si>
    <t>186033</t>
  </si>
  <si>
    <t>186812</t>
  </si>
  <si>
    <t>186814</t>
  </si>
  <si>
    <t>186816</t>
  </si>
  <si>
    <t>186818</t>
  </si>
  <si>
    <t>NWN/214000</t>
  </si>
  <si>
    <t>211400</t>
  </si>
  <si>
    <t>283041</t>
  </si>
  <si>
    <t>283042</t>
  </si>
  <si>
    <t>283043</t>
  </si>
  <si>
    <t>283044</t>
  </si>
  <si>
    <t>108103</t>
  </si>
  <si>
    <t>243600</t>
  </si>
  <si>
    <t>MATERIALS - INTERMED</t>
  </si>
  <si>
    <t>NWN/501407</t>
  </si>
  <si>
    <t>TANGIBLE EXPENSE</t>
  </si>
  <si>
    <t>NWN/501435</t>
  </si>
  <si>
    <t>INTANGIBLE EXPENSE</t>
  </si>
  <si>
    <t>NWN/502130</t>
  </si>
  <si>
    <t>INT ACC- 3.86%, 2049</t>
  </si>
  <si>
    <t>NWN/237114</t>
  </si>
  <si>
    <t>INT ACC- 3.14%, 2029</t>
  </si>
  <si>
    <t>NWN/237115</t>
  </si>
  <si>
    <t>N. MIST ST DEF GAIN</t>
  </si>
  <si>
    <t>N. MIST LT DEF GAIN</t>
  </si>
  <si>
    <t>254400</t>
  </si>
  <si>
    <t>254401</t>
  </si>
  <si>
    <t>GL Account</t>
  </si>
  <si>
    <t>A/R INTERCO-WTR SR</t>
  </si>
  <si>
    <t>NWN/146012</t>
  </si>
  <si>
    <t>A/R INTERCO-WTR SRE</t>
  </si>
  <si>
    <t>NWN/146013</t>
  </si>
  <si>
    <t>2019 GC600 COMP UT C</t>
  </si>
  <si>
    <t>NWN/186820</t>
  </si>
  <si>
    <t>Livingston Tower LHI</t>
  </si>
  <si>
    <t>NWN/186044</t>
  </si>
  <si>
    <t>JUL 2019</t>
  </si>
  <si>
    <t>AUG 2019</t>
  </si>
  <si>
    <t>SEP 2019</t>
  </si>
  <si>
    <t>146012</t>
  </si>
  <si>
    <t>146013</t>
  </si>
  <si>
    <t>186820</t>
  </si>
  <si>
    <t>186044</t>
  </si>
  <si>
    <t>OCT 2019</t>
  </si>
  <si>
    <t>NOV 2019</t>
  </si>
  <si>
    <t>DEC 2019</t>
  </si>
  <si>
    <t>ACCUM DEPR UT-GAINLO</t>
  </si>
  <si>
    <t>COST OF REMOVAL</t>
  </si>
  <si>
    <t>NWN/108666</t>
  </si>
  <si>
    <t>PMT PROC CASH CLEAR</t>
  </si>
  <si>
    <t>C&amp;CE-RESTRICTED CASH</t>
  </si>
  <si>
    <t>NWN/134300</t>
  </si>
  <si>
    <t>OR COM 31 DECOUP AMR</t>
  </si>
  <si>
    <t>NWN/186266</t>
  </si>
  <si>
    <t>OR COM 3 DECOUP AMRT</t>
  </si>
  <si>
    <t>NWN/186269</t>
  </si>
  <si>
    <t>OR COM COMB AMORT</t>
  </si>
  <si>
    <t>ENG EFF DEF - HISTOR</t>
  </si>
  <si>
    <t>NWN/186317</t>
  </si>
  <si>
    <t>ENG EFF DEF - TRUEUP</t>
  </si>
  <si>
    <t>NWN/186318</t>
  </si>
  <si>
    <t>DEF ISS OPTM STU AMR</t>
  </si>
  <si>
    <t>NWN/186421</t>
  </si>
  <si>
    <t>A/R-INSURANCE RECOV</t>
  </si>
  <si>
    <t>NWN/143008</t>
  </si>
  <si>
    <t>2019 GC300 COMP AMOR</t>
  </si>
  <si>
    <t>NWN/186813</t>
  </si>
  <si>
    <t>2019 GC400 COMP AMOR</t>
  </si>
  <si>
    <t>NWN/186815</t>
  </si>
  <si>
    <t>LIVING TOWNE LHI AMO</t>
  </si>
  <si>
    <t>NWN/186045</t>
  </si>
  <si>
    <t>OFFICE PAYROLL</t>
  </si>
  <si>
    <t>NWN/500200</t>
  </si>
  <si>
    <t>MATERIALS - PACKERS</t>
  </si>
  <si>
    <t>NWN/501409</t>
  </si>
  <si>
    <t>CASING AND OTHER CRE</t>
  </si>
  <si>
    <t>NWN/502102</t>
  </si>
  <si>
    <t>MULT CO BUS TAX</t>
  </si>
  <si>
    <t>NWN/503803</t>
  </si>
  <si>
    <t>GARAGE OVERHEAD</t>
  </si>
  <si>
    <t>NWN/508200</t>
  </si>
  <si>
    <t>5001108</t>
  </si>
  <si>
    <t>FIN UTIL LEAS ST LIA</t>
  </si>
  <si>
    <t>NWN/243602</t>
  </si>
  <si>
    <t>A/P YOURCAUSE</t>
  </si>
  <si>
    <t>NWN/232250</t>
  </si>
  <si>
    <t>REG LIAB-TAX-EDIT-PL</t>
  </si>
  <si>
    <t>NWN/254201</t>
  </si>
  <si>
    <t>REG LIAB-TAX-EDIT-GR</t>
  </si>
  <si>
    <t>NWN/254202</t>
  </si>
  <si>
    <t>OR REV REQ TRUE-UP</t>
  </si>
  <si>
    <t>NWN/254310</t>
  </si>
  <si>
    <t>OTHER LIAB-UNCL CAL</t>
  </si>
  <si>
    <t>NWN/242021</t>
  </si>
  <si>
    <t>DEFER NMIST EXPA CR</t>
  </si>
  <si>
    <t>NWN/254003</t>
  </si>
  <si>
    <t>NWN/254101</t>
  </si>
  <si>
    <t>NWN/254102</t>
  </si>
  <si>
    <t>WA INTERIM PER TAX A</t>
  </si>
  <si>
    <t>NWN/254121</t>
  </si>
  <si>
    <t>108666</t>
  </si>
  <si>
    <t>134300</t>
  </si>
  <si>
    <t>186266</t>
  </si>
  <si>
    <t>186269</t>
  </si>
  <si>
    <t>186317</t>
  </si>
  <si>
    <t>186318</t>
  </si>
  <si>
    <t>186421</t>
  </si>
  <si>
    <t>143008</t>
  </si>
  <si>
    <t>186813</t>
  </si>
  <si>
    <t>186815</t>
  </si>
  <si>
    <t>186045</t>
  </si>
  <si>
    <t>243602</t>
  </si>
  <si>
    <t>254201</t>
  </si>
  <si>
    <t>254202</t>
  </si>
  <si>
    <t>254310</t>
  </si>
  <si>
    <t>254003</t>
  </si>
  <si>
    <t>254101</t>
  </si>
  <si>
    <t>254102</t>
  </si>
  <si>
    <t>254121</t>
  </si>
  <si>
    <t>NWN</t>
  </si>
  <si>
    <t>DEF INC TAX - N. MIST - FED</t>
  </si>
  <si>
    <t>DEF INC TAX - N. MIST - STATE</t>
  </si>
  <si>
    <t>DEF INC TAX - N. MIST AFUDC EQUITY - FED</t>
  </si>
  <si>
    <t>DEF INC TAX - N. MIST AFUDC EQUITY - STATE</t>
  </si>
  <si>
    <t>DEFER N. MIST EXPAN CREDIT AMORT</t>
  </si>
  <si>
    <t>N. MIST ACCUM DEPR OFFSET</t>
  </si>
  <si>
    <t>N. MIST AR TEMP ACCOUNT</t>
  </si>
  <si>
    <t>N. MIST GAIN/LOSS</t>
  </si>
  <si>
    <t>N. MIST GROSS PLANT OFFSET</t>
  </si>
  <si>
    <t>N. MIST LONG TERM LEASE RECEIVABLE</t>
  </si>
  <si>
    <t>N. MIST LT DEFERRED GAIN ON SALES TYPE LEASE</t>
  </si>
  <si>
    <t>N. MIST O&amp;M DEFERRAL</t>
  </si>
  <si>
    <t>N. MIST SHORT TERM LEASE RECEIVABLE</t>
  </si>
  <si>
    <t>N. MIST ST DEFERRED GAIN ON SALES TYPE LEASE</t>
  </si>
  <si>
    <t>NORTH MIST ASSET RETIREMENT OBLIGATION (COR DEPR)</t>
  </si>
  <si>
    <t>North Mist COH Regulatory liability</t>
  </si>
  <si>
    <t>NORTH MIST CONSTRUCTN COMPLETED NOT YET CLASSIFIED</t>
  </si>
  <si>
    <t>NORTH MIST SWIP (SALVAGE VALUE)</t>
  </si>
  <si>
    <t>NORTH MIST UTILITY PLANT DEPR PROVISION</t>
  </si>
  <si>
    <t>NORTH MIST UTILITY PLANT IN SERVICE</t>
  </si>
  <si>
    <t>TAX - N. MIST AFUDC EQUITY RECOVERY</t>
  </si>
  <si>
    <t>Y</t>
  </si>
  <si>
    <t>GAS STORED - WORKING GAS FOR N. MIST</t>
  </si>
  <si>
    <t>NM</t>
  </si>
  <si>
    <t>Sept19-Sept20</t>
  </si>
  <si>
    <t>PROP HLD/FUT USE-TRF</t>
  </si>
  <si>
    <t>NWN/105666</t>
  </si>
  <si>
    <t>NWN/121666</t>
  </si>
  <si>
    <t>CASH - FIRST INDEPEN</t>
  </si>
  <si>
    <t>NWN/131012</t>
  </si>
  <si>
    <t>CASH - AMERITRADE</t>
  </si>
  <si>
    <t>NWN/131032</t>
  </si>
  <si>
    <t>CASH - WELLS - WORKE</t>
  </si>
  <si>
    <t>NWN/131053</t>
  </si>
  <si>
    <t>NWN/131061</t>
  </si>
  <si>
    <t>NWN/131070</t>
  </si>
  <si>
    <t>CASH - MANUAL CHECKS</t>
  </si>
  <si>
    <t>NWN/131099</t>
  </si>
  <si>
    <t>CASH-WFB GILL CONCEN</t>
  </si>
  <si>
    <t>NWN/131401</t>
  </si>
  <si>
    <t>COLLATERAL CALLS</t>
  </si>
  <si>
    <t>NWN/134100</t>
  </si>
  <si>
    <t>WORKING FUNDS - ALBA</t>
  </si>
  <si>
    <t>NWN/135101</t>
  </si>
  <si>
    <t>WKING FUNDS - ASTORI</t>
  </si>
  <si>
    <t>NWN/135102</t>
  </si>
  <si>
    <t>WORKING FUNDS - CES</t>
  </si>
  <si>
    <t>NWN/135104</t>
  </si>
  <si>
    <t>WORKING FUNDS - THE</t>
  </si>
  <si>
    <t>NWN/135106</t>
  </si>
  <si>
    <t>WORKING FUNDS - EUGE</t>
  </si>
  <si>
    <t>NWN/135108</t>
  </si>
  <si>
    <t>WORKING FUNDS - GAS</t>
  </si>
  <si>
    <t>NWN/135109</t>
  </si>
  <si>
    <t>WORKING FUNDS - GEN</t>
  </si>
  <si>
    <t>NWN/135111</t>
  </si>
  <si>
    <t>WORKING FUNDS - LINC</t>
  </si>
  <si>
    <t>NWN/135113</t>
  </si>
  <si>
    <t>WORKING FUNDS - MARK</t>
  </si>
  <si>
    <t>NWN/135114</t>
  </si>
  <si>
    <t>WORKING FUNDS - SALE</t>
  </si>
  <si>
    <t>NWN/135117</t>
  </si>
  <si>
    <t>WORKING FUNDS - TUAL</t>
  </si>
  <si>
    <t>NWN/135118</t>
  </si>
  <si>
    <t>WORKING FUNDS - SAFE</t>
  </si>
  <si>
    <t>NWN/135125</t>
  </si>
  <si>
    <t>WORKING FUNDS - S. C</t>
  </si>
  <si>
    <t>NWN/135131</t>
  </si>
  <si>
    <t>WORKING FUNDS COOS B</t>
  </si>
  <si>
    <t>NWN/135136</t>
  </si>
  <si>
    <t>OTHER A/R-ORDER 636</t>
  </si>
  <si>
    <t>NWN/142106</t>
  </si>
  <si>
    <t>ACCOUNTS REC-DAMAGES</t>
  </si>
  <si>
    <t>NWN/143003</t>
  </si>
  <si>
    <t>A/R-401K OVERFUNDIN</t>
  </si>
  <si>
    <t>NWN/143007</t>
  </si>
  <si>
    <t>A/R TRI-MET REIMBURS</t>
  </si>
  <si>
    <t>NWN/143010</t>
  </si>
  <si>
    <t>AR CASH RECEIVED NOT</t>
  </si>
  <si>
    <t>A/R-PYMT PROCESSING</t>
  </si>
  <si>
    <t>NWN/143018</t>
  </si>
  <si>
    <t>A/R - MISC RECEIVAB</t>
  </si>
  <si>
    <t>CONVERSION A/R BALAN</t>
  </si>
  <si>
    <t>NWN/143666</t>
  </si>
  <si>
    <t>INT &amp; DIV REC-COM PA</t>
  </si>
  <si>
    <t>NWN/171002</t>
  </si>
  <si>
    <t>RENT REC-UTIL PROP</t>
  </si>
  <si>
    <t>NWN/172001</t>
  </si>
  <si>
    <t>RENT REC-NON-UTIL PR</t>
  </si>
  <si>
    <t>NWN/172002</t>
  </si>
  <si>
    <t>INT RATE LOSS ST REG</t>
  </si>
  <si>
    <t>NWN/192643</t>
  </si>
  <si>
    <t>UNDRGRD STG - INTRST</t>
  </si>
  <si>
    <t>Virtual Strg-J.Aron</t>
  </si>
  <si>
    <t>NWN/164038</t>
  </si>
  <si>
    <t>AECO GAS STORAGE (NI</t>
  </si>
  <si>
    <t>NWN/164040</t>
  </si>
  <si>
    <t>CNG COMPRESSORS</t>
  </si>
  <si>
    <t>NWN/154002</t>
  </si>
  <si>
    <t>INVENTORY DEFAULT OF</t>
  </si>
  <si>
    <t>NWN/154009</t>
  </si>
  <si>
    <t>MAT &amp; SUP - EXEC POS</t>
  </si>
  <si>
    <t>NWN/154013</t>
  </si>
  <si>
    <t>MAT &amp; SUPPLIES-FUEL</t>
  </si>
  <si>
    <t>NWN/154015</t>
  </si>
  <si>
    <t>INVENTORY-PRE TEST P</t>
  </si>
  <si>
    <t>NWN/154025</t>
  </si>
  <si>
    <t>DEMO APPL-LINC CITY</t>
  </si>
  <si>
    <t>NWN/154042</t>
  </si>
  <si>
    <t>DEMO APPL-ASTORIA</t>
  </si>
  <si>
    <t>NWN/154048</t>
  </si>
  <si>
    <t>STORES EXP-UNDIST</t>
  </si>
  <si>
    <t>NWN/163001</t>
  </si>
  <si>
    <t>GAS RESERVES</t>
  </si>
  <si>
    <t>CUR POR-INV GAS RES</t>
  </si>
  <si>
    <t>NWN/166001</t>
  </si>
  <si>
    <t>INCOME TAXES RECEIVA</t>
  </si>
  <si>
    <t>NWN/143999</t>
  </si>
  <si>
    <t>DEFERRED INCOME TAXE</t>
  </si>
  <si>
    <t>CURR DEF TAX - FEDER</t>
  </si>
  <si>
    <t>NWN/190100</t>
  </si>
  <si>
    <t>CURR DEF TAX - STATE</t>
  </si>
  <si>
    <t>NWN/190102</t>
  </si>
  <si>
    <t>PREPMTS-A/P INVOICES</t>
  </si>
  <si>
    <t>NWN/165001</t>
  </si>
  <si>
    <t>PREPMTS-PENSION CONT</t>
  </si>
  <si>
    <t>NWN/165075</t>
  </si>
  <si>
    <t>PREPMTS-DIR RTMT BEN</t>
  </si>
  <si>
    <t>NWN/165101</t>
  </si>
  <si>
    <t>PREPAID CONSV CREDIT</t>
  </si>
  <si>
    <t>NWN/165404</t>
  </si>
  <si>
    <t>INVESTMENT IN VANC L</t>
  </si>
  <si>
    <t>NWN/174002</t>
  </si>
  <si>
    <t>NON-REG AIRCRAFT-LSE</t>
  </si>
  <si>
    <t>NWN/174004</t>
  </si>
  <si>
    <t>DEF INC TAX-N UTIL-A</t>
  </si>
  <si>
    <t>NWN/174006</t>
  </si>
  <si>
    <t>BANK OF THE WEST ADA</t>
  </si>
  <si>
    <t>NWN/136201</t>
  </si>
  <si>
    <t>BANK OF THE WEST - M</t>
  </si>
  <si>
    <t>NWN/136205</t>
  </si>
  <si>
    <t>A/R INTERCO - NWNGR</t>
  </si>
  <si>
    <t>NWN/146017</t>
  </si>
  <si>
    <t>A/R INTERCO - NWEC</t>
  </si>
  <si>
    <t>NWN/146030</t>
  </si>
  <si>
    <t>INVEST IN GRS</t>
  </si>
  <si>
    <t>NWN/123401</t>
  </si>
  <si>
    <t>INVEST - NWN GAS STO</t>
  </si>
  <si>
    <t>NWN/123420</t>
  </si>
  <si>
    <t>ROU UTIL LS ASS-250</t>
  </si>
  <si>
    <t>NWN/101602</t>
  </si>
  <si>
    <t>ROU UTIL LEASA/D-250</t>
  </si>
  <si>
    <t>NWN/108602</t>
  </si>
  <si>
    <t>INVEST - GAS RESERVE</t>
  </si>
  <si>
    <t>NWN/124045</t>
  </si>
  <si>
    <t>AMORT OF GAS RESERVE</t>
  </si>
  <si>
    <t>NWN/124046</t>
  </si>
  <si>
    <t>UNAMTZD PFD PRM 4.11</t>
  </si>
  <si>
    <t>NWN/189014</t>
  </si>
  <si>
    <t>FAS133 LT RG LS INT</t>
  </si>
  <si>
    <t>NWN/192633</t>
  </si>
  <si>
    <t>ENVIR INV-EAST PGM</t>
  </si>
  <si>
    <t>NWN/186156</t>
  </si>
  <si>
    <t>OTHER DEF-ACCRUALS</t>
  </si>
  <si>
    <t>NWN/186260</t>
  </si>
  <si>
    <t>PENSION CURRENT PORT</t>
  </si>
  <si>
    <t>NWN/186410</t>
  </si>
  <si>
    <t>OR-Carry Cst Gas Inv</t>
  </si>
  <si>
    <t>NWN/191030</t>
  </si>
  <si>
    <t>AMORT-Work Gas Inv O</t>
  </si>
  <si>
    <t>NWN/191031</t>
  </si>
  <si>
    <t>POST CARRY WELLS-ACC</t>
  </si>
  <si>
    <t>NWN/191405</t>
  </si>
  <si>
    <t>WA DEMAND COLL</t>
  </si>
  <si>
    <t>NWN/191432</t>
  </si>
  <si>
    <t>ENC COST OF CAP ALLO</t>
  </si>
  <si>
    <t>NWN/191440</t>
  </si>
  <si>
    <t>Amort-Encana Cost of</t>
  </si>
  <si>
    <t>NWN/191441</t>
  </si>
  <si>
    <t>NWN/191442</t>
  </si>
  <si>
    <t>RSV - PGA DEFERRALS</t>
  </si>
  <si>
    <t>NWN/191445</t>
  </si>
  <si>
    <t>RSV - POST CARRY WEL</t>
  </si>
  <si>
    <t>NWN/191446</t>
  </si>
  <si>
    <t>250 TAYLOR LEASE DEF</t>
  </si>
  <si>
    <t>NWN/186225</t>
  </si>
  <si>
    <t>OR CAT DEFERRAL</t>
  </si>
  <si>
    <t>NWN/186227</t>
  </si>
  <si>
    <t>AMORT ORE TAX KICKER</t>
  </si>
  <si>
    <t>NWN/186259</t>
  </si>
  <si>
    <t>AMORT COOS BAY DEFER</t>
  </si>
  <si>
    <t>NWN/186267</t>
  </si>
  <si>
    <t>AMORT EARN TEST ADJ</t>
  </si>
  <si>
    <t>NWN/186279</t>
  </si>
  <si>
    <t>INS AND DAMAGE RES</t>
  </si>
  <si>
    <t>NWN/186290</t>
  </si>
  <si>
    <t>IMP REFUND AMORT</t>
  </si>
  <si>
    <t>NWN/186292</t>
  </si>
  <si>
    <t>MARGIN SHARING</t>
  </si>
  <si>
    <t>NWN/186301</t>
  </si>
  <si>
    <t>MARGIN SHARING - WA</t>
  </si>
  <si>
    <t>NWN/186302</t>
  </si>
  <si>
    <t>SMART ENERGY AMORT</t>
  </si>
  <si>
    <t>NWN/186306</t>
  </si>
  <si>
    <t>AMORT OR AMR</t>
  </si>
  <si>
    <t>NWN/186307</t>
  </si>
  <si>
    <t>DEFER OR AMR</t>
  </si>
  <si>
    <t>NWN/186308</t>
  </si>
  <si>
    <t>RESERVE AMR DEFER</t>
  </si>
  <si>
    <t>NWN/186309</t>
  </si>
  <si>
    <t>Y2K WASH SHARE DIREC</t>
  </si>
  <si>
    <t>NWN/186350</t>
  </si>
  <si>
    <t>Y2K - WASH SHARE CON</t>
  </si>
  <si>
    <t>NWN/186351</t>
  </si>
  <si>
    <t>ALBANY DFD GAIN - OR</t>
  </si>
  <si>
    <t>NWN/186360</t>
  </si>
  <si>
    <t>DEFER LOSS - SO CNTR</t>
  </si>
  <si>
    <t>NWN/186361</t>
  </si>
  <si>
    <t>ALBANY DFD GAIN - WA</t>
  </si>
  <si>
    <t>NWN/186365</t>
  </si>
  <si>
    <t>SURCHARGE SEN BILL 4</t>
  </si>
  <si>
    <t>NWN/186400</t>
  </si>
  <si>
    <t>NWN/186401</t>
  </si>
  <si>
    <t>OR COVID19 UNCOL DEF</t>
  </si>
  <si>
    <t>NWN/186430</t>
  </si>
  <si>
    <t>OR COVID19 OTHER DEF</t>
  </si>
  <si>
    <t>NWN/186432</t>
  </si>
  <si>
    <t>WA COVID19 UNCOL DEF</t>
  </si>
  <si>
    <t>NWN/186434</t>
  </si>
  <si>
    <t>WA COVID19 OTHER DEF</t>
  </si>
  <si>
    <t>NWN/186436</t>
  </si>
  <si>
    <t>OR COVID UNCOL DEF R</t>
  </si>
  <si>
    <t>NWN/186438</t>
  </si>
  <si>
    <t>OR COVID OTHER DEF R</t>
  </si>
  <si>
    <t>NWN/186439</t>
  </si>
  <si>
    <t>WA COVID UNCOL DEF R</t>
  </si>
  <si>
    <t>NWN/186440</t>
  </si>
  <si>
    <t>WA COVID OTHER DEF R</t>
  </si>
  <si>
    <t>NWN/186441</t>
  </si>
  <si>
    <t>STOCK INV-CECC MEMB</t>
  </si>
  <si>
    <t>NWN/124005</t>
  </si>
  <si>
    <t>INITIAL INVESTMENT</t>
  </si>
  <si>
    <t>NWN/124050</t>
  </si>
  <si>
    <t>N/R - LONG TERM</t>
  </si>
  <si>
    <t>NWN/124099</t>
  </si>
  <si>
    <t>CSV DIR BP LIFE INS</t>
  </si>
  <si>
    <t>NWN/124105</t>
  </si>
  <si>
    <t>CLOUD UTIL PLANT INS</t>
  </si>
  <si>
    <t>NWN/101003</t>
  </si>
  <si>
    <t>CLOUD UTL PL DEPR</t>
  </si>
  <si>
    <t>NWN/108018</t>
  </si>
  <si>
    <t>PREPMTS-PENSION EXPE</t>
  </si>
  <si>
    <t>NWN/165076</t>
  </si>
  <si>
    <t>SUSPENSE-BLANKET PO</t>
  </si>
  <si>
    <t>NWN/199990</t>
  </si>
  <si>
    <t>5-ORDERS</t>
  </si>
  <si>
    <t>NWN/199996</t>
  </si>
  <si>
    <t>PURCHASING VARIANCE</t>
  </si>
  <si>
    <t>NWN/163005</t>
  </si>
  <si>
    <t>PRELIM SURV-GILL RAN</t>
  </si>
  <si>
    <t>NWN/183003</t>
  </si>
  <si>
    <t>PRELIM SURVEY BANDON</t>
  </si>
  <si>
    <t>NWN/183005</t>
  </si>
  <si>
    <t>PRELIM SURVEY ENCANA</t>
  </si>
  <si>
    <t>NWN/183006</t>
  </si>
  <si>
    <t>CLEARING - MC TAX RE</t>
  </si>
  <si>
    <t>NWN/184200</t>
  </si>
  <si>
    <t>MCBIT SB408</t>
  </si>
  <si>
    <t>NWN/184300</t>
  </si>
  <si>
    <t>MCBIT SB408 RESERVE</t>
  </si>
  <si>
    <t>NWN/184301</t>
  </si>
  <si>
    <t>AR CASH CLEARING</t>
  </si>
  <si>
    <t>NWN/184400</t>
  </si>
  <si>
    <t>THE DALLES LEASEHOLD</t>
  </si>
  <si>
    <t>NWN/186001</t>
  </si>
  <si>
    <t>OPS LEASEHOLD IMPR</t>
  </si>
  <si>
    <t>NWN/186002</t>
  </si>
  <si>
    <t>AMT - THE DALLES LSE</t>
  </si>
  <si>
    <t>NWN/186003</t>
  </si>
  <si>
    <t>AMORT-OPS-LEASEHOLD</t>
  </si>
  <si>
    <t>NWN/186004</t>
  </si>
  <si>
    <t>AMORT - VANCOUVER LE</t>
  </si>
  <si>
    <t>NWN/186009</t>
  </si>
  <si>
    <t>NWN/186012</t>
  </si>
  <si>
    <t>AMORT - ALBANY LEASE</t>
  </si>
  <si>
    <t>NWN/186013</t>
  </si>
  <si>
    <t>COOS BAY LEASEHOLD I</t>
  </si>
  <si>
    <t>NWN/186017</t>
  </si>
  <si>
    <t>AMORT - COOS BAY LEA</t>
  </si>
  <si>
    <t>NWN/186018</t>
  </si>
  <si>
    <t>AMT-LH 250 Taylor HQ</t>
  </si>
  <si>
    <t>NWN/186022</t>
  </si>
  <si>
    <t>VANC LEASE NE 112TH</t>
  </si>
  <si>
    <t>NWN/186024</t>
  </si>
  <si>
    <t>AMORT - VANC LEASE N</t>
  </si>
  <si>
    <t>NWN/186025</t>
  </si>
  <si>
    <t>ONE NECK BEND LHI</t>
  </si>
  <si>
    <t>NWN/186046</t>
  </si>
  <si>
    <t>A/P INTERCO-NWN</t>
  </si>
  <si>
    <t>NWN/234400</t>
  </si>
  <si>
    <t>A/P INTERCO-GRS</t>
  </si>
  <si>
    <t>A/P INTERCO-NWNEN</t>
  </si>
  <si>
    <t>NWN/234405</t>
  </si>
  <si>
    <t>APIC - UNEARNED COMP</t>
  </si>
  <si>
    <t>NWN/207011</t>
  </si>
  <si>
    <t>OCI-CASH FLOW HEDGES</t>
  </si>
  <si>
    <t>NWN/218004</t>
  </si>
  <si>
    <t>INCENTIVE</t>
  </si>
  <si>
    <t>NWN/401500</t>
  </si>
  <si>
    <t>AGENCY FEES</t>
  </si>
  <si>
    <t>NWN/401700</t>
  </si>
  <si>
    <t>GAIN ON SALE OF PROP</t>
  </si>
  <si>
    <t>NWN/417000</t>
  </si>
  <si>
    <t>UNREALIZED GAIN/LOSS</t>
  </si>
  <si>
    <t>NWN/422000</t>
  </si>
  <si>
    <t>BU - OFC DBL TIME</t>
  </si>
  <si>
    <t>NWN/500201</t>
  </si>
  <si>
    <t>BU - OFC REGULAR</t>
  </si>
  <si>
    <t>NWN/500205</t>
  </si>
  <si>
    <t>BU - OFC OT</t>
  </si>
  <si>
    <t>NWN/500206</t>
  </si>
  <si>
    <t>LEAD PAY</t>
  </si>
  <si>
    <t>NWN/500302</t>
  </si>
  <si>
    <t>SWING/GRAVE</t>
  </si>
  <si>
    <t>NWN/500303</t>
  </si>
  <si>
    <t>HIGH PAY</t>
  </si>
  <si>
    <t>NWN/500304</t>
  </si>
  <si>
    <t>HAZARD PAY</t>
  </si>
  <si>
    <t>NWN/500308</t>
  </si>
  <si>
    <t>CONS - COMPANY LABOR</t>
  </si>
  <si>
    <t>NWN/500380</t>
  </si>
  <si>
    <t>OFFICE BONUS PAYROLL</t>
  </si>
  <si>
    <t>NWN/500600</t>
  </si>
  <si>
    <t>VS&amp;H - NBU/ BU OFFC</t>
  </si>
  <si>
    <t>NWN/500905</t>
  </si>
  <si>
    <t>COH RATE 1</t>
  </si>
  <si>
    <t>NWN/501004</t>
  </si>
  <si>
    <t>COH RATE 3</t>
  </si>
  <si>
    <t>NWN/501006</t>
  </si>
  <si>
    <t>COH RATE 4</t>
  </si>
  <si>
    <t>NWN/501007</t>
  </si>
  <si>
    <t>COH RATE 5</t>
  </si>
  <si>
    <t>NWN/501008</t>
  </si>
  <si>
    <t>COH RATE 6</t>
  </si>
  <si>
    <t>NWN/501009</t>
  </si>
  <si>
    <t>MATERIALS - CEMENT</t>
  </si>
  <si>
    <t>NWN/501405</t>
  </si>
  <si>
    <t>MATERIALS - CONDUCTO</t>
  </si>
  <si>
    <t>NWN/501406</t>
  </si>
  <si>
    <t>NWN/501410</t>
  </si>
  <si>
    <t>MATERIALS - WELL HEA</t>
  </si>
  <si>
    <t>NWN/501413</t>
  </si>
  <si>
    <t>CALORIMETER</t>
  </si>
  <si>
    <t>NWN/501417</t>
  </si>
  <si>
    <t>FIRST AID EQUIPMENT</t>
  </si>
  <si>
    <t>NWN/501423</t>
  </si>
  <si>
    <t>BITS</t>
  </si>
  <si>
    <t>NWN/501471</t>
  </si>
  <si>
    <t>TRANS - CARGO EQ TRL</t>
  </si>
  <si>
    <t>NWN/501602</t>
  </si>
  <si>
    <t>TRANS - H D TRUCKS</t>
  </si>
  <si>
    <t>NWN/501603</t>
  </si>
  <si>
    <t>TRANS - LT D VEHICLE</t>
  </si>
  <si>
    <t>NWN/501604</t>
  </si>
  <si>
    <t>TRANS - M D TRUCKS</t>
  </si>
  <si>
    <t>NWN/501605</t>
  </si>
  <si>
    <t>TRANS -POLY TRLRS</t>
  </si>
  <si>
    <t>NWN/501606</t>
  </si>
  <si>
    <t>TRANS -OTHER TRLRS</t>
  </si>
  <si>
    <t>NWN/501607</t>
  </si>
  <si>
    <t>EQ - COMP/GEN/WELDER</t>
  </si>
  <si>
    <t>NWN/501701</t>
  </si>
  <si>
    <t>EQ - MATL HAND FORKL</t>
  </si>
  <si>
    <t>NWN/501702</t>
  </si>
  <si>
    <t>EQ - EXCAV LDR/BACK</t>
  </si>
  <si>
    <t>NWN/501703</t>
  </si>
  <si>
    <t>EQ - EXCAV, H D</t>
  </si>
  <si>
    <t>NWN/501704</t>
  </si>
  <si>
    <t>EQ - MINE AND TUNNEL</t>
  </si>
  <si>
    <t>NWN/501705</t>
  </si>
  <si>
    <t>EQ - NAT GAS COMPRES</t>
  </si>
  <si>
    <t>NWN/501720</t>
  </si>
  <si>
    <t>EQUIP - ELECTRICAL S</t>
  </si>
  <si>
    <t>NWN/501740</t>
  </si>
  <si>
    <t>CASED HOLE LOGGING</t>
  </si>
  <si>
    <t>NWN/502101</t>
  </si>
  <si>
    <t>CEMENTING SERVICES</t>
  </si>
  <si>
    <t>NWN/502103</t>
  </si>
  <si>
    <t>MUD &amp; CHEMICALS</t>
  </si>
  <si>
    <t>NWN/502109</t>
  </si>
  <si>
    <t>MUD LOGGING</t>
  </si>
  <si>
    <t>NWN/502110</t>
  </si>
  <si>
    <t>BID SERVICE WORK</t>
  </si>
  <si>
    <t>NWN/502120</t>
  </si>
  <si>
    <t>CATHODIC PROTECTION</t>
  </si>
  <si>
    <t>NWN/502123</t>
  </si>
  <si>
    <t>SECURITY SERVICES</t>
  </si>
  <si>
    <t>NWN/502124</t>
  </si>
  <si>
    <t>T&amp;M MAIN WORK</t>
  </si>
  <si>
    <t>NWN/502128</t>
  </si>
  <si>
    <t>RADIO REPAIRS</t>
  </si>
  <si>
    <t>NWN/502131</t>
  </si>
  <si>
    <t>COMPRESSOR BLDG</t>
  </si>
  <si>
    <t>NWN/502166</t>
  </si>
  <si>
    <t>BLDG REMODELING</t>
  </si>
  <si>
    <t>NWN/502167</t>
  </si>
  <si>
    <t>METERING EQUIP INSTA</t>
  </si>
  <si>
    <t>NWN/502181</t>
  </si>
  <si>
    <t>FUEL WATER &amp; POWER</t>
  </si>
  <si>
    <t>NWN/502182</t>
  </si>
  <si>
    <t>CONSULTING</t>
  </si>
  <si>
    <t>NWN/502190</t>
  </si>
  <si>
    <t>IS DEPT SPEC PROJECT</t>
  </si>
  <si>
    <t>NWN/502192</t>
  </si>
  <si>
    <t>BENEFITS - STORAGE</t>
  </si>
  <si>
    <t>NWN/502206</t>
  </si>
  <si>
    <t>ROYALTIES</t>
  </si>
  <si>
    <t>NWN/502301</t>
  </si>
  <si>
    <t>LEASE BONUS</t>
  </si>
  <si>
    <t>NWN/502350</t>
  </si>
  <si>
    <t>INC TAX-FED NONOP-AI</t>
  </si>
  <si>
    <t>NWN/503810</t>
  </si>
  <si>
    <t>DEFD NONOP TAX-FED-A</t>
  </si>
  <si>
    <t>NWN/503823</t>
  </si>
  <si>
    <t>DEFD FED SB 408</t>
  </si>
  <si>
    <t>NWN/503833</t>
  </si>
  <si>
    <t>DEFD OR SB 408</t>
  </si>
  <si>
    <t>NWN/503834</t>
  </si>
  <si>
    <t>DEFD CALIFORNIA TAX</t>
  </si>
  <si>
    <t>NWN/503835</t>
  </si>
  <si>
    <t>CONS PERMITS - SPCL</t>
  </si>
  <si>
    <t>NWN/506250</t>
  </si>
  <si>
    <t>PLANT W/O'S - RES OR</t>
  </si>
  <si>
    <t>NWN/506803</t>
  </si>
  <si>
    <t>PLANT W/O'S - COM OR</t>
  </si>
  <si>
    <t>NWN/506806</t>
  </si>
  <si>
    <t>ETHANOL FUEL</t>
  </si>
  <si>
    <t>NWN/506900</t>
  </si>
  <si>
    <t>CAPITAL CONTRIBUTION</t>
  </si>
  <si>
    <t>NWN/507600</t>
  </si>
  <si>
    <t xml:space="preserve"> LOSS ON DISP OF PRO</t>
  </si>
  <si>
    <t>NWN/508500</t>
  </si>
  <si>
    <t>COST OF GAS CONS</t>
  </si>
  <si>
    <t>NWN/540250</t>
  </si>
  <si>
    <t>IMBALANCE</t>
  </si>
  <si>
    <t>NWN/540500</t>
  </si>
  <si>
    <t>HRLY - REGULAR ZTFSO</t>
  </si>
  <si>
    <t>NWN/588305</t>
  </si>
  <si>
    <t>PLANT CONVERSION</t>
  </si>
  <si>
    <t>NWN/599666</t>
  </si>
  <si>
    <t>UNAMT DEBT DIS 6.50%</t>
  </si>
  <si>
    <t>NWN/181067</t>
  </si>
  <si>
    <t>UNAMT DEBT DIS 8.26%</t>
  </si>
  <si>
    <t>NWN/181072</t>
  </si>
  <si>
    <t>NWN/181078</t>
  </si>
  <si>
    <t>UNAMT DEBT DIS 7.45%</t>
  </si>
  <si>
    <t>NWN/181089</t>
  </si>
  <si>
    <t>UNAMT DEBT DISC 6.05</t>
  </si>
  <si>
    <t>NWN/181091</t>
  </si>
  <si>
    <t>UNAMT DEBT DIS 7.13%</t>
  </si>
  <si>
    <t>NWN/181093</t>
  </si>
  <si>
    <t>UNAMT DEBT DIS 4.11%</t>
  </si>
  <si>
    <t>NWN/181098</t>
  </si>
  <si>
    <t>UNAMT DEBT DISC 4.70</t>
  </si>
  <si>
    <t>NWN/181099</t>
  </si>
  <si>
    <t>UNAMT DEBT DISC 5.15</t>
  </si>
  <si>
    <t>NWN/181101</t>
  </si>
  <si>
    <t>UNAMT DEBT DISC 3.95</t>
  </si>
  <si>
    <t>NWN/181103</t>
  </si>
  <si>
    <t>NWN/181108</t>
  </si>
  <si>
    <t>UNAMT DEBT DISC X.XX</t>
  </si>
  <si>
    <t>NWN/181116</t>
  </si>
  <si>
    <t>SEC MTN'S 6.5%-2008,</t>
  </si>
  <si>
    <t>NWN/221067</t>
  </si>
  <si>
    <t>SEC MTN'S 6.80%-2007</t>
  </si>
  <si>
    <t>NWN/221077</t>
  </si>
  <si>
    <t>SEC MTN'S 7.00%-2017</t>
  </si>
  <si>
    <t>NWN/221078</t>
  </si>
  <si>
    <t>SEC MTN'S 7.45%-2010</t>
  </si>
  <si>
    <t>NWN/221089</t>
  </si>
  <si>
    <t>SEC MTN'S 6.665% -20</t>
  </si>
  <si>
    <t>NWN/221091</t>
  </si>
  <si>
    <t>SEC MTN'S 7.13% - 20</t>
  </si>
  <si>
    <t>NWN/221093</t>
  </si>
  <si>
    <t>SEC MTN'S 4.11%-2010</t>
  </si>
  <si>
    <t>NWN/221098</t>
  </si>
  <si>
    <t>SEC MTN'S 5.15%-2016</t>
  </si>
  <si>
    <t>NWN/221101</t>
  </si>
  <si>
    <t>SEC MTN'S 3.95%-2014</t>
  </si>
  <si>
    <t>NWN/221103</t>
  </si>
  <si>
    <t>SEC MTN'SX.XXX%-20XX</t>
  </si>
  <si>
    <t>NWN/221116</t>
  </si>
  <si>
    <t>N/P BANK LOAN-BI LAT</t>
  </si>
  <si>
    <t>NWN/231004</t>
  </si>
  <si>
    <t>A/P JV INVOICES 2007</t>
  </si>
  <si>
    <t>NWN/232011</t>
  </si>
  <si>
    <t>ITEMS INVOICED - NOT</t>
  </si>
  <si>
    <t>NWN/232013</t>
  </si>
  <si>
    <t>A/P KNIGHT CANCER</t>
  </si>
  <si>
    <t>NWN/232224</t>
  </si>
  <si>
    <t>A/P GAS PAC</t>
  </si>
  <si>
    <t>NWN/232229</t>
  </si>
  <si>
    <t>A/P GAS TRANS PURCHA</t>
  </si>
  <si>
    <t>NWN/232234</t>
  </si>
  <si>
    <t>GAS PAYABLE - TEN</t>
  </si>
  <si>
    <t>NWN/232240</t>
  </si>
  <si>
    <t>CONVERSION A/P BAL</t>
  </si>
  <si>
    <t>NWN/232666</t>
  </si>
  <si>
    <t>TX COL PAY-OR CNG TA</t>
  </si>
  <si>
    <t>NWN/241030</t>
  </si>
  <si>
    <t>OR CAT</t>
  </si>
  <si>
    <t>NWN/236017</t>
  </si>
  <si>
    <t>TAX ACC-FED-INTEREST</t>
  </si>
  <si>
    <t>NWN/236018</t>
  </si>
  <si>
    <t>TAX ACC-ST-INTEREST</t>
  </si>
  <si>
    <t>NWN/236019</t>
  </si>
  <si>
    <t>TAX ACC-FED-2010</t>
  </si>
  <si>
    <t>NWN/236020</t>
  </si>
  <si>
    <t>TAX ACC-FED-2011</t>
  </si>
  <si>
    <t>NWN/236021</t>
  </si>
  <si>
    <t>TAX ACC-FED-2012</t>
  </si>
  <si>
    <t>NWN/236022</t>
  </si>
  <si>
    <t>TAX ACC-FED-2013</t>
  </si>
  <si>
    <t>NWN/236023</t>
  </si>
  <si>
    <t>TAX ACC-FED-2014</t>
  </si>
  <si>
    <t>NWN/236024</t>
  </si>
  <si>
    <t>TAX ACC-FED-2015</t>
  </si>
  <si>
    <t>NWN/236025</t>
  </si>
  <si>
    <t>TAX ACC-FED-2016</t>
  </si>
  <si>
    <t>NWN/236026</t>
  </si>
  <si>
    <t>TAX ACC-ST-2010</t>
  </si>
  <si>
    <t>NWN/236030</t>
  </si>
  <si>
    <t>TAX ACC-ST-2011</t>
  </si>
  <si>
    <t>NWN/236031</t>
  </si>
  <si>
    <t>TAX ACC-ST-2012</t>
  </si>
  <si>
    <t>NWN/236032</t>
  </si>
  <si>
    <t>TAX ACC-ST-2013</t>
  </si>
  <si>
    <t>NWN/236033</t>
  </si>
  <si>
    <t>TAX ACC-ST-2014</t>
  </si>
  <si>
    <t>NWN/236034</t>
  </si>
  <si>
    <t>TAX ACC-ST-2015</t>
  </si>
  <si>
    <t>NWN/236035</t>
  </si>
  <si>
    <t>TAX ACC-ST-2016</t>
  </si>
  <si>
    <t>NWN/236036</t>
  </si>
  <si>
    <t>TAX ACC-CA-2012</t>
  </si>
  <si>
    <t>NWN/236082</t>
  </si>
  <si>
    <t>TAX ACC-CA-2013</t>
  </si>
  <si>
    <t>NWN/236083</t>
  </si>
  <si>
    <t>TAX ACC-CA-2014</t>
  </si>
  <si>
    <t>NWN/236084</t>
  </si>
  <si>
    <t>TAX ACC-CA-2015</t>
  </si>
  <si>
    <t>NWN/236085</t>
  </si>
  <si>
    <t>TAX ACC-CA-2016</t>
  </si>
  <si>
    <t>NWN/236086</t>
  </si>
  <si>
    <t>INT ACC-6.5% NOTES-2</t>
  </si>
  <si>
    <t>NWN/237067</t>
  </si>
  <si>
    <t>INT ACC-7.45% NOTE</t>
  </si>
  <si>
    <t>NWN/237089</t>
  </si>
  <si>
    <t>INT ACC-6.665% NOTE</t>
  </si>
  <si>
    <t>NWN/237091</t>
  </si>
  <si>
    <t>INT ACC-7.13% NOTE</t>
  </si>
  <si>
    <t>NWN/237093</t>
  </si>
  <si>
    <t>INT ACC-4.1% NOTE</t>
  </si>
  <si>
    <t>NWN/237098</t>
  </si>
  <si>
    <t>ACCRUED INT PAY</t>
  </si>
  <si>
    <t>NWN/237401</t>
  </si>
  <si>
    <t>ACCRUED INT PAY BI L</t>
  </si>
  <si>
    <t>NWN/237402</t>
  </si>
  <si>
    <t>EARNINGS TEST ADJUST</t>
  </si>
  <si>
    <t>NWN/254303</t>
  </si>
  <si>
    <t>PROP GAIN REFUND-OR</t>
  </si>
  <si>
    <t>PROP GAIN REFUND-WA</t>
  </si>
  <si>
    <t>NWN/254307</t>
  </si>
  <si>
    <t>Reg. Liab - SIP COS</t>
  </si>
  <si>
    <t>NWN/254308</t>
  </si>
  <si>
    <t>SIP Cost Amort</t>
  </si>
  <si>
    <t>NWN/254309</t>
  </si>
  <si>
    <t>PROP SALE REFUNDS-OR</t>
  </si>
  <si>
    <t>NWN/254315</t>
  </si>
  <si>
    <t>PROP SALE REFUNDS-WA</t>
  </si>
  <si>
    <t>NWN/254317</t>
  </si>
  <si>
    <t>ST REG INT RATE LOSS</t>
  </si>
  <si>
    <t>NWN/254643</t>
  </si>
  <si>
    <t>FAS133 S.T. REG GNS</t>
  </si>
  <si>
    <t>NWN/196640</t>
  </si>
  <si>
    <t>NWN/196645</t>
  </si>
  <si>
    <t>NWN/196647</t>
  </si>
  <si>
    <t>PHY OPTIONS ST LOSS</t>
  </si>
  <si>
    <t>NWN/262647</t>
  </si>
  <si>
    <t>RETENTION - GENERAL</t>
  </si>
  <si>
    <t>NWN/235013</t>
  </si>
  <si>
    <t>CUST PREPAY-EDF TRAD</t>
  </si>
  <si>
    <t>NWN/252040</t>
  </si>
  <si>
    <t>FRAN TAX - VANC PEND</t>
  </si>
  <si>
    <t>NWN/241317</t>
  </si>
  <si>
    <t>GRESHAM HELD FEE</t>
  </si>
  <si>
    <t>NWN/241370</t>
  </si>
  <si>
    <t>CAP LEASE  CUR DELL</t>
  </si>
  <si>
    <t>NWN/243024</t>
  </si>
  <si>
    <t>NWN/243025</t>
  </si>
  <si>
    <t>NWN/243026</t>
  </si>
  <si>
    <t>NWN/243027</t>
  </si>
  <si>
    <t>NWN/243028</t>
  </si>
  <si>
    <t>NWN/243029</t>
  </si>
  <si>
    <t>NWN/243032</t>
  </si>
  <si>
    <t>NWN/243033</t>
  </si>
  <si>
    <t>NWN/243034</t>
  </si>
  <si>
    <t>NWN/243035</t>
  </si>
  <si>
    <t>NWN/243036</t>
  </si>
  <si>
    <t>NWN/243037</t>
  </si>
  <si>
    <t>NWN/243038</t>
  </si>
  <si>
    <t>NWN/243039</t>
  </si>
  <si>
    <t>NWN/243040</t>
  </si>
  <si>
    <t>NWN/243041</t>
  </si>
  <si>
    <t>NWN/243042</t>
  </si>
  <si>
    <t>NWN/243043</t>
  </si>
  <si>
    <t>NWN/243044</t>
  </si>
  <si>
    <t>CAP LEASE-CUR DELL</t>
  </si>
  <si>
    <t>NWN/243045</t>
  </si>
  <si>
    <t>NWN/243046</t>
  </si>
  <si>
    <t>NWN/243047</t>
  </si>
  <si>
    <t>CAP LS CUR DELL 547</t>
  </si>
  <si>
    <t>NWN/243049</t>
  </si>
  <si>
    <t>NWN/243050</t>
  </si>
  <si>
    <t>NWN/243051</t>
  </si>
  <si>
    <t>CAP LS CUR DELL 550</t>
  </si>
  <si>
    <t>NWN/243052</t>
  </si>
  <si>
    <t>CAP LS CUR DELL 551</t>
  </si>
  <si>
    <t>NWN/243053</t>
  </si>
  <si>
    <t>CAP LS CUR DELL 552</t>
  </si>
  <si>
    <t>NWN/243054</t>
  </si>
  <si>
    <t>CAP LS CUR DELL 553</t>
  </si>
  <si>
    <t>NWN/243055</t>
  </si>
  <si>
    <t>CAP LS CUR DELL 554</t>
  </si>
  <si>
    <t>NWN/243056</t>
  </si>
  <si>
    <t>CAP LS CUR DELL 555</t>
  </si>
  <si>
    <t>NWN/243057</t>
  </si>
  <si>
    <t>CAP LS CUR DELL 556</t>
  </si>
  <si>
    <t>NWN/243058</t>
  </si>
  <si>
    <t>CAP LS CUR DELL 557</t>
  </si>
  <si>
    <t>NWN/243059</t>
  </si>
  <si>
    <t>CAP LS CUR DELL 558</t>
  </si>
  <si>
    <t>NWN/243060</t>
  </si>
  <si>
    <t>CAP LS CUR DELL 559</t>
  </si>
  <si>
    <t>NWN/243061</t>
  </si>
  <si>
    <t>CAP LS CUR DELL 560</t>
  </si>
  <si>
    <t>NWN/243062</t>
  </si>
  <si>
    <t>CAP LS CUR DELL 561</t>
  </si>
  <si>
    <t>NWN/243063</t>
  </si>
  <si>
    <t>CAP LS CUR DELL 562</t>
  </si>
  <si>
    <t>NWN/243064</t>
  </si>
  <si>
    <t>CAP LS CUR DELL</t>
  </si>
  <si>
    <t>NWN/243065</t>
  </si>
  <si>
    <t>CAP LS CUR DELL 564</t>
  </si>
  <si>
    <t>NWN/243066</t>
  </si>
  <si>
    <t>CAP LS CUR DELL 565</t>
  </si>
  <si>
    <t>NWN/243067</t>
  </si>
  <si>
    <t>CAP LS CUR DELL 566</t>
  </si>
  <si>
    <t>NWN/243068</t>
  </si>
  <si>
    <t>CAP LS CUR DELL 567</t>
  </si>
  <si>
    <t>NWN/243069</t>
  </si>
  <si>
    <t>CAP LS CUR DELL 568</t>
  </si>
  <si>
    <t>NWN/243070</t>
  </si>
  <si>
    <t>CAP LS CUR DELL 569</t>
  </si>
  <si>
    <t>NWN/243071</t>
  </si>
  <si>
    <t>CAP LS CUR DELL 570</t>
  </si>
  <si>
    <t>NWN/243072</t>
  </si>
  <si>
    <t>CAP LS CUR DELL 573</t>
  </si>
  <si>
    <t>NWN/243073</t>
  </si>
  <si>
    <t>CAP LS CUR DELL 575</t>
  </si>
  <si>
    <t>NWN/243075</t>
  </si>
  <si>
    <t>CAP LS CUR DELL 577</t>
  </si>
  <si>
    <t>NWN/243077</t>
  </si>
  <si>
    <t>CAP LS CUR DELL 578</t>
  </si>
  <si>
    <t>NWN/243078</t>
  </si>
  <si>
    <t>CAP LS CUR DELL 579</t>
  </si>
  <si>
    <t>NWN/243079</t>
  </si>
  <si>
    <t>CAP LS CUR DELL 580</t>
  </si>
  <si>
    <t>NWN/243080</t>
  </si>
  <si>
    <t>CAP LS CUR DELL 581</t>
  </si>
  <si>
    <t>NWN/243081</t>
  </si>
  <si>
    <t>CAP LS CUR DELL 582</t>
  </si>
  <si>
    <t>NWN/243082</t>
  </si>
  <si>
    <t>CAP LS CUR DELL 583</t>
  </si>
  <si>
    <t>NWN/243083</t>
  </si>
  <si>
    <t>CAP LS CUR DELL 584</t>
  </si>
  <si>
    <t>NWN/243084</t>
  </si>
  <si>
    <t>CAP LS CUR DELL 585</t>
  </si>
  <si>
    <t>NWN/243085</t>
  </si>
  <si>
    <t>CAP LS CUR DELL 586</t>
  </si>
  <si>
    <t>NWN/243086</t>
  </si>
  <si>
    <t>CAP LS CUR DELL 587</t>
  </si>
  <si>
    <t>NWN/243087</t>
  </si>
  <si>
    <t>CAP LS CUR DELL 588</t>
  </si>
  <si>
    <t>NWN/243088</t>
  </si>
  <si>
    <t>CAP LS CUR DELL 589</t>
  </si>
  <si>
    <t>NWN/243089</t>
  </si>
  <si>
    <t>CAP LS CUR DELL 590</t>
  </si>
  <si>
    <t>NWN/243090</t>
  </si>
  <si>
    <t>CAP LS CUR DELL 591</t>
  </si>
  <si>
    <t>NWN/243091</t>
  </si>
  <si>
    <t>CAP LS CUR DELL 592</t>
  </si>
  <si>
    <t>NWN/243092</t>
  </si>
  <si>
    <t>CAP LS CUR DELL 594</t>
  </si>
  <si>
    <t>NWN/243094</t>
  </si>
  <si>
    <t>PROV FOR RATE REFUND</t>
  </si>
  <si>
    <t>NWN/229100</t>
  </si>
  <si>
    <t>PAYMENT OF DEBT INT</t>
  </si>
  <si>
    <t>NWN/237999</t>
  </si>
  <si>
    <t>OTHER LIAB-EARN TEST</t>
  </si>
  <si>
    <t>NWN/242006</t>
  </si>
  <si>
    <t>OTHER LIAB-EXEC SUPP</t>
  </si>
  <si>
    <t>NWN/242012</t>
  </si>
  <si>
    <t>UNEARNED INTEREST IN</t>
  </si>
  <si>
    <t>NWN/242020</t>
  </si>
  <si>
    <t>Gasco COS Allowance</t>
  </si>
  <si>
    <t>NWN/242022</t>
  </si>
  <si>
    <t>Res. Jonah Energy</t>
  </si>
  <si>
    <t>NWN/242030</t>
  </si>
  <si>
    <t>PGA Deferral Reserve</t>
  </si>
  <si>
    <t>NWN/242035</t>
  </si>
  <si>
    <t>DEFD RENTAL INCOME</t>
  </si>
  <si>
    <t>NWN/242058</t>
  </si>
  <si>
    <t>CONTRIBUTION-CHP CON</t>
  </si>
  <si>
    <t>NWN/242065</t>
  </si>
  <si>
    <t>DEPOSIT - ENERGY TRU</t>
  </si>
  <si>
    <t>NWN/242067</t>
  </si>
  <si>
    <t>OTHER LIAB-GAS CLEAN</t>
  </si>
  <si>
    <t>NWN/242071</t>
  </si>
  <si>
    <t>OTHER LIAB-SMPE 2004</t>
  </si>
  <si>
    <t>NWN/242091</t>
  </si>
  <si>
    <t>MATERIALS PRE-TEST</t>
  </si>
  <si>
    <t>NWN/242109</t>
  </si>
  <si>
    <t>ACCRUED SALES ORDERS</t>
  </si>
  <si>
    <t>NWN/242135</t>
  </si>
  <si>
    <t>DUE TO ENERFIN</t>
  </si>
  <si>
    <t>NWN/242150</t>
  </si>
  <si>
    <t>PR CLR TO 602-02250</t>
  </si>
  <si>
    <t>NWN/242930</t>
  </si>
  <si>
    <t>AMT CREDITS</t>
  </si>
  <si>
    <t>DEF INC TAX-STOR REV</t>
  </si>
  <si>
    <t>NWN/283091</t>
  </si>
  <si>
    <t>NWN/283092</t>
  </si>
  <si>
    <t>DEF INC TAX FED-CURR</t>
  </si>
  <si>
    <t>NWN/283093</t>
  </si>
  <si>
    <t>DEF INC TAX ST-CURRE</t>
  </si>
  <si>
    <t>NWN/283094</t>
  </si>
  <si>
    <t>DEF FED TAXES</t>
  </si>
  <si>
    <t>NWN/283400</t>
  </si>
  <si>
    <t>DEFERRED STATE TAXES</t>
  </si>
  <si>
    <t>NWN/283402</t>
  </si>
  <si>
    <t>DEF INC TAX PLMR FED</t>
  </si>
  <si>
    <t>NWN/283500</t>
  </si>
  <si>
    <t>DEF INC TAX PALMR OR</t>
  </si>
  <si>
    <t>NWN/283502</t>
  </si>
  <si>
    <t>FED DEFD TAX</t>
  </si>
  <si>
    <t>NWN/283601</t>
  </si>
  <si>
    <t>STATE DEFD TAX</t>
  </si>
  <si>
    <t>NWN/283602</t>
  </si>
  <si>
    <t>NWN/108101</t>
  </si>
  <si>
    <t>NON UTILITY ARO</t>
  </si>
  <si>
    <t>NWN/122101</t>
  </si>
  <si>
    <t>LT LIAB ASSET RET</t>
  </si>
  <si>
    <t>NWN/196999</t>
  </si>
  <si>
    <t>LT LIAB ASSET RET OB</t>
  </si>
  <si>
    <t>NWN/230001</t>
  </si>
  <si>
    <t>FAS133 L.T. REG GNS</t>
  </si>
  <si>
    <t>NWN/196630</t>
  </si>
  <si>
    <t>NWN/196635</t>
  </si>
  <si>
    <t>INT RATE GAIN LT REG</t>
  </si>
  <si>
    <t>NWN/254633</t>
  </si>
  <si>
    <t>CUST ADV-CONST</t>
  </si>
  <si>
    <t>NWN/252001</t>
  </si>
  <si>
    <t>CUST CONTRIBUTION</t>
  </si>
  <si>
    <t>NWN/252004</t>
  </si>
  <si>
    <t>CUST CONTRIBUTION RS</t>
  </si>
  <si>
    <t>NWN/252005</t>
  </si>
  <si>
    <t>FAS133 LT LS INT RS</t>
  </si>
  <si>
    <t>NWN/262633</t>
  </si>
  <si>
    <t>NWN/262637</t>
  </si>
  <si>
    <t>CAP LEASE-NONCUR DEL</t>
  </si>
  <si>
    <t>NWN/227037</t>
  </si>
  <si>
    <t>NWN/227040</t>
  </si>
  <si>
    <t>NWN/227041</t>
  </si>
  <si>
    <t>NWN/227042</t>
  </si>
  <si>
    <t>NWN/227043</t>
  </si>
  <si>
    <t>NWN/227044</t>
  </si>
  <si>
    <t>NWN/227045</t>
  </si>
  <si>
    <t>NWN/227046</t>
  </si>
  <si>
    <t>NWN/227047</t>
  </si>
  <si>
    <t>NWN/227048</t>
  </si>
  <si>
    <t>CAP LS-NC DELL 547</t>
  </si>
  <si>
    <t>NWN/227049</t>
  </si>
  <si>
    <t>NWN/227050</t>
  </si>
  <si>
    <t>NWN/227051</t>
  </si>
  <si>
    <t>CAP LS-NC DELL 550</t>
  </si>
  <si>
    <t>NWN/227052</t>
  </si>
  <si>
    <t>CAP LS-NC DELL 551</t>
  </si>
  <si>
    <t>NWN/227053</t>
  </si>
  <si>
    <t>CAP LS-NC DELL 552</t>
  </si>
  <si>
    <t>NWN/227054</t>
  </si>
  <si>
    <t>CAP LS-NC DELL 553</t>
  </si>
  <si>
    <t>NWN/227055</t>
  </si>
  <si>
    <t>CAP LS-NC DELL 554</t>
  </si>
  <si>
    <t>NWN/227056</t>
  </si>
  <si>
    <t>CAP LS-NC DELL 555</t>
  </si>
  <si>
    <t>NWN/227057</t>
  </si>
  <si>
    <t>CAP LS-NC DELL 556</t>
  </si>
  <si>
    <t>NWN/227058</t>
  </si>
  <si>
    <t>CAP LS-NC DELL 557</t>
  </si>
  <si>
    <t>NWN/227059</t>
  </si>
  <si>
    <t>CAP LS-NC DELL 558</t>
  </si>
  <si>
    <t>NWN/227060</t>
  </si>
  <si>
    <t>CAP LS-NC DELL 559</t>
  </si>
  <si>
    <t>NWN/227061</t>
  </si>
  <si>
    <t>CAP LS-NC DELL 560</t>
  </si>
  <si>
    <t>NWN/227062</t>
  </si>
  <si>
    <t>CAP LS-NC DELL 561</t>
  </si>
  <si>
    <t>NWN/227063</t>
  </si>
  <si>
    <t>CAP LS-NC DELL 562</t>
  </si>
  <si>
    <t>NWN/227064</t>
  </si>
  <si>
    <t>CAP LS-NC DELL</t>
  </si>
  <si>
    <t>CAP LS-NC DELL 564</t>
  </si>
  <si>
    <t>NWN/227066</t>
  </si>
  <si>
    <t>CAP LS-NC DELL 565</t>
  </si>
  <si>
    <t>NWN/227067</t>
  </si>
  <si>
    <t>CAP LS-NC DELL 566</t>
  </si>
  <si>
    <t>NWN/227068</t>
  </si>
  <si>
    <t>CAP LS NON-CUR 567</t>
  </si>
  <si>
    <t>NWN/227069</t>
  </si>
  <si>
    <t>CAP LS-NC DELL 568</t>
  </si>
  <si>
    <t>NWN/227070</t>
  </si>
  <si>
    <t>CAP LS-NC DELL 569</t>
  </si>
  <si>
    <t>NWN/227071</t>
  </si>
  <si>
    <t>CAP LS-NC DELL 570</t>
  </si>
  <si>
    <t>NWN/227072</t>
  </si>
  <si>
    <t>CAP LS-NC DELL 573</t>
  </si>
  <si>
    <t>NWN/227073</t>
  </si>
  <si>
    <t>CAP LS-NC DELL 575</t>
  </si>
  <si>
    <t>NWN/227075</t>
  </si>
  <si>
    <t>CAP LS-NC DELL 577</t>
  </si>
  <si>
    <t>NWN/227077</t>
  </si>
  <si>
    <t>CAP LS-NC DELL 578</t>
  </si>
  <si>
    <t>NWN/227078</t>
  </si>
  <si>
    <t>CAP LS-NC DELL 579</t>
  </si>
  <si>
    <t>NWN/227079</t>
  </si>
  <si>
    <t>CAP LS-NC DELL 580</t>
  </si>
  <si>
    <t>NWN/227080</t>
  </si>
  <si>
    <t>CAP LS-NC DELL 581</t>
  </si>
  <si>
    <t>NWN/227081</t>
  </si>
  <si>
    <t>CAP LS-NC DELL 582</t>
  </si>
  <si>
    <t>NWN/227082</t>
  </si>
  <si>
    <t>CAP LS-NC DELL 583</t>
  </si>
  <si>
    <t>NWN/227083</t>
  </si>
  <si>
    <t>CAP LS-NC DELL 584</t>
  </si>
  <si>
    <t>NWN/227084</t>
  </si>
  <si>
    <t>CAP LS-NC DELL 585</t>
  </si>
  <si>
    <t>NWN/227085</t>
  </si>
  <si>
    <t>CAP LS-NC DELL 586</t>
  </si>
  <si>
    <t>NWN/227086</t>
  </si>
  <si>
    <t>CAP LS-NC DELL 587</t>
  </si>
  <si>
    <t>NWN/227087</t>
  </si>
  <si>
    <t>CAP LS-NC DELL 588</t>
  </si>
  <si>
    <t>NWN/227088</t>
  </si>
  <si>
    <t>CAP LS-NC DELL 589</t>
  </si>
  <si>
    <t>NWN/227089</t>
  </si>
  <si>
    <t>CAP LS-NC DELL 590</t>
  </si>
  <si>
    <t>NWN/227090</t>
  </si>
  <si>
    <t>CAP LS-NC DELL 591</t>
  </si>
  <si>
    <t>NWN/227091</t>
  </si>
  <si>
    <t>CAP LS-NC DELL 592</t>
  </si>
  <si>
    <t>NWN/227092</t>
  </si>
  <si>
    <t>CAP LS-NC DELL 594</t>
  </si>
  <si>
    <t>NWN/227094</t>
  </si>
  <si>
    <t>EDCP</t>
  </si>
  <si>
    <t>NWN/228401</t>
  </si>
  <si>
    <t>DFED INC - POSTRTMNT</t>
  </si>
  <si>
    <t>NWN/253039</t>
  </si>
  <si>
    <t>DFED GAINS - SALES O</t>
  </si>
  <si>
    <t>NWN/256016</t>
  </si>
  <si>
    <t>DEFD GAIN - 2004 VAN</t>
  </si>
  <si>
    <t>NWN/256017</t>
  </si>
  <si>
    <t>INJ &amp; DAM RES-TUALAT</t>
  </si>
  <si>
    <t>NWN/262141</t>
  </si>
  <si>
    <t>RES OFFSET -ENV EPGM</t>
  </si>
  <si>
    <t>NWN/262158</t>
  </si>
  <si>
    <t>ENV. BASE RATE DEFL.</t>
  </si>
  <si>
    <t>NWN/262160</t>
  </si>
  <si>
    <t>RES OFF- TUALATIN</t>
  </si>
  <si>
    <t>NWN/262161</t>
  </si>
  <si>
    <t>DUE ENERFIN - ST HEL</t>
  </si>
  <si>
    <t>NWN/263017</t>
  </si>
  <si>
    <t>JAN 2020</t>
  </si>
  <si>
    <t>FEB 2020</t>
  </si>
  <si>
    <t>MAR 2020</t>
  </si>
  <si>
    <t>GL Account Name</t>
  </si>
  <si>
    <t>101602</t>
  </si>
  <si>
    <t>108602</t>
  </si>
  <si>
    <t>186225</t>
  </si>
  <si>
    <t>186227</t>
  </si>
  <si>
    <t>101003</t>
  </si>
  <si>
    <t>108018</t>
  </si>
  <si>
    <t>186022</t>
  </si>
  <si>
    <t>186046</t>
  </si>
  <si>
    <t>234401</t>
  </si>
  <si>
    <t>231004</t>
  </si>
  <si>
    <t>283011</t>
  </si>
  <si>
    <t>227065</t>
  </si>
  <si>
    <t>Environmental Admin Costs</t>
  </si>
  <si>
    <t>Accumulated Depreciation Average Factor</t>
  </si>
  <si>
    <t>Category Assignment</t>
  </si>
  <si>
    <t>OR CAT ASC 740 ADJ</t>
  </si>
  <si>
    <t>NWN/186229</t>
  </si>
  <si>
    <t>SALEM COMP REBUI COS</t>
  </si>
  <si>
    <t>NWN/186822</t>
  </si>
  <si>
    <t>ONENECK BEND LHI AMR</t>
  </si>
  <si>
    <t>NWN/186047</t>
  </si>
  <si>
    <t>ST. HONORE LHI COSTS</t>
  </si>
  <si>
    <t>NWN/186048</t>
  </si>
  <si>
    <t>DAIRY BUIL LHI COSTS</t>
  </si>
  <si>
    <t>NWN/186050</t>
  </si>
  <si>
    <t>TAX ACC-PR DFD 6.2%</t>
  </si>
  <si>
    <t>NWN/236049</t>
  </si>
  <si>
    <t>INT ACC- X.XX%, 20XX</t>
  </si>
  <si>
    <t>NWN/237116</t>
  </si>
  <si>
    <t>SALE OF OPS LHI-DEFE</t>
  </si>
  <si>
    <t>NWN/254318</t>
  </si>
  <si>
    <t>APR 2020</t>
  </si>
  <si>
    <t>MAY 2020</t>
  </si>
  <si>
    <t>JUN 2020</t>
  </si>
  <si>
    <t>186229</t>
  </si>
  <si>
    <t>186430</t>
  </si>
  <si>
    <t>186432</t>
  </si>
  <si>
    <t>186434</t>
  </si>
  <si>
    <t>186436</t>
  </si>
  <si>
    <t>186438</t>
  </si>
  <si>
    <t>186439</t>
  </si>
  <si>
    <t>186440</t>
  </si>
  <si>
    <t>186441</t>
  </si>
  <si>
    <t>186822</t>
  </si>
  <si>
    <t>186047</t>
  </si>
  <si>
    <t>186048</t>
  </si>
  <si>
    <t>186050</t>
  </si>
  <si>
    <t>254315</t>
  </si>
  <si>
    <t>254318</t>
  </si>
  <si>
    <t>262637</t>
  </si>
  <si>
    <t>253039</t>
  </si>
  <si>
    <t>No Balance</t>
  </si>
  <si>
    <t>Under 500159</t>
  </si>
  <si>
    <t>COVID-19</t>
  </si>
  <si>
    <t>Under 500170</t>
  </si>
  <si>
    <t>Under 500171</t>
  </si>
  <si>
    <t>Under 500172</t>
  </si>
  <si>
    <t>Under 500179</t>
  </si>
  <si>
    <t>Under 500181</t>
  </si>
  <si>
    <t>SAP BS</t>
  </si>
  <si>
    <t>WC File</t>
  </si>
  <si>
    <t>Diff</t>
  </si>
  <si>
    <t>Is in the WC File</t>
  </si>
  <si>
    <t>Added</t>
  </si>
  <si>
    <t>Average Invested Capital (AIC)</t>
  </si>
  <si>
    <t>Non-Operating Investments (NOI)</t>
  </si>
  <si>
    <t>Rate Base (RB) or Total Investments</t>
  </si>
  <si>
    <t>CATEGORY</t>
  </si>
  <si>
    <t>3P</t>
  </si>
  <si>
    <t>3D</t>
  </si>
  <si>
    <t>3G</t>
  </si>
  <si>
    <t>Gas Storage</t>
  </si>
  <si>
    <t>Reserve (Deprec)</t>
  </si>
  <si>
    <t>Ensure is inputted to GL Acct 283061 for WA</t>
  </si>
  <si>
    <t>Ensure is inputted to GL Acct 254100 for WA</t>
  </si>
  <si>
    <t>101001</t>
  </si>
  <si>
    <t>108017</t>
  </si>
  <si>
    <t>172503</t>
  </si>
  <si>
    <t>186293</t>
  </si>
  <si>
    <t>&lt; Use for RB Plant Allocation</t>
  </si>
  <si>
    <t>&lt; Use for RB Depreciation Allocation</t>
  </si>
  <si>
    <t>&lt; Use for RB Gas Storage Allocation</t>
  </si>
  <si>
    <t>Current Assets</t>
  </si>
  <si>
    <t>Current Liabilities</t>
  </si>
  <si>
    <t>JUL 2020</t>
  </si>
  <si>
    <t>AUG 2020</t>
  </si>
  <si>
    <t>SEP 2020</t>
  </si>
  <si>
    <t>TREASURY WF WIRE CLE</t>
  </si>
  <si>
    <t>NWN/131535</t>
  </si>
  <si>
    <t>A/R - WC GAUTHIER</t>
  </si>
  <si>
    <t>NWN/143030</t>
  </si>
  <si>
    <t>OR COVID COST SAV DE</t>
  </si>
  <si>
    <t>NWN/186442</t>
  </si>
  <si>
    <t>WA COVID COST SAV DE</t>
  </si>
  <si>
    <t>NWN/186443</t>
  </si>
  <si>
    <t>2019 GC600 COMP AMOR</t>
  </si>
  <si>
    <t>NWN/186819</t>
  </si>
  <si>
    <t>2019 GC600 COMP UT A</t>
  </si>
  <si>
    <t>NWN/186821</t>
  </si>
  <si>
    <t>A/P - CONCUR</t>
  </si>
  <si>
    <t>NWN/232210</t>
  </si>
  <si>
    <t>EASCR</t>
  </si>
  <si>
    <t>NWN/242110</t>
  </si>
  <si>
    <t>OR CARES</t>
  </si>
  <si>
    <t>NWN/242111</t>
  </si>
  <si>
    <t>186821</t>
  </si>
  <si>
    <t>186819</t>
  </si>
  <si>
    <t>143030</t>
  </si>
  <si>
    <t>186442</t>
  </si>
  <si>
    <t>186443</t>
  </si>
  <si>
    <t>254317</t>
  </si>
  <si>
    <t>Total Detail</t>
  </si>
  <si>
    <t>VAR</t>
  </si>
  <si>
    <t>RCL</t>
  </si>
  <si>
    <t>OPT</t>
  </si>
  <si>
    <t>FAS</t>
  </si>
  <si>
    <t>2019/03</t>
  </si>
  <si>
    <t>3</t>
  </si>
  <si>
    <t>2019</t>
  </si>
  <si>
    <t>USD</t>
  </si>
  <si>
    <t>40</t>
  </si>
  <si>
    <t>SA</t>
  </si>
  <si>
    <t/>
  </si>
  <si>
    <t>5000</t>
  </si>
  <si>
    <t>Reclass Current Portion PBA SEC Def Equity Interes</t>
  </si>
  <si>
    <t>101967374</t>
  </si>
  <si>
    <t>Year/month</t>
  </si>
  <si>
    <t>Posting period</t>
  </si>
  <si>
    <t>Fiscal Year</t>
  </si>
  <si>
    <t>Text</t>
  </si>
  <si>
    <t>Local Currency</t>
  </si>
  <si>
    <t>Amount</t>
  </si>
  <si>
    <t>Posting Key</t>
  </si>
  <si>
    <t>Document Date</t>
  </si>
  <si>
    <t>Document Type</t>
  </si>
  <si>
    <t>Document Number</t>
  </si>
  <si>
    <t>Cost Center</t>
  </si>
  <si>
    <t>Cost Element</t>
  </si>
  <si>
    <t>Company Code</t>
  </si>
  <si>
    <t>Account</t>
  </si>
  <si>
    <t>ACCT TYPE</t>
  </si>
  <si>
    <t>3L</t>
  </si>
  <si>
    <t>&lt; Use for RB Leasehold Imp Allocation</t>
  </si>
  <si>
    <t>2020 Rate Case - DIT (13-Month AMA)</t>
  </si>
  <si>
    <t>13-Month</t>
  </si>
  <si>
    <t>ACCUM DEPRN UTILITY</t>
  </si>
  <si>
    <t>Pmt Proc Cash Cleari</t>
  </si>
  <si>
    <t>INVEST IN NNG FINL</t>
  </si>
  <si>
    <t>DECOUP DEF OR - COMM</t>
  </si>
  <si>
    <t>AMORT OR DECOUP-COMM</t>
  </si>
  <si>
    <t>PROPERTY REFUNDS OR</t>
  </si>
  <si>
    <t>263012</t>
  </si>
  <si>
    <t>RATE BASE</t>
  </si>
  <si>
    <t>GL ACCT NAME</t>
  </si>
  <si>
    <t>GL ACCT #</t>
  </si>
  <si>
    <t>GL ACCT</t>
  </si>
  <si>
    <t>NON-OPERATING INVESTMENTS</t>
  </si>
  <si>
    <t>AVERAGE INVESTED CAPITAL</t>
  </si>
  <si>
    <t>TOTAL</t>
  </si>
  <si>
    <t>NET ASSET</t>
  </si>
  <si>
    <t>SETTLEMENT</t>
  </si>
  <si>
    <t>CATEGORY NAME</t>
  </si>
  <si>
    <t>2018 WA GRC CATEGORY NAME</t>
  </si>
  <si>
    <t>Accumulated Depreciation</t>
  </si>
  <si>
    <t>DIT</t>
  </si>
  <si>
    <t>3C</t>
  </si>
  <si>
    <t>Customer Contrib</t>
  </si>
  <si>
    <t>Customer Contribution 100% to WA</t>
  </si>
  <si>
    <t>CAT</t>
  </si>
  <si>
    <t>ITEM</t>
  </si>
  <si>
    <t>Source &gt;&gt;&gt;&gt;</t>
  </si>
  <si>
    <t>WASHINGTON ALLOCATION %:</t>
  </si>
  <si>
    <t>Net Working Capital</t>
  </si>
  <si>
    <t>WA Allocation</t>
  </si>
  <si>
    <t>Total Working Capital - WA</t>
  </si>
  <si>
    <t>Total Working Capital - OR</t>
  </si>
  <si>
    <t>Balance check</t>
  </si>
  <si>
    <t>2018 WA GRC - UG 181053</t>
  </si>
  <si>
    <t>WA2020 RR ALLOCATION FACTORS</t>
  </si>
  <si>
    <t>GL 500193</t>
  </si>
  <si>
    <t>500193</t>
  </si>
  <si>
    <t>Part of 500181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</si>
</sst>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0_);\(0\)"/>
    <numFmt numFmtId="168" formatCode="#,##0.00;\-#,##0.00;#,##0.00;@"/>
    <numFmt numFmtId="169" formatCode="_(* #,##0.000_);_(* \(#,##0.000\);_(* &quot;-&quot;??_);_(@_)"/>
    <numFmt numFmtId="170" formatCode="_(* #,##0.0_);_(* \(#,##0.0\);_(* &quot;-&quot;??_);_(@_)"/>
    <numFmt numFmtId="171" formatCode="[$-409]mmmm\ d\,\ yyyy;@"/>
    <numFmt numFmtId="172" formatCode="_(* #,##0.0000_);_(* \(#,##0.00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28" applyNumberFormat="0" applyAlignment="0" applyProtection="0"/>
    <xf numFmtId="0" fontId="25" fillId="17" borderId="29" applyNumberFormat="0" applyAlignment="0" applyProtection="0"/>
    <xf numFmtId="0" fontId="26" fillId="17" borderId="28" applyNumberFormat="0" applyAlignment="0" applyProtection="0"/>
    <xf numFmtId="0" fontId="27" fillId="0" borderId="30" applyNumberFormat="0" applyFill="0" applyAlignment="0" applyProtection="0"/>
    <xf numFmtId="0" fontId="28" fillId="18" borderId="31" applyNumberFormat="0" applyAlignment="0" applyProtection="0"/>
    <xf numFmtId="0" fontId="13" fillId="0" borderId="0" applyNumberFormat="0" applyFill="0" applyBorder="0" applyAlignment="0" applyProtection="0"/>
    <xf numFmtId="0" fontId="1" fillId="19" borderId="32" applyNumberFormat="0" applyFont="0" applyAlignment="0" applyProtection="0"/>
    <xf numFmtId="0" fontId="29" fillId="0" borderId="0" applyNumberFormat="0" applyFill="0" applyBorder="0" applyAlignment="0" applyProtection="0"/>
    <xf numFmtId="0" fontId="3" fillId="0" borderId="33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279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166" fontId="2" fillId="0" borderId="0" xfId="3" applyNumberFormat="1" applyFont="1" applyFill="1" applyAlignment="1">
      <alignment horizontal="right"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1" xfId="0" applyFont="1" applyFill="1" applyBorder="1" applyAlignment="1">
      <alignment horizontal="center"/>
    </xf>
    <xf numFmtId="164" fontId="6" fillId="0" borderId="0" xfId="1" applyNumberFormat="1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0" fontId="8" fillId="0" borderId="0" xfId="0" applyFont="1" applyFill="1"/>
    <xf numFmtId="164" fontId="6" fillId="0" borderId="1" xfId="1" applyNumberFormat="1" applyFont="1" applyFill="1" applyBorder="1"/>
    <xf numFmtId="10" fontId="6" fillId="0" borderId="0" xfId="3" applyNumberFormat="1" applyFont="1" applyFill="1"/>
    <xf numFmtId="0" fontId="8" fillId="0" borderId="0" xfId="0" applyFont="1" applyFill="1" applyBorder="1" applyAlignment="1">
      <alignment horizontal="center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164" fontId="8" fillId="0" borderId="1" xfId="1" applyNumberFormat="1" applyFont="1" applyFill="1" applyBorder="1" applyAlignment="1">
      <alignment horizontal="center" wrapText="1"/>
    </xf>
    <xf numFmtId="167" fontId="8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8" fillId="0" borderId="2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164" fontId="6" fillId="0" borderId="0" xfId="1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0" fillId="0" borderId="0" xfId="0" applyFill="1"/>
    <xf numFmtId="10" fontId="6" fillId="0" borderId="0" xfId="0" applyNumberFormat="1" applyFont="1" applyFill="1"/>
    <xf numFmtId="0" fontId="13" fillId="0" borderId="0" xfId="0" applyFont="1"/>
    <xf numFmtId="166" fontId="0" fillId="0" borderId="0" xfId="0" applyNumberFormat="1" applyFont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8" fillId="0" borderId="2" xfId="1" applyNumberFormat="1" applyFont="1" applyFill="1" applyBorder="1"/>
    <xf numFmtId="164" fontId="8" fillId="0" borderId="0" xfId="0" applyNumberFormat="1" applyFont="1" applyFill="1"/>
    <xf numFmtId="164" fontId="8" fillId="0" borderId="0" xfId="1" applyNumberFormat="1" applyFont="1" applyFill="1"/>
    <xf numFmtId="164" fontId="7" fillId="0" borderId="0" xfId="1" applyNumberFormat="1" applyFont="1" applyFill="1" applyBorder="1"/>
    <xf numFmtId="10" fontId="6" fillId="0" borderId="0" xfId="0" applyNumberFormat="1" applyFont="1" applyFill="1" applyBorder="1"/>
    <xf numFmtId="0" fontId="6" fillId="0" borderId="18" xfId="0" applyFont="1" applyFill="1" applyBorder="1"/>
    <xf numFmtId="164" fontId="8" fillId="0" borderId="0" xfId="1" applyNumberFormat="1" applyFont="1" applyFill="1" applyBorder="1" applyAlignment="1">
      <alignment horizontal="center"/>
    </xf>
    <xf numFmtId="0" fontId="14" fillId="0" borderId="0" xfId="0" applyFont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49" fontId="15" fillId="4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0" xfId="0" applyNumberFormat="1" applyFont="1" applyFill="1" applyAlignment="1">
      <alignment vertical="top"/>
    </xf>
    <xf numFmtId="0" fontId="3" fillId="0" borderId="0" xfId="0" applyFont="1" applyFill="1"/>
    <xf numFmtId="0" fontId="16" fillId="0" borderId="0" xfId="6"/>
    <xf numFmtId="0" fontId="6" fillId="0" borderId="0" xfId="0" quotePrefix="1" applyFont="1" applyFill="1" applyAlignment="1">
      <alignment horizontal="center"/>
    </xf>
    <xf numFmtId="0" fontId="3" fillId="2" borderId="0" xfId="0" applyFont="1" applyFill="1"/>
    <xf numFmtId="49" fontId="15" fillId="9" borderId="6" xfId="0" applyNumberFormat="1" applyFont="1" applyFill="1" applyBorder="1" applyAlignment="1">
      <alignment horizontal="left" vertical="center" wrapText="1"/>
    </xf>
    <xf numFmtId="49" fontId="15" fillId="9" borderId="6" xfId="0" applyNumberFormat="1" applyFont="1" applyFill="1" applyBorder="1" applyAlignment="1">
      <alignment horizontal="left" vertical="center" wrapText="1" indent="4"/>
    </xf>
    <xf numFmtId="43" fontId="6" fillId="0" borderId="0" xfId="1" applyNumberFormat="1" applyFont="1" applyFill="1"/>
    <xf numFmtId="164" fontId="6" fillId="0" borderId="18" xfId="1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49" fontId="10" fillId="4" borderId="6" xfId="0" applyNumberFormat="1" applyFont="1" applyFill="1" applyBorder="1" applyAlignment="1">
      <alignment horizontal="right" vertical="center" wrapText="1"/>
    </xf>
    <xf numFmtId="49" fontId="10" fillId="4" borderId="6" xfId="0" applyNumberFormat="1" applyFont="1" applyFill="1" applyBorder="1" applyAlignment="1">
      <alignment horizontal="left" vertical="center" wrapText="1"/>
    </xf>
    <xf numFmtId="168" fontId="10" fillId="5" borderId="6" xfId="0" applyNumberFormat="1" applyFont="1" applyFill="1" applyBorder="1" applyAlignment="1">
      <alignment horizontal="right" vertical="center" wrapText="1"/>
    </xf>
    <xf numFmtId="168" fontId="10" fillId="7" borderId="6" xfId="0" applyNumberFormat="1" applyFont="1" applyFill="1" applyBorder="1" applyAlignment="1">
      <alignment horizontal="right" vertical="center" wrapText="1"/>
    </xf>
    <xf numFmtId="168" fontId="10" fillId="3" borderId="6" xfId="0" applyNumberFormat="1" applyFont="1" applyFill="1" applyBorder="1" applyAlignment="1">
      <alignment horizontal="right" vertical="center" wrapText="1"/>
    </xf>
    <xf numFmtId="164" fontId="6" fillId="0" borderId="23" xfId="1" applyNumberFormat="1" applyFont="1" applyFill="1" applyBorder="1" applyAlignment="1">
      <alignment horizontal="center"/>
    </xf>
    <xf numFmtId="44" fontId="0" fillId="0" borderId="0" xfId="2" applyFont="1"/>
    <xf numFmtId="0" fontId="6" fillId="0" borderId="0" xfId="0" applyFont="1" applyFill="1" applyAlignment="1">
      <alignment wrapText="1"/>
    </xf>
    <xf numFmtId="49" fontId="15" fillId="9" borderId="6" xfId="0" applyNumberFormat="1" applyFont="1" applyFill="1" applyBorder="1" applyAlignment="1">
      <alignment horizontal="left" vertical="center" wrapText="1" indent="2"/>
    </xf>
    <xf numFmtId="49" fontId="15" fillId="9" borderId="6" xfId="0" applyNumberFormat="1" applyFont="1" applyFill="1" applyBorder="1" applyAlignment="1">
      <alignment horizontal="left" vertical="center" wrapText="1" indent="3"/>
    </xf>
    <xf numFmtId="49" fontId="15" fillId="9" borderId="6" xfId="0" applyNumberFormat="1" applyFont="1" applyFill="1" applyBorder="1" applyAlignment="1">
      <alignment horizontal="left" vertical="center" wrapText="1" indent="5"/>
    </xf>
    <xf numFmtId="0" fontId="15" fillId="9" borderId="6" xfId="0" applyNumberFormat="1" applyFont="1" applyFill="1" applyBorder="1" applyAlignment="1">
      <alignment horizontal="left" vertical="center" wrapText="1"/>
    </xf>
    <xf numFmtId="0" fontId="0" fillId="45" borderId="0" xfId="0" applyFill="1"/>
    <xf numFmtId="0" fontId="0" fillId="46" borderId="0" xfId="0" applyFill="1"/>
    <xf numFmtId="39" fontId="0" fillId="0" borderId="0" xfId="0" applyNumberFormat="1"/>
    <xf numFmtId="1" fontId="0" fillId="0" borderId="0" xfId="0" applyNumberFormat="1" applyFill="1"/>
    <xf numFmtId="164" fontId="8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 wrapText="1"/>
    </xf>
    <xf numFmtId="49" fontId="15" fillId="4" borderId="6" xfId="0" applyNumberFormat="1" applyFont="1" applyFill="1" applyBorder="1" applyAlignment="1">
      <alignment horizontal="right" vertical="center" wrapText="1"/>
    </xf>
    <xf numFmtId="49" fontId="4" fillId="6" borderId="6" xfId="0" applyNumberFormat="1" applyFont="1" applyFill="1" applyBorder="1" applyAlignment="1">
      <alignment horizontal="left" vertical="center" wrapText="1"/>
    </xf>
    <xf numFmtId="49" fontId="2" fillId="8" borderId="6" xfId="0" applyNumberFormat="1" applyFont="1" applyFill="1" applyBorder="1" applyAlignment="1">
      <alignment horizontal="left" vertical="center" wrapText="1"/>
    </xf>
    <xf numFmtId="49" fontId="2" fillId="9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/>
    <xf numFmtId="0" fontId="4" fillId="0" borderId="0" xfId="0" applyFont="1" applyFill="1" applyBorder="1"/>
    <xf numFmtId="0" fontId="2" fillId="0" borderId="0" xfId="0" quotePrefix="1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Fill="1" applyBorder="1" applyAlignment="1"/>
    <xf numFmtId="0" fontId="14" fillId="0" borderId="0" xfId="0" applyFont="1" applyFill="1" applyBorder="1"/>
    <xf numFmtId="165" fontId="6" fillId="0" borderId="0" xfId="2" applyNumberFormat="1" applyFont="1" applyFill="1"/>
    <xf numFmtId="0" fontId="0" fillId="0" borderId="0" xfId="0" applyFill="1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horizontal="left" vertical="center" wrapText="1" indent="4"/>
    </xf>
    <xf numFmtId="9" fontId="6" fillId="0" borderId="0" xfId="3" applyFont="1" applyFill="1"/>
    <xf numFmtId="0" fontId="33" fillId="0" borderId="0" xfId="0" applyFont="1" applyBorder="1" applyAlignment="1"/>
    <xf numFmtId="49" fontId="10" fillId="9" borderId="6" xfId="0" applyNumberFormat="1" applyFont="1" applyFill="1" applyBorder="1" applyAlignment="1">
      <alignment horizontal="left" vertical="center" wrapText="1"/>
    </xf>
    <xf numFmtId="49" fontId="10" fillId="9" borderId="6" xfId="0" applyNumberFormat="1" applyFont="1" applyFill="1" applyBorder="1" applyAlignment="1">
      <alignment horizontal="left" vertical="center" wrapText="1" indent="3"/>
    </xf>
    <xf numFmtId="0" fontId="0" fillId="2" borderId="0" xfId="0" applyFill="1"/>
    <xf numFmtId="0" fontId="13" fillId="2" borderId="0" xfId="0" applyFont="1" applyFill="1"/>
    <xf numFmtId="0" fontId="3" fillId="12" borderId="0" xfId="0" applyFont="1" applyFill="1" applyAlignment="1">
      <alignment horizontal="center"/>
    </xf>
    <xf numFmtId="0" fontId="34" fillId="12" borderId="0" xfId="0" applyFont="1" applyFill="1" applyAlignment="1">
      <alignment horizontal="center"/>
    </xf>
    <xf numFmtId="0" fontId="13" fillId="0" borderId="0" xfId="0" applyFont="1" applyFill="1"/>
    <xf numFmtId="14" fontId="3" fillId="0" borderId="0" xfId="0" applyNumberFormat="1" applyFont="1"/>
    <xf numFmtId="43" fontId="6" fillId="0" borderId="0" xfId="1" applyNumberFormat="1" applyFont="1" applyFill="1" applyBorder="1"/>
    <xf numFmtId="39" fontId="2" fillId="0" borderId="0" xfId="0" applyNumberFormat="1" applyFont="1"/>
    <xf numFmtId="168" fontId="15" fillId="7" borderId="6" xfId="0" applyNumberFormat="1" applyFont="1" applyFill="1" applyBorder="1" applyAlignment="1">
      <alignment horizontal="right" vertical="center" wrapText="1"/>
    </xf>
    <xf numFmtId="168" fontId="15" fillId="3" borderId="6" xfId="0" applyNumberFormat="1" applyFont="1" applyFill="1" applyBorder="1" applyAlignment="1">
      <alignment horizontal="right" vertical="center" wrapText="1"/>
    </xf>
    <xf numFmtId="0" fontId="15" fillId="7" borderId="6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0" fillId="48" borderId="0" xfId="0" applyNumberFormat="1" applyFont="1" applyFill="1"/>
    <xf numFmtId="0" fontId="2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6" fillId="0" borderId="0" xfId="0" quotePrefix="1" applyNumberFormat="1" applyFont="1" applyFill="1" applyAlignment="1">
      <alignment horizontal="center"/>
    </xf>
    <xf numFmtId="49" fontId="6" fillId="0" borderId="0" xfId="0" quotePrefix="1" applyNumberFormat="1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3" fillId="45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/>
    <xf numFmtId="0" fontId="4" fillId="47" borderId="24" xfId="0" applyFont="1" applyFill="1" applyBorder="1" applyAlignment="1"/>
    <xf numFmtId="0" fontId="4" fillId="47" borderId="24" xfId="0" applyFont="1" applyFill="1" applyBorder="1" applyAlignment="1">
      <alignment horizontal="center"/>
    </xf>
    <xf numFmtId="168" fontId="35" fillId="3" borderId="6" xfId="0" applyNumberFormat="1" applyFont="1" applyFill="1" applyBorder="1" applyAlignment="1">
      <alignment horizontal="right" vertical="center" wrapText="1"/>
    </xf>
    <xf numFmtId="43" fontId="0" fillId="0" borderId="0" xfId="1" applyFont="1" applyFill="1"/>
    <xf numFmtId="164" fontId="8" fillId="0" borderId="0" xfId="1" applyNumberFormat="1" applyFont="1" applyFill="1" applyBorder="1" applyAlignment="1"/>
    <xf numFmtId="0" fontId="3" fillId="0" borderId="0" xfId="0" applyFont="1"/>
    <xf numFmtId="164" fontId="0" fillId="0" borderId="0" xfId="1" applyNumberFormat="1" applyFont="1"/>
    <xf numFmtId="17" fontId="0" fillId="11" borderId="0" xfId="0" applyNumberForma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164" fontId="13" fillId="0" borderId="0" xfId="1" applyNumberFormat="1" applyFont="1"/>
    <xf numFmtId="0" fontId="3" fillId="11" borderId="0" xfId="0" applyFont="1" applyFill="1" applyAlignment="1">
      <alignment horizontal="center"/>
    </xf>
    <xf numFmtId="43" fontId="9" fillId="0" borderId="0" xfId="1" applyNumberFormat="1" applyFont="1" applyFill="1" applyBorder="1"/>
    <xf numFmtId="0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35" fillId="9" borderId="6" xfId="0" applyNumberFormat="1" applyFont="1" applyFill="1" applyBorder="1" applyAlignment="1">
      <alignment horizontal="left" vertical="center" wrapText="1" indent="4"/>
    </xf>
    <xf numFmtId="0" fontId="35" fillId="9" borderId="6" xfId="0" applyNumberFormat="1" applyFont="1" applyFill="1" applyBorder="1" applyAlignment="1">
      <alignment horizontal="left" vertical="center" wrapText="1"/>
    </xf>
    <xf numFmtId="49" fontId="35" fillId="9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0" xfId="4" applyAlignment="1">
      <alignment vertical="top"/>
    </xf>
    <xf numFmtId="0" fontId="5" fillId="50" borderId="24" xfId="4" applyFill="1" applyBorder="1" applyAlignment="1">
      <alignment vertical="top"/>
    </xf>
    <xf numFmtId="0" fontId="5" fillId="50" borderId="24" xfId="4" applyFill="1" applyBorder="1" applyAlignment="1">
      <alignment vertical="top" wrapText="1"/>
    </xf>
    <xf numFmtId="0" fontId="5" fillId="2" borderId="0" xfId="4" applyFill="1" applyAlignment="1">
      <alignment vertical="top"/>
    </xf>
    <xf numFmtId="14" fontId="5" fillId="2" borderId="0" xfId="4" applyNumberFormat="1" applyFill="1" applyAlignment="1">
      <alignment horizontal="right" vertical="top"/>
    </xf>
    <xf numFmtId="4" fontId="5" fillId="2" borderId="0" xfId="4" applyNumberFormat="1" applyFill="1" applyAlignment="1">
      <alignment horizontal="right" vertical="top"/>
    </xf>
    <xf numFmtId="0" fontId="4" fillId="51" borderId="0" xfId="0" applyFont="1" applyFill="1" applyBorder="1" applyAlignment="1">
      <alignment horizontal="center"/>
    </xf>
    <xf numFmtId="0" fontId="4" fillId="51" borderId="0" xfId="0" applyFont="1" applyFill="1" applyBorder="1"/>
    <xf numFmtId="0" fontId="2" fillId="51" borderId="0" xfId="0" applyFont="1" applyFill="1" applyBorder="1"/>
    <xf numFmtId="0" fontId="2" fillId="51" borderId="0" xfId="0" applyFont="1" applyFill="1"/>
    <xf numFmtId="49" fontId="3" fillId="0" borderId="0" xfId="0" applyNumberFormat="1" applyFont="1" applyFill="1"/>
    <xf numFmtId="49" fontId="6" fillId="0" borderId="0" xfId="0" applyNumberFormat="1" applyFont="1" applyFill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4" fillId="0" borderId="0" xfId="1" applyNumberFormat="1" applyFont="1"/>
    <xf numFmtId="164" fontId="2" fillId="0" borderId="0" xfId="1" applyNumberFormat="1" applyFont="1" applyFill="1"/>
    <xf numFmtId="0" fontId="2" fillId="4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3" applyNumberFormat="1" applyFont="1"/>
    <xf numFmtId="44" fontId="3" fillId="0" borderId="0" xfId="0" applyNumberFormat="1" applyFont="1"/>
    <xf numFmtId="0" fontId="4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8" fillId="0" borderId="0" xfId="0" applyFont="1"/>
    <xf numFmtId="0" fontId="2" fillId="0" borderId="0" xfId="0" applyFont="1" applyFill="1" applyBorder="1"/>
    <xf numFmtId="0" fontId="2" fillId="51" borderId="0" xfId="0" applyFont="1" applyFill="1" applyAlignment="1">
      <alignment horizontal="right"/>
    </xf>
    <xf numFmtId="165" fontId="3" fillId="11" borderId="0" xfId="0" applyNumberFormat="1" applyFont="1" applyFill="1"/>
    <xf numFmtId="165" fontId="3" fillId="11" borderId="0" xfId="2" applyNumberFormat="1" applyFont="1" applyFill="1"/>
    <xf numFmtId="44" fontId="3" fillId="11" borderId="0" xfId="2" applyFont="1" applyFill="1"/>
    <xf numFmtId="0" fontId="39" fillId="49" borderId="24" xfId="0" applyFont="1" applyFill="1" applyBorder="1" applyAlignment="1">
      <alignment horizontal="center"/>
    </xf>
    <xf numFmtId="0" fontId="40" fillId="0" borderId="0" xfId="0" applyFont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6" fillId="0" borderId="0" xfId="0" quotePrefix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6" fillId="51" borderId="13" xfId="1" applyNumberFormat="1" applyFont="1" applyFill="1" applyBorder="1"/>
    <xf numFmtId="164" fontId="6" fillId="51" borderId="14" xfId="1" applyNumberFormat="1" applyFont="1" applyFill="1" applyBorder="1"/>
    <xf numFmtId="164" fontId="6" fillId="51" borderId="0" xfId="1" applyNumberFormat="1" applyFont="1" applyFill="1" applyBorder="1"/>
    <xf numFmtId="0" fontId="6" fillId="51" borderId="0" xfId="0" applyFont="1" applyFill="1" applyBorder="1"/>
    <xf numFmtId="164" fontId="6" fillId="51" borderId="16" xfId="1" applyNumberFormat="1" applyFont="1" applyFill="1" applyBorder="1"/>
    <xf numFmtId="0" fontId="8" fillId="51" borderId="0" xfId="0" applyFont="1" applyFill="1" applyBorder="1" applyAlignment="1">
      <alignment horizontal="right"/>
    </xf>
    <xf numFmtId="164" fontId="6" fillId="51" borderId="16" xfId="0" applyNumberFormat="1" applyFont="1" applyFill="1" applyBorder="1"/>
    <xf numFmtId="164" fontId="6" fillId="51" borderId="22" xfId="0" applyNumberFormat="1" applyFont="1" applyFill="1" applyBorder="1"/>
    <xf numFmtId="0" fontId="6" fillId="51" borderId="15" xfId="0" applyFont="1" applyFill="1" applyBorder="1"/>
    <xf numFmtId="165" fontId="6" fillId="51" borderId="16" xfId="2" applyNumberFormat="1" applyFont="1" applyFill="1" applyBorder="1"/>
    <xf numFmtId="0" fontId="6" fillId="51" borderId="16" xfId="0" applyFont="1" applyFill="1" applyBorder="1"/>
    <xf numFmtId="0" fontId="6" fillId="51" borderId="22" xfId="0" applyFont="1" applyFill="1" applyBorder="1"/>
    <xf numFmtId="165" fontId="8" fillId="51" borderId="16" xfId="0" applyNumberFormat="1" applyFont="1" applyFill="1" applyBorder="1"/>
    <xf numFmtId="0" fontId="6" fillId="51" borderId="17" xfId="0" applyFont="1" applyFill="1" applyBorder="1"/>
    <xf numFmtId="0" fontId="6" fillId="51" borderId="18" xfId="0" applyFont="1" applyFill="1" applyBorder="1"/>
    <xf numFmtId="171" fontId="8" fillId="51" borderId="16" xfId="1" applyNumberFormat="1" applyFont="1" applyFill="1" applyBorder="1" applyAlignment="1">
      <alignment horizontal="center"/>
    </xf>
    <xf numFmtId="0" fontId="8" fillId="51" borderId="18" xfId="0" applyFont="1" applyFill="1" applyBorder="1" applyAlignment="1">
      <alignment horizontal="right"/>
    </xf>
    <xf numFmtId="165" fontId="8" fillId="51" borderId="19" xfId="0" applyNumberFormat="1" applyFont="1" applyFill="1" applyBorder="1"/>
    <xf numFmtId="166" fontId="6" fillId="0" borderId="0" xfId="3" applyNumberFormat="1" applyFont="1" applyFill="1" applyAlignment="1">
      <alignment horizontal="center"/>
    </xf>
    <xf numFmtId="169" fontId="6" fillId="0" borderId="18" xfId="1" applyNumberFormat="1" applyFont="1" applyFill="1" applyBorder="1"/>
    <xf numFmtId="164" fontId="6" fillId="49" borderId="0" xfId="1" applyNumberFormat="1" applyFont="1" applyFill="1"/>
    <xf numFmtId="10" fontId="8" fillId="0" borderId="0" xfId="3" applyNumberFormat="1" applyFont="1" applyFill="1"/>
    <xf numFmtId="170" fontId="6" fillId="0" borderId="0" xfId="0" applyNumberFormat="1" applyFont="1" applyFill="1" applyBorder="1"/>
    <xf numFmtId="168" fontId="35" fillId="7" borderId="6" xfId="0" applyNumberFormat="1" applyFont="1" applyFill="1" applyBorder="1" applyAlignment="1">
      <alignment horizontal="right" vertical="center" wrapText="1"/>
    </xf>
    <xf numFmtId="10" fontId="6" fillId="51" borderId="16" xfId="3" applyNumberFormat="1" applyFont="1" applyFill="1" applyBorder="1"/>
    <xf numFmtId="172" fontId="6" fillId="0" borderId="0" xfId="1" applyNumberFormat="1" applyFont="1" applyFill="1"/>
    <xf numFmtId="166" fontId="37" fillId="0" borderId="0" xfId="0" applyNumberFormat="1" applyFont="1" applyAlignment="1">
      <alignment horizontal="left" vertical="top"/>
    </xf>
    <xf numFmtId="0" fontId="0" fillId="0" borderId="0" xfId="0" applyFont="1" applyFill="1"/>
    <xf numFmtId="1" fontId="0" fillId="0" borderId="0" xfId="0" applyNumberFormat="1" applyFont="1" applyFill="1"/>
    <xf numFmtId="49" fontId="0" fillId="0" borderId="0" xfId="0" applyNumberFormat="1" applyFont="1" applyFill="1"/>
    <xf numFmtId="0" fontId="0" fillId="10" borderId="0" xfId="0" applyFont="1" applyFill="1"/>
    <xf numFmtId="49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4" borderId="6" xfId="0" applyNumberFormat="1" applyFont="1" applyFill="1" applyBorder="1" applyAlignment="1">
      <alignment horizontal="right"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49" fontId="41" fillId="4" borderId="6" xfId="0" applyNumberFormat="1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41" fillId="4" borderId="6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right" vertical="center" wrapText="1"/>
    </xf>
    <xf numFmtId="168" fontId="41" fillId="5" borderId="6" xfId="0" applyNumberFormat="1" applyFont="1" applyFill="1" applyBorder="1" applyAlignment="1">
      <alignment horizontal="right" vertical="center" wrapText="1"/>
    </xf>
    <xf numFmtId="168" fontId="2" fillId="5" borderId="6" xfId="0" applyNumberFormat="1" applyFont="1" applyFill="1" applyBorder="1" applyAlignment="1">
      <alignment horizontal="right" vertical="center" wrapText="1"/>
    </xf>
    <xf numFmtId="0" fontId="4" fillId="6" borderId="6" xfId="0" applyNumberFormat="1" applyFont="1" applyFill="1" applyBorder="1" applyAlignment="1">
      <alignment horizontal="left" vertical="center" wrapText="1"/>
    </xf>
    <xf numFmtId="168" fontId="41" fillId="7" borderId="6" xfId="0" applyNumberFormat="1" applyFont="1" applyFill="1" applyBorder="1" applyAlignment="1">
      <alignment horizontal="right" vertical="center" wrapText="1"/>
    </xf>
    <xf numFmtId="168" fontId="2" fillId="7" borderId="6" xfId="0" applyNumberFormat="1" applyFont="1" applyFill="1" applyBorder="1" applyAlignment="1">
      <alignment horizontal="right" vertical="center" wrapText="1"/>
    </xf>
    <xf numFmtId="49" fontId="2" fillId="8" borderId="6" xfId="0" applyNumberFormat="1" applyFont="1" applyFill="1" applyBorder="1" applyAlignment="1">
      <alignment horizontal="left" vertical="center" wrapText="1" indent="1"/>
    </xf>
    <xf numFmtId="0" fontId="2" fillId="8" borderId="6" xfId="0" applyNumberFormat="1" applyFont="1" applyFill="1" applyBorder="1" applyAlignment="1">
      <alignment horizontal="left" vertical="center" wrapText="1"/>
    </xf>
    <xf numFmtId="168" fontId="41" fillId="3" borderId="6" xfId="0" applyNumberFormat="1" applyFont="1" applyFill="1" applyBorder="1" applyAlignment="1">
      <alignment horizontal="right" vertical="center" wrapText="1"/>
    </xf>
    <xf numFmtId="168" fontId="2" fillId="3" borderId="6" xfId="0" applyNumberFormat="1" applyFont="1" applyFill="1" applyBorder="1" applyAlignment="1">
      <alignment horizontal="right" vertical="center" wrapText="1"/>
    </xf>
    <xf numFmtId="49" fontId="2" fillId="9" borderId="6" xfId="0" applyNumberFormat="1" applyFont="1" applyFill="1" applyBorder="1" applyAlignment="1">
      <alignment horizontal="left" vertical="center" wrapText="1" indent="2"/>
    </xf>
    <xf numFmtId="0" fontId="2" fillId="9" borderId="6" xfId="0" applyNumberFormat="1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right" vertical="center" wrapText="1"/>
    </xf>
    <xf numFmtId="168" fontId="13" fillId="7" borderId="6" xfId="0" applyNumberFormat="1" applyFont="1" applyFill="1" applyBorder="1" applyAlignment="1">
      <alignment horizontal="right" vertical="center" wrapText="1"/>
    </xf>
    <xf numFmtId="168" fontId="13" fillId="3" borderId="6" xfId="0" applyNumberFormat="1" applyFont="1" applyFill="1" applyBorder="1" applyAlignment="1">
      <alignment horizontal="right" vertical="center" wrapText="1"/>
    </xf>
    <xf numFmtId="168" fontId="4" fillId="5" borderId="6" xfId="0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/>
    <xf numFmtId="164" fontId="6" fillId="0" borderId="0" xfId="1" applyNumberFormat="1" applyFont="1" applyFill="1" applyBorder="1" applyAlignment="1"/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2" borderId="0" xfId="0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164" fontId="6" fillId="51" borderId="12" xfId="1" applyNumberFormat="1" applyFont="1" applyFill="1" applyBorder="1"/>
    <xf numFmtId="164" fontId="6" fillId="51" borderId="15" xfId="1" applyNumberFormat="1" applyFont="1" applyFill="1" applyBorder="1"/>
    <xf numFmtId="165" fontId="6" fillId="0" borderId="0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left"/>
    </xf>
    <xf numFmtId="10" fontId="6" fillId="0" borderId="0" xfId="3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164" fontId="6" fillId="0" borderId="34" xfId="0" applyNumberFormat="1" applyFont="1" applyFill="1" applyBorder="1"/>
    <xf numFmtId="43" fontId="6" fillId="0" borderId="0" xfId="1" applyFont="1" applyFill="1" applyBorder="1"/>
    <xf numFmtId="0" fontId="0" fillId="0" borderId="0" xfId="0" quotePrefix="1" applyFill="1"/>
    <xf numFmtId="171" fontId="8" fillId="44" borderId="20" xfId="1" applyNumberFormat="1" applyFont="1" applyFill="1" applyBorder="1" applyAlignment="1">
      <alignment horizontal="center"/>
    </xf>
    <xf numFmtId="171" fontId="8" fillId="44" borderId="2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8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5" borderId="9" xfId="0" applyNumberFormat="1" applyFont="1" applyFill="1" applyBorder="1" applyAlignment="1">
      <alignment horizontal="left" vertical="center" wrapText="1"/>
    </xf>
    <xf numFmtId="49" fontId="2" fillId="5" borderId="11" xfId="0" applyNumberFormat="1" applyFont="1" applyFill="1" applyBorder="1" applyAlignment="1">
      <alignment horizontal="left" vertical="center" wrapText="1"/>
    </xf>
    <xf numFmtId="49" fontId="2" fillId="5" borderId="10" xfId="0" applyNumberFormat="1" applyFont="1" applyFill="1" applyBorder="1" applyAlignment="1">
      <alignment horizontal="left" vertical="center" wrapText="1"/>
    </xf>
    <xf numFmtId="49" fontId="15" fillId="4" borderId="9" xfId="0" applyNumberFormat="1" applyFont="1" applyFill="1" applyBorder="1" applyAlignment="1">
      <alignment horizontal="left" vertical="center" wrapText="1"/>
    </xf>
    <xf numFmtId="49" fontId="15" fillId="4" borderId="10" xfId="0" applyNumberFormat="1" applyFont="1" applyFill="1" applyBorder="1" applyAlignment="1">
      <alignment horizontal="left" vertical="center" wrapText="1"/>
    </xf>
    <xf numFmtId="49" fontId="15" fillId="5" borderId="9" xfId="0" applyNumberFormat="1" applyFont="1" applyFill="1" applyBorder="1" applyAlignment="1">
      <alignment horizontal="left" vertical="center" wrapText="1"/>
    </xf>
    <xf numFmtId="49" fontId="15" fillId="5" borderId="11" xfId="0" applyNumberFormat="1" applyFont="1" applyFill="1" applyBorder="1" applyAlignment="1">
      <alignment horizontal="left" vertical="center" wrapText="1"/>
    </xf>
    <xf numFmtId="49" fontId="15" fillId="5" borderId="10" xfId="0" applyNumberFormat="1" applyFont="1" applyFill="1" applyBorder="1" applyAlignmen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urrency" xfId="2" builtinId="4"/>
    <cellStyle name="Currency 10" xfId="5" xr:uid="{00000000-0005-0000-0000-000002000000}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6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 2" xfId="4" xr:uid="{00000000-0005-0000-0000-000005000000}"/>
    <cellStyle name="Note" xfId="21" builtinId="10" customBuiltin="1"/>
    <cellStyle name="Output" xfId="16" builtinId="21" customBuiltin="1"/>
    <cellStyle name="Percent" xfId="3" builtinId="5"/>
    <cellStyle name="Title" xfId="7" builtinId="15" customBuiltin="1"/>
    <cellStyle name="Total" xfId="23" builtinId="25" customBuiltin="1"/>
    <cellStyle name="Warning Text" xfId="20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FFCC"/>
      <color rgb="FF38F50B"/>
      <color rgb="FFFFCCFF"/>
      <color rgb="FFFFCCCC"/>
      <color rgb="FF0000FF"/>
      <color rgb="FF66FFCC"/>
      <color rgb="FFA162D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14327</xdr:rowOff>
    </xdr:from>
    <xdr:to>
      <xdr:col>4</xdr:col>
      <xdr:colOff>704851</xdr:colOff>
      <xdr:row>4</xdr:row>
      <xdr:rowOff>95114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5081F-84C1-4EBC-9599-4EC903736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4327"/>
          <a:ext cx="4362451" cy="909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</xdr:row>
      <xdr:rowOff>95250</xdr:rowOff>
    </xdr:from>
    <xdr:to>
      <xdr:col>11</xdr:col>
      <xdr:colOff>2699006</xdr:colOff>
      <xdr:row>22</xdr:row>
      <xdr:rowOff>56790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875B8C-D5DE-4965-8D1D-37DFB43F1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2686050"/>
          <a:ext cx="10657143" cy="28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19048</xdr:colOff>
      <xdr:row>1</xdr:row>
      <xdr:rowOff>9524</xdr:rowOff>
    </xdr:from>
    <xdr:to>
      <xdr:col>7</xdr:col>
      <xdr:colOff>104775</xdr:colOff>
      <xdr:row>4</xdr:row>
      <xdr:rowOff>142875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EE4CDB76-26AB-4651-9FF9-0D1DA24D2128}"/>
            </a:ext>
          </a:extLst>
        </xdr:cNvPr>
        <xdr:cNvSpPr/>
      </xdr:nvSpPr>
      <xdr:spPr>
        <a:xfrm>
          <a:off x="7534273" y="247649"/>
          <a:ext cx="333377" cy="752476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7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8-12-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By FA"/>
      <sheetName val="Gross"/>
      <sheetName val="Reserve"/>
      <sheetName val="Factors"/>
      <sheetName val="Washington FORM 2"/>
      <sheetName val="Oregon FORM 2"/>
      <sheetName val="Lookup Table"/>
    </sheetNames>
    <sheetDataSet>
      <sheetData sheetId="0">
        <row r="78">
          <cell r="R78">
            <v>0.11567311684754002</v>
          </cell>
        </row>
        <row r="79">
          <cell r="R79">
            <v>0.10672066697723928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"/>
      <sheetName val="Summary"/>
      <sheetName val="93020 Summary"/>
      <sheetName val="93019 Summary"/>
      <sheetName val="Internal Workproduct&gt;&gt;&gt;&gt;&gt;"/>
      <sheetName val="123119"/>
      <sheetName val="2020FYEAR"/>
      <sheetName val="2020Activity"/>
      <sheetName val="2019FYEAR"/>
      <sheetName val="2019Activity"/>
      <sheetName val="123118"/>
    </sheetNames>
    <sheetDataSet>
      <sheetData sheetId="0">
        <row r="7">
          <cell r="C7">
            <v>-220220039.12</v>
          </cell>
        </row>
        <row r="13">
          <cell r="P13">
            <v>-14319094.945371917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N658"/>
  <sheetViews>
    <sheetView showGridLines="0" tabSelected="1" zoomScaleNormal="100" workbookViewId="0">
      <selection activeCell="T2" sqref="T2"/>
    </sheetView>
  </sheetViews>
  <sheetFormatPr defaultColWidth="9.140625" defaultRowHeight="12.75" outlineLevelRow="1" outlineLevelCol="1" x14ac:dyDescent="0.2"/>
  <cols>
    <col min="1" max="1" width="4.5703125" style="14" customWidth="1"/>
    <col min="2" max="2" width="20.7109375" style="11" customWidth="1"/>
    <col min="3" max="3" width="16.85546875" style="14" customWidth="1"/>
    <col min="4" max="4" width="13.140625" style="14" customWidth="1"/>
    <col min="5" max="5" width="11.5703125" style="14" customWidth="1"/>
    <col min="6" max="12" width="15.7109375" style="13" hidden="1" customWidth="1" outlineLevel="1"/>
    <col min="13" max="13" width="18" style="13" hidden="1" customWidth="1" outlineLevel="1"/>
    <col min="14" max="18" width="15.7109375" style="13" hidden="1" customWidth="1" outlineLevel="1"/>
    <col min="19" max="19" width="3.7109375" style="32" customWidth="1" collapsed="1"/>
    <col min="20" max="20" width="15.7109375" style="11" customWidth="1"/>
    <col min="21" max="21" width="1.7109375" style="11" customWidth="1"/>
    <col min="22" max="22" width="14.140625" style="13" bestFit="1" customWidth="1"/>
    <col min="23" max="23" width="19" style="11" bestFit="1" customWidth="1"/>
    <col min="24" max="24" width="1.7109375" style="11" customWidth="1"/>
    <col min="25" max="25" width="14.85546875" style="13" customWidth="1"/>
    <col min="26" max="26" width="1.7109375" style="13" customWidth="1"/>
    <col min="27" max="27" width="13" style="13" customWidth="1"/>
    <col min="28" max="28" width="1.7109375" style="13" customWidth="1"/>
    <col min="29" max="29" width="13.7109375" style="13" customWidth="1"/>
    <col min="30" max="30" width="1.7109375" style="13" customWidth="1"/>
    <col min="31" max="31" width="14.140625" style="13" customWidth="1"/>
    <col min="32" max="32" width="1.7109375" style="11" customWidth="1"/>
    <col min="33" max="33" width="11.85546875" style="11" customWidth="1"/>
    <col min="34" max="34" width="1.7109375" style="11" customWidth="1"/>
    <col min="35" max="35" width="14.7109375" style="11" customWidth="1"/>
    <col min="36" max="36" width="1.7109375" style="11" customWidth="1"/>
    <col min="37" max="37" width="17" style="11" customWidth="1"/>
    <col min="38" max="38" width="3.140625" style="11" bestFit="1" customWidth="1"/>
    <col min="39" max="39" width="12.85546875" style="11" customWidth="1"/>
    <col min="40" max="40" width="36.28515625" style="11" bestFit="1" customWidth="1"/>
    <col min="41" max="16384" width="9.140625" style="11"/>
  </cols>
  <sheetData>
    <row r="2" spans="1:40" ht="13.5" thickBot="1" x14ac:dyDescent="0.25">
      <c r="E2" s="15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AA2" s="263" t="s">
        <v>1541</v>
      </c>
      <c r="AB2" s="263"/>
      <c r="AC2" s="263"/>
      <c r="AD2" s="139"/>
      <c r="AE2" s="139"/>
    </row>
    <row r="3" spans="1:40" ht="13.5" thickBot="1" x14ac:dyDescent="0.25">
      <c r="E3" s="15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V3" s="261">
        <v>44104</v>
      </c>
      <c r="W3" s="262"/>
      <c r="AA3" s="264" t="s">
        <v>1537</v>
      </c>
      <c r="AB3" s="264"/>
      <c r="AC3" s="264"/>
    </row>
    <row r="4" spans="1:40" s="14" customFormat="1" ht="25.5" x14ac:dyDescent="0.2">
      <c r="F4" s="246">
        <v>13</v>
      </c>
      <c r="G4" s="246">
        <v>14</v>
      </c>
      <c r="H4" s="246">
        <v>15</v>
      </c>
      <c r="I4" s="246">
        <v>16</v>
      </c>
      <c r="J4" s="246">
        <v>17</v>
      </c>
      <c r="K4" s="246">
        <v>18</v>
      </c>
      <c r="L4" s="246">
        <v>19</v>
      </c>
      <c r="M4" s="246">
        <v>20</v>
      </c>
      <c r="N4" s="246">
        <v>21</v>
      </c>
      <c r="O4" s="246">
        <v>22</v>
      </c>
      <c r="P4" s="246">
        <v>23</v>
      </c>
      <c r="Q4" s="246">
        <v>24</v>
      </c>
      <c r="R4" s="246">
        <v>25</v>
      </c>
      <c r="S4" s="247"/>
      <c r="T4" s="63"/>
      <c r="V4" s="23" t="s">
        <v>3981</v>
      </c>
      <c r="W4" s="23" t="s">
        <v>3982</v>
      </c>
      <c r="Y4" s="23" t="s">
        <v>1460</v>
      </c>
      <c r="Z4" s="25"/>
      <c r="AA4" s="245" t="s">
        <v>1516</v>
      </c>
      <c r="AB4" s="25"/>
      <c r="AC4" s="245" t="s">
        <v>1515</v>
      </c>
      <c r="AD4" s="25"/>
      <c r="AE4" s="23" t="s">
        <v>1540</v>
      </c>
      <c r="AG4" s="12" t="s">
        <v>1464</v>
      </c>
      <c r="AI4" s="12" t="s">
        <v>1562</v>
      </c>
      <c r="AK4" s="189" t="s">
        <v>4070</v>
      </c>
      <c r="AL4" s="190"/>
      <c r="AM4" s="190"/>
    </row>
    <row r="5" spans="1:40" x14ac:dyDescent="0.2">
      <c r="F5" s="24">
        <v>2019</v>
      </c>
      <c r="G5" s="24">
        <v>2019</v>
      </c>
      <c r="H5" s="24">
        <v>2019</v>
      </c>
      <c r="I5" s="24">
        <v>2019</v>
      </c>
      <c r="J5" s="24">
        <v>2020</v>
      </c>
      <c r="K5" s="24">
        <v>2020</v>
      </c>
      <c r="L5" s="24">
        <v>2020</v>
      </c>
      <c r="M5" s="24">
        <v>2020</v>
      </c>
      <c r="N5" s="24">
        <v>2020</v>
      </c>
      <c r="O5" s="24">
        <v>2020</v>
      </c>
      <c r="P5" s="24">
        <v>2020</v>
      </c>
      <c r="Q5" s="24">
        <v>2020</v>
      </c>
      <c r="R5" s="24">
        <v>2020</v>
      </c>
      <c r="S5" s="24"/>
      <c r="T5" s="24" t="s">
        <v>3027</v>
      </c>
      <c r="U5" s="24"/>
    </row>
    <row r="6" spans="1:40" s="14" customFormat="1" x14ac:dyDescent="0.2">
      <c r="A6" s="12" t="s">
        <v>4068</v>
      </c>
      <c r="B6" s="12" t="s">
        <v>4052</v>
      </c>
      <c r="C6" s="12" t="s">
        <v>4054</v>
      </c>
      <c r="D6" s="12" t="s">
        <v>4053</v>
      </c>
      <c r="E6" s="12" t="s">
        <v>4067</v>
      </c>
      <c r="F6" s="12" t="s">
        <v>1548</v>
      </c>
      <c r="G6" s="12" t="s">
        <v>1549</v>
      </c>
      <c r="H6" s="12" t="s">
        <v>1550</v>
      </c>
      <c r="I6" s="12" t="s">
        <v>1551</v>
      </c>
      <c r="J6" s="12" t="s">
        <v>1552</v>
      </c>
      <c r="K6" s="12" t="s">
        <v>1553</v>
      </c>
      <c r="L6" s="12" t="s">
        <v>1554</v>
      </c>
      <c r="M6" s="12" t="s">
        <v>1555</v>
      </c>
      <c r="N6" s="12" t="s">
        <v>1556</v>
      </c>
      <c r="O6" s="12" t="s">
        <v>1557</v>
      </c>
      <c r="P6" s="12" t="s">
        <v>1558</v>
      </c>
      <c r="Q6" s="12" t="s">
        <v>1559</v>
      </c>
      <c r="R6" s="12" t="s">
        <v>1548</v>
      </c>
      <c r="S6" s="19"/>
      <c r="T6" s="12" t="s">
        <v>1514</v>
      </c>
      <c r="U6" s="19"/>
      <c r="V6" s="25"/>
      <c r="Y6" s="25"/>
      <c r="Z6" s="25"/>
      <c r="AA6" s="209"/>
      <c r="AB6" s="25"/>
      <c r="AC6" s="209"/>
      <c r="AD6" s="25"/>
      <c r="AE6" s="25"/>
    </row>
    <row r="7" spans="1:40" outlineLevel="1" x14ac:dyDescent="0.2">
      <c r="B7" s="11" t="str">
        <f>VLOOKUP(D7,'line assign basis'!$A$8:$D$788,2,FALSE)</f>
        <v>UTIL PLANT IN SVCE</v>
      </c>
      <c r="C7" s="14" t="s">
        <v>3</v>
      </c>
      <c r="D7" s="29" t="s">
        <v>1</v>
      </c>
      <c r="E7" s="14" t="str">
        <f>IFERROR(VLOOKUP(D7,'line assign basis'!$A$8:$D$622,4,FALSE),"")</f>
        <v>3P</v>
      </c>
      <c r="F7" s="32">
        <f>IFERROR(VLOOKUP($D7,'SAP Data'!$A$7:$OA$1791,F$4,FALSE),"")</f>
        <v>2691676532.4699998</v>
      </c>
      <c r="G7" s="32">
        <f>IFERROR(VLOOKUP($D7,'SAP Data'!$A$7:$OA$1791,G$4,FALSE),"")</f>
        <v>2694990356.9899998</v>
      </c>
      <c r="H7" s="32">
        <f>IFERROR(VLOOKUP($D7,'SAP Data'!$A$7:$OA$1791,H$4,FALSE),"")</f>
        <v>2696000993.1199999</v>
      </c>
      <c r="I7" s="32">
        <f>IFERROR(VLOOKUP($D7,'SAP Data'!$A$7:$OA$1791,I$4,FALSE),"")</f>
        <v>2698692714.9000001</v>
      </c>
      <c r="J7" s="32">
        <f>IFERROR(VLOOKUP($D7,'SAP Data'!$A$7:$OA$1791,J$4,FALSE),"")</f>
        <v>2706196461.77</v>
      </c>
      <c r="K7" s="32">
        <f>IFERROR(VLOOKUP($D7,'SAP Data'!$A$7:$OA$1791,K$4,FALSE),"")</f>
        <v>2706992691.9000001</v>
      </c>
      <c r="L7" s="32">
        <f>IFERROR(VLOOKUP($D7,'SAP Data'!$A$7:$OA$1795,L$4,FALSE),"")</f>
        <v>2708171599.1799998</v>
      </c>
      <c r="M7" s="32">
        <f>IFERROR(VLOOKUP($D7,'SAP Data'!$A$7:$OA$1795,M$4,FALSE),"")</f>
        <v>2707471707.9299998</v>
      </c>
      <c r="N7" s="32">
        <f>IFERROR(VLOOKUP($D7,'SAP Data'!$A$7:$OA$1795,N$4,FALSE),"")</f>
        <v>2707881335.3899999</v>
      </c>
      <c r="O7" s="32">
        <f>IFERROR(VLOOKUP($D7,'SAP Data'!$A$7:$OA$1795,O$4,FALSE),"")</f>
        <v>2706777540.5300002</v>
      </c>
      <c r="P7" s="32">
        <f>IFERROR(VLOOKUP($D7,'SAP Data'!$A$7:$OA$1795,P$4,FALSE),"")</f>
        <v>2705213261.6100001</v>
      </c>
      <c r="Q7" s="32">
        <f>IFERROR(VLOOKUP($D7,'SAP Data'!$A$7:$OA$1795,Q$4,FALSE),"")</f>
        <v>2705332524.3400002</v>
      </c>
      <c r="R7" s="32">
        <f>IFERROR(VLOOKUP($D7,'SAP Data'!$A$7:$OA$1795,R$4,FALSE),"")</f>
        <v>2704880476.9200001</v>
      </c>
      <c r="T7" s="32">
        <f t="shared" ref="T7:T70" si="0">IFERROR((F7/2+SUM(G7:Q7)+R7/2)/12,"")</f>
        <v>2703499974.3629165</v>
      </c>
      <c r="U7" s="13"/>
      <c r="V7" s="13">
        <f t="shared" ref="V7:V70" si="1">IF($E7=4,T7,0)</f>
        <v>0</v>
      </c>
      <c r="Y7" s="13">
        <f t="shared" ref="Y7:Y70" si="2">IF(E7=1,T7,0)</f>
        <v>0</v>
      </c>
      <c r="AA7" s="13">
        <f t="shared" ref="AA7:AA70" si="3">_xlfn.IFS($D7="252012",AI7*$AM$21,$D7="252014",AI7*$AM$21,$D7="252022",AI7*$AM$21,$D7="252024",AI7*$AM$21,$D7="252032",AI7*$AM$21,$D7="252034",AI7*$AM$21,$E7=3,AI7*0,$E7="3P",AI7*$AM$16,$E7="3D",AI7*$AM$17,$E7="3G",AI7*$AM$19,$E7="3L",AI7*$AM$20,$E7&lt;=2,0,$E7&gt;=4,0)</f>
        <v>312722268.43180305</v>
      </c>
      <c r="AC7" s="13">
        <f t="shared" ref="AC7:AC70" si="4">IFERROR(AI7-AA7,"")</f>
        <v>2390777705.9311132</v>
      </c>
      <c r="AE7" s="13">
        <f t="shared" ref="AE7:AE70" si="5">IF($E7=2,T7,0)</f>
        <v>0</v>
      </c>
      <c r="AG7" s="13">
        <f t="shared" ref="AG7:AG70" si="6">IFERROR(SUM(V7:W7,Y7,AA7:AE7)-T7,"")</f>
        <v>0</v>
      </c>
      <c r="AI7" s="13">
        <f t="shared" ref="AI7:AI70" si="7">_xlfn.IFS($E7=3,T7,$E7="3P",T7,$E7="3D",T7,$E7="3G",T7,$E7="3L",T7,$E7&lt;=2,0,$E7&gt;=4,0)</f>
        <v>2703499974.3629165</v>
      </c>
      <c r="AJ7" s="15"/>
      <c r="AK7" s="188" t="s">
        <v>4069</v>
      </c>
      <c r="AL7" s="16"/>
      <c r="AM7" s="16" t="str">
        <f>Factors!A1</f>
        <v>WA2020 RR ALLOCATION FACTORS</v>
      </c>
    </row>
    <row r="8" spans="1:40" ht="11.25" customHeight="1" outlineLevel="1" x14ac:dyDescent="0.2">
      <c r="B8" s="11" t="str">
        <f>VLOOKUP(D8,'line assign basis'!$A$8:$D$788,2,FALSE)</f>
        <v>CLOUD UTIL PLANT INS</v>
      </c>
      <c r="C8" s="14" t="s">
        <v>3251</v>
      </c>
      <c r="D8" s="128" t="s">
        <v>3903</v>
      </c>
      <c r="E8" s="14" t="str">
        <f>IFERROR(VLOOKUP(D8,'line assign basis'!$A$8:$D$622,4,FALSE),"")</f>
        <v>3P</v>
      </c>
      <c r="F8" s="32">
        <f>IFERROR(VLOOKUP($D8,'SAP Data'!$A$7:$OA$1791,F$4,FALSE),"")</f>
        <v>0</v>
      </c>
      <c r="G8" s="32">
        <f>IFERROR(VLOOKUP($D8,'SAP Data'!$A$7:$OA$1791,G$4,FALSE),"")</f>
        <v>0</v>
      </c>
      <c r="H8" s="32">
        <f>IFERROR(VLOOKUP($D8,'SAP Data'!$A$7:$OA$1791,H$4,FALSE),"")</f>
        <v>0</v>
      </c>
      <c r="I8" s="32">
        <f>IFERROR(VLOOKUP($D8,'SAP Data'!$A$7:$OA$1791,I$4,FALSE),"")</f>
        <v>0</v>
      </c>
      <c r="J8" s="32">
        <f>IFERROR(VLOOKUP($D8,'SAP Data'!$A$7:$OA$1791,J$4,FALSE),"")</f>
        <v>923390.03</v>
      </c>
      <c r="K8" s="32">
        <f>IFERROR(VLOOKUP($D8,'SAP Data'!$A$7:$OA$1791,K$4,FALSE),"")</f>
        <v>923390.03</v>
      </c>
      <c r="L8" s="32">
        <f>IFERROR(VLOOKUP($D8,'SAP Data'!$A$7:$OA$1795,L$4,FALSE),"")</f>
        <v>923390.03</v>
      </c>
      <c r="M8" s="32">
        <f>IFERROR(VLOOKUP($D8,'SAP Data'!$A$7:$OA$1795,M$4,FALSE),"")</f>
        <v>923390.03</v>
      </c>
      <c r="N8" s="32">
        <f>IFERROR(VLOOKUP($D8,'SAP Data'!$A$7:$OA$1795,N$4,FALSE),"")</f>
        <v>923390.03</v>
      </c>
      <c r="O8" s="32">
        <f>IFERROR(VLOOKUP($D8,'SAP Data'!$A$7:$OA$1795,O$4,FALSE),"")</f>
        <v>1495231.56</v>
      </c>
      <c r="P8" s="32">
        <f>IFERROR(VLOOKUP($D8,'SAP Data'!$A$7:$OA$1795,P$4,FALSE),"")</f>
        <v>1682502.37</v>
      </c>
      <c r="Q8" s="32">
        <f>IFERROR(VLOOKUP($D8,'SAP Data'!$A$7:$OA$1795,Q$4,FALSE),"")</f>
        <v>1713392.84</v>
      </c>
      <c r="R8" s="32">
        <f>IFERROR(VLOOKUP($D8,'SAP Data'!$A$7:$OA$1795,R$4,FALSE),"")</f>
        <v>1957510.72</v>
      </c>
      <c r="T8" s="32">
        <f t="shared" si="0"/>
        <v>873902.69000000006</v>
      </c>
      <c r="U8" s="13"/>
      <c r="V8" s="13">
        <f t="shared" si="1"/>
        <v>0</v>
      </c>
      <c r="Y8" s="13">
        <f t="shared" si="2"/>
        <v>0</v>
      </c>
      <c r="AA8" s="13">
        <f t="shared" si="3"/>
        <v>101087.04797374955</v>
      </c>
      <c r="AC8" s="13">
        <f t="shared" si="4"/>
        <v>772815.64202625048</v>
      </c>
      <c r="AE8" s="13">
        <f t="shared" si="5"/>
        <v>0</v>
      </c>
      <c r="AG8" s="13">
        <f t="shared" si="6"/>
        <v>0</v>
      </c>
      <c r="AI8" s="13">
        <f t="shared" si="7"/>
        <v>873902.69000000006</v>
      </c>
      <c r="AJ8" s="15"/>
      <c r="AK8" s="16"/>
      <c r="AL8" s="16"/>
    </row>
    <row r="9" spans="1:40" outlineLevel="1" x14ac:dyDescent="0.2">
      <c r="B9" s="11" t="str">
        <f>VLOOKUP(D9,'line assign basis'!$A$8:$D$788,2,FALSE)</f>
        <v>PLANT RECLASS-LEASE</v>
      </c>
      <c r="C9" s="14" t="s">
        <v>1576</v>
      </c>
      <c r="D9" s="30" t="s">
        <v>2687</v>
      </c>
      <c r="E9" s="14">
        <f>IFERROR(VLOOKUP(D9,'line assign basis'!$A$8:$D$622,4,FALSE),"")</f>
        <v>4</v>
      </c>
      <c r="F9" s="32">
        <f>IFERROR(VLOOKUP($D9,'SAP Data'!$A$7:$OA$1791,F$4,FALSE),"")</f>
        <v>-1162110.4099999999</v>
      </c>
      <c r="G9" s="32">
        <f>IFERROR(VLOOKUP($D9,'SAP Data'!$A$7:$OA$1791,G$4,FALSE),"")</f>
        <v>-1162110.4099999999</v>
      </c>
      <c r="H9" s="32">
        <f>IFERROR(VLOOKUP($D9,'SAP Data'!$A$7:$OA$1791,H$4,FALSE),"")</f>
        <v>-1162110.4099999999</v>
      </c>
      <c r="I9" s="32">
        <f>IFERROR(VLOOKUP($D9,'SAP Data'!$A$7:$OA$1791,I$4,FALSE),"")</f>
        <v>-1162110.4099999999</v>
      </c>
      <c r="J9" s="32">
        <f>IFERROR(VLOOKUP($D9,'SAP Data'!$A$7:$OA$1791,J$4,FALSE),"")</f>
        <v>-1162110.4099999999</v>
      </c>
      <c r="K9" s="32">
        <f>IFERROR(VLOOKUP($D9,'SAP Data'!$A$7:$OA$1791,K$4,FALSE),"")</f>
        <v>-1162110.4099999999</v>
      </c>
      <c r="L9" s="32">
        <f>IFERROR(VLOOKUP($D9,'SAP Data'!$A$7:$OA$1795,L$4,FALSE),"")</f>
        <v>-1162110.4099999999</v>
      </c>
      <c r="M9" s="32">
        <f>IFERROR(VLOOKUP($D9,'SAP Data'!$A$7:$OA$1795,M$4,FALSE),"")</f>
        <v>-1162110.4099999999</v>
      </c>
      <c r="N9" s="32">
        <f>IFERROR(VLOOKUP($D9,'SAP Data'!$A$7:$OA$1795,N$4,FALSE),"")</f>
        <v>-1162110.4099999999</v>
      </c>
      <c r="O9" s="32">
        <f>IFERROR(VLOOKUP($D9,'SAP Data'!$A$7:$OA$1795,O$4,FALSE),"")</f>
        <v>-1162110.4099999999</v>
      </c>
      <c r="P9" s="32">
        <f>IFERROR(VLOOKUP($D9,'SAP Data'!$A$7:$OA$1795,P$4,FALSE),"")</f>
        <v>-1162110.4099999999</v>
      </c>
      <c r="Q9" s="32">
        <f>IFERROR(VLOOKUP($D9,'SAP Data'!$A$7:$OA$1795,Q$4,FALSE),"")</f>
        <v>-1162110.4099999999</v>
      </c>
      <c r="R9" s="32">
        <f>IFERROR(VLOOKUP($D9,'SAP Data'!$A$7:$OA$1795,R$4,FALSE),"")</f>
        <v>-1162110.4099999999</v>
      </c>
      <c r="T9" s="32">
        <f t="shared" si="0"/>
        <v>-1162110.4099999999</v>
      </c>
      <c r="U9" s="13"/>
      <c r="V9" s="13">
        <f t="shared" si="1"/>
        <v>-1162110.4099999999</v>
      </c>
      <c r="Y9" s="13">
        <f t="shared" si="2"/>
        <v>0</v>
      </c>
      <c r="AA9" s="13">
        <f t="shared" si="3"/>
        <v>0</v>
      </c>
      <c r="AC9" s="13">
        <f t="shared" si="4"/>
        <v>0</v>
      </c>
      <c r="AE9" s="13">
        <f t="shared" si="5"/>
        <v>0</v>
      </c>
      <c r="AG9" s="13">
        <f t="shared" si="6"/>
        <v>0</v>
      </c>
      <c r="AI9" s="13">
        <f t="shared" si="7"/>
        <v>0</v>
      </c>
      <c r="AJ9" s="15"/>
      <c r="AK9" s="16"/>
      <c r="AL9" s="16"/>
    </row>
    <row r="10" spans="1:40" outlineLevel="1" x14ac:dyDescent="0.2">
      <c r="A10" s="14" t="s">
        <v>3026</v>
      </c>
      <c r="B10" s="11" t="str">
        <f>VLOOKUP(D10,'line assign basis'!$A$8:$D$788,2,FALSE)</f>
        <v>N. MIST GROSS PT OFF</v>
      </c>
      <c r="C10" s="14" t="s">
        <v>2822</v>
      </c>
      <c r="D10" s="30" t="s">
        <v>2872</v>
      </c>
      <c r="E10" s="14">
        <f>IFERROR(VLOOKUP(D10,'line assign basis'!$A$8:$D$622,4,FALSE),"")</f>
        <v>3</v>
      </c>
      <c r="F10" s="32">
        <f>IFERROR(VLOOKUP($D10,'SAP Data'!$A$7:$OA$1791,F$4,FALSE),"")</f>
        <v>-146816356.71000001</v>
      </c>
      <c r="G10" s="32">
        <f>IFERROR(VLOOKUP($D10,'SAP Data'!$A$7:$OA$1791,G$4,FALSE),"")</f>
        <v>-148773000</v>
      </c>
      <c r="H10" s="32">
        <f>IFERROR(VLOOKUP($D10,'SAP Data'!$A$7:$OA$1791,H$4,FALSE),"")</f>
        <v>-148773000</v>
      </c>
      <c r="I10" s="32">
        <f>IFERROR(VLOOKUP($D10,'SAP Data'!$A$7:$OA$1791,I$4,FALSE),"")</f>
        <v>-146485853.63</v>
      </c>
      <c r="J10" s="32">
        <f>IFERROR(VLOOKUP($D10,'SAP Data'!$A$7:$OA$1791,J$4,FALSE),"")</f>
        <v>-148773000</v>
      </c>
      <c r="K10" s="32">
        <f>IFERROR(VLOOKUP($D10,'SAP Data'!$A$7:$OA$1791,K$4,FALSE),"")</f>
        <v>-148773000</v>
      </c>
      <c r="L10" s="32">
        <f>IFERROR(VLOOKUP($D10,'SAP Data'!$A$7:$OA$1795,L$4,FALSE),"")</f>
        <v>-148308811.09999999</v>
      </c>
      <c r="M10" s="32">
        <f>IFERROR(VLOOKUP($D10,'SAP Data'!$A$7:$OA$1795,M$4,FALSE),"")</f>
        <v>-148773000</v>
      </c>
      <c r="N10" s="32">
        <f>IFERROR(VLOOKUP($D10,'SAP Data'!$A$7:$OA$1795,N$4,FALSE),"")</f>
        <v>-148773000</v>
      </c>
      <c r="O10" s="32">
        <f>IFERROR(VLOOKUP($D10,'SAP Data'!$A$7:$OA$1795,O$4,FALSE),"")</f>
        <v>-148773000</v>
      </c>
      <c r="P10" s="32">
        <f>IFERROR(VLOOKUP($D10,'SAP Data'!$A$7:$OA$1795,P$4,FALSE),"")</f>
        <v>-148773000</v>
      </c>
      <c r="Q10" s="32">
        <f>IFERROR(VLOOKUP($D10,'SAP Data'!$A$7:$OA$1795,Q$4,FALSE),"")</f>
        <v>-148773000</v>
      </c>
      <c r="R10" s="32">
        <f>IFERROR(VLOOKUP($D10,'SAP Data'!$A$7:$OA$1795,R$4,FALSE),"")</f>
        <v>-148773000</v>
      </c>
      <c r="T10" s="32">
        <f t="shared" si="0"/>
        <v>-148462195.25708333</v>
      </c>
      <c r="U10" s="13"/>
      <c r="V10" s="13">
        <f t="shared" si="1"/>
        <v>0</v>
      </c>
      <c r="Y10" s="13">
        <f t="shared" si="2"/>
        <v>0</v>
      </c>
      <c r="AA10" s="13">
        <f t="shared" si="3"/>
        <v>0</v>
      </c>
      <c r="AC10" s="13">
        <f t="shared" si="4"/>
        <v>-148462195.25708333</v>
      </c>
      <c r="AE10" s="13">
        <f t="shared" si="5"/>
        <v>0</v>
      </c>
      <c r="AG10" s="13">
        <f t="shared" si="6"/>
        <v>0</v>
      </c>
      <c r="AI10" s="13">
        <f t="shared" si="7"/>
        <v>-148462195.25708333</v>
      </c>
      <c r="AJ10" s="15"/>
      <c r="AK10" s="16"/>
      <c r="AL10" s="16"/>
    </row>
    <row r="11" spans="1:40" outlineLevel="1" x14ac:dyDescent="0.2">
      <c r="B11" s="11" t="str">
        <f>VLOOKUP(D11,'line assign basis'!$A$8:$D$788,2,FALSE)</f>
        <v>ROU UTIL LEASE ASSET</v>
      </c>
      <c r="C11" s="14" t="s">
        <v>2750</v>
      </c>
      <c r="D11" s="30" t="s">
        <v>2805</v>
      </c>
      <c r="E11" s="14">
        <f>IFERROR(VLOOKUP(D11,'line assign basis'!$A$8:$D$622,4,FALSE),"")</f>
        <v>2</v>
      </c>
      <c r="F11" s="32">
        <f>IFERROR(VLOOKUP($D11,'SAP Data'!$A$7:$OA$1791,F$4,FALSE),"")</f>
        <v>7054109.54</v>
      </c>
      <c r="G11" s="32">
        <f>IFERROR(VLOOKUP($D11,'SAP Data'!$A$7:$OA$1791,G$4,FALSE),"")</f>
        <v>7054109.54</v>
      </c>
      <c r="H11" s="32">
        <f>IFERROR(VLOOKUP($D11,'SAP Data'!$A$7:$OA$1791,H$4,FALSE),"")</f>
        <v>7054109.54</v>
      </c>
      <c r="I11" s="32">
        <f>IFERROR(VLOOKUP($D11,'SAP Data'!$A$7:$OA$1791,I$4,FALSE),"")</f>
        <v>7204815.8499999996</v>
      </c>
      <c r="J11" s="32">
        <f>IFERROR(VLOOKUP($D11,'SAP Data'!$A$7:$OA$1791,J$4,FALSE),"")</f>
        <v>7291504.1200000001</v>
      </c>
      <c r="K11" s="32">
        <f>IFERROR(VLOOKUP($D11,'SAP Data'!$A$7:$OA$1791,K$4,FALSE),"")</f>
        <v>7847759.2599999998</v>
      </c>
      <c r="L11" s="32">
        <f>IFERROR(VLOOKUP($D11,'SAP Data'!$A$7:$OA$1795,L$4,FALSE),"")</f>
        <v>7847759.2599999998</v>
      </c>
      <c r="M11" s="32">
        <f>IFERROR(VLOOKUP($D11,'SAP Data'!$A$7:$OA$1795,M$4,FALSE),"")</f>
        <v>7905582.4400000004</v>
      </c>
      <c r="N11" s="32">
        <f>IFERROR(VLOOKUP($D11,'SAP Data'!$A$7:$OA$1795,N$4,FALSE),"")</f>
        <v>85637608.359999999</v>
      </c>
      <c r="O11" s="32">
        <f>IFERROR(VLOOKUP($D11,'SAP Data'!$A$7:$OA$1795,O$4,FALSE),"")</f>
        <v>85637608.359999999</v>
      </c>
      <c r="P11" s="32">
        <f>IFERROR(VLOOKUP($D11,'SAP Data'!$A$7:$OA$1795,P$4,FALSE),"")</f>
        <v>85637608.359999999</v>
      </c>
      <c r="Q11" s="32">
        <f>IFERROR(VLOOKUP($D11,'SAP Data'!$A$7:$OA$1795,Q$4,FALSE),"")</f>
        <v>85743380.459999993</v>
      </c>
      <c r="R11" s="32">
        <f>IFERROR(VLOOKUP($D11,'SAP Data'!$A$7:$OA$1795,R$4,FALSE),"")</f>
        <v>85743380.459999993</v>
      </c>
      <c r="T11" s="32">
        <f t="shared" si="0"/>
        <v>36771715.87916667</v>
      </c>
      <c r="U11" s="13"/>
      <c r="V11" s="13">
        <f t="shared" si="1"/>
        <v>0</v>
      </c>
      <c r="Y11" s="13">
        <f t="shared" si="2"/>
        <v>0</v>
      </c>
      <c r="AA11" s="13">
        <f t="shared" si="3"/>
        <v>0</v>
      </c>
      <c r="AC11" s="13">
        <f t="shared" si="4"/>
        <v>0</v>
      </c>
      <c r="AE11" s="13">
        <f t="shared" si="5"/>
        <v>36771715.87916667</v>
      </c>
      <c r="AG11" s="13">
        <f t="shared" si="6"/>
        <v>0</v>
      </c>
      <c r="AI11" s="13">
        <f t="shared" si="7"/>
        <v>0</v>
      </c>
      <c r="AJ11" s="15"/>
      <c r="AK11" s="16"/>
      <c r="AL11" s="16"/>
    </row>
    <row r="12" spans="1:40" outlineLevel="1" x14ac:dyDescent="0.2">
      <c r="B12" s="11" t="str">
        <f>VLOOKUP(D12,'line assign basis'!$A$8:$D$788,2,FALSE)</f>
        <v>FIN UTIL LEAS ASSET</v>
      </c>
      <c r="C12" s="14" t="s">
        <v>2740</v>
      </c>
      <c r="D12" s="129" t="s">
        <v>2801</v>
      </c>
      <c r="E12" s="14">
        <f>IFERROR(VLOOKUP(D12,'line assign basis'!$A$8:$D$622,4,FALSE),"")</f>
        <v>2</v>
      </c>
      <c r="F12" s="32">
        <f>IFERROR(VLOOKUP($D12,'SAP Data'!$A$7:$OA$1791,F$4,FALSE),"")</f>
        <v>260859.94</v>
      </c>
      <c r="G12" s="32">
        <f>IFERROR(VLOOKUP($D12,'SAP Data'!$A$7:$OA$1791,G$4,FALSE),"")</f>
        <v>260859.94</v>
      </c>
      <c r="H12" s="32">
        <f>IFERROR(VLOOKUP($D12,'SAP Data'!$A$7:$OA$1791,H$4,FALSE),"")</f>
        <v>260859.94</v>
      </c>
      <c r="I12" s="32">
        <f>IFERROR(VLOOKUP($D12,'SAP Data'!$A$7:$OA$1791,I$4,FALSE),"")</f>
        <v>452618.94</v>
      </c>
      <c r="J12" s="32">
        <f>IFERROR(VLOOKUP($D12,'SAP Data'!$A$7:$OA$1791,J$4,FALSE),"")</f>
        <v>452618.94</v>
      </c>
      <c r="K12" s="32">
        <f>IFERROR(VLOOKUP($D12,'SAP Data'!$A$7:$OA$1791,K$4,FALSE),"")</f>
        <v>626150.93999999994</v>
      </c>
      <c r="L12" s="32">
        <f>IFERROR(VLOOKUP($D12,'SAP Data'!$A$7:$OA$1795,L$4,FALSE),"")</f>
        <v>686015.94</v>
      </c>
      <c r="M12" s="32">
        <f>IFERROR(VLOOKUP($D12,'SAP Data'!$A$7:$OA$1795,M$4,FALSE),"")</f>
        <v>686015.94</v>
      </c>
      <c r="N12" s="32">
        <f>IFERROR(VLOOKUP($D12,'SAP Data'!$A$7:$OA$1795,N$4,FALSE),"")</f>
        <v>716566.94</v>
      </c>
      <c r="O12" s="32">
        <f>IFERROR(VLOOKUP($D12,'SAP Data'!$A$7:$OA$1795,O$4,FALSE),"")</f>
        <v>849283.94</v>
      </c>
      <c r="P12" s="32">
        <f>IFERROR(VLOOKUP($D12,'SAP Data'!$A$7:$OA$1795,P$4,FALSE),"")</f>
        <v>849283.94</v>
      </c>
      <c r="Q12" s="32">
        <f>IFERROR(VLOOKUP($D12,'SAP Data'!$A$7:$OA$1795,Q$4,FALSE),"")</f>
        <v>849283.94</v>
      </c>
      <c r="R12" s="32">
        <f>IFERROR(VLOOKUP($D12,'SAP Data'!$A$7:$OA$1795,R$4,FALSE),"")</f>
        <v>1063757.94</v>
      </c>
      <c r="T12" s="32">
        <f t="shared" si="0"/>
        <v>612655.68999999983</v>
      </c>
      <c r="U12" s="13"/>
      <c r="V12" s="13">
        <f t="shared" si="1"/>
        <v>0</v>
      </c>
      <c r="Y12" s="13">
        <f t="shared" si="2"/>
        <v>0</v>
      </c>
      <c r="AA12" s="13">
        <f t="shared" si="3"/>
        <v>0</v>
      </c>
      <c r="AC12" s="13">
        <f t="shared" si="4"/>
        <v>0</v>
      </c>
      <c r="AE12" s="13">
        <f t="shared" si="5"/>
        <v>612655.68999999983</v>
      </c>
      <c r="AG12" s="13">
        <f t="shared" si="6"/>
        <v>0</v>
      </c>
      <c r="AI12" s="13">
        <f t="shared" si="7"/>
        <v>0</v>
      </c>
      <c r="AJ12" s="15"/>
      <c r="AK12" s="16"/>
      <c r="AL12" s="16"/>
    </row>
    <row r="13" spans="1:40" outlineLevel="1" x14ac:dyDescent="0.2">
      <c r="B13" s="11" t="str">
        <f>VLOOKUP(D13,'line assign basis'!$A$8:$D$788,2,FALSE)</f>
        <v>ROU UTIL LS ASS-250</v>
      </c>
      <c r="C13" s="14" t="s">
        <v>3153</v>
      </c>
      <c r="D13" s="129" t="s">
        <v>3899</v>
      </c>
      <c r="E13" s="14">
        <f>IFERROR(VLOOKUP(D13,'line assign basis'!$A$8:$D$622,4,FALSE),"")</f>
        <v>2</v>
      </c>
      <c r="F13" s="32">
        <f>IFERROR(VLOOKUP($D13,'SAP Data'!$A$7:$OA$1791,F$4,FALSE),"")</f>
        <v>0</v>
      </c>
      <c r="G13" s="32">
        <f>IFERROR(VLOOKUP($D13,'SAP Data'!$A$7:$OA$1791,G$4,FALSE),"")</f>
        <v>0</v>
      </c>
      <c r="H13" s="32">
        <f>IFERROR(VLOOKUP($D13,'SAP Data'!$A$7:$OA$1791,H$4,FALSE),"")</f>
        <v>0</v>
      </c>
      <c r="I13" s="32">
        <f>IFERROR(VLOOKUP($D13,'SAP Data'!$A$7:$OA$1791,I$4,FALSE),"")</f>
        <v>0</v>
      </c>
      <c r="J13" s="32">
        <f>IFERROR(VLOOKUP($D13,'SAP Data'!$A$7:$OA$1791,J$4,FALSE),"")</f>
        <v>0</v>
      </c>
      <c r="K13" s="32">
        <f>IFERROR(VLOOKUP($D13,'SAP Data'!$A$7:$OA$1791,K$4,FALSE),"")</f>
        <v>0</v>
      </c>
      <c r="L13" s="32">
        <f>IFERROR(VLOOKUP($D13,'SAP Data'!$A$7:$OA$1795,L$4,FALSE),"")</f>
        <v>77344344.629999995</v>
      </c>
      <c r="M13" s="32">
        <f>IFERROR(VLOOKUP($D13,'SAP Data'!$A$7:$OA$1795,M$4,FALSE),"")</f>
        <v>77344344.629999995</v>
      </c>
      <c r="N13" s="32">
        <f>IFERROR(VLOOKUP($D13,'SAP Data'!$A$7:$OA$1795,N$4,FALSE),"")</f>
        <v>0</v>
      </c>
      <c r="O13" s="32">
        <f>IFERROR(VLOOKUP($D13,'SAP Data'!$A$7:$OA$1795,O$4,FALSE),"")</f>
        <v>0</v>
      </c>
      <c r="P13" s="32">
        <f>IFERROR(VLOOKUP($D13,'SAP Data'!$A$7:$OA$1795,P$4,FALSE),"")</f>
        <v>0</v>
      </c>
      <c r="Q13" s="32">
        <f>IFERROR(VLOOKUP($D13,'SAP Data'!$A$7:$OA$1795,Q$4,FALSE),"")</f>
        <v>0</v>
      </c>
      <c r="R13" s="32">
        <f>IFERROR(VLOOKUP($D13,'SAP Data'!$A$7:$OA$1795,R$4,FALSE),"")</f>
        <v>0</v>
      </c>
      <c r="T13" s="32">
        <f t="shared" si="0"/>
        <v>12890724.104999999</v>
      </c>
      <c r="U13" s="13"/>
      <c r="V13" s="13">
        <f t="shared" si="1"/>
        <v>0</v>
      </c>
      <c r="Y13" s="13">
        <f t="shared" si="2"/>
        <v>0</v>
      </c>
      <c r="AA13" s="13">
        <f t="shared" si="3"/>
        <v>0</v>
      </c>
      <c r="AC13" s="13">
        <f t="shared" si="4"/>
        <v>0</v>
      </c>
      <c r="AE13" s="13">
        <f t="shared" si="5"/>
        <v>12890724.104999999</v>
      </c>
      <c r="AG13" s="13">
        <f t="shared" si="6"/>
        <v>0</v>
      </c>
      <c r="AI13" s="13">
        <f t="shared" si="7"/>
        <v>0</v>
      </c>
      <c r="AJ13" s="15"/>
      <c r="AK13" s="16"/>
      <c r="AL13" s="16"/>
    </row>
    <row r="14" spans="1:40" outlineLevel="1" x14ac:dyDescent="0.2">
      <c r="B14" s="11" t="str">
        <f>VLOOKUP(D14,'line assign basis'!$A$8:$D$788,2,FALSE)</f>
        <v>UTIL PL IN SVCE CNVS</v>
      </c>
      <c r="C14" s="14" t="s">
        <v>1578</v>
      </c>
      <c r="D14" s="30" t="s">
        <v>2688</v>
      </c>
      <c r="E14" s="14" t="str">
        <f>IFERROR(VLOOKUP(D14,'line assign basis'!$A$8:$D$622,4,FALSE),"")</f>
        <v>3P</v>
      </c>
      <c r="F14" s="32">
        <f>IFERROR(VLOOKUP($D14,'SAP Data'!$A$7:$OA$1791,F$4,FALSE),"")</f>
        <v>0</v>
      </c>
      <c r="G14" s="32">
        <f>IFERROR(VLOOKUP($D14,'SAP Data'!$A$7:$OA$1791,G$4,FALSE),"")</f>
        <v>0</v>
      </c>
      <c r="H14" s="32">
        <f>IFERROR(VLOOKUP($D14,'SAP Data'!$A$7:$OA$1791,H$4,FALSE),"")</f>
        <v>0</v>
      </c>
      <c r="I14" s="32">
        <f>IFERROR(VLOOKUP($D14,'SAP Data'!$A$7:$OA$1791,I$4,FALSE),"")</f>
        <v>0</v>
      </c>
      <c r="J14" s="32">
        <f>IFERROR(VLOOKUP($D14,'SAP Data'!$A$7:$OA$1791,J$4,FALSE),"")</f>
        <v>0</v>
      </c>
      <c r="K14" s="32">
        <f>IFERROR(VLOOKUP($D14,'SAP Data'!$A$7:$OA$1791,K$4,FALSE),"")</f>
        <v>0</v>
      </c>
      <c r="L14" s="32">
        <f>IFERROR(VLOOKUP($D14,'SAP Data'!$A$7:$OA$1795,L$4,FALSE),"")</f>
        <v>0</v>
      </c>
      <c r="M14" s="32">
        <f>IFERROR(VLOOKUP($D14,'SAP Data'!$A$7:$OA$1795,M$4,FALSE),"")</f>
        <v>0</v>
      </c>
      <c r="N14" s="32">
        <f>IFERROR(VLOOKUP($D14,'SAP Data'!$A$7:$OA$1795,N$4,FALSE),"")</f>
        <v>0</v>
      </c>
      <c r="O14" s="32">
        <f>IFERROR(VLOOKUP($D14,'SAP Data'!$A$7:$OA$1795,O$4,FALSE),"")</f>
        <v>0</v>
      </c>
      <c r="P14" s="32">
        <f>IFERROR(VLOOKUP($D14,'SAP Data'!$A$7:$OA$1795,P$4,FALSE),"")</f>
        <v>0</v>
      </c>
      <c r="Q14" s="32">
        <f>IFERROR(VLOOKUP($D14,'SAP Data'!$A$7:$OA$1795,Q$4,FALSE),"")</f>
        <v>0</v>
      </c>
      <c r="R14" s="32">
        <f>IFERROR(VLOOKUP($D14,'SAP Data'!$A$7:$OA$1795,R$4,FALSE),"")</f>
        <v>0</v>
      </c>
      <c r="T14" s="32">
        <f t="shared" si="0"/>
        <v>0</v>
      </c>
      <c r="U14" s="13"/>
      <c r="V14" s="13">
        <f t="shared" si="1"/>
        <v>0</v>
      </c>
      <c r="Y14" s="13">
        <f t="shared" si="2"/>
        <v>0</v>
      </c>
      <c r="AA14" s="13">
        <f t="shared" si="3"/>
        <v>0</v>
      </c>
      <c r="AC14" s="13">
        <f t="shared" si="4"/>
        <v>0</v>
      </c>
      <c r="AE14" s="13">
        <f t="shared" si="5"/>
        <v>0</v>
      </c>
      <c r="AG14" s="13">
        <f t="shared" si="6"/>
        <v>0</v>
      </c>
      <c r="AI14" s="13">
        <f t="shared" si="7"/>
        <v>0</v>
      </c>
      <c r="AJ14" s="15"/>
      <c r="AK14" s="16"/>
      <c r="AL14" s="16"/>
    </row>
    <row r="15" spans="1:40" outlineLevel="1" x14ac:dyDescent="0.2">
      <c r="B15" s="11" t="str">
        <f>VLOOKUP(D15,'line assign basis'!$A$8:$D$788,2,FALSE)</f>
        <v>PROP HELD/FUT USE</v>
      </c>
      <c r="C15" s="14" t="s">
        <v>7</v>
      </c>
      <c r="D15" s="14" t="s">
        <v>5</v>
      </c>
      <c r="E15" s="14">
        <f>IFERROR(VLOOKUP(D15,'line assign basis'!$A$8:$D$622,4,FALSE),"")</f>
        <v>2</v>
      </c>
      <c r="F15" s="32">
        <f>IFERROR(VLOOKUP($D15,'SAP Data'!$A$7:$OA$1791,F$4,FALSE),"")</f>
        <v>970068.12</v>
      </c>
      <c r="G15" s="32">
        <f>IFERROR(VLOOKUP($D15,'SAP Data'!$A$7:$OA$1791,G$4,FALSE),"")</f>
        <v>970068.12</v>
      </c>
      <c r="H15" s="32">
        <f>IFERROR(VLOOKUP($D15,'SAP Data'!$A$7:$OA$1791,H$4,FALSE),"")</f>
        <v>970068.12</v>
      </c>
      <c r="I15" s="32">
        <f>IFERROR(VLOOKUP($D15,'SAP Data'!$A$7:$OA$1791,I$4,FALSE),"")</f>
        <v>970068.12</v>
      </c>
      <c r="J15" s="32">
        <f>IFERROR(VLOOKUP($D15,'SAP Data'!$A$7:$OA$1791,J$4,FALSE),"")</f>
        <v>970068.12</v>
      </c>
      <c r="K15" s="32">
        <f>IFERROR(VLOOKUP($D15,'SAP Data'!$A$7:$OA$1791,K$4,FALSE),"")</f>
        <v>970068.12</v>
      </c>
      <c r="L15" s="32">
        <f>IFERROR(VLOOKUP($D15,'SAP Data'!$A$7:$OA$1795,L$4,FALSE),"")</f>
        <v>970068.12</v>
      </c>
      <c r="M15" s="32">
        <f>IFERROR(VLOOKUP($D15,'SAP Data'!$A$7:$OA$1795,M$4,FALSE),"")</f>
        <v>970068.12</v>
      </c>
      <c r="N15" s="32">
        <f>IFERROR(VLOOKUP($D15,'SAP Data'!$A$7:$OA$1795,N$4,FALSE),"")</f>
        <v>970068.12</v>
      </c>
      <c r="O15" s="32">
        <f>IFERROR(VLOOKUP($D15,'SAP Data'!$A$7:$OA$1795,O$4,FALSE),"")</f>
        <v>970068.12</v>
      </c>
      <c r="P15" s="32">
        <f>IFERROR(VLOOKUP($D15,'SAP Data'!$A$7:$OA$1795,P$4,FALSE),"")</f>
        <v>970068.12</v>
      </c>
      <c r="Q15" s="32">
        <f>IFERROR(VLOOKUP($D15,'SAP Data'!$A$7:$OA$1795,Q$4,FALSE),"")</f>
        <v>970068.12</v>
      </c>
      <c r="R15" s="32">
        <f>IFERROR(VLOOKUP($D15,'SAP Data'!$A$7:$OA$1795,R$4,FALSE),"")</f>
        <v>970068.12</v>
      </c>
      <c r="T15" s="32">
        <f t="shared" si="0"/>
        <v>970068.12</v>
      </c>
      <c r="U15" s="13"/>
      <c r="V15" s="13">
        <f t="shared" si="1"/>
        <v>0</v>
      </c>
      <c r="Y15" s="13">
        <f t="shared" si="2"/>
        <v>0</v>
      </c>
      <c r="AA15" s="13">
        <f t="shared" si="3"/>
        <v>0</v>
      </c>
      <c r="AC15" s="13">
        <f t="shared" si="4"/>
        <v>0</v>
      </c>
      <c r="AE15" s="13">
        <f t="shared" si="5"/>
        <v>970068.12</v>
      </c>
      <c r="AG15" s="13">
        <f t="shared" si="6"/>
        <v>0</v>
      </c>
      <c r="AI15" s="13">
        <f t="shared" si="7"/>
        <v>0</v>
      </c>
      <c r="AJ15" s="15"/>
    </row>
    <row r="16" spans="1:40" outlineLevel="1" x14ac:dyDescent="0.2">
      <c r="B16" s="11" t="str">
        <f>VLOOKUP(D16,'line assign basis'!$A$8:$D$788,2,FALSE)</f>
        <v>COMPL CONST NOT CLAS</v>
      </c>
      <c r="C16" s="14" t="s">
        <v>10</v>
      </c>
      <c r="D16" s="14" t="s">
        <v>8</v>
      </c>
      <c r="E16" s="14" t="str">
        <f>IFERROR(VLOOKUP(D16,'line assign basis'!$A$8:$D$622,4,FALSE),"")</f>
        <v>3P</v>
      </c>
      <c r="F16" s="32">
        <f>IFERROR(VLOOKUP($D16,'SAP Data'!$A$7:$OA$1791,F$4,FALSE),"")</f>
        <v>521751568.19999999</v>
      </c>
      <c r="G16" s="32">
        <f>IFERROR(VLOOKUP($D16,'SAP Data'!$A$7:$OA$1791,G$4,FALSE),"")</f>
        <v>537471913.35000002</v>
      </c>
      <c r="H16" s="32">
        <f>IFERROR(VLOOKUP($D16,'SAP Data'!$A$7:$OA$1791,H$4,FALSE),"")</f>
        <v>543845238.87</v>
      </c>
      <c r="I16" s="32">
        <f>IFERROR(VLOOKUP($D16,'SAP Data'!$A$7:$OA$1791,I$4,FALSE),"")</f>
        <v>579817022.88999999</v>
      </c>
      <c r="J16" s="32">
        <f>IFERROR(VLOOKUP($D16,'SAP Data'!$A$7:$OA$1791,J$4,FALSE),"")</f>
        <v>583330813.26999998</v>
      </c>
      <c r="K16" s="32">
        <f>IFERROR(VLOOKUP($D16,'SAP Data'!$A$7:$OA$1791,K$4,FALSE),"")</f>
        <v>591176639.30999994</v>
      </c>
      <c r="L16" s="32">
        <f>IFERROR(VLOOKUP($D16,'SAP Data'!$A$7:$OA$1795,L$4,FALSE),"")</f>
        <v>612966017.64999998</v>
      </c>
      <c r="M16" s="32">
        <f>IFERROR(VLOOKUP($D16,'SAP Data'!$A$7:$OA$1795,M$4,FALSE),"")</f>
        <v>624596191</v>
      </c>
      <c r="N16" s="32">
        <f>IFERROR(VLOOKUP($D16,'SAP Data'!$A$7:$OA$1795,N$4,FALSE),"")</f>
        <v>657986654.38</v>
      </c>
      <c r="O16" s="32">
        <f>IFERROR(VLOOKUP($D16,'SAP Data'!$A$7:$OA$1795,O$4,FALSE),"")</f>
        <v>673439237.17999995</v>
      </c>
      <c r="P16" s="32">
        <f>IFERROR(VLOOKUP($D16,'SAP Data'!$A$7:$OA$1795,P$4,FALSE),"")</f>
        <v>681970515.72000003</v>
      </c>
      <c r="Q16" s="32">
        <f>IFERROR(VLOOKUP($D16,'SAP Data'!$A$7:$OA$1795,Q$4,FALSE),"")</f>
        <v>693601320.88</v>
      </c>
      <c r="R16" s="32">
        <f>IFERROR(VLOOKUP($D16,'SAP Data'!$A$7:$OA$1795,R$4,FALSE),"")</f>
        <v>712527291.63999999</v>
      </c>
      <c r="T16" s="32">
        <f t="shared" si="0"/>
        <v>616445082.86833346</v>
      </c>
      <c r="U16" s="13"/>
      <c r="V16" s="13">
        <f t="shared" si="1"/>
        <v>0</v>
      </c>
      <c r="Y16" s="13">
        <f t="shared" si="2"/>
        <v>0</v>
      </c>
      <c r="AA16" s="13">
        <f t="shared" si="3"/>
        <v>71306124.100720227</v>
      </c>
      <c r="AC16" s="13">
        <f t="shared" si="4"/>
        <v>545138958.76761317</v>
      </c>
      <c r="AE16" s="13">
        <f t="shared" si="5"/>
        <v>0</v>
      </c>
      <c r="AG16" s="13">
        <f t="shared" si="6"/>
        <v>-1.1920928955078125E-7</v>
      </c>
      <c r="AI16" s="13">
        <f t="shared" si="7"/>
        <v>616445082.86833346</v>
      </c>
      <c r="AJ16" s="15"/>
      <c r="AK16" s="11" t="s">
        <v>1542</v>
      </c>
      <c r="AL16" s="11" t="s">
        <v>3967</v>
      </c>
      <c r="AM16" s="18">
        <f>[1]Summary!$R$78</f>
        <v>0.11567311684754002</v>
      </c>
      <c r="AN16" s="11" t="s">
        <v>2728</v>
      </c>
    </row>
    <row r="17" spans="1:40" outlineLevel="1" x14ac:dyDescent="0.2">
      <c r="A17" s="14" t="s">
        <v>3026</v>
      </c>
      <c r="B17" s="11" t="str">
        <f>VLOOKUP(D17,'line assign basis'!$A$8:$D$788,2,FALSE)</f>
        <v>N. MIST CON COMP NYC</v>
      </c>
      <c r="C17" s="14" t="s">
        <v>2824</v>
      </c>
      <c r="D17" s="14" t="s">
        <v>2877</v>
      </c>
      <c r="E17" s="14">
        <f>IFERROR(VLOOKUP(D17,'line assign basis'!$A$8:$D$622,4,FALSE),"")</f>
        <v>3</v>
      </c>
      <c r="F17" s="32">
        <f>IFERROR(VLOOKUP($D17,'SAP Data'!$A$7:$OA$1791,F$4,FALSE),"")</f>
        <v>144133566.91</v>
      </c>
      <c r="G17" s="32">
        <f>IFERROR(VLOOKUP($D17,'SAP Data'!$A$7:$OA$1791,G$4,FALSE),"")</f>
        <v>144214647.97999999</v>
      </c>
      <c r="H17" s="32">
        <f>IFERROR(VLOOKUP($D17,'SAP Data'!$A$7:$OA$1791,H$4,FALSE),"")</f>
        <v>145211783.59</v>
      </c>
      <c r="I17" s="32">
        <f>IFERROR(VLOOKUP($D17,'SAP Data'!$A$7:$OA$1791,I$4,FALSE),"")</f>
        <v>145278882.52000001</v>
      </c>
      <c r="J17" s="32">
        <f>IFERROR(VLOOKUP($D17,'SAP Data'!$A$7:$OA$1791,J$4,FALSE),"")</f>
        <v>145329333.63999999</v>
      </c>
      <c r="K17" s="32">
        <f>IFERROR(VLOOKUP($D17,'SAP Data'!$A$7:$OA$1791,K$4,FALSE),"")</f>
        <v>145342321.40000001</v>
      </c>
      <c r="L17" s="32">
        <f>IFERROR(VLOOKUP($D17,'SAP Data'!$A$7:$OA$1795,L$4,FALSE),"")</f>
        <v>145617475.81999999</v>
      </c>
      <c r="M17" s="32">
        <f>IFERROR(VLOOKUP($D17,'SAP Data'!$A$7:$OA$1795,M$4,FALSE),"")</f>
        <v>145628336.58000001</v>
      </c>
      <c r="N17" s="32">
        <f>IFERROR(VLOOKUP($D17,'SAP Data'!$A$7:$OA$1795,N$4,FALSE),"")</f>
        <v>145663930.87</v>
      </c>
      <c r="O17" s="32">
        <f>IFERROR(VLOOKUP($D17,'SAP Data'!$A$7:$OA$1795,O$4,FALSE),"")</f>
        <v>146332224.13</v>
      </c>
      <c r="P17" s="32">
        <f>IFERROR(VLOOKUP($D17,'SAP Data'!$A$7:$OA$1795,P$4,FALSE),"")</f>
        <v>146338576.78999999</v>
      </c>
      <c r="Q17" s="32">
        <f>IFERROR(VLOOKUP($D17,'SAP Data'!$A$7:$OA$1795,Q$4,FALSE),"")</f>
        <v>146358856.75999999</v>
      </c>
      <c r="R17" s="32">
        <f>IFERROR(VLOOKUP($D17,'SAP Data'!$A$7:$OA$1795,R$4,FALSE),"")</f>
        <v>146400979.12</v>
      </c>
      <c r="T17" s="32">
        <f t="shared" si="0"/>
        <v>145548636.92458335</v>
      </c>
      <c r="U17" s="13"/>
      <c r="V17" s="13">
        <f t="shared" si="1"/>
        <v>0</v>
      </c>
      <c r="Y17" s="13">
        <f t="shared" si="2"/>
        <v>0</v>
      </c>
      <c r="AA17" s="13">
        <f t="shared" si="3"/>
        <v>0</v>
      </c>
      <c r="AC17" s="13">
        <f t="shared" si="4"/>
        <v>145548636.92458335</v>
      </c>
      <c r="AE17" s="13">
        <f t="shared" si="5"/>
        <v>0</v>
      </c>
      <c r="AG17" s="13">
        <f t="shared" si="6"/>
        <v>0</v>
      </c>
      <c r="AI17" s="13">
        <f t="shared" si="7"/>
        <v>145548636.92458335</v>
      </c>
      <c r="AJ17" s="15"/>
      <c r="AK17" s="11" t="s">
        <v>3971</v>
      </c>
      <c r="AL17" s="11" t="s">
        <v>3968</v>
      </c>
      <c r="AM17" s="18">
        <f>[1]Summary!$R$79</f>
        <v>0.10672066697723928</v>
      </c>
      <c r="AN17" s="11" t="s">
        <v>3912</v>
      </c>
    </row>
    <row r="18" spans="1:40" outlineLevel="1" x14ac:dyDescent="0.2">
      <c r="B18" s="11" t="str">
        <f>VLOOKUP(D18,'line assign basis'!$A$8:$D$788,2,FALSE)</f>
        <v>CONST WORK IN PROGR</v>
      </c>
      <c r="C18" s="14" t="s">
        <v>13</v>
      </c>
      <c r="D18" s="14" t="s">
        <v>11</v>
      </c>
      <c r="E18" s="14">
        <f>IFERROR(VLOOKUP(D18,'line assign basis'!$A$8:$D$622,4,FALSE),"")</f>
        <v>2</v>
      </c>
      <c r="F18" s="32">
        <f>IFERROR(VLOOKUP($D18,'SAP Data'!$A$7:$OA$1791,F$4,FALSE),"")</f>
        <v>0</v>
      </c>
      <c r="G18" s="32">
        <f>IFERROR(VLOOKUP($D18,'SAP Data'!$A$7:$OA$1791,G$4,FALSE),"")</f>
        <v>0</v>
      </c>
      <c r="H18" s="32">
        <f>IFERROR(VLOOKUP($D18,'SAP Data'!$A$7:$OA$1791,H$4,FALSE),"")</f>
        <v>0</v>
      </c>
      <c r="I18" s="32">
        <f>IFERROR(VLOOKUP($D18,'SAP Data'!$A$7:$OA$1791,I$4,FALSE),"")</f>
        <v>0</v>
      </c>
      <c r="J18" s="32">
        <f>IFERROR(VLOOKUP($D18,'SAP Data'!$A$7:$OA$1791,J$4,FALSE),"")</f>
        <v>0</v>
      </c>
      <c r="K18" s="32">
        <f>IFERROR(VLOOKUP($D18,'SAP Data'!$A$7:$OA$1791,K$4,FALSE),"")</f>
        <v>0</v>
      </c>
      <c r="L18" s="32">
        <f>IFERROR(VLOOKUP($D18,'SAP Data'!$A$7:$OA$1795,L$4,FALSE),"")</f>
        <v>0</v>
      </c>
      <c r="M18" s="32">
        <f>IFERROR(VLOOKUP($D18,'SAP Data'!$A$7:$OA$1795,M$4,FALSE),"")</f>
        <v>0</v>
      </c>
      <c r="N18" s="32">
        <f>IFERROR(VLOOKUP($D18,'SAP Data'!$A$7:$OA$1795,N$4,FALSE),"")</f>
        <v>0</v>
      </c>
      <c r="O18" s="32">
        <f>IFERROR(VLOOKUP($D18,'SAP Data'!$A$7:$OA$1795,O$4,FALSE),"")</f>
        <v>0</v>
      </c>
      <c r="P18" s="32">
        <f>IFERROR(VLOOKUP($D18,'SAP Data'!$A$7:$OA$1795,P$4,FALSE),"")</f>
        <v>0</v>
      </c>
      <c r="Q18" s="32">
        <f>IFERROR(VLOOKUP($D18,'SAP Data'!$A$7:$OA$1795,Q$4,FALSE),"")</f>
        <v>0</v>
      </c>
      <c r="R18" s="32">
        <f>IFERROR(VLOOKUP($D18,'SAP Data'!$A$7:$OA$1795,R$4,FALSE),"")</f>
        <v>0</v>
      </c>
      <c r="T18" s="32">
        <f t="shared" si="0"/>
        <v>0</v>
      </c>
      <c r="U18" s="13"/>
      <c r="V18" s="13">
        <f t="shared" si="1"/>
        <v>0</v>
      </c>
      <c r="Y18" s="13">
        <f t="shared" si="2"/>
        <v>0</v>
      </c>
      <c r="AA18" s="13">
        <f t="shared" si="3"/>
        <v>0</v>
      </c>
      <c r="AC18" s="13">
        <f t="shared" si="4"/>
        <v>0</v>
      </c>
      <c r="AE18" s="13">
        <f t="shared" si="5"/>
        <v>0</v>
      </c>
      <c r="AG18" s="13">
        <f t="shared" si="6"/>
        <v>0</v>
      </c>
      <c r="AI18" s="13">
        <f t="shared" si="7"/>
        <v>0</v>
      </c>
      <c r="AJ18" s="15"/>
      <c r="AM18" s="18"/>
    </row>
    <row r="19" spans="1:40" outlineLevel="1" x14ac:dyDescent="0.2">
      <c r="B19" s="11" t="str">
        <f>VLOOKUP(D19,'line assign basis'!$A$8:$D$788,2,FALSE)</f>
        <v>CONST WORK IN PROGR</v>
      </c>
      <c r="C19" s="14" t="s">
        <v>15</v>
      </c>
      <c r="D19" s="14" t="s">
        <v>14</v>
      </c>
      <c r="E19" s="14">
        <f>IFERROR(VLOOKUP(D19,'line assign basis'!$A$8:$D$622,4,FALSE),"")</f>
        <v>2</v>
      </c>
      <c r="F19" s="32">
        <f>IFERROR(VLOOKUP($D19,'SAP Data'!$A$7:$OA$1791,F$4,FALSE),"")</f>
        <v>0</v>
      </c>
      <c r="G19" s="32">
        <f>IFERROR(VLOOKUP($D19,'SAP Data'!$A$7:$OA$1791,G$4,FALSE),"")</f>
        <v>0</v>
      </c>
      <c r="H19" s="32">
        <f>IFERROR(VLOOKUP($D19,'SAP Data'!$A$7:$OA$1791,H$4,FALSE),"")</f>
        <v>713.68</v>
      </c>
      <c r="I19" s="32">
        <f>IFERROR(VLOOKUP($D19,'SAP Data'!$A$7:$OA$1791,I$4,FALSE),"")</f>
        <v>0</v>
      </c>
      <c r="J19" s="32">
        <f>IFERROR(VLOOKUP($D19,'SAP Data'!$A$7:$OA$1791,J$4,FALSE),"")</f>
        <v>145825</v>
      </c>
      <c r="K19" s="32">
        <f>IFERROR(VLOOKUP($D19,'SAP Data'!$A$7:$OA$1791,K$4,FALSE),"")</f>
        <v>226864.91</v>
      </c>
      <c r="L19" s="32">
        <f>IFERROR(VLOOKUP($D19,'SAP Data'!$A$7:$OA$1795,L$4,FALSE),"")</f>
        <v>-153.31</v>
      </c>
      <c r="M19" s="32">
        <f>IFERROR(VLOOKUP($D19,'SAP Data'!$A$7:$OA$1795,M$4,FALSE),"")</f>
        <v>-153.31</v>
      </c>
      <c r="N19" s="32">
        <f>IFERROR(VLOOKUP($D19,'SAP Data'!$A$7:$OA$1795,N$4,FALSE),"")</f>
        <v>-153.31</v>
      </c>
      <c r="O19" s="32">
        <f>IFERROR(VLOOKUP($D19,'SAP Data'!$A$7:$OA$1795,O$4,FALSE),"")</f>
        <v>-153.31</v>
      </c>
      <c r="P19" s="32">
        <f>IFERROR(VLOOKUP($D19,'SAP Data'!$A$7:$OA$1795,P$4,FALSE),"")</f>
        <v>-153.31</v>
      </c>
      <c r="Q19" s="32">
        <f>IFERROR(VLOOKUP($D19,'SAP Data'!$A$7:$OA$1795,Q$4,FALSE),"")</f>
        <v>-153.31</v>
      </c>
      <c r="R19" s="32">
        <f>IFERROR(VLOOKUP($D19,'SAP Data'!$A$7:$OA$1795,R$4,FALSE),"")</f>
        <v>-153.31</v>
      </c>
      <c r="T19" s="32">
        <f t="shared" si="0"/>
        <v>31033.922916666663</v>
      </c>
      <c r="U19" s="13"/>
      <c r="V19" s="13">
        <f t="shared" si="1"/>
        <v>0</v>
      </c>
      <c r="Y19" s="13">
        <f t="shared" si="2"/>
        <v>0</v>
      </c>
      <c r="AA19" s="13">
        <f t="shared" si="3"/>
        <v>0</v>
      </c>
      <c r="AC19" s="13">
        <f t="shared" si="4"/>
        <v>0</v>
      </c>
      <c r="AE19" s="13">
        <f t="shared" si="5"/>
        <v>31033.922916666663</v>
      </c>
      <c r="AG19" s="13">
        <f t="shared" si="6"/>
        <v>0</v>
      </c>
      <c r="AI19" s="13">
        <f t="shared" si="7"/>
        <v>0</v>
      </c>
      <c r="AJ19" s="15"/>
      <c r="AK19" s="11" t="s">
        <v>3970</v>
      </c>
      <c r="AL19" s="11" t="s">
        <v>3969</v>
      </c>
      <c r="AM19" s="18">
        <f>Factors!D9</f>
        <v>0.10809999999999997</v>
      </c>
      <c r="AN19" s="11" t="s">
        <v>2727</v>
      </c>
    </row>
    <row r="20" spans="1:40" outlineLevel="1" x14ac:dyDescent="0.2">
      <c r="B20" s="11" t="str">
        <f>VLOOKUP(D20,'line assign basis'!$A$8:$D$788,2,FALSE)</f>
        <v>CWIP - 250 Taylor HQ</v>
      </c>
      <c r="C20" s="14" t="s">
        <v>18</v>
      </c>
      <c r="D20" s="14" t="s">
        <v>16</v>
      </c>
      <c r="E20" s="14">
        <f>IFERROR(VLOOKUP(D20,'line assign basis'!$A$8:$D$622,4,FALSE),"")</f>
        <v>2</v>
      </c>
      <c r="F20" s="32">
        <f>IFERROR(VLOOKUP($D20,'SAP Data'!$A$7:$OA$1791,F$4,FALSE),"")</f>
        <v>0</v>
      </c>
      <c r="G20" s="32">
        <f>IFERROR(VLOOKUP($D20,'SAP Data'!$A$7:$OA$1791,G$4,FALSE),"")</f>
        <v>0</v>
      </c>
      <c r="H20" s="32">
        <f>IFERROR(VLOOKUP($D20,'SAP Data'!$A$7:$OA$1791,H$4,FALSE),"")</f>
        <v>0</v>
      </c>
      <c r="I20" s="32">
        <f>IFERROR(VLOOKUP($D20,'SAP Data'!$A$7:$OA$1791,I$4,FALSE),"")</f>
        <v>0</v>
      </c>
      <c r="J20" s="32">
        <f>IFERROR(VLOOKUP($D20,'SAP Data'!$A$7:$OA$1791,J$4,FALSE),"")</f>
        <v>0</v>
      </c>
      <c r="K20" s="32">
        <f>IFERROR(VLOOKUP($D20,'SAP Data'!$A$7:$OA$1791,K$4,FALSE),"")</f>
        <v>0</v>
      </c>
      <c r="L20" s="32">
        <f>IFERROR(VLOOKUP($D20,'SAP Data'!$A$7:$OA$1795,L$4,FALSE),"")</f>
        <v>0</v>
      </c>
      <c r="M20" s="32">
        <f>IFERROR(VLOOKUP($D20,'SAP Data'!$A$7:$OA$1795,M$4,FALSE),"")</f>
        <v>0</v>
      </c>
      <c r="N20" s="32">
        <f>IFERROR(VLOOKUP($D20,'SAP Data'!$A$7:$OA$1795,N$4,FALSE),"")</f>
        <v>0</v>
      </c>
      <c r="O20" s="32">
        <f>IFERROR(VLOOKUP($D20,'SAP Data'!$A$7:$OA$1795,O$4,FALSE),"")</f>
        <v>0</v>
      </c>
      <c r="P20" s="32">
        <f>IFERROR(VLOOKUP($D20,'SAP Data'!$A$7:$OA$1795,P$4,FALSE),"")</f>
        <v>0</v>
      </c>
      <c r="Q20" s="32">
        <f>IFERROR(VLOOKUP($D20,'SAP Data'!$A$7:$OA$1795,Q$4,FALSE),"")</f>
        <v>0</v>
      </c>
      <c r="R20" s="32">
        <f>IFERROR(VLOOKUP($D20,'SAP Data'!$A$7:$OA$1795,R$4,FALSE),"")</f>
        <v>0</v>
      </c>
      <c r="T20" s="32">
        <f t="shared" si="0"/>
        <v>0</v>
      </c>
      <c r="U20" s="13"/>
      <c r="V20" s="13">
        <f t="shared" si="1"/>
        <v>0</v>
      </c>
      <c r="Y20" s="13">
        <f t="shared" si="2"/>
        <v>0</v>
      </c>
      <c r="AA20" s="13">
        <f t="shared" si="3"/>
        <v>0</v>
      </c>
      <c r="AC20" s="13">
        <f t="shared" si="4"/>
        <v>0</v>
      </c>
      <c r="AE20" s="13">
        <f t="shared" si="5"/>
        <v>0</v>
      </c>
      <c r="AG20" s="13">
        <f t="shared" si="6"/>
        <v>0</v>
      </c>
      <c r="AI20" s="13">
        <f t="shared" si="7"/>
        <v>0</v>
      </c>
      <c r="AJ20" s="15"/>
      <c r="AK20" s="11" t="s">
        <v>1543</v>
      </c>
      <c r="AL20" s="11" t="s">
        <v>4040</v>
      </c>
      <c r="AM20" s="18">
        <f>Factors!D8</f>
        <v>0.10960000000000003</v>
      </c>
      <c r="AN20" s="11" t="s">
        <v>2729</v>
      </c>
    </row>
    <row r="21" spans="1:40" outlineLevel="1" x14ac:dyDescent="0.2">
      <c r="B21" s="11" t="str">
        <f>VLOOKUP(D21,'line assign basis'!$A$8:$D$788,2,FALSE)</f>
        <v>CWIP UTILITY</v>
      </c>
      <c r="C21" s="14" t="s">
        <v>21</v>
      </c>
      <c r="D21" s="14" t="s">
        <v>19</v>
      </c>
      <c r="E21" s="14">
        <f>IFERROR(VLOOKUP(D21,'line assign basis'!$A$8:$D$622,4,FALSE),"")</f>
        <v>2</v>
      </c>
      <c r="F21" s="32">
        <f>IFERROR(VLOOKUP($D21,'SAP Data'!$A$7:$OA$1791,F$4,FALSE),"")</f>
        <v>91301787.900000006</v>
      </c>
      <c r="G21" s="32">
        <f>IFERROR(VLOOKUP($D21,'SAP Data'!$A$7:$OA$1791,G$4,FALSE),"")</f>
        <v>93882966.049999997</v>
      </c>
      <c r="H21" s="32">
        <f>IFERROR(VLOOKUP($D21,'SAP Data'!$A$7:$OA$1791,H$4,FALSE),"")</f>
        <v>102094953.2</v>
      </c>
      <c r="I21" s="32">
        <f>IFERROR(VLOOKUP($D21,'SAP Data'!$A$7:$OA$1791,I$4,FALSE),"")</f>
        <v>84141998.159999996</v>
      </c>
      <c r="J21" s="32">
        <f>IFERROR(VLOOKUP($D21,'SAP Data'!$A$7:$OA$1791,J$4,FALSE),"")</f>
        <v>89299636.030000001</v>
      </c>
      <c r="K21" s="32">
        <f>IFERROR(VLOOKUP($D21,'SAP Data'!$A$7:$OA$1791,K$4,FALSE),"")</f>
        <v>97671722.780000001</v>
      </c>
      <c r="L21" s="32">
        <f>IFERROR(VLOOKUP($D21,'SAP Data'!$A$7:$OA$1795,L$4,FALSE),"")</f>
        <v>95565894.430000007</v>
      </c>
      <c r="M21" s="32">
        <f>IFERROR(VLOOKUP($D21,'SAP Data'!$A$7:$OA$1795,M$4,FALSE),"")</f>
        <v>106507232.47</v>
      </c>
      <c r="N21" s="32">
        <f>IFERROR(VLOOKUP($D21,'SAP Data'!$A$7:$OA$1795,N$4,FALSE),"")</f>
        <v>88695743.269999996</v>
      </c>
      <c r="O21" s="32">
        <f>IFERROR(VLOOKUP($D21,'SAP Data'!$A$7:$OA$1795,O$4,FALSE),"")</f>
        <v>90902673.280000001</v>
      </c>
      <c r="P21" s="32">
        <f>IFERROR(VLOOKUP($D21,'SAP Data'!$A$7:$OA$1795,P$4,FALSE),"")</f>
        <v>102266936.37</v>
      </c>
      <c r="Q21" s="32">
        <f>IFERROR(VLOOKUP($D21,'SAP Data'!$A$7:$OA$1795,Q$4,FALSE),"")</f>
        <v>116374882.26000001</v>
      </c>
      <c r="R21" s="32">
        <f>IFERROR(VLOOKUP($D21,'SAP Data'!$A$7:$OA$1795,R$4,FALSE),"")</f>
        <v>120721791.61</v>
      </c>
      <c r="T21" s="32">
        <f t="shared" si="0"/>
        <v>97784702.337916657</v>
      </c>
      <c r="U21" s="13"/>
      <c r="V21" s="13">
        <f t="shared" si="1"/>
        <v>0</v>
      </c>
      <c r="Y21" s="13">
        <f t="shared" si="2"/>
        <v>0</v>
      </c>
      <c r="AA21" s="13">
        <f t="shared" si="3"/>
        <v>0</v>
      </c>
      <c r="AC21" s="13">
        <f t="shared" si="4"/>
        <v>0</v>
      </c>
      <c r="AE21" s="13">
        <f t="shared" si="5"/>
        <v>97784702.337916657</v>
      </c>
      <c r="AG21" s="13">
        <f t="shared" si="6"/>
        <v>0</v>
      </c>
      <c r="AI21" s="13">
        <f t="shared" si="7"/>
        <v>0</v>
      </c>
      <c r="AJ21" s="15"/>
      <c r="AK21" s="11" t="s">
        <v>4065</v>
      </c>
      <c r="AL21" s="11" t="s">
        <v>4064</v>
      </c>
      <c r="AM21" s="18">
        <v>1</v>
      </c>
      <c r="AN21" s="11" t="s">
        <v>4066</v>
      </c>
    </row>
    <row r="22" spans="1:40" outlineLevel="1" x14ac:dyDescent="0.2">
      <c r="B22" s="11" t="str">
        <f>VLOOKUP(D22,'line assign basis'!$A$8:$D$788,2,FALSE)</f>
        <v>RESERVE ADJ FOR AMOR</v>
      </c>
      <c r="C22" s="14" t="s">
        <v>1582</v>
      </c>
      <c r="D22" s="14" t="s">
        <v>2689</v>
      </c>
      <c r="E22" s="14" t="str">
        <f>IFERROR(VLOOKUP(D22,'line assign basis'!$A$8:$D$622,4,FALSE),"")</f>
        <v>3D</v>
      </c>
      <c r="F22" s="32">
        <f>IFERROR(VLOOKUP($D22,'SAP Data'!$A$7:$OA$1791,F$4,FALSE),"")</f>
        <v>1137937.1299999999</v>
      </c>
      <c r="G22" s="32">
        <f>IFERROR(VLOOKUP($D22,'SAP Data'!$A$7:$OA$1791,G$4,FALSE),"")</f>
        <v>1241385.96</v>
      </c>
      <c r="H22" s="32">
        <f>IFERROR(VLOOKUP($D22,'SAP Data'!$A$7:$OA$1791,H$4,FALSE),"")</f>
        <v>1344834.79</v>
      </c>
      <c r="I22" s="32">
        <f>IFERROR(VLOOKUP($D22,'SAP Data'!$A$7:$OA$1791,I$4,FALSE),"")</f>
        <v>1448283.62</v>
      </c>
      <c r="J22" s="32">
        <f>IFERROR(VLOOKUP($D22,'SAP Data'!$A$7:$OA$1791,J$4,FALSE),"")</f>
        <v>1551732.45</v>
      </c>
      <c r="K22" s="32">
        <f>IFERROR(VLOOKUP($D22,'SAP Data'!$A$7:$OA$1791,K$4,FALSE),"")</f>
        <v>1655181.28</v>
      </c>
      <c r="L22" s="32">
        <f>IFERROR(VLOOKUP($D22,'SAP Data'!$A$7:$OA$1795,L$4,FALSE),"")</f>
        <v>1758630.11</v>
      </c>
      <c r="M22" s="32">
        <f>IFERROR(VLOOKUP($D22,'SAP Data'!$A$7:$OA$1795,M$4,FALSE),"")</f>
        <v>1862078.94</v>
      </c>
      <c r="N22" s="32">
        <f>IFERROR(VLOOKUP($D22,'SAP Data'!$A$7:$OA$1795,N$4,FALSE),"")</f>
        <v>1965527.77</v>
      </c>
      <c r="O22" s="32">
        <f>IFERROR(VLOOKUP($D22,'SAP Data'!$A$7:$OA$1795,O$4,FALSE),"")</f>
        <v>2068976.6</v>
      </c>
      <c r="P22" s="32">
        <f>IFERROR(VLOOKUP($D22,'SAP Data'!$A$7:$OA$1795,P$4,FALSE),"")</f>
        <v>2172425.4300000002</v>
      </c>
      <c r="Q22" s="32">
        <f>IFERROR(VLOOKUP($D22,'SAP Data'!$A$7:$OA$1795,Q$4,FALSE),"")</f>
        <v>2275874.2599999998</v>
      </c>
      <c r="R22" s="32">
        <f>IFERROR(VLOOKUP($D22,'SAP Data'!$A$7:$OA$1795,R$4,FALSE),"")</f>
        <v>2379323.09</v>
      </c>
      <c r="T22" s="32">
        <f t="shared" si="0"/>
        <v>1758630.11</v>
      </c>
      <c r="U22" s="13"/>
      <c r="V22" s="13">
        <f t="shared" si="1"/>
        <v>0</v>
      </c>
      <c r="Y22" s="13">
        <f t="shared" si="2"/>
        <v>0</v>
      </c>
      <c r="AA22" s="13">
        <f t="shared" si="3"/>
        <v>187682.17830545569</v>
      </c>
      <c r="AC22" s="13">
        <f t="shared" si="4"/>
        <v>1570947.9316945444</v>
      </c>
      <c r="AE22" s="13">
        <f t="shared" si="5"/>
        <v>0</v>
      </c>
      <c r="AG22" s="13">
        <f t="shared" si="6"/>
        <v>0</v>
      </c>
      <c r="AI22" s="13">
        <f t="shared" si="7"/>
        <v>1758630.11</v>
      </c>
      <c r="AJ22" s="15"/>
      <c r="AM22" s="18"/>
    </row>
    <row r="23" spans="1:40" outlineLevel="1" x14ac:dyDescent="0.2">
      <c r="B23" s="11" t="str">
        <f>VLOOKUP(D23,'line assign basis'!$A$8:$D$788,2,FALSE)</f>
        <v>PLANT RECLASS-DEPR</v>
      </c>
      <c r="C23" s="14" t="s">
        <v>1584</v>
      </c>
      <c r="D23" s="14" t="s">
        <v>2690</v>
      </c>
      <c r="E23" s="14">
        <f>IFERROR(VLOOKUP(D23,'line assign basis'!$A$8:$D$622,4,FALSE),"")</f>
        <v>4</v>
      </c>
      <c r="F23" s="32">
        <f>IFERROR(VLOOKUP($D23,'SAP Data'!$A$7:$OA$1791,F$4,FALSE),"")</f>
        <v>232033.85</v>
      </c>
      <c r="G23" s="32">
        <f>IFERROR(VLOOKUP($D23,'SAP Data'!$A$7:$OA$1791,G$4,FALSE),"")</f>
        <v>232033.85</v>
      </c>
      <c r="H23" s="32">
        <f>IFERROR(VLOOKUP($D23,'SAP Data'!$A$7:$OA$1791,H$4,FALSE),"")</f>
        <v>232033.85</v>
      </c>
      <c r="I23" s="32">
        <f>IFERROR(VLOOKUP($D23,'SAP Data'!$A$7:$OA$1791,I$4,FALSE),"")</f>
        <v>264663.01</v>
      </c>
      <c r="J23" s="32">
        <f>IFERROR(VLOOKUP($D23,'SAP Data'!$A$7:$OA$1791,J$4,FALSE),"")</f>
        <v>264663.01</v>
      </c>
      <c r="K23" s="32">
        <f>IFERROR(VLOOKUP($D23,'SAP Data'!$A$7:$OA$1791,K$4,FALSE),"")</f>
        <v>264663.01</v>
      </c>
      <c r="L23" s="32">
        <f>IFERROR(VLOOKUP($D23,'SAP Data'!$A$7:$OA$1795,L$4,FALSE),"")</f>
        <v>295503.96999999997</v>
      </c>
      <c r="M23" s="32">
        <f>IFERROR(VLOOKUP($D23,'SAP Data'!$A$7:$OA$1795,M$4,FALSE),"")</f>
        <v>295503.96999999997</v>
      </c>
      <c r="N23" s="32">
        <f>IFERROR(VLOOKUP($D23,'SAP Data'!$A$7:$OA$1795,N$4,FALSE),"")</f>
        <v>295503.96999999997</v>
      </c>
      <c r="O23" s="32">
        <f>IFERROR(VLOOKUP($D23,'SAP Data'!$A$7:$OA$1795,O$4,FALSE),"")</f>
        <v>326344.92</v>
      </c>
      <c r="P23" s="32">
        <f>IFERROR(VLOOKUP($D23,'SAP Data'!$A$7:$OA$1795,P$4,FALSE),"")</f>
        <v>326344.92</v>
      </c>
      <c r="Q23" s="32">
        <f>IFERROR(VLOOKUP($D23,'SAP Data'!$A$7:$OA$1795,Q$4,FALSE),"")</f>
        <v>326344.92</v>
      </c>
      <c r="R23" s="32">
        <f>IFERROR(VLOOKUP($D23,'SAP Data'!$A$7:$OA$1795,R$4,FALSE),"")</f>
        <v>357185.88</v>
      </c>
      <c r="T23" s="32">
        <f t="shared" si="0"/>
        <v>284851.1054166666</v>
      </c>
      <c r="U23" s="13"/>
      <c r="V23" s="13">
        <f t="shared" si="1"/>
        <v>284851.1054166666</v>
      </c>
      <c r="Y23" s="13">
        <f t="shared" si="2"/>
        <v>0</v>
      </c>
      <c r="AA23" s="13">
        <f t="shared" si="3"/>
        <v>0</v>
      </c>
      <c r="AC23" s="13">
        <f t="shared" si="4"/>
        <v>0</v>
      </c>
      <c r="AE23" s="13">
        <f t="shared" si="5"/>
        <v>0</v>
      </c>
      <c r="AG23" s="13">
        <f t="shared" si="6"/>
        <v>0</v>
      </c>
      <c r="AI23" s="13">
        <f t="shared" si="7"/>
        <v>0</v>
      </c>
      <c r="AJ23" s="15"/>
      <c r="AM23" s="18"/>
    </row>
    <row r="24" spans="1:40" outlineLevel="1" x14ac:dyDescent="0.2">
      <c r="A24" s="14" t="s">
        <v>3026</v>
      </c>
      <c r="B24" s="11" t="str">
        <f>VLOOKUP(D24,'line assign basis'!$A$8:$D$788,2,FALSE)</f>
        <v>N. MIST ACC DEPR OFF</v>
      </c>
      <c r="C24" s="14" t="s">
        <v>2830</v>
      </c>
      <c r="D24" s="14" t="s">
        <v>2878</v>
      </c>
      <c r="E24" s="14">
        <f>IFERROR(VLOOKUP(D24,'line assign basis'!$A$8:$D$622,4,FALSE),"")</f>
        <v>3</v>
      </c>
      <c r="F24" s="32">
        <f>IFERROR(VLOOKUP($D24,'SAP Data'!$A$7:$OA$1791,F$4,FALSE),"")</f>
        <v>1419700.19</v>
      </c>
      <c r="G24" s="32">
        <f>IFERROR(VLOOKUP($D24,'SAP Data'!$A$7:$OA$1791,G$4,FALSE),"")</f>
        <v>1419700.19</v>
      </c>
      <c r="H24" s="32">
        <f>IFERROR(VLOOKUP($D24,'SAP Data'!$A$7:$OA$1791,H$4,FALSE),"")</f>
        <v>1419700.19</v>
      </c>
      <c r="I24" s="32">
        <f>IFERROR(VLOOKUP($D24,'SAP Data'!$A$7:$OA$1791,I$4,FALSE),"")</f>
        <v>2389696.38</v>
      </c>
      <c r="J24" s="32">
        <f>IFERROR(VLOOKUP($D24,'SAP Data'!$A$7:$OA$1791,J$4,FALSE),"")</f>
        <v>2389696.38</v>
      </c>
      <c r="K24" s="32">
        <f>IFERROR(VLOOKUP($D24,'SAP Data'!$A$7:$OA$1791,K$4,FALSE),"")</f>
        <v>2389696.38</v>
      </c>
      <c r="L24" s="32">
        <f>IFERROR(VLOOKUP($D24,'SAP Data'!$A$7:$OA$1795,L$4,FALSE),"")</f>
        <v>3359692.57</v>
      </c>
      <c r="M24" s="32">
        <f>IFERROR(VLOOKUP($D24,'SAP Data'!$A$7:$OA$1795,M$4,FALSE),"")</f>
        <v>3359692.57</v>
      </c>
      <c r="N24" s="32">
        <f>IFERROR(VLOOKUP($D24,'SAP Data'!$A$7:$OA$1795,N$4,FALSE),"")</f>
        <v>3359692.57</v>
      </c>
      <c r="O24" s="32">
        <f>IFERROR(VLOOKUP($D24,'SAP Data'!$A$7:$OA$1795,O$4,FALSE),"")</f>
        <v>4329688.76</v>
      </c>
      <c r="P24" s="32">
        <f>IFERROR(VLOOKUP($D24,'SAP Data'!$A$7:$OA$1795,P$4,FALSE),"")</f>
        <v>4329688.76</v>
      </c>
      <c r="Q24" s="32">
        <f>IFERROR(VLOOKUP($D24,'SAP Data'!$A$7:$OA$1795,Q$4,FALSE),"")</f>
        <v>4329688.76</v>
      </c>
      <c r="R24" s="32">
        <f>IFERROR(VLOOKUP($D24,'SAP Data'!$A$7:$OA$1795,R$4,FALSE),"")</f>
        <v>5299684.95</v>
      </c>
      <c r="T24" s="32">
        <f t="shared" si="0"/>
        <v>3036360.5066666664</v>
      </c>
      <c r="U24" s="13"/>
      <c r="V24" s="13">
        <f t="shared" si="1"/>
        <v>0</v>
      </c>
      <c r="Y24" s="13">
        <f t="shared" si="2"/>
        <v>0</v>
      </c>
      <c r="AA24" s="13">
        <f t="shared" si="3"/>
        <v>0</v>
      </c>
      <c r="AC24" s="13">
        <f t="shared" si="4"/>
        <v>3036360.5066666664</v>
      </c>
      <c r="AE24" s="13">
        <f t="shared" si="5"/>
        <v>0</v>
      </c>
      <c r="AG24" s="13">
        <f t="shared" si="6"/>
        <v>0</v>
      </c>
      <c r="AI24" s="13">
        <f t="shared" si="7"/>
        <v>3036360.5066666664</v>
      </c>
      <c r="AJ24" s="15"/>
      <c r="AM24" s="18"/>
    </row>
    <row r="25" spans="1:40" outlineLevel="1" x14ac:dyDescent="0.2">
      <c r="B25" s="11" t="str">
        <f>VLOOKUP(D25,'line assign basis'!$A$8:$D$788,2,FALSE)</f>
        <v>COST OF REMOVAL</v>
      </c>
      <c r="C25" s="14" t="s">
        <v>2931</v>
      </c>
      <c r="D25" s="56" t="s">
        <v>2983</v>
      </c>
      <c r="E25" s="14">
        <f>IFERROR(VLOOKUP(D25,'line assign basis'!$A$8:$D$622,4,FALSE),"")</f>
        <v>2</v>
      </c>
      <c r="F25" s="32">
        <f>IFERROR(VLOOKUP($D25,'SAP Data'!$A$7:$OA$1791,F$4,FALSE),"")</f>
        <v>0</v>
      </c>
      <c r="G25" s="32">
        <f>IFERROR(VLOOKUP($D25,'SAP Data'!$A$7:$OA$1791,G$4,FALSE),"")</f>
        <v>0</v>
      </c>
      <c r="H25" s="32">
        <f>IFERROR(VLOOKUP($D25,'SAP Data'!$A$7:$OA$1791,H$4,FALSE),"")</f>
        <v>0</v>
      </c>
      <c r="I25" s="32">
        <f>IFERROR(VLOOKUP($D25,'SAP Data'!$A$7:$OA$1791,I$4,FALSE),"")</f>
        <v>-24610.74</v>
      </c>
      <c r="J25" s="32">
        <f>IFERROR(VLOOKUP($D25,'SAP Data'!$A$7:$OA$1791,J$4,FALSE),"")</f>
        <v>0</v>
      </c>
      <c r="K25" s="32">
        <f>IFERROR(VLOOKUP($D25,'SAP Data'!$A$7:$OA$1791,K$4,FALSE),"")</f>
        <v>0</v>
      </c>
      <c r="L25" s="32">
        <f>IFERROR(VLOOKUP($D25,'SAP Data'!$A$7:$OA$1795,L$4,FALSE),"")</f>
        <v>0</v>
      </c>
      <c r="M25" s="32">
        <f>IFERROR(VLOOKUP($D25,'SAP Data'!$A$7:$OA$1795,M$4,FALSE),"")</f>
        <v>0</v>
      </c>
      <c r="N25" s="32">
        <f>IFERROR(VLOOKUP($D25,'SAP Data'!$A$7:$OA$1795,N$4,FALSE),"")</f>
        <v>0</v>
      </c>
      <c r="O25" s="32">
        <f>IFERROR(VLOOKUP($D25,'SAP Data'!$A$7:$OA$1795,O$4,FALSE),"")</f>
        <v>0</v>
      </c>
      <c r="P25" s="32">
        <f>IFERROR(VLOOKUP($D25,'SAP Data'!$A$7:$OA$1795,P$4,FALSE),"")</f>
        <v>0</v>
      </c>
      <c r="Q25" s="32">
        <f>IFERROR(VLOOKUP($D25,'SAP Data'!$A$7:$OA$1795,Q$4,FALSE),"")</f>
        <v>0</v>
      </c>
      <c r="R25" s="32">
        <f>IFERROR(VLOOKUP($D25,'SAP Data'!$A$7:$OA$1795,R$4,FALSE),"")</f>
        <v>0</v>
      </c>
      <c r="T25" s="32">
        <f t="shared" si="0"/>
        <v>-2050.895</v>
      </c>
      <c r="U25" s="13"/>
      <c r="V25" s="13">
        <f t="shared" si="1"/>
        <v>0</v>
      </c>
      <c r="Y25" s="13">
        <f t="shared" si="2"/>
        <v>0</v>
      </c>
      <c r="AA25" s="13">
        <f t="shared" si="3"/>
        <v>0</v>
      </c>
      <c r="AC25" s="13">
        <f t="shared" si="4"/>
        <v>0</v>
      </c>
      <c r="AE25" s="13">
        <f t="shared" si="5"/>
        <v>-2050.895</v>
      </c>
      <c r="AG25" s="13">
        <f t="shared" si="6"/>
        <v>0</v>
      </c>
      <c r="AI25" s="13">
        <f t="shared" si="7"/>
        <v>0</v>
      </c>
      <c r="AJ25" s="15"/>
      <c r="AM25" s="18"/>
    </row>
    <row r="26" spans="1:40" outlineLevel="1" x14ac:dyDescent="0.2">
      <c r="B26" s="11" t="str">
        <f>VLOOKUP(D26,'line assign basis'!$A$8:$D$788,2,FALSE)</f>
        <v>ROU UTIL LEAS ACC DE</v>
      </c>
      <c r="C26" s="14" t="s">
        <v>2752</v>
      </c>
      <c r="D26" s="30" t="s">
        <v>2806</v>
      </c>
      <c r="E26" s="14">
        <f>IFERROR(VLOOKUP(D26,'line assign basis'!$A$8:$D$622,4,FALSE),"")</f>
        <v>2</v>
      </c>
      <c r="F26" s="32">
        <f>IFERROR(VLOOKUP($D26,'SAP Data'!$A$7:$OA$1791,F$4,FALSE),"")</f>
        <v>-3309171.42</v>
      </c>
      <c r="G26" s="32">
        <f>IFERROR(VLOOKUP($D26,'SAP Data'!$A$7:$OA$1791,G$4,FALSE),"")</f>
        <v>-3686131.47</v>
      </c>
      <c r="H26" s="32">
        <f>IFERROR(VLOOKUP($D26,'SAP Data'!$A$7:$OA$1791,H$4,FALSE),"")</f>
        <v>-4064227.37</v>
      </c>
      <c r="I26" s="32">
        <f>IFERROR(VLOOKUP($D26,'SAP Data'!$A$7:$OA$1791,I$4,FALSE),"")</f>
        <v>-4444479.83</v>
      </c>
      <c r="J26" s="32">
        <f>IFERROR(VLOOKUP($D26,'SAP Data'!$A$7:$OA$1791,J$4,FALSE),"")</f>
        <v>-4825877.9000000004</v>
      </c>
      <c r="K26" s="32">
        <f>IFERROR(VLOOKUP($D26,'SAP Data'!$A$7:$OA$1791,K$4,FALSE),"")</f>
        <v>-5228197.8899999997</v>
      </c>
      <c r="L26" s="32">
        <f>IFERROR(VLOOKUP($D26,'SAP Data'!$A$7:$OA$1795,L$4,FALSE),"")</f>
        <v>-5621821.21</v>
      </c>
      <c r="M26" s="32">
        <f>IFERROR(VLOOKUP($D26,'SAP Data'!$A$7:$OA$1795,M$4,FALSE),"")</f>
        <v>-6019347.6200000001</v>
      </c>
      <c r="N26" s="32">
        <f>IFERROR(VLOOKUP($D26,'SAP Data'!$A$7:$OA$1795,N$4,FALSE),"")</f>
        <v>-6967825.75</v>
      </c>
      <c r="O26" s="32">
        <f>IFERROR(VLOOKUP($D26,'SAP Data'!$A$7:$OA$1795,O$4,FALSE),"")</f>
        <v>-7173315.79</v>
      </c>
      <c r="P26" s="32">
        <f>IFERROR(VLOOKUP($D26,'SAP Data'!$A$7:$OA$1795,P$4,FALSE),"")</f>
        <v>-7378895.3899999997</v>
      </c>
      <c r="Q26" s="32">
        <f>IFERROR(VLOOKUP($D26,'SAP Data'!$A$7:$OA$1795,Q$4,FALSE),"")</f>
        <v>-7586957.7000000002</v>
      </c>
      <c r="R26" s="32">
        <f>IFERROR(VLOOKUP($D26,'SAP Data'!$A$7:$OA$1795,R$4,FALSE),"")</f>
        <v>-7793906.8200000003</v>
      </c>
      <c r="T26" s="32">
        <f t="shared" si="0"/>
        <v>-5712384.7533333339</v>
      </c>
      <c r="U26" s="13"/>
      <c r="V26" s="13">
        <f t="shared" si="1"/>
        <v>0</v>
      </c>
      <c r="Y26" s="13">
        <f t="shared" si="2"/>
        <v>0</v>
      </c>
      <c r="AA26" s="13">
        <f t="shared" si="3"/>
        <v>0</v>
      </c>
      <c r="AC26" s="13">
        <f t="shared" si="4"/>
        <v>0</v>
      </c>
      <c r="AE26" s="13">
        <f t="shared" si="5"/>
        <v>-5712384.7533333339</v>
      </c>
      <c r="AG26" s="13">
        <f t="shared" si="6"/>
        <v>0</v>
      </c>
      <c r="AI26" s="13">
        <f t="shared" si="7"/>
        <v>0</v>
      </c>
      <c r="AJ26" s="15"/>
      <c r="AM26" s="18"/>
    </row>
    <row r="27" spans="1:40" outlineLevel="1" x14ac:dyDescent="0.2">
      <c r="B27" s="11" t="str">
        <f>VLOOKUP(D27,'line assign basis'!$A$8:$D$788,2,FALSE)</f>
        <v>FIN UTIL LEA ACC DEP</v>
      </c>
      <c r="C27" s="14" t="s">
        <v>2742</v>
      </c>
      <c r="D27" s="30" t="s">
        <v>2802</v>
      </c>
      <c r="E27" s="14">
        <f>IFERROR(VLOOKUP(D27,'line assign basis'!$A$8:$D$622,4,FALSE),"")</f>
        <v>2</v>
      </c>
      <c r="F27" s="32">
        <f>IFERROR(VLOOKUP($D27,'SAP Data'!$A$7:$OA$1791,F$4,FALSE),"")</f>
        <v>-4186.3</v>
      </c>
      <c r="G27" s="32">
        <f>IFERROR(VLOOKUP($D27,'SAP Data'!$A$7:$OA$1791,G$4,FALSE),"")</f>
        <v>-4725.51</v>
      </c>
      <c r="H27" s="32">
        <f>IFERROR(VLOOKUP($D27,'SAP Data'!$A$7:$OA$1791,H$4,FALSE),"")</f>
        <v>-5264.68</v>
      </c>
      <c r="I27" s="32">
        <f>IFERROR(VLOOKUP($D27,'SAP Data'!$A$7:$OA$1791,I$4,FALSE),"")</f>
        <v>-6087</v>
      </c>
      <c r="J27" s="32">
        <f>IFERROR(VLOOKUP($D27,'SAP Data'!$A$7:$OA$1791,J$4,FALSE),"")</f>
        <v>-7028.76</v>
      </c>
      <c r="K27" s="32">
        <f>IFERROR(VLOOKUP($D27,'SAP Data'!$A$7:$OA$1791,K$4,FALSE),"")</f>
        <v>-8231.5400000000009</v>
      </c>
      <c r="L27" s="32">
        <f>IFERROR(VLOOKUP($D27,'SAP Data'!$A$7:$OA$1795,L$4,FALSE),"")</f>
        <v>-9649.06</v>
      </c>
      <c r="M27" s="32">
        <f>IFERROR(VLOOKUP($D27,'SAP Data'!$A$7:$OA$1795,M$4,FALSE),"")</f>
        <v>-11072.6</v>
      </c>
      <c r="N27" s="32">
        <f>IFERROR(VLOOKUP($D27,'SAP Data'!$A$7:$OA$1795,N$4,FALSE),"")</f>
        <v>-12608.08</v>
      </c>
      <c r="O27" s="32">
        <f>IFERROR(VLOOKUP($D27,'SAP Data'!$A$7:$OA$1795,O$4,FALSE),"")</f>
        <v>-14374.67</v>
      </c>
      <c r="P27" s="32">
        <f>IFERROR(VLOOKUP($D27,'SAP Data'!$A$7:$OA$1795,P$4,FALSE),"")</f>
        <v>-16146.78</v>
      </c>
      <c r="Q27" s="32">
        <f>IFERROR(VLOOKUP($D27,'SAP Data'!$A$7:$OA$1795,Q$4,FALSE),"")</f>
        <v>-17918.939999999999</v>
      </c>
      <c r="R27" s="32">
        <f>IFERROR(VLOOKUP($D27,'SAP Data'!$A$7:$OA$1795,R$4,FALSE),"")</f>
        <v>-21051.55</v>
      </c>
      <c r="T27" s="32">
        <f t="shared" si="0"/>
        <v>-10477.212083333334</v>
      </c>
      <c r="U27" s="13"/>
      <c r="V27" s="13">
        <f t="shared" si="1"/>
        <v>0</v>
      </c>
      <c r="Y27" s="13">
        <f t="shared" si="2"/>
        <v>0</v>
      </c>
      <c r="AA27" s="13">
        <f t="shared" si="3"/>
        <v>0</v>
      </c>
      <c r="AC27" s="13">
        <f t="shared" si="4"/>
        <v>0</v>
      </c>
      <c r="AE27" s="13">
        <f t="shared" si="5"/>
        <v>-10477.212083333334</v>
      </c>
      <c r="AG27" s="13">
        <f t="shared" si="6"/>
        <v>0</v>
      </c>
      <c r="AI27" s="13">
        <f t="shared" si="7"/>
        <v>0</v>
      </c>
      <c r="AJ27" s="15"/>
      <c r="AM27" s="18"/>
    </row>
    <row r="28" spans="1:40" outlineLevel="1" x14ac:dyDescent="0.2">
      <c r="B28" s="11" t="str">
        <f>VLOOKUP(D28,'line assign basis'!$A$8:$D$788,2,FALSE)</f>
        <v>ROU UTIL LEASA/D-250</v>
      </c>
      <c r="C28" s="14" t="s">
        <v>3155</v>
      </c>
      <c r="D28" s="30" t="s">
        <v>3900</v>
      </c>
      <c r="E28" s="14">
        <f>IFERROR(VLOOKUP(D28,'line assign basis'!$A$8:$D$622,4,FALSE),"")</f>
        <v>2</v>
      </c>
      <c r="F28" s="32">
        <f>IFERROR(VLOOKUP($D28,'SAP Data'!$A$7:$OA$1791,F$4,FALSE),"")</f>
        <v>0</v>
      </c>
      <c r="G28" s="32">
        <f>IFERROR(VLOOKUP($D28,'SAP Data'!$A$7:$OA$1791,G$4,FALSE),"")</f>
        <v>0</v>
      </c>
      <c r="H28" s="32">
        <f>IFERROR(VLOOKUP($D28,'SAP Data'!$A$7:$OA$1791,H$4,FALSE),"")</f>
        <v>0</v>
      </c>
      <c r="I28" s="32">
        <f>IFERROR(VLOOKUP($D28,'SAP Data'!$A$7:$OA$1791,I$4,FALSE),"")</f>
        <v>0</v>
      </c>
      <c r="J28" s="32">
        <f>IFERROR(VLOOKUP($D28,'SAP Data'!$A$7:$OA$1791,J$4,FALSE),"")</f>
        <v>0</v>
      </c>
      <c r="K28" s="32">
        <f>IFERROR(VLOOKUP($D28,'SAP Data'!$A$7:$OA$1791,K$4,FALSE),"")</f>
        <v>0</v>
      </c>
      <c r="L28" s="32">
        <f>IFERROR(VLOOKUP($D28,'SAP Data'!$A$7:$OA$1795,L$4,FALSE),"")</f>
        <v>-187748.43</v>
      </c>
      <c r="M28" s="32">
        <f>IFERROR(VLOOKUP($D28,'SAP Data'!$A$7:$OA$1795,M$4,FALSE),"")</f>
        <v>-367358.83</v>
      </c>
      <c r="N28" s="32">
        <f>IFERROR(VLOOKUP($D28,'SAP Data'!$A$7:$OA$1795,N$4,FALSE),"")</f>
        <v>0</v>
      </c>
      <c r="O28" s="32">
        <f>IFERROR(VLOOKUP($D28,'SAP Data'!$A$7:$OA$1795,O$4,FALSE),"")</f>
        <v>0</v>
      </c>
      <c r="P28" s="32">
        <f>IFERROR(VLOOKUP($D28,'SAP Data'!$A$7:$OA$1795,P$4,FALSE),"")</f>
        <v>0</v>
      </c>
      <c r="Q28" s="32">
        <f>IFERROR(VLOOKUP($D28,'SAP Data'!$A$7:$OA$1795,Q$4,FALSE),"")</f>
        <v>0</v>
      </c>
      <c r="R28" s="32">
        <f>IFERROR(VLOOKUP($D28,'SAP Data'!$A$7:$OA$1795,R$4,FALSE),"")</f>
        <v>0</v>
      </c>
      <c r="T28" s="32">
        <f t="shared" si="0"/>
        <v>-46258.938333333332</v>
      </c>
      <c r="U28" s="13"/>
      <c r="V28" s="13">
        <f t="shared" si="1"/>
        <v>0</v>
      </c>
      <c r="Y28" s="13">
        <f t="shared" si="2"/>
        <v>0</v>
      </c>
      <c r="AA28" s="13">
        <f t="shared" si="3"/>
        <v>0</v>
      </c>
      <c r="AC28" s="13">
        <f t="shared" si="4"/>
        <v>0</v>
      </c>
      <c r="AE28" s="13">
        <f t="shared" si="5"/>
        <v>-46258.938333333332</v>
      </c>
      <c r="AG28" s="13">
        <f t="shared" si="6"/>
        <v>0</v>
      </c>
      <c r="AI28" s="13">
        <f t="shared" si="7"/>
        <v>0</v>
      </c>
      <c r="AJ28" s="15"/>
    </row>
    <row r="29" spans="1:40" outlineLevel="1" x14ac:dyDescent="0.2">
      <c r="B29" s="11" t="str">
        <f>VLOOKUP(D29,'line assign basis'!$A$8:$D$788,2,FALSE)</f>
        <v>GAS STORED UNDRGRD-B</v>
      </c>
      <c r="C29" s="14" t="s">
        <v>24</v>
      </c>
      <c r="D29" s="14" t="s">
        <v>22</v>
      </c>
      <c r="E29" s="14" t="str">
        <f>IFERROR(VLOOKUP(D29,'line assign basis'!$A$8:$D$622,4,FALSE),"")</f>
        <v>3G</v>
      </c>
      <c r="F29" s="32">
        <f>IFERROR(VLOOKUP($D29,'SAP Data'!$A$7:$OA$1791,F$4,FALSE),"")</f>
        <v>4513899.24</v>
      </c>
      <c r="G29" s="32">
        <f>IFERROR(VLOOKUP($D29,'SAP Data'!$A$7:$OA$1791,G$4,FALSE),"")</f>
        <v>4513899.24</v>
      </c>
      <c r="H29" s="32">
        <f>IFERROR(VLOOKUP($D29,'SAP Data'!$A$7:$OA$1791,H$4,FALSE),"")</f>
        <v>4513899.24</v>
      </c>
      <c r="I29" s="32">
        <f>IFERROR(VLOOKUP($D29,'SAP Data'!$A$7:$OA$1791,I$4,FALSE),"")</f>
        <v>4513899.24</v>
      </c>
      <c r="J29" s="32">
        <f>IFERROR(VLOOKUP($D29,'SAP Data'!$A$7:$OA$1791,J$4,FALSE),"")</f>
        <v>4513899.24</v>
      </c>
      <c r="K29" s="32">
        <f>IFERROR(VLOOKUP($D29,'SAP Data'!$A$7:$OA$1791,K$4,FALSE),"")</f>
        <v>4513899.24</v>
      </c>
      <c r="L29" s="32">
        <f>IFERROR(VLOOKUP($D29,'SAP Data'!$A$7:$OA$1795,L$4,FALSE),"")</f>
        <v>4513899.24</v>
      </c>
      <c r="M29" s="32">
        <f>IFERROR(VLOOKUP($D29,'SAP Data'!$A$7:$OA$1795,M$4,FALSE),"")</f>
        <v>4513899.24</v>
      </c>
      <c r="N29" s="32">
        <f>IFERROR(VLOOKUP($D29,'SAP Data'!$A$7:$OA$1795,N$4,FALSE),"")</f>
        <v>4513899.24</v>
      </c>
      <c r="O29" s="32">
        <f>IFERROR(VLOOKUP($D29,'SAP Data'!$A$7:$OA$1795,O$4,FALSE),"")</f>
        <v>4513899.24</v>
      </c>
      <c r="P29" s="32">
        <f>IFERROR(VLOOKUP($D29,'SAP Data'!$A$7:$OA$1795,P$4,FALSE),"")</f>
        <v>4513899.24</v>
      </c>
      <c r="Q29" s="32">
        <f>IFERROR(VLOOKUP($D29,'SAP Data'!$A$7:$OA$1795,Q$4,FALSE),"")</f>
        <v>4513899.24</v>
      </c>
      <c r="R29" s="32">
        <f>IFERROR(VLOOKUP($D29,'SAP Data'!$A$7:$OA$1795,R$4,FALSE),"")</f>
        <v>4513899.24</v>
      </c>
      <c r="T29" s="32">
        <f t="shared" si="0"/>
        <v>4513899.2400000012</v>
      </c>
      <c r="U29" s="13"/>
      <c r="V29" s="13">
        <f t="shared" si="1"/>
        <v>0</v>
      </c>
      <c r="Y29" s="13">
        <f t="shared" si="2"/>
        <v>0</v>
      </c>
      <c r="AA29" s="13">
        <f t="shared" si="3"/>
        <v>487952.50784400001</v>
      </c>
      <c r="AC29" s="13">
        <f t="shared" si="4"/>
        <v>4025946.732156001</v>
      </c>
      <c r="AE29" s="13">
        <f t="shared" si="5"/>
        <v>0</v>
      </c>
      <c r="AG29" s="13">
        <f t="shared" si="6"/>
        <v>0</v>
      </c>
      <c r="AI29" s="13">
        <f t="shared" si="7"/>
        <v>4513899.2400000012</v>
      </c>
      <c r="AJ29" s="15"/>
    </row>
    <row r="30" spans="1:40" outlineLevel="1" x14ac:dyDescent="0.2">
      <c r="B30" s="11" t="str">
        <f>VLOOKUP(D30,'line assign basis'!$A$8:$D$788,2,FALSE)</f>
        <v>GAS STORED UNDRGRD-A</v>
      </c>
      <c r="C30" s="14" t="s">
        <v>27</v>
      </c>
      <c r="D30" s="14" t="s">
        <v>25</v>
      </c>
      <c r="E30" s="14" t="str">
        <f>IFERROR(VLOOKUP(D30,'line assign basis'!$A$8:$D$622,4,FALSE),"")</f>
        <v>3G</v>
      </c>
      <c r="F30" s="32">
        <f>IFERROR(VLOOKUP($D30,'SAP Data'!$A$7:$OA$1791,F$4,FALSE),"")</f>
        <v>6660213.9900000002</v>
      </c>
      <c r="G30" s="32">
        <f>IFERROR(VLOOKUP($D30,'SAP Data'!$A$7:$OA$1791,G$4,FALSE),"")</f>
        <v>6660213.9900000002</v>
      </c>
      <c r="H30" s="32">
        <f>IFERROR(VLOOKUP($D30,'SAP Data'!$A$7:$OA$1791,H$4,FALSE),"")</f>
        <v>6660213.9900000002</v>
      </c>
      <c r="I30" s="32">
        <f>IFERROR(VLOOKUP($D30,'SAP Data'!$A$7:$OA$1791,I$4,FALSE),"")</f>
        <v>6660213.9900000002</v>
      </c>
      <c r="J30" s="32">
        <f>IFERROR(VLOOKUP($D30,'SAP Data'!$A$7:$OA$1791,J$4,FALSE),"")</f>
        <v>6660213.9900000002</v>
      </c>
      <c r="K30" s="32">
        <f>IFERROR(VLOOKUP($D30,'SAP Data'!$A$7:$OA$1791,K$4,FALSE),"")</f>
        <v>6660213.9900000002</v>
      </c>
      <c r="L30" s="32">
        <f>IFERROR(VLOOKUP($D30,'SAP Data'!$A$7:$OA$1795,L$4,FALSE),"")</f>
        <v>6660213.9900000002</v>
      </c>
      <c r="M30" s="32">
        <f>IFERROR(VLOOKUP($D30,'SAP Data'!$A$7:$OA$1795,M$4,FALSE),"")</f>
        <v>6660213.9900000002</v>
      </c>
      <c r="N30" s="32">
        <f>IFERROR(VLOOKUP($D30,'SAP Data'!$A$7:$OA$1795,N$4,FALSE),"")</f>
        <v>6660213.9900000002</v>
      </c>
      <c r="O30" s="32">
        <f>IFERROR(VLOOKUP($D30,'SAP Data'!$A$7:$OA$1795,O$4,FALSE),"")</f>
        <v>6660213.9900000002</v>
      </c>
      <c r="P30" s="32">
        <f>IFERROR(VLOOKUP($D30,'SAP Data'!$A$7:$OA$1795,P$4,FALSE),"")</f>
        <v>6660213.9900000002</v>
      </c>
      <c r="Q30" s="32">
        <f>IFERROR(VLOOKUP($D30,'SAP Data'!$A$7:$OA$1795,Q$4,FALSE),"")</f>
        <v>6660213.9900000002</v>
      </c>
      <c r="R30" s="32">
        <f>IFERROR(VLOOKUP($D30,'SAP Data'!$A$7:$OA$1795,R$4,FALSE),"")</f>
        <v>6660213.9900000002</v>
      </c>
      <c r="T30" s="32">
        <f t="shared" si="0"/>
        <v>6660213.9900000021</v>
      </c>
      <c r="U30" s="13"/>
      <c r="V30" s="13">
        <f t="shared" si="1"/>
        <v>0</v>
      </c>
      <c r="Y30" s="13">
        <f t="shared" si="2"/>
        <v>0</v>
      </c>
      <c r="AA30" s="13">
        <f t="shared" si="3"/>
        <v>719969.13231900008</v>
      </c>
      <c r="AC30" s="13">
        <f t="shared" si="4"/>
        <v>5940244.8576810025</v>
      </c>
      <c r="AE30" s="13">
        <f t="shared" si="5"/>
        <v>0</v>
      </c>
      <c r="AG30" s="13">
        <f t="shared" si="6"/>
        <v>0</v>
      </c>
      <c r="AI30" s="13">
        <f t="shared" si="7"/>
        <v>6660213.9900000021</v>
      </c>
      <c r="AJ30" s="15"/>
      <c r="AK30" s="11" t="s">
        <v>1544</v>
      </c>
      <c r="AM30" s="13">
        <f>-42483505-4402</f>
        <v>-42487907</v>
      </c>
      <c r="AN30" s="11" t="s">
        <v>4042</v>
      </c>
    </row>
    <row r="31" spans="1:40" outlineLevel="1" x14ac:dyDescent="0.2">
      <c r="B31" s="11" t="str">
        <f>VLOOKUP(D31,'line assign basis'!$A$8:$D$788,2,FALSE)</f>
        <v>GAS STORED UNDRGRD-B</v>
      </c>
      <c r="C31" s="14" t="s">
        <v>29</v>
      </c>
      <c r="D31" s="14" t="s">
        <v>28</v>
      </c>
      <c r="E31" s="14" t="str">
        <f>IFERROR(VLOOKUP(D31,'line assign basis'!$A$8:$D$622,4,FALSE),"")</f>
        <v>3G</v>
      </c>
      <c r="F31" s="32">
        <f>IFERROR(VLOOKUP($D31,'SAP Data'!$A$7:$OA$1791,F$4,FALSE),"")</f>
        <v>1111928.98</v>
      </c>
      <c r="G31" s="32">
        <f>IFERROR(VLOOKUP($D31,'SAP Data'!$A$7:$OA$1791,G$4,FALSE),"")</f>
        <v>1111928.98</v>
      </c>
      <c r="H31" s="32">
        <f>IFERROR(VLOOKUP($D31,'SAP Data'!$A$7:$OA$1791,H$4,FALSE),"")</f>
        <v>1111928.98</v>
      </c>
      <c r="I31" s="32">
        <f>IFERROR(VLOOKUP($D31,'SAP Data'!$A$7:$OA$1791,I$4,FALSE),"")</f>
        <v>1111928.98</v>
      </c>
      <c r="J31" s="32">
        <f>IFERROR(VLOOKUP($D31,'SAP Data'!$A$7:$OA$1791,J$4,FALSE),"")</f>
        <v>1111928.98</v>
      </c>
      <c r="K31" s="32">
        <f>IFERROR(VLOOKUP($D31,'SAP Data'!$A$7:$OA$1791,K$4,FALSE),"")</f>
        <v>1111928.98</v>
      </c>
      <c r="L31" s="32">
        <f>IFERROR(VLOOKUP($D31,'SAP Data'!$A$7:$OA$1795,L$4,FALSE),"")</f>
        <v>1111928.98</v>
      </c>
      <c r="M31" s="32">
        <f>IFERROR(VLOOKUP($D31,'SAP Data'!$A$7:$OA$1795,M$4,FALSE),"")</f>
        <v>1111928.98</v>
      </c>
      <c r="N31" s="32">
        <f>IFERROR(VLOOKUP($D31,'SAP Data'!$A$7:$OA$1795,N$4,FALSE),"")</f>
        <v>1111928.98</v>
      </c>
      <c r="O31" s="32">
        <f>IFERROR(VLOOKUP($D31,'SAP Data'!$A$7:$OA$1795,O$4,FALSE),"")</f>
        <v>1111928.98</v>
      </c>
      <c r="P31" s="32">
        <f>IFERROR(VLOOKUP($D31,'SAP Data'!$A$7:$OA$1795,P$4,FALSE),"")</f>
        <v>1111928.98</v>
      </c>
      <c r="Q31" s="32">
        <f>IFERROR(VLOOKUP($D31,'SAP Data'!$A$7:$OA$1795,Q$4,FALSE),"")</f>
        <v>1111928.98</v>
      </c>
      <c r="R31" s="32">
        <f>IFERROR(VLOOKUP($D31,'SAP Data'!$A$7:$OA$1795,R$4,FALSE),"")</f>
        <v>1111928.98</v>
      </c>
      <c r="T31" s="32">
        <f t="shared" si="0"/>
        <v>1111928.9800000002</v>
      </c>
      <c r="U31" s="13"/>
      <c r="V31" s="13">
        <f t="shared" si="1"/>
        <v>0</v>
      </c>
      <c r="Y31" s="13">
        <f t="shared" si="2"/>
        <v>0</v>
      </c>
      <c r="AA31" s="13">
        <f t="shared" si="3"/>
        <v>120199.522738</v>
      </c>
      <c r="AC31" s="13">
        <f t="shared" si="4"/>
        <v>991729.45726200019</v>
      </c>
      <c r="AE31" s="13">
        <f t="shared" si="5"/>
        <v>0</v>
      </c>
      <c r="AG31" s="13">
        <f t="shared" si="6"/>
        <v>0</v>
      </c>
      <c r="AI31" s="13">
        <f t="shared" si="7"/>
        <v>1111928.9800000002</v>
      </c>
      <c r="AJ31" s="15"/>
      <c r="AK31" s="11" t="s">
        <v>1545</v>
      </c>
      <c r="AM31" s="15">
        <f>AM30-AM32</f>
        <v>-28168812.054628082</v>
      </c>
      <c r="AN31" s="11" t="s">
        <v>3972</v>
      </c>
    </row>
    <row r="32" spans="1:40" outlineLevel="1" x14ac:dyDescent="0.2">
      <c r="A32" s="14" t="s">
        <v>3026</v>
      </c>
      <c r="B32" s="11" t="str">
        <f>VLOOKUP(D32,'line assign basis'!$A$8:$D$788,2,FALSE)</f>
        <v>GAS STORED UNDRGRD-A</v>
      </c>
      <c r="C32" s="14" t="s">
        <v>31</v>
      </c>
      <c r="D32" s="14" t="s">
        <v>30</v>
      </c>
      <c r="E32" s="14">
        <f>IFERROR(VLOOKUP(D32,'line assign basis'!$A$8:$D$622,4,FALSE),"")</f>
        <v>3</v>
      </c>
      <c r="F32" s="32">
        <f>IFERROR(VLOOKUP($D32,'SAP Data'!$A$7:$OA$1791,F$4,FALSE),"")</f>
        <v>2691335.28</v>
      </c>
      <c r="G32" s="32">
        <f>IFERROR(VLOOKUP($D32,'SAP Data'!$A$7:$OA$1791,G$4,FALSE),"")</f>
        <v>2691335.28</v>
      </c>
      <c r="H32" s="32">
        <f>IFERROR(VLOOKUP($D32,'SAP Data'!$A$7:$OA$1791,H$4,FALSE),"")</f>
        <v>2691335.28</v>
      </c>
      <c r="I32" s="32">
        <f>IFERROR(VLOOKUP($D32,'SAP Data'!$A$7:$OA$1791,I$4,FALSE),"")</f>
        <v>2691335.28</v>
      </c>
      <c r="J32" s="32">
        <f>IFERROR(VLOOKUP($D32,'SAP Data'!$A$7:$OA$1791,J$4,FALSE),"")</f>
        <v>2691335.28</v>
      </c>
      <c r="K32" s="32">
        <f>IFERROR(VLOOKUP($D32,'SAP Data'!$A$7:$OA$1791,K$4,FALSE),"")</f>
        <v>2691335.28</v>
      </c>
      <c r="L32" s="32">
        <f>IFERROR(VLOOKUP($D32,'SAP Data'!$A$7:$OA$1795,L$4,FALSE),"")</f>
        <v>2691335.28</v>
      </c>
      <c r="M32" s="32">
        <f>IFERROR(VLOOKUP($D32,'SAP Data'!$A$7:$OA$1795,M$4,FALSE),"")</f>
        <v>2691335.28</v>
      </c>
      <c r="N32" s="32">
        <f>IFERROR(VLOOKUP($D32,'SAP Data'!$A$7:$OA$1795,N$4,FALSE),"")</f>
        <v>2691335.28</v>
      </c>
      <c r="O32" s="32">
        <f>IFERROR(VLOOKUP($D32,'SAP Data'!$A$7:$OA$1795,O$4,FALSE),"")</f>
        <v>2691335.28</v>
      </c>
      <c r="P32" s="32">
        <f>IFERROR(VLOOKUP($D32,'SAP Data'!$A$7:$OA$1795,P$4,FALSE),"")</f>
        <v>2691335.28</v>
      </c>
      <c r="Q32" s="32">
        <f>IFERROR(VLOOKUP($D32,'SAP Data'!$A$7:$OA$1795,Q$4,FALSE),"")</f>
        <v>2691335.28</v>
      </c>
      <c r="R32" s="32">
        <f>IFERROR(VLOOKUP($D32,'SAP Data'!$A$7:$OA$1795,R$4,FALSE),"")</f>
        <v>2691335.28</v>
      </c>
      <c r="T32" s="32">
        <f t="shared" si="0"/>
        <v>2691335.2800000003</v>
      </c>
      <c r="U32" s="13"/>
      <c r="V32" s="13">
        <f t="shared" si="1"/>
        <v>0</v>
      </c>
      <c r="Y32" s="13">
        <f t="shared" si="2"/>
        <v>0</v>
      </c>
      <c r="AA32" s="60">
        <f t="shared" si="3"/>
        <v>0</v>
      </c>
      <c r="AC32" s="13">
        <f t="shared" si="4"/>
        <v>2691335.2800000003</v>
      </c>
      <c r="AE32" s="13">
        <f t="shared" si="5"/>
        <v>0</v>
      </c>
      <c r="AG32" s="13">
        <f t="shared" si="6"/>
        <v>0</v>
      </c>
      <c r="AI32" s="13">
        <f t="shared" si="7"/>
        <v>2691335.2800000003</v>
      </c>
      <c r="AJ32" s="15"/>
      <c r="AK32" s="11" t="s">
        <v>1546</v>
      </c>
      <c r="AM32" s="15">
        <f>[2]DIT!$P$13</f>
        <v>-14319094.945371917</v>
      </c>
      <c r="AN32" s="11" t="s">
        <v>3973</v>
      </c>
    </row>
    <row r="33" spans="1:39" outlineLevel="1" x14ac:dyDescent="0.2">
      <c r="B33" s="11" t="str">
        <f>VLOOKUP(D33,'line assign basis'!$A$8:$D$788,2,FALSE)</f>
        <v>GAS STORED UNDRGRD-R</v>
      </c>
      <c r="C33" s="14" t="s">
        <v>34</v>
      </c>
      <c r="D33" s="14" t="s">
        <v>32</v>
      </c>
      <c r="E33" s="14" t="str">
        <f>IFERROR(VLOOKUP(D33,'line assign basis'!$A$8:$D$622,4,FALSE),"")</f>
        <v>3G</v>
      </c>
      <c r="F33" s="32">
        <f>IFERROR(VLOOKUP($D33,'SAP Data'!$A$7:$OA$1791,F$4,FALSE),"")</f>
        <v>8001510.9199999999</v>
      </c>
      <c r="G33" s="32">
        <f>IFERROR(VLOOKUP($D33,'SAP Data'!$A$7:$OA$1791,G$4,FALSE),"")</f>
        <v>8001510.9199999999</v>
      </c>
      <c r="H33" s="32">
        <f>IFERROR(VLOOKUP($D33,'SAP Data'!$A$7:$OA$1791,H$4,FALSE),"")</f>
        <v>8001510.9199999999</v>
      </c>
      <c r="I33" s="32">
        <f>IFERROR(VLOOKUP($D33,'SAP Data'!$A$7:$OA$1791,I$4,FALSE),"")</f>
        <v>8001510.9199999999</v>
      </c>
      <c r="J33" s="32">
        <f>IFERROR(VLOOKUP($D33,'SAP Data'!$A$7:$OA$1791,J$4,FALSE),"")</f>
        <v>8001510.9199999999</v>
      </c>
      <c r="K33" s="32">
        <f>IFERROR(VLOOKUP($D33,'SAP Data'!$A$7:$OA$1791,K$4,FALSE),"")</f>
        <v>8001510.9199999999</v>
      </c>
      <c r="L33" s="32">
        <f>IFERROR(VLOOKUP($D33,'SAP Data'!$A$7:$OA$1795,L$4,FALSE),"")</f>
        <v>8001510.9199999999</v>
      </c>
      <c r="M33" s="32">
        <f>IFERROR(VLOOKUP($D33,'SAP Data'!$A$7:$OA$1795,M$4,FALSE),"")</f>
        <v>8001510.9199999999</v>
      </c>
      <c r="N33" s="32">
        <f>IFERROR(VLOOKUP($D33,'SAP Data'!$A$7:$OA$1795,N$4,FALSE),"")</f>
        <v>8001510.9199999999</v>
      </c>
      <c r="O33" s="32">
        <f>IFERROR(VLOOKUP($D33,'SAP Data'!$A$7:$OA$1795,O$4,FALSE),"")</f>
        <v>8001510.9199999999</v>
      </c>
      <c r="P33" s="32">
        <f>IFERROR(VLOOKUP($D33,'SAP Data'!$A$7:$OA$1795,P$4,FALSE),"")</f>
        <v>8001510.9199999999</v>
      </c>
      <c r="Q33" s="32">
        <f>IFERROR(VLOOKUP($D33,'SAP Data'!$A$7:$OA$1795,Q$4,FALSE),"")</f>
        <v>8001510.9199999999</v>
      </c>
      <c r="R33" s="32">
        <f>IFERROR(VLOOKUP($D33,'SAP Data'!$A$7:$OA$1795,R$4,FALSE),"")</f>
        <v>8001510.9199999999</v>
      </c>
      <c r="T33" s="32">
        <f t="shared" si="0"/>
        <v>8001510.919999999</v>
      </c>
      <c r="U33" s="13"/>
      <c r="V33" s="13">
        <f t="shared" si="1"/>
        <v>0</v>
      </c>
      <c r="Y33" s="13">
        <f t="shared" si="2"/>
        <v>0</v>
      </c>
      <c r="AA33" s="13">
        <f t="shared" si="3"/>
        <v>864963.33045199967</v>
      </c>
      <c r="AC33" s="13">
        <f t="shared" si="4"/>
        <v>7136547.5895479992</v>
      </c>
      <c r="AE33" s="13">
        <f t="shared" si="5"/>
        <v>0</v>
      </c>
      <c r="AG33" s="13">
        <f t="shared" si="6"/>
        <v>0</v>
      </c>
      <c r="AI33" s="13">
        <f t="shared" si="7"/>
        <v>8001510.919999999</v>
      </c>
      <c r="AJ33" s="15"/>
    </row>
    <row r="34" spans="1:39" outlineLevel="1" x14ac:dyDescent="0.2">
      <c r="B34" s="11" t="str">
        <f>VLOOKUP(D34,'line assign basis'!$A$8:$D$788,2,FALSE)</f>
        <v>GAS STORED UNDRGRD-S</v>
      </c>
      <c r="C34" s="14" t="s">
        <v>37</v>
      </c>
      <c r="D34" s="14" t="s">
        <v>35</v>
      </c>
      <c r="E34" s="14" t="str">
        <f>IFERROR(VLOOKUP(D34,'line assign basis'!$A$8:$D$622,4,FALSE),"")</f>
        <v>3G</v>
      </c>
      <c r="F34" s="32">
        <f>IFERROR(VLOOKUP($D34,'SAP Data'!$A$7:$OA$1791,F$4,FALSE),"")</f>
        <v>1243759.1299999999</v>
      </c>
      <c r="G34" s="32">
        <f>IFERROR(VLOOKUP($D34,'SAP Data'!$A$7:$OA$1791,G$4,FALSE),"")</f>
        <v>1243759.1299999999</v>
      </c>
      <c r="H34" s="32">
        <f>IFERROR(VLOOKUP($D34,'SAP Data'!$A$7:$OA$1791,H$4,FALSE),"")</f>
        <v>1243759.1299999999</v>
      </c>
      <c r="I34" s="32">
        <f>IFERROR(VLOOKUP($D34,'SAP Data'!$A$7:$OA$1791,I$4,FALSE),"")</f>
        <v>1243759.1299999999</v>
      </c>
      <c r="J34" s="32">
        <f>IFERROR(VLOOKUP($D34,'SAP Data'!$A$7:$OA$1791,J$4,FALSE),"")</f>
        <v>1243759.1299999999</v>
      </c>
      <c r="K34" s="32">
        <f>IFERROR(VLOOKUP($D34,'SAP Data'!$A$7:$OA$1791,K$4,FALSE),"")</f>
        <v>1243759.1299999999</v>
      </c>
      <c r="L34" s="32">
        <f>IFERROR(VLOOKUP($D34,'SAP Data'!$A$7:$OA$1795,L$4,FALSE),"")</f>
        <v>1243759.1299999999</v>
      </c>
      <c r="M34" s="32">
        <f>IFERROR(VLOOKUP($D34,'SAP Data'!$A$7:$OA$1795,M$4,FALSE),"")</f>
        <v>1243759.1299999999</v>
      </c>
      <c r="N34" s="32">
        <f>IFERROR(VLOOKUP($D34,'SAP Data'!$A$7:$OA$1795,N$4,FALSE),"")</f>
        <v>1243759.1299999999</v>
      </c>
      <c r="O34" s="32">
        <f>IFERROR(VLOOKUP($D34,'SAP Data'!$A$7:$OA$1795,O$4,FALSE),"")</f>
        <v>1243759.1299999999</v>
      </c>
      <c r="P34" s="32">
        <f>IFERROR(VLOOKUP($D34,'SAP Data'!$A$7:$OA$1795,P$4,FALSE),"")</f>
        <v>1243759.1299999999</v>
      </c>
      <c r="Q34" s="32">
        <f>IFERROR(VLOOKUP($D34,'SAP Data'!$A$7:$OA$1795,Q$4,FALSE),"")</f>
        <v>1243759.1299999999</v>
      </c>
      <c r="R34" s="32">
        <f>IFERROR(VLOOKUP($D34,'SAP Data'!$A$7:$OA$1795,R$4,FALSE),"")</f>
        <v>1243759.1299999999</v>
      </c>
      <c r="T34" s="32">
        <f t="shared" si="0"/>
        <v>1243759.1299999997</v>
      </c>
      <c r="U34" s="13"/>
      <c r="V34" s="13">
        <f t="shared" si="1"/>
        <v>0</v>
      </c>
      <c r="Y34" s="13">
        <f t="shared" si="2"/>
        <v>0</v>
      </c>
      <c r="AA34" s="13">
        <f t="shared" si="3"/>
        <v>134450.36195299993</v>
      </c>
      <c r="AC34" s="13">
        <f t="shared" si="4"/>
        <v>1109308.7680469998</v>
      </c>
      <c r="AE34" s="13">
        <f t="shared" si="5"/>
        <v>0</v>
      </c>
      <c r="AG34" s="13">
        <f t="shared" si="6"/>
        <v>0</v>
      </c>
      <c r="AI34" s="13">
        <f t="shared" si="7"/>
        <v>1243759.1299999997</v>
      </c>
      <c r="AJ34" s="15"/>
      <c r="AM34" s="98"/>
    </row>
    <row r="35" spans="1:39" outlineLevel="1" x14ac:dyDescent="0.2">
      <c r="B35" s="11" t="str">
        <f>VLOOKUP(D35,'line assign basis'!$A$8:$D$788,2,FALSE)</f>
        <v>GAS STORED UNDGRRD-S</v>
      </c>
      <c r="C35" s="14" t="s">
        <v>40</v>
      </c>
      <c r="D35" s="14" t="s">
        <v>38</v>
      </c>
      <c r="E35" s="14" t="str">
        <f>IFERROR(VLOOKUP(D35,'line assign basis'!$A$8:$D$622,4,FALSE),"")</f>
        <v>3G</v>
      </c>
      <c r="F35" s="32">
        <f>IFERROR(VLOOKUP($D35,'SAP Data'!$A$7:$OA$1791,F$4,FALSE),"")</f>
        <v>1169762.17</v>
      </c>
      <c r="G35" s="32">
        <f>IFERROR(VLOOKUP($D35,'SAP Data'!$A$7:$OA$1791,G$4,FALSE),"")</f>
        <v>1169762.17</v>
      </c>
      <c r="H35" s="32">
        <f>IFERROR(VLOOKUP($D35,'SAP Data'!$A$7:$OA$1791,H$4,FALSE),"")</f>
        <v>1169762.17</v>
      </c>
      <c r="I35" s="32">
        <f>IFERROR(VLOOKUP($D35,'SAP Data'!$A$7:$OA$1791,I$4,FALSE),"")</f>
        <v>1169762.17</v>
      </c>
      <c r="J35" s="32">
        <f>IFERROR(VLOOKUP($D35,'SAP Data'!$A$7:$OA$1791,J$4,FALSE),"")</f>
        <v>1169762.17</v>
      </c>
      <c r="K35" s="32">
        <f>IFERROR(VLOOKUP($D35,'SAP Data'!$A$7:$OA$1791,K$4,FALSE),"")</f>
        <v>1169762.17</v>
      </c>
      <c r="L35" s="32">
        <f>IFERROR(VLOOKUP($D35,'SAP Data'!$A$7:$OA$1795,L$4,FALSE),"")</f>
        <v>1169762.17</v>
      </c>
      <c r="M35" s="32">
        <f>IFERROR(VLOOKUP($D35,'SAP Data'!$A$7:$OA$1795,M$4,FALSE),"")</f>
        <v>1169762.17</v>
      </c>
      <c r="N35" s="32">
        <f>IFERROR(VLOOKUP($D35,'SAP Data'!$A$7:$OA$1795,N$4,FALSE),"")</f>
        <v>1169762.17</v>
      </c>
      <c r="O35" s="32">
        <f>IFERROR(VLOOKUP($D35,'SAP Data'!$A$7:$OA$1795,O$4,FALSE),"")</f>
        <v>1169762.17</v>
      </c>
      <c r="P35" s="32">
        <f>IFERROR(VLOOKUP($D35,'SAP Data'!$A$7:$OA$1795,P$4,FALSE),"")</f>
        <v>1169762.17</v>
      </c>
      <c r="Q35" s="32">
        <f>IFERROR(VLOOKUP($D35,'SAP Data'!$A$7:$OA$1795,Q$4,FALSE),"")</f>
        <v>1169762.17</v>
      </c>
      <c r="R35" s="32">
        <f>IFERROR(VLOOKUP($D35,'SAP Data'!$A$7:$OA$1795,R$4,FALSE),"")</f>
        <v>1169762.17</v>
      </c>
      <c r="T35" s="32">
        <f t="shared" si="0"/>
        <v>1169762.17</v>
      </c>
      <c r="U35" s="13"/>
      <c r="V35" s="13">
        <f t="shared" si="1"/>
        <v>0</v>
      </c>
      <c r="Y35" s="13">
        <f t="shared" si="2"/>
        <v>0</v>
      </c>
      <c r="AA35" s="13">
        <f t="shared" si="3"/>
        <v>126451.29057699996</v>
      </c>
      <c r="AC35" s="13">
        <f t="shared" si="4"/>
        <v>1043310.8794229999</v>
      </c>
      <c r="AE35" s="13">
        <f t="shared" si="5"/>
        <v>0</v>
      </c>
      <c r="AG35" s="13">
        <f t="shared" si="6"/>
        <v>0</v>
      </c>
      <c r="AI35" s="13">
        <f t="shared" si="7"/>
        <v>1169762.17</v>
      </c>
      <c r="AJ35" s="15"/>
      <c r="AM35" s="15"/>
    </row>
    <row r="36" spans="1:39" outlineLevel="1" x14ac:dyDescent="0.2">
      <c r="B36" s="11" t="str">
        <f>VLOOKUP(D36,'line assign basis'!$A$8:$D$788,2,FALSE)</f>
        <v>GAS STORED UNDRGRD-N</v>
      </c>
      <c r="C36" s="14" t="s">
        <v>43</v>
      </c>
      <c r="D36" s="14" t="s">
        <v>41</v>
      </c>
      <c r="E36" s="14" t="str">
        <f>IFERROR(VLOOKUP(D36,'line assign basis'!$A$8:$D$622,4,FALSE),"")</f>
        <v>3G</v>
      </c>
      <c r="F36" s="32">
        <f>IFERROR(VLOOKUP($D36,'SAP Data'!$A$7:$OA$1791,F$4,FALSE),"")</f>
        <v>20875.12</v>
      </c>
      <c r="G36" s="32">
        <f>IFERROR(VLOOKUP($D36,'SAP Data'!$A$7:$OA$1791,G$4,FALSE),"")</f>
        <v>19721.07</v>
      </c>
      <c r="H36" s="32">
        <f>IFERROR(VLOOKUP($D36,'SAP Data'!$A$7:$OA$1791,H$4,FALSE),"")</f>
        <v>18469.61</v>
      </c>
      <c r="I36" s="32">
        <f>IFERROR(VLOOKUP($D36,'SAP Data'!$A$7:$OA$1791,I$4,FALSE),"")</f>
        <v>17133.330000000002</v>
      </c>
      <c r="J36" s="32">
        <f>IFERROR(VLOOKUP($D36,'SAP Data'!$A$7:$OA$1791,J$4,FALSE),"")</f>
        <v>15445.54</v>
      </c>
      <c r="K36" s="32">
        <f>IFERROR(VLOOKUP($D36,'SAP Data'!$A$7:$OA$1791,K$4,FALSE),"")</f>
        <v>13835.6</v>
      </c>
      <c r="L36" s="32">
        <f>IFERROR(VLOOKUP($D36,'SAP Data'!$A$7:$OA$1795,L$4,FALSE),"")</f>
        <v>12452.22</v>
      </c>
      <c r="M36" s="32">
        <f>IFERROR(VLOOKUP($D36,'SAP Data'!$A$7:$OA$1795,M$4,FALSE),"")</f>
        <v>10862.87</v>
      </c>
      <c r="N36" s="32">
        <f>IFERROR(VLOOKUP($D36,'SAP Data'!$A$7:$OA$1795,N$4,FALSE),"")</f>
        <v>9112.99</v>
      </c>
      <c r="O36" s="32">
        <f>IFERROR(VLOOKUP($D36,'SAP Data'!$A$7:$OA$1795,O$4,FALSE),"")</f>
        <v>7141.46</v>
      </c>
      <c r="P36" s="32">
        <f>IFERROR(VLOOKUP($D36,'SAP Data'!$A$7:$OA$1795,P$4,FALSE),"")</f>
        <v>5240.75</v>
      </c>
      <c r="Q36" s="32">
        <f>IFERROR(VLOOKUP($D36,'SAP Data'!$A$7:$OA$1795,Q$4,FALSE),"")</f>
        <v>3315.19</v>
      </c>
      <c r="R36" s="32">
        <f>IFERROR(VLOOKUP($D36,'SAP Data'!$A$7:$OA$1795,R$4,FALSE),"")</f>
        <v>1392.49</v>
      </c>
      <c r="T36" s="32">
        <f t="shared" si="0"/>
        <v>11988.702916666667</v>
      </c>
      <c r="U36" s="13"/>
      <c r="V36" s="13">
        <f t="shared" si="1"/>
        <v>0</v>
      </c>
      <c r="Y36" s="13">
        <f t="shared" si="2"/>
        <v>0</v>
      </c>
      <c r="AA36" s="13">
        <f t="shared" si="3"/>
        <v>1295.9787852916663</v>
      </c>
      <c r="AC36" s="13">
        <f t="shared" si="4"/>
        <v>10692.724131375</v>
      </c>
      <c r="AE36" s="13">
        <f t="shared" si="5"/>
        <v>0</v>
      </c>
      <c r="AG36" s="13">
        <f t="shared" si="6"/>
        <v>0</v>
      </c>
      <c r="AI36" s="13">
        <f t="shared" si="7"/>
        <v>11988.702916666667</v>
      </c>
      <c r="AJ36" s="15"/>
      <c r="AM36" s="102"/>
    </row>
    <row r="37" spans="1:39" outlineLevel="1" x14ac:dyDescent="0.2">
      <c r="B37" s="11" t="str">
        <f>VLOOKUP(D37,'line assign basis'!$A$8:$D$788,2,FALSE)</f>
        <v>RWIP-REMOVAL-B CHARG</v>
      </c>
      <c r="C37" s="14" t="s">
        <v>46</v>
      </c>
      <c r="D37" s="14" t="s">
        <v>44</v>
      </c>
      <c r="E37" s="14" t="str">
        <f>IFERROR(VLOOKUP(D37,'line assign basis'!$A$8:$D$622,4,FALSE),"")</f>
        <v>3D</v>
      </c>
      <c r="F37" s="32">
        <f>IFERROR(VLOOKUP($D37,'SAP Data'!$A$7:$OA$1791,F$4,FALSE),"")</f>
        <v>39354414.340000004</v>
      </c>
      <c r="G37" s="32">
        <f>IFERROR(VLOOKUP($D37,'SAP Data'!$A$7:$OA$1791,G$4,FALSE),"")</f>
        <v>39806723.380000003</v>
      </c>
      <c r="H37" s="32">
        <f>IFERROR(VLOOKUP($D37,'SAP Data'!$A$7:$OA$1791,H$4,FALSE),"")</f>
        <v>40366427.200000003</v>
      </c>
      <c r="I37" s="32">
        <f>IFERROR(VLOOKUP($D37,'SAP Data'!$A$7:$OA$1791,I$4,FALSE),"")</f>
        <v>41306642.25</v>
      </c>
      <c r="J37" s="32">
        <f>IFERROR(VLOOKUP($D37,'SAP Data'!$A$7:$OA$1791,J$4,FALSE),"")</f>
        <v>41832409.890000001</v>
      </c>
      <c r="K37" s="32">
        <f>IFERROR(VLOOKUP($D37,'SAP Data'!$A$7:$OA$1791,K$4,FALSE),"")</f>
        <v>42569611.710000001</v>
      </c>
      <c r="L37" s="32">
        <f>IFERROR(VLOOKUP($D37,'SAP Data'!$A$7:$OA$1795,L$4,FALSE),"")</f>
        <v>43625491.960000001</v>
      </c>
      <c r="M37" s="32">
        <f>IFERROR(VLOOKUP($D37,'SAP Data'!$A$7:$OA$1795,M$4,FALSE),"")</f>
        <v>44457436.549999997</v>
      </c>
      <c r="N37" s="32">
        <f>IFERROR(VLOOKUP($D37,'SAP Data'!$A$7:$OA$1795,N$4,FALSE),"")</f>
        <v>45273224.439999998</v>
      </c>
      <c r="O37" s="32">
        <f>IFERROR(VLOOKUP($D37,'SAP Data'!$A$7:$OA$1795,O$4,FALSE),"")</f>
        <v>46432731.270000003</v>
      </c>
      <c r="P37" s="32">
        <f>IFERROR(VLOOKUP($D37,'SAP Data'!$A$7:$OA$1795,P$4,FALSE),"")</f>
        <v>47556463.869999997</v>
      </c>
      <c r="Q37" s="32">
        <f>IFERROR(VLOOKUP($D37,'SAP Data'!$A$7:$OA$1795,Q$4,FALSE),"")</f>
        <v>48425884.780000001</v>
      </c>
      <c r="R37" s="32">
        <f>IFERROR(VLOOKUP($D37,'SAP Data'!$A$7:$OA$1795,R$4,FALSE),"")</f>
        <v>49342338.579999998</v>
      </c>
      <c r="T37" s="32">
        <f t="shared" si="0"/>
        <v>43833451.980000012</v>
      </c>
      <c r="U37" s="13"/>
      <c r="V37" s="13">
        <f t="shared" si="1"/>
        <v>0</v>
      </c>
      <c r="Y37" s="13">
        <f t="shared" si="2"/>
        <v>0</v>
      </c>
      <c r="AA37" s="13">
        <f t="shared" si="3"/>
        <v>4677935.2312203906</v>
      </c>
      <c r="AC37" s="13">
        <f t="shared" si="4"/>
        <v>39155516.748779625</v>
      </c>
      <c r="AE37" s="13">
        <f t="shared" si="5"/>
        <v>0</v>
      </c>
      <c r="AG37" s="13">
        <f t="shared" si="6"/>
        <v>7.4505805969238281E-9</v>
      </c>
      <c r="AI37" s="13">
        <f t="shared" si="7"/>
        <v>43833451.980000012</v>
      </c>
      <c r="AJ37" s="15"/>
    </row>
    <row r="38" spans="1:39" outlineLevel="1" x14ac:dyDescent="0.2">
      <c r="B38" s="11" t="str">
        <f>VLOOKUP(D38,'line assign basis'!$A$8:$D$788,2,FALSE)</f>
        <v>SWIP-SALV UTILITY PL</v>
      </c>
      <c r="C38" s="14" t="s">
        <v>49</v>
      </c>
      <c r="D38" s="14" t="s">
        <v>47</v>
      </c>
      <c r="E38" s="14" t="str">
        <f>IFERROR(VLOOKUP(D38,'line assign basis'!$A$8:$D$622,4,FALSE),"")</f>
        <v>3D</v>
      </c>
      <c r="F38" s="32">
        <f>IFERROR(VLOOKUP($D38,'SAP Data'!$A$7:$OA$1791,F$4,FALSE),"")</f>
        <v>9734840.8000000007</v>
      </c>
      <c r="G38" s="32">
        <f>IFERROR(VLOOKUP($D38,'SAP Data'!$A$7:$OA$1791,G$4,FALSE),"")</f>
        <v>9763476.0600000005</v>
      </c>
      <c r="H38" s="32">
        <f>IFERROR(VLOOKUP($D38,'SAP Data'!$A$7:$OA$1791,H$4,FALSE),"")</f>
        <v>9781874.2799999993</v>
      </c>
      <c r="I38" s="32">
        <f>IFERROR(VLOOKUP($D38,'SAP Data'!$A$7:$OA$1791,I$4,FALSE),"")</f>
        <v>9803943.3900000006</v>
      </c>
      <c r="J38" s="32">
        <f>IFERROR(VLOOKUP($D38,'SAP Data'!$A$7:$OA$1791,J$4,FALSE),"")</f>
        <v>9827675.4199999999</v>
      </c>
      <c r="K38" s="32">
        <f>IFERROR(VLOOKUP($D38,'SAP Data'!$A$7:$OA$1791,K$4,FALSE),"")</f>
        <v>9837972.6099999994</v>
      </c>
      <c r="L38" s="32">
        <f>IFERROR(VLOOKUP($D38,'SAP Data'!$A$7:$OA$1795,L$4,FALSE),"")</f>
        <v>9870790.5099999998</v>
      </c>
      <c r="M38" s="32">
        <f>IFERROR(VLOOKUP($D38,'SAP Data'!$A$7:$OA$1795,M$4,FALSE),"")</f>
        <v>9904167.4000000004</v>
      </c>
      <c r="N38" s="32">
        <f>IFERROR(VLOOKUP($D38,'SAP Data'!$A$7:$OA$1795,N$4,FALSE),"")</f>
        <v>9922197.1300000008</v>
      </c>
      <c r="O38" s="32">
        <f>IFERROR(VLOOKUP($D38,'SAP Data'!$A$7:$OA$1795,O$4,FALSE),"")</f>
        <v>9945431.8499999996</v>
      </c>
      <c r="P38" s="32">
        <f>IFERROR(VLOOKUP($D38,'SAP Data'!$A$7:$OA$1795,P$4,FALSE),"")</f>
        <v>9980619.5600000005</v>
      </c>
      <c r="Q38" s="32">
        <f>IFERROR(VLOOKUP($D38,'SAP Data'!$A$7:$OA$1795,Q$4,FALSE),"")</f>
        <v>9992460.4199999999</v>
      </c>
      <c r="R38" s="32">
        <f>IFERROR(VLOOKUP($D38,'SAP Data'!$A$7:$OA$1795,R$4,FALSE),"")</f>
        <v>10026175.869999999</v>
      </c>
      <c r="T38" s="32">
        <f t="shared" si="0"/>
        <v>9875926.4137500003</v>
      </c>
      <c r="U38" s="13"/>
      <c r="V38" s="13">
        <f t="shared" si="1"/>
        <v>0</v>
      </c>
      <c r="Y38" s="13">
        <f t="shared" si="2"/>
        <v>0</v>
      </c>
      <c r="AA38" s="13">
        <f t="shared" si="3"/>
        <v>1053965.4538935348</v>
      </c>
      <c r="AC38" s="13">
        <f t="shared" si="4"/>
        <v>8821960.9598564655</v>
      </c>
      <c r="AE38" s="13">
        <f t="shared" si="5"/>
        <v>0</v>
      </c>
      <c r="AG38" s="13">
        <f t="shared" si="6"/>
        <v>0</v>
      </c>
      <c r="AI38" s="13">
        <f t="shared" si="7"/>
        <v>9875926.4137500003</v>
      </c>
      <c r="AJ38" s="15"/>
    </row>
    <row r="39" spans="1:39" outlineLevel="1" x14ac:dyDescent="0.2">
      <c r="B39" s="11" t="str">
        <f>VLOOKUP(D39,'line assign basis'!$A$8:$D$788,2,FALSE)</f>
        <v>SWIP-SALV TRANSP C C</v>
      </c>
      <c r="C39" s="14" t="s">
        <v>52</v>
      </c>
      <c r="D39" s="14" t="s">
        <v>50</v>
      </c>
      <c r="E39" s="14" t="str">
        <f>IFERROR(VLOOKUP(D39,'line assign basis'!$A$8:$D$622,4,FALSE),"")</f>
        <v>3D</v>
      </c>
      <c r="F39" s="32">
        <f>IFERROR(VLOOKUP($D39,'SAP Data'!$A$7:$OA$1791,F$4,FALSE),"")</f>
        <v>73410.92</v>
      </c>
      <c r="G39" s="32">
        <f>IFERROR(VLOOKUP($D39,'SAP Data'!$A$7:$OA$1791,G$4,FALSE),"")</f>
        <v>-27708.880000000001</v>
      </c>
      <c r="H39" s="32">
        <f>IFERROR(VLOOKUP($D39,'SAP Data'!$A$7:$OA$1791,H$4,FALSE),"")</f>
        <v>-16532.59</v>
      </c>
      <c r="I39" s="32">
        <f>IFERROR(VLOOKUP($D39,'SAP Data'!$A$7:$OA$1791,I$4,FALSE),"")</f>
        <v>-16265.67</v>
      </c>
      <c r="J39" s="32">
        <f>IFERROR(VLOOKUP($D39,'SAP Data'!$A$7:$OA$1791,J$4,FALSE),"")</f>
        <v>10676.65</v>
      </c>
      <c r="K39" s="32">
        <f>IFERROR(VLOOKUP($D39,'SAP Data'!$A$7:$OA$1791,K$4,FALSE),"")</f>
        <v>-138973.76999999999</v>
      </c>
      <c r="L39" s="32">
        <f>IFERROR(VLOOKUP($D39,'SAP Data'!$A$7:$OA$1795,L$4,FALSE),"")</f>
        <v>-153105.57</v>
      </c>
      <c r="M39" s="32">
        <f>IFERROR(VLOOKUP($D39,'SAP Data'!$A$7:$OA$1795,M$4,FALSE),"")</f>
        <v>-127920.11</v>
      </c>
      <c r="N39" s="32">
        <f>IFERROR(VLOOKUP($D39,'SAP Data'!$A$7:$OA$1795,N$4,FALSE),"")</f>
        <v>-94986.14</v>
      </c>
      <c r="O39" s="32">
        <f>IFERROR(VLOOKUP($D39,'SAP Data'!$A$7:$OA$1795,O$4,FALSE),"")</f>
        <v>-62855.67</v>
      </c>
      <c r="P39" s="32">
        <f>IFERROR(VLOOKUP($D39,'SAP Data'!$A$7:$OA$1795,P$4,FALSE),"")</f>
        <v>-29628.720000000001</v>
      </c>
      <c r="Q39" s="32">
        <f>IFERROR(VLOOKUP($D39,'SAP Data'!$A$7:$OA$1795,Q$4,FALSE),"")</f>
        <v>-15494.08</v>
      </c>
      <c r="R39" s="32">
        <f>IFERROR(VLOOKUP($D39,'SAP Data'!$A$7:$OA$1795,R$4,FALSE),"")</f>
        <v>-38428.21</v>
      </c>
      <c r="T39" s="32">
        <f t="shared" si="0"/>
        <v>-54608.599583333329</v>
      </c>
      <c r="U39" s="13"/>
      <c r="V39" s="13">
        <f t="shared" si="1"/>
        <v>0</v>
      </c>
      <c r="Y39" s="13">
        <f t="shared" si="2"/>
        <v>0</v>
      </c>
      <c r="AA39" s="13">
        <f t="shared" si="3"/>
        <v>-5827.8661702263244</v>
      </c>
      <c r="AC39" s="13">
        <f t="shared" si="4"/>
        <v>-48780.733413107002</v>
      </c>
      <c r="AE39" s="13">
        <f t="shared" si="5"/>
        <v>0</v>
      </c>
      <c r="AG39" s="13">
        <f t="shared" si="6"/>
        <v>0</v>
      </c>
      <c r="AI39" s="13">
        <f t="shared" si="7"/>
        <v>-54608.599583333329</v>
      </c>
      <c r="AJ39" s="15"/>
    </row>
    <row r="40" spans="1:39" outlineLevel="1" x14ac:dyDescent="0.2">
      <c r="B40" s="11" t="str">
        <f>VLOOKUP(D40,'line assign basis'!$A$8:$D$788,2,FALSE)</f>
        <v>SWIP-SALV POWER EQUI</v>
      </c>
      <c r="C40" s="14" t="s">
        <v>55</v>
      </c>
      <c r="D40" s="14" t="s">
        <v>53</v>
      </c>
      <c r="E40" s="14" t="str">
        <f>IFERROR(VLOOKUP(D40,'line assign basis'!$A$8:$D$622,4,FALSE),"")</f>
        <v>3D</v>
      </c>
      <c r="F40" s="32">
        <f>IFERROR(VLOOKUP($D40,'SAP Data'!$A$7:$OA$1791,F$4,FALSE),"")</f>
        <v>-515588.9</v>
      </c>
      <c r="G40" s="32">
        <f>IFERROR(VLOOKUP($D40,'SAP Data'!$A$7:$OA$1791,G$4,FALSE),"")</f>
        <v>-667435.32999999996</v>
      </c>
      <c r="H40" s="32">
        <f>IFERROR(VLOOKUP($D40,'SAP Data'!$A$7:$OA$1791,H$4,FALSE),"")</f>
        <v>-659142.02</v>
      </c>
      <c r="I40" s="32">
        <f>IFERROR(VLOOKUP($D40,'SAP Data'!$A$7:$OA$1791,I$4,FALSE),"")</f>
        <v>-650566.28</v>
      </c>
      <c r="J40" s="32">
        <f>IFERROR(VLOOKUP($D40,'SAP Data'!$A$7:$OA$1791,J$4,FALSE),"")</f>
        <v>-641927.91</v>
      </c>
      <c r="K40" s="32">
        <f>IFERROR(VLOOKUP($D40,'SAP Data'!$A$7:$OA$1791,K$4,FALSE),"")</f>
        <v>-650006.49</v>
      </c>
      <c r="L40" s="32">
        <f>IFERROR(VLOOKUP($D40,'SAP Data'!$A$7:$OA$1795,L$4,FALSE),"")</f>
        <v>-641133.92000000004</v>
      </c>
      <c r="M40" s="32">
        <f>IFERROR(VLOOKUP($D40,'SAP Data'!$A$7:$OA$1795,M$4,FALSE),"")</f>
        <v>-632042.30000000005</v>
      </c>
      <c r="N40" s="32">
        <f>IFERROR(VLOOKUP($D40,'SAP Data'!$A$7:$OA$1795,N$4,FALSE),"")</f>
        <v>-622509.44999999995</v>
      </c>
      <c r="O40" s="32">
        <f>IFERROR(VLOOKUP($D40,'SAP Data'!$A$7:$OA$1795,O$4,FALSE),"")</f>
        <v>-613102.21</v>
      </c>
      <c r="P40" s="32">
        <f>IFERROR(VLOOKUP($D40,'SAP Data'!$A$7:$OA$1795,P$4,FALSE),"")</f>
        <v>-603359.49</v>
      </c>
      <c r="Q40" s="32">
        <f>IFERROR(VLOOKUP($D40,'SAP Data'!$A$7:$OA$1795,Q$4,FALSE),"")</f>
        <v>-593545.89</v>
      </c>
      <c r="R40" s="32">
        <f>IFERROR(VLOOKUP($D40,'SAP Data'!$A$7:$OA$1795,R$4,FALSE),"")</f>
        <v>-584035.19999999995</v>
      </c>
      <c r="T40" s="32">
        <f t="shared" si="0"/>
        <v>-627048.61166666669</v>
      </c>
      <c r="U40" s="13"/>
      <c r="V40" s="13">
        <f t="shared" si="1"/>
        <v>0</v>
      </c>
      <c r="Y40" s="13">
        <f t="shared" si="2"/>
        <v>0</v>
      </c>
      <c r="AA40" s="13">
        <f t="shared" si="3"/>
        <v>-66919.046064218579</v>
      </c>
      <c r="AC40" s="13">
        <f t="shared" si="4"/>
        <v>-560129.56560244807</v>
      </c>
      <c r="AE40" s="13">
        <f t="shared" si="5"/>
        <v>0</v>
      </c>
      <c r="AG40" s="13">
        <f t="shared" si="6"/>
        <v>0</v>
      </c>
      <c r="AI40" s="13">
        <f t="shared" si="7"/>
        <v>-627048.61166666669</v>
      </c>
      <c r="AJ40" s="15"/>
    </row>
    <row r="41" spans="1:39" outlineLevel="1" x14ac:dyDescent="0.2">
      <c r="A41" s="14" t="s">
        <v>3026</v>
      </c>
      <c r="B41" s="11" t="str">
        <f>VLOOKUP(D41,'line assign basis'!$A$8:$D$788,2,FALSE)</f>
        <v>N. MIST SWIP</v>
      </c>
      <c r="C41" s="14" t="s">
        <v>2826</v>
      </c>
      <c r="D41" s="14" t="s">
        <v>2879</v>
      </c>
      <c r="E41" s="14">
        <f>IFERROR(VLOOKUP(D41,'line assign basis'!$A$8:$D$622,4,FALSE),"")</f>
        <v>3</v>
      </c>
      <c r="F41" s="32">
        <f>IFERROR(VLOOKUP($D41,'SAP Data'!$A$7:$OA$1791,F$4,FALSE),"")</f>
        <v>26384.02</v>
      </c>
      <c r="G41" s="32">
        <f>IFERROR(VLOOKUP($D41,'SAP Data'!$A$7:$OA$1791,G$4,FALSE),"")</f>
        <v>32364.240000000002</v>
      </c>
      <c r="H41" s="32">
        <f>IFERROR(VLOOKUP($D41,'SAP Data'!$A$7:$OA$1791,H$4,FALSE),"")</f>
        <v>38158.980000000003</v>
      </c>
      <c r="I41" s="32">
        <f>IFERROR(VLOOKUP($D41,'SAP Data'!$A$7:$OA$1791,I$4,FALSE),"")</f>
        <v>44150.2</v>
      </c>
      <c r="J41" s="32">
        <f>IFERROR(VLOOKUP($D41,'SAP Data'!$A$7:$OA$1791,J$4,FALSE),"")</f>
        <v>50140.37</v>
      </c>
      <c r="K41" s="32">
        <f>IFERROR(VLOOKUP($D41,'SAP Data'!$A$7:$OA$1791,K$4,FALSE),"")</f>
        <v>55745.95</v>
      </c>
      <c r="L41" s="32">
        <f>IFERROR(VLOOKUP($D41,'SAP Data'!$A$7:$OA$1795,L$4,FALSE),"")</f>
        <v>61744.23</v>
      </c>
      <c r="M41" s="32">
        <f>IFERROR(VLOOKUP($D41,'SAP Data'!$A$7:$OA$1795,M$4,FALSE),"")</f>
        <v>67550.84</v>
      </c>
      <c r="N41" s="32">
        <f>IFERROR(VLOOKUP($D41,'SAP Data'!$A$7:$OA$1795,N$4,FALSE),"")</f>
        <v>73552.25</v>
      </c>
      <c r="O41" s="32">
        <f>IFERROR(VLOOKUP($D41,'SAP Data'!$A$7:$OA$1795,O$4,FALSE),"")</f>
        <v>79375.03</v>
      </c>
      <c r="P41" s="32">
        <f>IFERROR(VLOOKUP($D41,'SAP Data'!$A$7:$OA$1795,P$4,FALSE),"")</f>
        <v>85392.59</v>
      </c>
      <c r="Q41" s="32">
        <f>IFERROR(VLOOKUP($D41,'SAP Data'!$A$7:$OA$1795,Q$4,FALSE),"")</f>
        <v>91411.41</v>
      </c>
      <c r="R41" s="32">
        <f>IFERROR(VLOOKUP($D41,'SAP Data'!$A$7:$OA$1795,R$4,FALSE),"")</f>
        <v>97238.35</v>
      </c>
      <c r="T41" s="32">
        <f t="shared" si="0"/>
        <v>61783.106250000004</v>
      </c>
      <c r="U41" s="13"/>
      <c r="V41" s="13">
        <f t="shared" si="1"/>
        <v>0</v>
      </c>
      <c r="Y41" s="13">
        <f t="shared" si="2"/>
        <v>0</v>
      </c>
      <c r="AA41" s="13">
        <f t="shared" si="3"/>
        <v>0</v>
      </c>
      <c r="AC41" s="13">
        <f t="shared" si="4"/>
        <v>61783.106250000004</v>
      </c>
      <c r="AE41" s="13">
        <f t="shared" si="5"/>
        <v>0</v>
      </c>
      <c r="AG41" s="13">
        <f t="shared" si="6"/>
        <v>0</v>
      </c>
      <c r="AI41" s="13">
        <f t="shared" si="7"/>
        <v>61783.106250000004</v>
      </c>
      <c r="AJ41" s="15"/>
    </row>
    <row r="42" spans="1:39" outlineLevel="1" x14ac:dyDescent="0.2">
      <c r="B42" s="11" t="str">
        <f>VLOOKUP(D42,'line assign basis'!$A$8:$D$788,2,FALSE)</f>
        <v>ACCUM DEPR UT-GAINLO</v>
      </c>
      <c r="C42" s="14" t="s">
        <v>57</v>
      </c>
      <c r="D42" s="14" t="s">
        <v>56</v>
      </c>
      <c r="E42" s="14" t="str">
        <f>IFERROR(VLOOKUP(D42,'line assign basis'!$A$8:$D$622,4,FALSE),"")</f>
        <v>3D</v>
      </c>
      <c r="F42" s="32">
        <f>IFERROR(VLOOKUP($D42,'SAP Data'!$A$7:$OA$1791,F$4,FALSE),"")</f>
        <v>50574268.43</v>
      </c>
      <c r="G42" s="32">
        <f>IFERROR(VLOOKUP($D42,'SAP Data'!$A$7:$OA$1791,G$4,FALSE),"")</f>
        <v>51103231.590000004</v>
      </c>
      <c r="H42" s="32">
        <f>IFERROR(VLOOKUP($D42,'SAP Data'!$A$7:$OA$1791,H$4,FALSE),"")</f>
        <v>51683145.729999997</v>
      </c>
      <c r="I42" s="32">
        <f>IFERROR(VLOOKUP($D42,'SAP Data'!$A$7:$OA$1791,I$4,FALSE),"")</f>
        <v>52097191.340000004</v>
      </c>
      <c r="J42" s="32">
        <f>IFERROR(VLOOKUP($D42,'SAP Data'!$A$7:$OA$1791,J$4,FALSE),"")</f>
        <v>52425642.109999999</v>
      </c>
      <c r="K42" s="32">
        <f>IFERROR(VLOOKUP($D42,'SAP Data'!$A$7:$OA$1791,K$4,FALSE),"")</f>
        <v>52918407.560000002</v>
      </c>
      <c r="L42" s="32">
        <f>IFERROR(VLOOKUP($D42,'SAP Data'!$A$7:$OA$1795,L$4,FALSE),"")</f>
        <v>53370621.829999998</v>
      </c>
      <c r="M42" s="32">
        <f>IFERROR(VLOOKUP($D42,'SAP Data'!$A$7:$OA$1795,M$4,FALSE),"")</f>
        <v>54225715.030000001</v>
      </c>
      <c r="N42" s="32">
        <f>IFERROR(VLOOKUP($D42,'SAP Data'!$A$7:$OA$1795,N$4,FALSE),"")</f>
        <v>54821961.68</v>
      </c>
      <c r="O42" s="32">
        <f>IFERROR(VLOOKUP($D42,'SAP Data'!$A$7:$OA$1795,O$4,FALSE),"")</f>
        <v>55558357.43</v>
      </c>
      <c r="P42" s="32">
        <f>IFERROR(VLOOKUP($D42,'SAP Data'!$A$7:$OA$1795,P$4,FALSE),"")</f>
        <v>56739733.869999997</v>
      </c>
      <c r="Q42" s="32">
        <f>IFERROR(VLOOKUP($D42,'SAP Data'!$A$7:$OA$1795,Q$4,FALSE),"")</f>
        <v>57098525.280000001</v>
      </c>
      <c r="R42" s="32">
        <f>IFERROR(VLOOKUP($D42,'SAP Data'!$A$7:$OA$1795,R$4,FALSE),"")</f>
        <v>58030247.039999999</v>
      </c>
      <c r="T42" s="32">
        <f t="shared" si="0"/>
        <v>53862065.932083331</v>
      </c>
      <c r="U42" s="13"/>
      <c r="V42" s="13">
        <f t="shared" si="1"/>
        <v>0</v>
      </c>
      <c r="Y42" s="13">
        <f t="shared" si="2"/>
        <v>0</v>
      </c>
      <c r="AA42" s="13">
        <f t="shared" si="3"/>
        <v>5748195.6010439703</v>
      </c>
      <c r="AC42" s="13">
        <f t="shared" si="4"/>
        <v>48113870.331039362</v>
      </c>
      <c r="AE42" s="13">
        <f t="shared" si="5"/>
        <v>0</v>
      </c>
      <c r="AG42" s="13">
        <f t="shared" si="6"/>
        <v>0</v>
      </c>
      <c r="AI42" s="13">
        <f t="shared" si="7"/>
        <v>53862065.932083331</v>
      </c>
      <c r="AJ42" s="15"/>
    </row>
    <row r="43" spans="1:39" outlineLevel="1" x14ac:dyDescent="0.2">
      <c r="B43" s="11" t="str">
        <f>VLOOKUP(D43,'line assign basis'!$A$8:$D$788,2,FALSE)</f>
        <v>DEP PROV-UTIL PLANT</v>
      </c>
      <c r="C43" s="14" t="s">
        <v>60</v>
      </c>
      <c r="D43" s="14" t="s">
        <v>58</v>
      </c>
      <c r="E43" s="14" t="str">
        <f>IFERROR(VLOOKUP(D43,'line assign basis'!$A$8:$D$622,4,FALSE),"")</f>
        <v>3D</v>
      </c>
      <c r="F43" s="32">
        <f>IFERROR(VLOOKUP($D43,'SAP Data'!$A$7:$OA$1791,F$4,FALSE),"")</f>
        <v>-1094923582.78</v>
      </c>
      <c r="G43" s="32">
        <f>IFERROR(VLOOKUP($D43,'SAP Data'!$A$7:$OA$1791,G$4,FALSE),"")</f>
        <v>-1100522043.0899999</v>
      </c>
      <c r="H43" s="32">
        <f>IFERROR(VLOOKUP($D43,'SAP Data'!$A$7:$OA$1791,H$4,FALSE),"")</f>
        <v>-1103066204.51</v>
      </c>
      <c r="I43" s="32">
        <f>IFERROR(VLOOKUP($D43,'SAP Data'!$A$7:$OA$1791,I$4,FALSE),"")</f>
        <v>-1108303563.47</v>
      </c>
      <c r="J43" s="32">
        <f>IFERROR(VLOOKUP($D43,'SAP Data'!$A$7:$OA$1791,J$4,FALSE),"")</f>
        <v>-1113671868.5699999</v>
      </c>
      <c r="K43" s="32">
        <f>IFERROR(VLOOKUP($D43,'SAP Data'!$A$7:$OA$1791,K$4,FALSE),"")</f>
        <v>-1118972073.74</v>
      </c>
      <c r="L43" s="32">
        <f>IFERROR(VLOOKUP($D43,'SAP Data'!$A$7:$OA$1795,L$4,FALSE),"")</f>
        <v>-1124290796.6500001</v>
      </c>
      <c r="M43" s="32">
        <f>IFERROR(VLOOKUP($D43,'SAP Data'!$A$7:$OA$1795,M$4,FALSE),"")</f>
        <v>-1129362730.4100001</v>
      </c>
      <c r="N43" s="32">
        <f>IFERROR(VLOOKUP($D43,'SAP Data'!$A$7:$OA$1795,N$4,FALSE),"")</f>
        <v>-1134778781.03</v>
      </c>
      <c r="O43" s="32">
        <f>IFERROR(VLOOKUP($D43,'SAP Data'!$A$7:$OA$1795,O$4,FALSE),"")</f>
        <v>-1139364979.95</v>
      </c>
      <c r="P43" s="32">
        <f>IFERROR(VLOOKUP($D43,'SAP Data'!$A$7:$OA$1795,P$4,FALSE),"")</f>
        <v>-1144114210.5</v>
      </c>
      <c r="Q43" s="32">
        <f>IFERROR(VLOOKUP($D43,'SAP Data'!$A$7:$OA$1795,Q$4,FALSE),"")</f>
        <v>-1149883967.9400001</v>
      </c>
      <c r="R43" s="32">
        <f>IFERROR(VLOOKUP($D43,'SAP Data'!$A$7:$OA$1795,R$4,FALSE),"")</f>
        <v>-1155113772.71</v>
      </c>
      <c r="T43" s="32">
        <f t="shared" si="0"/>
        <v>-1124279158.13375</v>
      </c>
      <c r="U43" s="13"/>
      <c r="V43" s="13">
        <f t="shared" si="1"/>
        <v>0</v>
      </c>
      <c r="Y43" s="13">
        <f t="shared" si="2"/>
        <v>0</v>
      </c>
      <c r="AA43" s="13">
        <f t="shared" si="3"/>
        <v>-119983821.62464286</v>
      </c>
      <c r="AC43" s="13">
        <f t="shared" si="4"/>
        <v>-1004295336.5091071</v>
      </c>
      <c r="AE43" s="13">
        <f t="shared" si="5"/>
        <v>0</v>
      </c>
      <c r="AG43" s="13">
        <f t="shared" si="6"/>
        <v>0</v>
      </c>
      <c r="AI43" s="13">
        <f t="shared" si="7"/>
        <v>-1124279158.13375</v>
      </c>
      <c r="AJ43" s="15"/>
    </row>
    <row r="44" spans="1:39" outlineLevel="1" x14ac:dyDescent="0.2">
      <c r="B44" s="11" t="str">
        <f>VLOOKUP(D44,'line assign basis'!$A$8:$D$788,2,FALSE)</f>
        <v>DEP PROV-TRANS EQUIP</v>
      </c>
      <c r="C44" s="14" t="s">
        <v>63</v>
      </c>
      <c r="D44" s="14" t="s">
        <v>61</v>
      </c>
      <c r="E44" s="14" t="str">
        <f>IFERROR(VLOOKUP(D44,'line assign basis'!$A$8:$D$622,4,FALSE),"")</f>
        <v>3D</v>
      </c>
      <c r="F44" s="32">
        <f>IFERROR(VLOOKUP($D44,'SAP Data'!$A$7:$OA$1791,F$4,FALSE),"")</f>
        <v>-15343213.16</v>
      </c>
      <c r="G44" s="32">
        <f>IFERROR(VLOOKUP($D44,'SAP Data'!$A$7:$OA$1791,G$4,FALSE),"")</f>
        <v>-15576264.35</v>
      </c>
      <c r="H44" s="32">
        <f>IFERROR(VLOOKUP($D44,'SAP Data'!$A$7:$OA$1791,H$4,FALSE),"")</f>
        <v>-15761816.9</v>
      </c>
      <c r="I44" s="32">
        <f>IFERROR(VLOOKUP($D44,'SAP Data'!$A$7:$OA$1791,I$4,FALSE),"")</f>
        <v>-16016345.83</v>
      </c>
      <c r="J44" s="32">
        <f>IFERROR(VLOOKUP($D44,'SAP Data'!$A$7:$OA$1791,J$4,FALSE),"")</f>
        <v>-15879089.01</v>
      </c>
      <c r="K44" s="32">
        <f>IFERROR(VLOOKUP($D44,'SAP Data'!$A$7:$OA$1791,K$4,FALSE),"")</f>
        <v>-16184954</v>
      </c>
      <c r="L44" s="32">
        <f>IFERROR(VLOOKUP($D44,'SAP Data'!$A$7:$OA$1795,L$4,FALSE),"")</f>
        <v>-16450174.869999999</v>
      </c>
      <c r="M44" s="32">
        <f>IFERROR(VLOOKUP($D44,'SAP Data'!$A$7:$OA$1795,M$4,FALSE),"")</f>
        <v>-16710375.35</v>
      </c>
      <c r="N44" s="32">
        <f>IFERROR(VLOOKUP($D44,'SAP Data'!$A$7:$OA$1795,N$4,FALSE),"")</f>
        <v>-17035976.280000001</v>
      </c>
      <c r="O44" s="32">
        <f>IFERROR(VLOOKUP($D44,'SAP Data'!$A$7:$OA$1795,O$4,FALSE),"")</f>
        <v>-17362902.010000002</v>
      </c>
      <c r="P44" s="32">
        <f>IFERROR(VLOOKUP($D44,'SAP Data'!$A$7:$OA$1795,P$4,FALSE),"")</f>
        <v>-17691062.149999999</v>
      </c>
      <c r="Q44" s="32">
        <f>IFERROR(VLOOKUP($D44,'SAP Data'!$A$7:$OA$1795,Q$4,FALSE),"")</f>
        <v>-17914068.629999999</v>
      </c>
      <c r="R44" s="32">
        <f>IFERROR(VLOOKUP($D44,'SAP Data'!$A$7:$OA$1795,R$4,FALSE),"")</f>
        <v>-18113764.120000001</v>
      </c>
      <c r="T44" s="32">
        <f t="shared" si="0"/>
        <v>-16609293.168333335</v>
      </c>
      <c r="U44" s="13"/>
      <c r="V44" s="13">
        <f t="shared" si="1"/>
        <v>0</v>
      </c>
      <c r="Y44" s="13">
        <f t="shared" si="2"/>
        <v>0</v>
      </c>
      <c r="AA44" s="13">
        <f t="shared" si="3"/>
        <v>-1772554.8449450373</v>
      </c>
      <c r="AC44" s="13">
        <f t="shared" si="4"/>
        <v>-14836738.323388297</v>
      </c>
      <c r="AE44" s="13">
        <f t="shared" si="5"/>
        <v>0</v>
      </c>
      <c r="AG44" s="13">
        <f t="shared" si="6"/>
        <v>0</v>
      </c>
      <c r="AI44" s="13">
        <f t="shared" si="7"/>
        <v>-16609293.168333335</v>
      </c>
      <c r="AJ44" s="15"/>
    </row>
    <row r="45" spans="1:39" outlineLevel="1" x14ac:dyDescent="0.2">
      <c r="B45" s="11" t="str">
        <f>VLOOKUP(D45,'line assign basis'!$A$8:$D$788,2,FALSE)</f>
        <v>A/D-TRANS EQUIP PROV</v>
      </c>
      <c r="C45" s="14" t="s">
        <v>66</v>
      </c>
      <c r="D45" s="14" t="s">
        <v>64</v>
      </c>
      <c r="E45" s="14" t="str">
        <f>IFERROR(VLOOKUP(D45,'line assign basis'!$A$8:$D$622,4,FALSE),"")</f>
        <v>3D</v>
      </c>
      <c r="F45" s="32">
        <f>IFERROR(VLOOKUP($D45,'SAP Data'!$A$7:$OA$1791,F$4,FALSE),"")</f>
        <v>3573163.33</v>
      </c>
      <c r="G45" s="32">
        <f>IFERROR(VLOOKUP($D45,'SAP Data'!$A$7:$OA$1791,G$4,FALSE),"")</f>
        <v>3598180.31</v>
      </c>
      <c r="H45" s="32">
        <f>IFERROR(VLOOKUP($D45,'SAP Data'!$A$7:$OA$1791,H$4,FALSE),"")</f>
        <v>3675940.22</v>
      </c>
      <c r="I45" s="32">
        <f>IFERROR(VLOOKUP($D45,'SAP Data'!$A$7:$OA$1791,I$4,FALSE),"")</f>
        <v>3734626.39</v>
      </c>
      <c r="J45" s="32">
        <f>IFERROR(VLOOKUP($D45,'SAP Data'!$A$7:$OA$1791,J$4,FALSE),"")</f>
        <v>3836366</v>
      </c>
      <c r="K45" s="32">
        <f>IFERROR(VLOOKUP($D45,'SAP Data'!$A$7:$OA$1791,K$4,FALSE),"")</f>
        <v>3851026.74</v>
      </c>
      <c r="L45" s="32">
        <f>IFERROR(VLOOKUP($D45,'SAP Data'!$A$7:$OA$1795,L$4,FALSE),"")</f>
        <v>3910512.7</v>
      </c>
      <c r="M45" s="32">
        <f>IFERROR(VLOOKUP($D45,'SAP Data'!$A$7:$OA$1795,M$4,FALSE),"")</f>
        <v>3953827.3</v>
      </c>
      <c r="N45" s="32">
        <f>IFERROR(VLOOKUP($D45,'SAP Data'!$A$7:$OA$1795,N$4,FALSE),"")</f>
        <v>3953827.3</v>
      </c>
      <c r="O45" s="32">
        <f>IFERROR(VLOOKUP($D45,'SAP Data'!$A$7:$OA$1795,O$4,FALSE),"")</f>
        <v>3953827.3</v>
      </c>
      <c r="P45" s="32">
        <f>IFERROR(VLOOKUP($D45,'SAP Data'!$A$7:$OA$1795,P$4,FALSE),"")</f>
        <v>3953827.3</v>
      </c>
      <c r="Q45" s="32">
        <f>IFERROR(VLOOKUP($D45,'SAP Data'!$A$7:$OA$1795,Q$4,FALSE),"")</f>
        <v>4046122.42</v>
      </c>
      <c r="R45" s="32">
        <f>IFERROR(VLOOKUP($D45,'SAP Data'!$A$7:$OA$1795,R$4,FALSE),"")</f>
        <v>4171728.7</v>
      </c>
      <c r="T45" s="32">
        <f t="shared" si="0"/>
        <v>3861710.8329166663</v>
      </c>
      <c r="U45" s="13"/>
      <c r="V45" s="13">
        <f t="shared" si="1"/>
        <v>0</v>
      </c>
      <c r="Y45" s="13">
        <f t="shared" si="2"/>
        <v>0</v>
      </c>
      <c r="AA45" s="13">
        <f t="shared" si="3"/>
        <v>412124.35576209688</v>
      </c>
      <c r="AC45" s="13">
        <f t="shared" si="4"/>
        <v>3449586.4771545692</v>
      </c>
      <c r="AE45" s="13">
        <f t="shared" si="5"/>
        <v>0</v>
      </c>
      <c r="AG45" s="13">
        <f t="shared" si="6"/>
        <v>0</v>
      </c>
      <c r="AI45" s="13">
        <f t="shared" si="7"/>
        <v>3861710.8329166663</v>
      </c>
      <c r="AJ45" s="15"/>
    </row>
    <row r="46" spans="1:39" outlineLevel="1" x14ac:dyDescent="0.2">
      <c r="B46" s="11" t="str">
        <f>VLOOKUP(D46,'line assign basis'!$A$8:$D$788,2,FALSE)</f>
        <v>A/D-POWER EQUIP PROV</v>
      </c>
      <c r="C46" s="14" t="s">
        <v>69</v>
      </c>
      <c r="D46" s="14" t="s">
        <v>67</v>
      </c>
      <c r="E46" s="14" t="str">
        <f>IFERROR(VLOOKUP(D46,'line assign basis'!$A$8:$D$622,4,FALSE),"")</f>
        <v>3D</v>
      </c>
      <c r="F46" s="32">
        <f>IFERROR(VLOOKUP($D46,'SAP Data'!$A$7:$OA$1791,F$4,FALSE),"")</f>
        <v>1031078.67</v>
      </c>
      <c r="G46" s="32">
        <f>IFERROR(VLOOKUP($D46,'SAP Data'!$A$7:$OA$1791,G$4,FALSE),"")</f>
        <v>1031078.67</v>
      </c>
      <c r="H46" s="32">
        <f>IFERROR(VLOOKUP($D46,'SAP Data'!$A$7:$OA$1791,H$4,FALSE),"")</f>
        <v>1031078.67</v>
      </c>
      <c r="I46" s="32">
        <f>IFERROR(VLOOKUP($D46,'SAP Data'!$A$7:$OA$1791,I$4,FALSE),"")</f>
        <v>1031078.67</v>
      </c>
      <c r="J46" s="32">
        <f>IFERROR(VLOOKUP($D46,'SAP Data'!$A$7:$OA$1791,J$4,FALSE),"")</f>
        <v>1036068.13</v>
      </c>
      <c r="K46" s="32">
        <f>IFERROR(VLOOKUP($D46,'SAP Data'!$A$7:$OA$1791,K$4,FALSE),"")</f>
        <v>1036068.13</v>
      </c>
      <c r="L46" s="32">
        <f>IFERROR(VLOOKUP($D46,'SAP Data'!$A$7:$OA$1795,L$4,FALSE),"")</f>
        <v>1036068.13</v>
      </c>
      <c r="M46" s="32">
        <f>IFERROR(VLOOKUP($D46,'SAP Data'!$A$7:$OA$1795,M$4,FALSE),"")</f>
        <v>1036068.13</v>
      </c>
      <c r="N46" s="32">
        <f>IFERROR(VLOOKUP($D46,'SAP Data'!$A$7:$OA$1795,N$4,FALSE),"")</f>
        <v>1036068.13</v>
      </c>
      <c r="O46" s="32">
        <f>IFERROR(VLOOKUP($D46,'SAP Data'!$A$7:$OA$1795,O$4,FALSE),"")</f>
        <v>1036068.13</v>
      </c>
      <c r="P46" s="32">
        <f>IFERROR(VLOOKUP($D46,'SAP Data'!$A$7:$OA$1795,P$4,FALSE),"")</f>
        <v>1036068.13</v>
      </c>
      <c r="Q46" s="32">
        <f>IFERROR(VLOOKUP($D46,'SAP Data'!$A$7:$OA$1795,Q$4,FALSE),"")</f>
        <v>1036068.13</v>
      </c>
      <c r="R46" s="32">
        <f>IFERROR(VLOOKUP($D46,'SAP Data'!$A$7:$OA$1795,R$4,FALSE),"")</f>
        <v>1036068.13</v>
      </c>
      <c r="T46" s="32">
        <f t="shared" si="0"/>
        <v>1034612.8708333336</v>
      </c>
      <c r="U46" s="13"/>
      <c r="V46" s="13">
        <f t="shared" si="1"/>
        <v>0</v>
      </c>
      <c r="Y46" s="13">
        <f t="shared" si="2"/>
        <v>0</v>
      </c>
      <c r="AA46" s="13">
        <f t="shared" si="3"/>
        <v>110414.57563856967</v>
      </c>
      <c r="AC46" s="13">
        <f t="shared" si="4"/>
        <v>924198.29519476392</v>
      </c>
      <c r="AE46" s="13">
        <f t="shared" si="5"/>
        <v>0</v>
      </c>
      <c r="AG46" s="13">
        <f t="shared" si="6"/>
        <v>0</v>
      </c>
      <c r="AI46" s="13">
        <f t="shared" si="7"/>
        <v>1034612.8708333336</v>
      </c>
      <c r="AJ46" s="15"/>
    </row>
    <row r="47" spans="1:39" outlineLevel="1" x14ac:dyDescent="0.2">
      <c r="B47" s="11" t="str">
        <f>VLOOKUP(D47,'line assign basis'!$A$8:$D$788,2,FALSE)</f>
        <v>DEP PROV-POWER EQUIP</v>
      </c>
      <c r="C47" s="14" t="s">
        <v>72</v>
      </c>
      <c r="D47" s="14" t="s">
        <v>70</v>
      </c>
      <c r="E47" s="14" t="str">
        <f>IFERROR(VLOOKUP(D47,'line assign basis'!$A$8:$D$622,4,FALSE),"")</f>
        <v>3D</v>
      </c>
      <c r="F47" s="32">
        <f>IFERROR(VLOOKUP($D47,'SAP Data'!$A$7:$OA$1791,F$4,FALSE),"")</f>
        <v>-2922453.13</v>
      </c>
      <c r="G47" s="32">
        <f>IFERROR(VLOOKUP($D47,'SAP Data'!$A$7:$OA$1791,G$4,FALSE),"")</f>
        <v>-2966861.93</v>
      </c>
      <c r="H47" s="32">
        <f>IFERROR(VLOOKUP($D47,'SAP Data'!$A$7:$OA$1791,H$4,FALSE),"")</f>
        <v>-3011272.69</v>
      </c>
      <c r="I47" s="32">
        <f>IFERROR(VLOOKUP($D47,'SAP Data'!$A$7:$OA$1791,I$4,FALSE),"")</f>
        <v>-3055683.3</v>
      </c>
      <c r="J47" s="32">
        <f>IFERROR(VLOOKUP($D47,'SAP Data'!$A$7:$OA$1791,J$4,FALSE),"")</f>
        <v>-3095233.68</v>
      </c>
      <c r="K47" s="32">
        <f>IFERROR(VLOOKUP($D47,'SAP Data'!$A$7:$OA$1791,K$4,FALSE),"")</f>
        <v>-3140040.29</v>
      </c>
      <c r="L47" s="32">
        <f>IFERROR(VLOOKUP($D47,'SAP Data'!$A$7:$OA$1795,L$4,FALSE),"")</f>
        <v>-3185420.45</v>
      </c>
      <c r="M47" s="32">
        <f>IFERROR(VLOOKUP($D47,'SAP Data'!$A$7:$OA$1795,M$4,FALSE),"")</f>
        <v>-3232520.2</v>
      </c>
      <c r="N47" s="32">
        <f>IFERROR(VLOOKUP($D47,'SAP Data'!$A$7:$OA$1795,N$4,FALSE),"")</f>
        <v>-3281207.47</v>
      </c>
      <c r="O47" s="32">
        <f>IFERROR(VLOOKUP($D47,'SAP Data'!$A$7:$OA$1795,O$4,FALSE),"")</f>
        <v>-3330661.6</v>
      </c>
      <c r="P47" s="32">
        <f>IFERROR(VLOOKUP($D47,'SAP Data'!$A$7:$OA$1795,P$4,FALSE),"")</f>
        <v>-3380617.37</v>
      </c>
      <c r="Q47" s="32">
        <f>IFERROR(VLOOKUP($D47,'SAP Data'!$A$7:$OA$1795,Q$4,FALSE),"")</f>
        <v>-3430746.59</v>
      </c>
      <c r="R47" s="32">
        <f>IFERROR(VLOOKUP($D47,'SAP Data'!$A$7:$OA$1795,R$4,FALSE),"")</f>
        <v>-3481049.6</v>
      </c>
      <c r="T47" s="32">
        <f t="shared" si="0"/>
        <v>-3192668.0779166664</v>
      </c>
      <c r="U47" s="13"/>
      <c r="V47" s="13">
        <f t="shared" si="1"/>
        <v>0</v>
      </c>
      <c r="Y47" s="13">
        <f t="shared" si="2"/>
        <v>0</v>
      </c>
      <c r="AA47" s="13">
        <f t="shared" si="3"/>
        <v>-340723.6667122072</v>
      </c>
      <c r="AC47" s="13">
        <f t="shared" si="4"/>
        <v>-2851944.4112044591</v>
      </c>
      <c r="AE47" s="13">
        <f t="shared" si="5"/>
        <v>0</v>
      </c>
      <c r="AG47" s="13">
        <f t="shared" si="6"/>
        <v>0</v>
      </c>
      <c r="AI47" s="13">
        <f t="shared" si="7"/>
        <v>-3192668.0779166664</v>
      </c>
      <c r="AJ47" s="15"/>
    </row>
    <row r="48" spans="1:39" outlineLevel="1" x14ac:dyDescent="0.2">
      <c r="A48" s="14" t="s">
        <v>3026</v>
      </c>
      <c r="B48" s="11" t="str">
        <f>VLOOKUP(D48,'line assign basis'!$A$8:$D$788,2,FALSE)</f>
        <v>N. MIST UTL PL DEPR</v>
      </c>
      <c r="C48" s="14" t="s">
        <v>2828</v>
      </c>
      <c r="D48" s="14" t="s">
        <v>2880</v>
      </c>
      <c r="E48" s="14">
        <f>IFERROR(VLOOKUP(D48,'line assign basis'!$A$8:$D$622,4,FALSE),"")</f>
        <v>3</v>
      </c>
      <c r="F48" s="32">
        <f>IFERROR(VLOOKUP($D48,'SAP Data'!$A$7:$OA$1791,F$4,FALSE),"")</f>
        <v>-1190682.8</v>
      </c>
      <c r="G48" s="32">
        <f>IFERROR(VLOOKUP($D48,'SAP Data'!$A$7:$OA$1791,G$4,FALSE),"")</f>
        <v>-1456115.75</v>
      </c>
      <c r="H48" s="32">
        <f>IFERROR(VLOOKUP($D48,'SAP Data'!$A$7:$OA$1791,H$4,FALSE),"")</f>
        <v>-1722397.66</v>
      </c>
      <c r="I48" s="32">
        <f>IFERROR(VLOOKUP($D48,'SAP Data'!$A$7:$OA$1791,I$4,FALSE),"")</f>
        <v>-1989763.68</v>
      </c>
      <c r="J48" s="32">
        <f>IFERROR(VLOOKUP($D48,'SAP Data'!$A$7:$OA$1791,J$4,FALSE),"")</f>
        <v>-2257232.4700000002</v>
      </c>
      <c r="K48" s="32">
        <f>IFERROR(VLOOKUP($D48,'SAP Data'!$A$7:$OA$1791,K$4,FALSE),"")</f>
        <v>-2524756.91</v>
      </c>
      <c r="L48" s="32">
        <f>IFERROR(VLOOKUP($D48,'SAP Data'!$A$7:$OA$1795,L$4,FALSE),"")</f>
        <v>-2792563.02</v>
      </c>
      <c r="M48" s="32">
        <f>IFERROR(VLOOKUP($D48,'SAP Data'!$A$7:$OA$1795,M$4,FALSE),"")</f>
        <v>-3060654.43</v>
      </c>
      <c r="N48" s="32">
        <f>IFERROR(VLOOKUP($D48,'SAP Data'!$A$7:$OA$1795,N$4,FALSE),"")</f>
        <v>-3328786.4</v>
      </c>
      <c r="O48" s="32">
        <f>IFERROR(VLOOKUP($D48,'SAP Data'!$A$7:$OA$1795,O$4,FALSE),"")</f>
        <v>-3597525.22</v>
      </c>
      <c r="P48" s="32">
        <f>IFERROR(VLOOKUP($D48,'SAP Data'!$A$7:$OA$1795,P$4,FALSE),"")</f>
        <v>-3866845.7</v>
      </c>
      <c r="Q48" s="32">
        <f>IFERROR(VLOOKUP($D48,'SAP Data'!$A$7:$OA$1795,Q$4,FALSE),"")</f>
        <v>-4136189.33</v>
      </c>
      <c r="R48" s="32">
        <f>IFERROR(VLOOKUP($D48,'SAP Data'!$A$7:$OA$1795,R$4,FALSE),"")</f>
        <v>-4405588.18</v>
      </c>
      <c r="T48" s="32">
        <f t="shared" si="0"/>
        <v>-2794247.1716666664</v>
      </c>
      <c r="U48" s="13"/>
      <c r="V48" s="13">
        <f t="shared" si="1"/>
        <v>0</v>
      </c>
      <c r="Y48" s="13">
        <f t="shared" si="2"/>
        <v>0</v>
      </c>
      <c r="AA48" s="13">
        <f t="shared" si="3"/>
        <v>0</v>
      </c>
      <c r="AC48" s="13">
        <f t="shared" si="4"/>
        <v>-2794247.1716666664</v>
      </c>
      <c r="AE48" s="13">
        <f t="shared" si="5"/>
        <v>0</v>
      </c>
      <c r="AG48" s="13">
        <f t="shared" si="6"/>
        <v>0</v>
      </c>
      <c r="AI48" s="13">
        <f t="shared" si="7"/>
        <v>-2794247.1716666664</v>
      </c>
      <c r="AJ48" s="15"/>
    </row>
    <row r="49" spans="2:36" outlineLevel="1" x14ac:dyDescent="0.2">
      <c r="B49" s="11" t="str">
        <f>VLOOKUP(D49,'line assign basis'!$A$8:$D$788,2,FALSE)</f>
        <v>CLOUD UTL PL DEPR</v>
      </c>
      <c r="C49" s="14" t="s">
        <v>3253</v>
      </c>
      <c r="D49" s="56" t="s">
        <v>3904</v>
      </c>
      <c r="E49" s="14" t="str">
        <f>IFERROR(VLOOKUP(D49,'line assign basis'!$A$8:$D$622,4,FALSE),"")</f>
        <v>3D</v>
      </c>
      <c r="F49" s="32">
        <f>IFERROR(VLOOKUP($D49,'SAP Data'!$A$7:$OA$1791,F$4,FALSE),"")</f>
        <v>0</v>
      </c>
      <c r="G49" s="32">
        <f>IFERROR(VLOOKUP($D49,'SAP Data'!$A$7:$OA$1791,G$4,FALSE),"")</f>
        <v>0</v>
      </c>
      <c r="H49" s="32">
        <f>IFERROR(VLOOKUP($D49,'SAP Data'!$A$7:$OA$1791,H$4,FALSE),"")</f>
        <v>0</v>
      </c>
      <c r="I49" s="32">
        <f>IFERROR(VLOOKUP($D49,'SAP Data'!$A$7:$OA$1791,I$4,FALSE),"")</f>
        <v>0</v>
      </c>
      <c r="J49" s="32">
        <f>IFERROR(VLOOKUP($D49,'SAP Data'!$A$7:$OA$1791,J$4,FALSE),"")</f>
        <v>-39590.39</v>
      </c>
      <c r="K49" s="32">
        <f>IFERROR(VLOOKUP($D49,'SAP Data'!$A$7:$OA$1791,K$4,FALSE),"")</f>
        <v>-54570.05</v>
      </c>
      <c r="L49" s="32">
        <f>IFERROR(VLOOKUP($D49,'SAP Data'!$A$7:$OA$1795,L$4,FALSE),"")</f>
        <v>-69549.7</v>
      </c>
      <c r="M49" s="32">
        <f>IFERROR(VLOOKUP($D49,'SAP Data'!$A$7:$OA$1795,M$4,FALSE),"")</f>
        <v>-84529.36</v>
      </c>
      <c r="N49" s="32">
        <f>IFERROR(VLOOKUP($D49,'SAP Data'!$A$7:$OA$1795,N$4,FALSE),"")</f>
        <v>-99509.02</v>
      </c>
      <c r="O49" s="32">
        <f>IFERROR(VLOOKUP($D49,'SAP Data'!$A$7:$OA$1795,O$4,FALSE),"")</f>
        <v>-123893.36</v>
      </c>
      <c r="P49" s="32">
        <f>IFERROR(VLOOKUP($D49,'SAP Data'!$A$7:$OA$1795,P$4,FALSE),"")</f>
        <v>-154772.06</v>
      </c>
      <c r="Q49" s="32">
        <f>IFERROR(VLOOKUP($D49,'SAP Data'!$A$7:$OA$1795,Q$4,FALSE),"")</f>
        <v>-183948.12</v>
      </c>
      <c r="R49" s="32">
        <f>IFERROR(VLOOKUP($D49,'SAP Data'!$A$7:$OA$1795,R$4,FALSE),"")</f>
        <v>-218835.53</v>
      </c>
      <c r="T49" s="32">
        <f t="shared" si="0"/>
        <v>-76648.318749999991</v>
      </c>
      <c r="U49" s="13"/>
      <c r="V49" s="13">
        <f t="shared" si="1"/>
        <v>0</v>
      </c>
      <c r="Y49" s="13">
        <f t="shared" si="2"/>
        <v>0</v>
      </c>
      <c r="AA49" s="13">
        <f t="shared" si="3"/>
        <v>-8179.9596996840346</v>
      </c>
      <c r="AC49" s="13">
        <f t="shared" si="4"/>
        <v>-68468.35905031595</v>
      </c>
      <c r="AE49" s="13">
        <f t="shared" si="5"/>
        <v>0</v>
      </c>
      <c r="AG49" s="13">
        <f t="shared" si="6"/>
        <v>0</v>
      </c>
      <c r="AI49" s="13">
        <f t="shared" si="7"/>
        <v>-76648.318749999991</v>
      </c>
      <c r="AJ49" s="15"/>
    </row>
    <row r="50" spans="2:36" outlineLevel="1" x14ac:dyDescent="0.2">
      <c r="B50" s="11" t="str">
        <f>VLOOKUP(D50,'line assign basis'!$A$8:$D$788,2,FALSE)</f>
        <v>NON-UTIL PROP-DOCK</v>
      </c>
      <c r="C50" s="14" t="s">
        <v>75</v>
      </c>
      <c r="D50" s="14" t="s">
        <v>73</v>
      </c>
      <c r="E50" s="14">
        <f>IFERROR(VLOOKUP(D50,'line assign basis'!$A$8:$D$622,4,FALSE),"")</f>
        <v>2</v>
      </c>
      <c r="F50" s="32">
        <f>IFERROR(VLOOKUP($D50,'SAP Data'!$A$7:$OA$1791,F$4,FALSE),"")</f>
        <v>1946033.46</v>
      </c>
      <c r="G50" s="32">
        <f>IFERROR(VLOOKUP($D50,'SAP Data'!$A$7:$OA$1791,G$4,FALSE),"")</f>
        <v>1946033.46</v>
      </c>
      <c r="H50" s="32">
        <f>IFERROR(VLOOKUP($D50,'SAP Data'!$A$7:$OA$1791,H$4,FALSE),"")</f>
        <v>1946033.46</v>
      </c>
      <c r="I50" s="32">
        <f>IFERROR(VLOOKUP($D50,'SAP Data'!$A$7:$OA$1791,I$4,FALSE),"")</f>
        <v>1946033.46</v>
      </c>
      <c r="J50" s="32">
        <f>IFERROR(VLOOKUP($D50,'SAP Data'!$A$7:$OA$1791,J$4,FALSE),"")</f>
        <v>1946033.46</v>
      </c>
      <c r="K50" s="32">
        <f>IFERROR(VLOOKUP($D50,'SAP Data'!$A$7:$OA$1791,K$4,FALSE),"")</f>
        <v>1946033.46</v>
      </c>
      <c r="L50" s="32">
        <f>IFERROR(VLOOKUP($D50,'SAP Data'!$A$7:$OA$1795,L$4,FALSE),"")</f>
        <v>1946033.46</v>
      </c>
      <c r="M50" s="32">
        <f>IFERROR(VLOOKUP($D50,'SAP Data'!$A$7:$OA$1795,M$4,FALSE),"")</f>
        <v>1946033.46</v>
      </c>
      <c r="N50" s="32">
        <f>IFERROR(VLOOKUP($D50,'SAP Data'!$A$7:$OA$1795,N$4,FALSE),"")</f>
        <v>1946033.46</v>
      </c>
      <c r="O50" s="32">
        <f>IFERROR(VLOOKUP($D50,'SAP Data'!$A$7:$OA$1795,O$4,FALSE),"")</f>
        <v>1946033.46</v>
      </c>
      <c r="P50" s="32">
        <f>IFERROR(VLOOKUP($D50,'SAP Data'!$A$7:$OA$1795,P$4,FALSE),"")</f>
        <v>1946033.46</v>
      </c>
      <c r="Q50" s="32">
        <f>IFERROR(VLOOKUP($D50,'SAP Data'!$A$7:$OA$1795,Q$4,FALSE),"")</f>
        <v>1946033.46</v>
      </c>
      <c r="R50" s="32">
        <f>IFERROR(VLOOKUP($D50,'SAP Data'!$A$7:$OA$1795,R$4,FALSE),"")</f>
        <v>1946033.46</v>
      </c>
      <c r="T50" s="32">
        <f t="shared" si="0"/>
        <v>1946033.4600000007</v>
      </c>
      <c r="U50" s="13"/>
      <c r="V50" s="13">
        <f t="shared" si="1"/>
        <v>0</v>
      </c>
      <c r="Y50" s="13">
        <f t="shared" si="2"/>
        <v>0</v>
      </c>
      <c r="AA50" s="13">
        <f t="shared" si="3"/>
        <v>0</v>
      </c>
      <c r="AC50" s="13">
        <f t="shared" si="4"/>
        <v>0</v>
      </c>
      <c r="AE50" s="13">
        <f t="shared" si="5"/>
        <v>1946033.4600000007</v>
      </c>
      <c r="AG50" s="13">
        <f t="shared" si="6"/>
        <v>0</v>
      </c>
      <c r="AI50" s="13">
        <f t="shared" si="7"/>
        <v>0</v>
      </c>
      <c r="AJ50" s="15"/>
    </row>
    <row r="51" spans="2:36" outlineLevel="1" x14ac:dyDescent="0.2">
      <c r="B51" s="11" t="str">
        <f>VLOOKUP(D51,'line assign basis'!$A$8:$D$788,2,FALSE)</f>
        <v>NON-UTIL PROP-LAND</v>
      </c>
      <c r="C51" s="14" t="s">
        <v>78</v>
      </c>
      <c r="D51" s="14" t="s">
        <v>76</v>
      </c>
      <c r="E51" s="14">
        <f>IFERROR(VLOOKUP(D51,'line assign basis'!$A$8:$D$622,4,FALSE),"")</f>
        <v>2</v>
      </c>
      <c r="F51" s="32">
        <f>IFERROR(VLOOKUP($D51,'SAP Data'!$A$7:$OA$1791,F$4,FALSE),"")</f>
        <v>125101.86</v>
      </c>
      <c r="G51" s="32">
        <f>IFERROR(VLOOKUP($D51,'SAP Data'!$A$7:$OA$1791,G$4,FALSE),"")</f>
        <v>125101.86</v>
      </c>
      <c r="H51" s="32">
        <f>IFERROR(VLOOKUP($D51,'SAP Data'!$A$7:$OA$1791,H$4,FALSE),"")</f>
        <v>125101.86</v>
      </c>
      <c r="I51" s="32">
        <f>IFERROR(VLOOKUP($D51,'SAP Data'!$A$7:$OA$1791,I$4,FALSE),"")</f>
        <v>125101.86</v>
      </c>
      <c r="J51" s="32">
        <f>IFERROR(VLOOKUP($D51,'SAP Data'!$A$7:$OA$1791,J$4,FALSE),"")</f>
        <v>125101.86</v>
      </c>
      <c r="K51" s="32">
        <f>IFERROR(VLOOKUP($D51,'SAP Data'!$A$7:$OA$1791,K$4,FALSE),"")</f>
        <v>125101.86</v>
      </c>
      <c r="L51" s="32">
        <f>IFERROR(VLOOKUP($D51,'SAP Data'!$A$7:$OA$1795,L$4,FALSE),"")</f>
        <v>125101.86</v>
      </c>
      <c r="M51" s="32">
        <f>IFERROR(VLOOKUP($D51,'SAP Data'!$A$7:$OA$1795,M$4,FALSE),"")</f>
        <v>125101.86</v>
      </c>
      <c r="N51" s="32">
        <f>IFERROR(VLOOKUP($D51,'SAP Data'!$A$7:$OA$1795,N$4,FALSE),"")</f>
        <v>125101.86</v>
      </c>
      <c r="O51" s="32">
        <f>IFERROR(VLOOKUP($D51,'SAP Data'!$A$7:$OA$1795,O$4,FALSE),"")</f>
        <v>125101.86</v>
      </c>
      <c r="P51" s="32">
        <f>IFERROR(VLOOKUP($D51,'SAP Data'!$A$7:$OA$1795,P$4,FALSE),"")</f>
        <v>125101.86</v>
      </c>
      <c r="Q51" s="32">
        <f>IFERROR(VLOOKUP($D51,'SAP Data'!$A$7:$OA$1795,Q$4,FALSE),"")</f>
        <v>125101.86</v>
      </c>
      <c r="R51" s="32">
        <f>IFERROR(VLOOKUP($D51,'SAP Data'!$A$7:$OA$1795,R$4,FALSE),"")</f>
        <v>125101.86</v>
      </c>
      <c r="T51" s="32">
        <f t="shared" si="0"/>
        <v>125101.86</v>
      </c>
      <c r="U51" s="13"/>
      <c r="V51" s="13">
        <f t="shared" si="1"/>
        <v>0</v>
      </c>
      <c r="Y51" s="13">
        <f t="shared" si="2"/>
        <v>0</v>
      </c>
      <c r="AA51" s="13">
        <f t="shared" si="3"/>
        <v>0</v>
      </c>
      <c r="AC51" s="13">
        <f t="shared" si="4"/>
        <v>0</v>
      </c>
      <c r="AE51" s="13">
        <f t="shared" si="5"/>
        <v>125101.86</v>
      </c>
      <c r="AG51" s="13">
        <f t="shared" si="6"/>
        <v>0</v>
      </c>
      <c r="AI51" s="13">
        <f t="shared" si="7"/>
        <v>0</v>
      </c>
      <c r="AJ51" s="15"/>
    </row>
    <row r="52" spans="2:36" outlineLevel="1" x14ac:dyDescent="0.2">
      <c r="B52" s="11" t="str">
        <f>VLOOKUP(D52,'line assign basis'!$A$8:$D$788,2,FALSE)</f>
        <v>NON-UTIL PROP-OIL ST</v>
      </c>
      <c r="C52" s="14" t="s">
        <v>81</v>
      </c>
      <c r="D52" s="14" t="s">
        <v>79</v>
      </c>
      <c r="E52" s="14">
        <f>IFERROR(VLOOKUP(D52,'line assign basis'!$A$8:$D$622,4,FALSE),"")</f>
        <v>2</v>
      </c>
      <c r="F52" s="32">
        <f>IFERROR(VLOOKUP($D52,'SAP Data'!$A$7:$OA$1791,F$4,FALSE),"")</f>
        <v>4635179.5599999996</v>
      </c>
      <c r="G52" s="32">
        <f>IFERROR(VLOOKUP($D52,'SAP Data'!$A$7:$OA$1791,G$4,FALSE),"")</f>
        <v>4635179.5599999996</v>
      </c>
      <c r="H52" s="32">
        <f>IFERROR(VLOOKUP($D52,'SAP Data'!$A$7:$OA$1791,H$4,FALSE),"")</f>
        <v>4635179.5599999996</v>
      </c>
      <c r="I52" s="32">
        <f>IFERROR(VLOOKUP($D52,'SAP Data'!$A$7:$OA$1791,I$4,FALSE),"")</f>
        <v>4635179.5599999996</v>
      </c>
      <c r="J52" s="32">
        <f>IFERROR(VLOOKUP($D52,'SAP Data'!$A$7:$OA$1791,J$4,FALSE),"")</f>
        <v>4635179.5599999996</v>
      </c>
      <c r="K52" s="32">
        <f>IFERROR(VLOOKUP($D52,'SAP Data'!$A$7:$OA$1791,K$4,FALSE),"")</f>
        <v>4635179.5599999996</v>
      </c>
      <c r="L52" s="32">
        <f>IFERROR(VLOOKUP($D52,'SAP Data'!$A$7:$OA$1795,L$4,FALSE),"")</f>
        <v>4635179.5599999996</v>
      </c>
      <c r="M52" s="32">
        <f>IFERROR(VLOOKUP($D52,'SAP Data'!$A$7:$OA$1795,M$4,FALSE),"")</f>
        <v>4635179.5599999996</v>
      </c>
      <c r="N52" s="32">
        <f>IFERROR(VLOOKUP($D52,'SAP Data'!$A$7:$OA$1795,N$4,FALSE),"")</f>
        <v>4635179.5599999996</v>
      </c>
      <c r="O52" s="32">
        <f>IFERROR(VLOOKUP($D52,'SAP Data'!$A$7:$OA$1795,O$4,FALSE),"")</f>
        <v>4635179.5599999996</v>
      </c>
      <c r="P52" s="32">
        <f>IFERROR(VLOOKUP($D52,'SAP Data'!$A$7:$OA$1795,P$4,FALSE),"")</f>
        <v>4635179.5599999996</v>
      </c>
      <c r="Q52" s="32">
        <f>IFERROR(VLOOKUP($D52,'SAP Data'!$A$7:$OA$1795,Q$4,FALSE),"")</f>
        <v>4635179.5599999996</v>
      </c>
      <c r="R52" s="32">
        <f>IFERROR(VLOOKUP($D52,'SAP Data'!$A$7:$OA$1795,R$4,FALSE),"")</f>
        <v>4635179.5599999996</v>
      </c>
      <c r="T52" s="32">
        <f t="shared" si="0"/>
        <v>4635179.5600000005</v>
      </c>
      <c r="U52" s="13"/>
      <c r="V52" s="13">
        <f t="shared" si="1"/>
        <v>0</v>
      </c>
      <c r="Y52" s="13">
        <f t="shared" si="2"/>
        <v>0</v>
      </c>
      <c r="AA52" s="13">
        <f t="shared" si="3"/>
        <v>0</v>
      </c>
      <c r="AC52" s="13">
        <f t="shared" si="4"/>
        <v>0</v>
      </c>
      <c r="AE52" s="13">
        <f t="shared" si="5"/>
        <v>4635179.5600000005</v>
      </c>
      <c r="AG52" s="13">
        <f t="shared" si="6"/>
        <v>0</v>
      </c>
      <c r="AI52" s="13">
        <f t="shared" si="7"/>
        <v>0</v>
      </c>
      <c r="AJ52" s="15"/>
    </row>
    <row r="53" spans="2:36" outlineLevel="1" x14ac:dyDescent="0.2">
      <c r="B53" s="11" t="str">
        <f>VLOOKUP(D53,'line assign basis'!$A$8:$D$788,2,FALSE)</f>
        <v>NON-UTIL PROP-APPL C</v>
      </c>
      <c r="C53" s="14" t="s">
        <v>84</v>
      </c>
      <c r="D53" s="14" t="s">
        <v>82</v>
      </c>
      <c r="E53" s="14">
        <f>IFERROR(VLOOKUP(D53,'line assign basis'!$A$8:$D$622,4,FALSE),"")</f>
        <v>2</v>
      </c>
      <c r="F53" s="32">
        <f>IFERROR(VLOOKUP($D53,'SAP Data'!$A$7:$OA$1791,F$4,FALSE),"")</f>
        <v>64906.32</v>
      </c>
      <c r="G53" s="32">
        <f>IFERROR(VLOOKUP($D53,'SAP Data'!$A$7:$OA$1791,G$4,FALSE),"")</f>
        <v>64906.32</v>
      </c>
      <c r="H53" s="32">
        <f>IFERROR(VLOOKUP($D53,'SAP Data'!$A$7:$OA$1791,H$4,FALSE),"")</f>
        <v>64906.32</v>
      </c>
      <c r="I53" s="32">
        <f>IFERROR(VLOOKUP($D53,'SAP Data'!$A$7:$OA$1791,I$4,FALSE),"")</f>
        <v>64906.32</v>
      </c>
      <c r="J53" s="32">
        <f>IFERROR(VLOOKUP($D53,'SAP Data'!$A$7:$OA$1791,J$4,FALSE),"")</f>
        <v>64906.32</v>
      </c>
      <c r="K53" s="32">
        <f>IFERROR(VLOOKUP($D53,'SAP Data'!$A$7:$OA$1791,K$4,FALSE),"")</f>
        <v>64906.32</v>
      </c>
      <c r="L53" s="32">
        <f>IFERROR(VLOOKUP($D53,'SAP Data'!$A$7:$OA$1795,L$4,FALSE),"")</f>
        <v>64906.32</v>
      </c>
      <c r="M53" s="32">
        <f>IFERROR(VLOOKUP($D53,'SAP Data'!$A$7:$OA$1795,M$4,FALSE),"")</f>
        <v>64906.32</v>
      </c>
      <c r="N53" s="32">
        <f>IFERROR(VLOOKUP($D53,'SAP Data'!$A$7:$OA$1795,N$4,FALSE),"")</f>
        <v>64906.32</v>
      </c>
      <c r="O53" s="32">
        <f>IFERROR(VLOOKUP($D53,'SAP Data'!$A$7:$OA$1795,O$4,FALSE),"")</f>
        <v>64906.32</v>
      </c>
      <c r="P53" s="32">
        <f>IFERROR(VLOOKUP($D53,'SAP Data'!$A$7:$OA$1795,P$4,FALSE),"")</f>
        <v>64906.32</v>
      </c>
      <c r="Q53" s="32">
        <f>IFERROR(VLOOKUP($D53,'SAP Data'!$A$7:$OA$1795,Q$4,FALSE),"")</f>
        <v>64906.32</v>
      </c>
      <c r="R53" s="32">
        <f>IFERROR(VLOOKUP($D53,'SAP Data'!$A$7:$OA$1795,R$4,FALSE),"")</f>
        <v>64906.32</v>
      </c>
      <c r="T53" s="32">
        <f t="shared" si="0"/>
        <v>64906.32</v>
      </c>
      <c r="U53" s="13"/>
      <c r="V53" s="13">
        <f t="shared" si="1"/>
        <v>0</v>
      </c>
      <c r="Y53" s="13">
        <f t="shared" si="2"/>
        <v>0</v>
      </c>
      <c r="AA53" s="13">
        <f t="shared" si="3"/>
        <v>0</v>
      </c>
      <c r="AC53" s="13">
        <f t="shared" si="4"/>
        <v>0</v>
      </c>
      <c r="AE53" s="13">
        <f t="shared" si="5"/>
        <v>64906.32</v>
      </c>
      <c r="AG53" s="13">
        <f t="shared" si="6"/>
        <v>0</v>
      </c>
      <c r="AI53" s="13">
        <f t="shared" si="7"/>
        <v>0</v>
      </c>
      <c r="AJ53" s="15"/>
    </row>
    <row r="54" spans="2:36" outlineLevel="1" x14ac:dyDescent="0.2">
      <c r="B54" s="11" t="str">
        <f>VLOOKUP(D54,'line assign basis'!$A$8:$D$788,2,FALSE)</f>
        <v>NON-UTIL PROP-STORAG</v>
      </c>
      <c r="C54" s="14" t="s">
        <v>87</v>
      </c>
      <c r="D54" s="14" t="s">
        <v>85</v>
      </c>
      <c r="E54" s="14">
        <f>IFERROR(VLOOKUP(D54,'line assign basis'!$A$8:$D$622,4,FALSE),"")</f>
        <v>2</v>
      </c>
      <c r="F54" s="32">
        <f>IFERROR(VLOOKUP($D54,'SAP Data'!$A$7:$OA$1791,F$4,FALSE),"")</f>
        <v>52178254.729999997</v>
      </c>
      <c r="G54" s="32">
        <f>IFERROR(VLOOKUP($D54,'SAP Data'!$A$7:$OA$1791,G$4,FALSE),"")</f>
        <v>51237844.969999999</v>
      </c>
      <c r="H54" s="32">
        <f>IFERROR(VLOOKUP($D54,'SAP Data'!$A$7:$OA$1791,H$4,FALSE),"")</f>
        <v>51243727.649999999</v>
      </c>
      <c r="I54" s="32">
        <f>IFERROR(VLOOKUP($D54,'SAP Data'!$A$7:$OA$1791,I$4,FALSE),"")</f>
        <v>52331340.700000003</v>
      </c>
      <c r="J54" s="32">
        <f>IFERROR(VLOOKUP($D54,'SAP Data'!$A$7:$OA$1791,J$4,FALSE),"")</f>
        <v>52332383.420000002</v>
      </c>
      <c r="K54" s="32">
        <f>IFERROR(VLOOKUP($D54,'SAP Data'!$A$7:$OA$1791,K$4,FALSE),"")</f>
        <v>52336077.82</v>
      </c>
      <c r="L54" s="32">
        <f>IFERROR(VLOOKUP($D54,'SAP Data'!$A$7:$OA$1795,L$4,FALSE),"")</f>
        <v>53132750.119999997</v>
      </c>
      <c r="M54" s="32">
        <f>IFERROR(VLOOKUP($D54,'SAP Data'!$A$7:$OA$1795,M$4,FALSE),"")</f>
        <v>53133740.090000004</v>
      </c>
      <c r="N54" s="32">
        <f>IFERROR(VLOOKUP($D54,'SAP Data'!$A$7:$OA$1795,N$4,FALSE),"")</f>
        <v>53134928.170000002</v>
      </c>
      <c r="O54" s="32">
        <f>IFERROR(VLOOKUP($D54,'SAP Data'!$A$7:$OA$1795,O$4,FALSE),"")</f>
        <v>53135793.729999997</v>
      </c>
      <c r="P54" s="32">
        <f>IFERROR(VLOOKUP($D54,'SAP Data'!$A$7:$OA$1795,P$4,FALSE),"")</f>
        <v>53135782.329999998</v>
      </c>
      <c r="Q54" s="32">
        <f>IFERROR(VLOOKUP($D54,'SAP Data'!$A$7:$OA$1795,Q$4,FALSE),"")</f>
        <v>53135771.07</v>
      </c>
      <c r="R54" s="32">
        <f>IFERROR(VLOOKUP($D54,'SAP Data'!$A$7:$OA$1795,R$4,FALSE),"")</f>
        <v>53135760.310000002</v>
      </c>
      <c r="T54" s="32">
        <f t="shared" si="0"/>
        <v>52578928.965833336</v>
      </c>
      <c r="U54" s="13"/>
      <c r="V54" s="13">
        <f t="shared" si="1"/>
        <v>0</v>
      </c>
      <c r="Y54" s="13">
        <f t="shared" si="2"/>
        <v>0</v>
      </c>
      <c r="AA54" s="13">
        <f t="shared" si="3"/>
        <v>0</v>
      </c>
      <c r="AC54" s="13">
        <f t="shared" si="4"/>
        <v>0</v>
      </c>
      <c r="AE54" s="13">
        <f t="shared" si="5"/>
        <v>52578928.965833336</v>
      </c>
      <c r="AG54" s="13">
        <f t="shared" si="6"/>
        <v>0</v>
      </c>
      <c r="AI54" s="13">
        <f t="shared" si="7"/>
        <v>0</v>
      </c>
      <c r="AJ54" s="15"/>
    </row>
    <row r="55" spans="2:36" outlineLevel="1" x14ac:dyDescent="0.2">
      <c r="B55" s="11" t="str">
        <f>VLOOKUP(D55,'line assign basis'!$A$8:$D$788,2,FALSE)</f>
        <v>NON-UTIL PROP-GARDEN</v>
      </c>
      <c r="C55" s="14" t="s">
        <v>90</v>
      </c>
      <c r="D55" s="14" t="s">
        <v>88</v>
      </c>
      <c r="E55" s="14">
        <f>IFERROR(VLOOKUP(D55,'line assign basis'!$A$8:$D$622,4,FALSE),"")</f>
        <v>2</v>
      </c>
      <c r="F55" s="32">
        <f>IFERROR(VLOOKUP($D55,'SAP Data'!$A$7:$OA$1791,F$4,FALSE),"")</f>
        <v>438739</v>
      </c>
      <c r="G55" s="32">
        <f>IFERROR(VLOOKUP($D55,'SAP Data'!$A$7:$OA$1791,G$4,FALSE),"")</f>
        <v>438739</v>
      </c>
      <c r="H55" s="32">
        <f>IFERROR(VLOOKUP($D55,'SAP Data'!$A$7:$OA$1791,H$4,FALSE),"")</f>
        <v>438739</v>
      </c>
      <c r="I55" s="32">
        <f>IFERROR(VLOOKUP($D55,'SAP Data'!$A$7:$OA$1791,I$4,FALSE),"")</f>
        <v>438739</v>
      </c>
      <c r="J55" s="32">
        <f>IFERROR(VLOOKUP($D55,'SAP Data'!$A$7:$OA$1791,J$4,FALSE),"")</f>
        <v>438739</v>
      </c>
      <c r="K55" s="32">
        <f>IFERROR(VLOOKUP($D55,'SAP Data'!$A$7:$OA$1791,K$4,FALSE),"")</f>
        <v>438739</v>
      </c>
      <c r="L55" s="32">
        <f>IFERROR(VLOOKUP($D55,'SAP Data'!$A$7:$OA$1795,L$4,FALSE),"")</f>
        <v>438739</v>
      </c>
      <c r="M55" s="32">
        <f>IFERROR(VLOOKUP($D55,'SAP Data'!$A$7:$OA$1795,M$4,FALSE),"")</f>
        <v>438739</v>
      </c>
      <c r="N55" s="32">
        <f>IFERROR(VLOOKUP($D55,'SAP Data'!$A$7:$OA$1795,N$4,FALSE),"")</f>
        <v>438739</v>
      </c>
      <c r="O55" s="32">
        <f>IFERROR(VLOOKUP($D55,'SAP Data'!$A$7:$OA$1795,O$4,FALSE),"")</f>
        <v>438739</v>
      </c>
      <c r="P55" s="32">
        <f>IFERROR(VLOOKUP($D55,'SAP Data'!$A$7:$OA$1795,P$4,FALSE),"")</f>
        <v>438739</v>
      </c>
      <c r="Q55" s="32">
        <f>IFERROR(VLOOKUP($D55,'SAP Data'!$A$7:$OA$1795,Q$4,FALSE),"")</f>
        <v>438739</v>
      </c>
      <c r="R55" s="32">
        <f>IFERROR(VLOOKUP($D55,'SAP Data'!$A$7:$OA$1795,R$4,FALSE),"")</f>
        <v>438739</v>
      </c>
      <c r="T55" s="32">
        <f t="shared" si="0"/>
        <v>438739</v>
      </c>
      <c r="U55" s="13"/>
      <c r="V55" s="13">
        <f t="shared" si="1"/>
        <v>0</v>
      </c>
      <c r="Y55" s="13">
        <f t="shared" si="2"/>
        <v>0</v>
      </c>
      <c r="AA55" s="13">
        <f t="shared" si="3"/>
        <v>0</v>
      </c>
      <c r="AC55" s="13">
        <f t="shared" si="4"/>
        <v>0</v>
      </c>
      <c r="AE55" s="13">
        <f t="shared" si="5"/>
        <v>438739</v>
      </c>
      <c r="AG55" s="13">
        <f t="shared" si="6"/>
        <v>0</v>
      </c>
      <c r="AI55" s="13">
        <f t="shared" si="7"/>
        <v>0</v>
      </c>
      <c r="AJ55" s="15"/>
    </row>
    <row r="56" spans="2:36" outlineLevel="1" x14ac:dyDescent="0.2">
      <c r="B56" s="11" t="str">
        <f>VLOOKUP(D56,'line assign basis'!$A$8:$D$788,2,FALSE)</f>
        <v>NON-UTIL PROP-MISC</v>
      </c>
      <c r="C56" s="14" t="s">
        <v>93</v>
      </c>
      <c r="D56" s="14" t="s">
        <v>91</v>
      </c>
      <c r="E56" s="14">
        <f>IFERROR(VLOOKUP(D56,'line assign basis'!$A$8:$D$622,4,FALSE),"")</f>
        <v>2</v>
      </c>
      <c r="F56" s="32">
        <f>IFERROR(VLOOKUP($D56,'SAP Data'!$A$7:$OA$1791,F$4,FALSE),"")</f>
        <v>464092.08</v>
      </c>
      <c r="G56" s="32">
        <f>IFERROR(VLOOKUP($D56,'SAP Data'!$A$7:$OA$1791,G$4,FALSE),"")</f>
        <v>464092.08</v>
      </c>
      <c r="H56" s="32">
        <f>IFERROR(VLOOKUP($D56,'SAP Data'!$A$7:$OA$1791,H$4,FALSE),"")</f>
        <v>464092.08</v>
      </c>
      <c r="I56" s="32">
        <f>IFERROR(VLOOKUP($D56,'SAP Data'!$A$7:$OA$1791,I$4,FALSE),"")</f>
        <v>464092.08</v>
      </c>
      <c r="J56" s="32">
        <f>IFERROR(VLOOKUP($D56,'SAP Data'!$A$7:$OA$1791,J$4,FALSE),"")</f>
        <v>464092.08</v>
      </c>
      <c r="K56" s="32">
        <f>IFERROR(VLOOKUP($D56,'SAP Data'!$A$7:$OA$1791,K$4,FALSE),"")</f>
        <v>464092.08</v>
      </c>
      <c r="L56" s="32">
        <f>IFERROR(VLOOKUP($D56,'SAP Data'!$A$7:$OA$1795,L$4,FALSE),"")</f>
        <v>464092.08</v>
      </c>
      <c r="M56" s="32">
        <f>IFERROR(VLOOKUP($D56,'SAP Data'!$A$7:$OA$1795,M$4,FALSE),"")</f>
        <v>464092.08</v>
      </c>
      <c r="N56" s="32">
        <f>IFERROR(VLOOKUP($D56,'SAP Data'!$A$7:$OA$1795,N$4,FALSE),"")</f>
        <v>464092.08</v>
      </c>
      <c r="O56" s="32">
        <f>IFERROR(VLOOKUP($D56,'SAP Data'!$A$7:$OA$1795,O$4,FALSE),"")</f>
        <v>464092.08</v>
      </c>
      <c r="P56" s="32">
        <f>IFERROR(VLOOKUP($D56,'SAP Data'!$A$7:$OA$1795,P$4,FALSE),"")</f>
        <v>464092.08</v>
      </c>
      <c r="Q56" s="32">
        <f>IFERROR(VLOOKUP($D56,'SAP Data'!$A$7:$OA$1795,Q$4,FALSE),"")</f>
        <v>475081.66</v>
      </c>
      <c r="R56" s="32">
        <f>IFERROR(VLOOKUP($D56,'SAP Data'!$A$7:$OA$1795,R$4,FALSE),"")</f>
        <v>475081.66</v>
      </c>
      <c r="T56" s="32">
        <f t="shared" si="0"/>
        <v>465465.77750000003</v>
      </c>
      <c r="U56" s="13"/>
      <c r="V56" s="13">
        <f t="shared" si="1"/>
        <v>0</v>
      </c>
      <c r="Y56" s="13">
        <f t="shared" si="2"/>
        <v>0</v>
      </c>
      <c r="AA56" s="13">
        <f t="shared" si="3"/>
        <v>0</v>
      </c>
      <c r="AC56" s="13">
        <f t="shared" si="4"/>
        <v>0</v>
      </c>
      <c r="AE56" s="13">
        <f t="shared" si="5"/>
        <v>465465.77750000003</v>
      </c>
      <c r="AG56" s="13">
        <f t="shared" si="6"/>
        <v>0</v>
      </c>
      <c r="AI56" s="13">
        <f t="shared" si="7"/>
        <v>0</v>
      </c>
      <c r="AJ56" s="15"/>
    </row>
    <row r="57" spans="2:36" outlineLevel="1" x14ac:dyDescent="0.2">
      <c r="B57" s="11" t="str">
        <f>VLOOKUP(D57,'line assign basis'!$A$8:$D$788,2,FALSE)</f>
        <v>CONST WORK IN PROGRE</v>
      </c>
      <c r="C57" s="14" t="s">
        <v>96</v>
      </c>
      <c r="D57" s="14" t="s">
        <v>94</v>
      </c>
      <c r="E57" s="14">
        <f>IFERROR(VLOOKUP(D57,'line assign basis'!$A$8:$D$622,4,FALSE),"")</f>
        <v>2</v>
      </c>
      <c r="F57" s="32">
        <f>IFERROR(VLOOKUP($D57,'SAP Data'!$A$7:$OA$1791,F$4,FALSE),"")</f>
        <v>0</v>
      </c>
      <c r="G57" s="32">
        <f>IFERROR(VLOOKUP($D57,'SAP Data'!$A$7:$OA$1791,G$4,FALSE),"")</f>
        <v>0</v>
      </c>
      <c r="H57" s="32">
        <f>IFERROR(VLOOKUP($D57,'SAP Data'!$A$7:$OA$1791,H$4,FALSE),"")</f>
        <v>0</v>
      </c>
      <c r="I57" s="32">
        <f>IFERROR(VLOOKUP($D57,'SAP Data'!$A$7:$OA$1791,I$4,FALSE),"")</f>
        <v>0</v>
      </c>
      <c r="J57" s="32">
        <f>IFERROR(VLOOKUP($D57,'SAP Data'!$A$7:$OA$1791,J$4,FALSE),"")</f>
        <v>0</v>
      </c>
      <c r="K57" s="32">
        <f>IFERROR(VLOOKUP($D57,'SAP Data'!$A$7:$OA$1791,K$4,FALSE),"")</f>
        <v>0</v>
      </c>
      <c r="L57" s="32">
        <f>IFERROR(VLOOKUP($D57,'SAP Data'!$A$7:$OA$1795,L$4,FALSE),"")</f>
        <v>0</v>
      </c>
      <c r="M57" s="32">
        <f>IFERROR(VLOOKUP($D57,'SAP Data'!$A$7:$OA$1795,M$4,FALSE),"")</f>
        <v>0</v>
      </c>
      <c r="N57" s="32">
        <f>IFERROR(VLOOKUP($D57,'SAP Data'!$A$7:$OA$1795,N$4,FALSE),"")</f>
        <v>0</v>
      </c>
      <c r="O57" s="32">
        <f>IFERROR(VLOOKUP($D57,'SAP Data'!$A$7:$OA$1795,O$4,FALSE),"")</f>
        <v>0</v>
      </c>
      <c r="P57" s="32">
        <f>IFERROR(VLOOKUP($D57,'SAP Data'!$A$7:$OA$1795,P$4,FALSE),"")</f>
        <v>0</v>
      </c>
      <c r="Q57" s="32">
        <f>IFERROR(VLOOKUP($D57,'SAP Data'!$A$7:$OA$1795,Q$4,FALSE),"")</f>
        <v>0</v>
      </c>
      <c r="R57" s="32">
        <f>IFERROR(VLOOKUP($D57,'SAP Data'!$A$7:$OA$1795,R$4,FALSE),"")</f>
        <v>0</v>
      </c>
      <c r="T57" s="32">
        <f t="shared" si="0"/>
        <v>0</v>
      </c>
      <c r="U57" s="13"/>
      <c r="V57" s="13">
        <f t="shared" si="1"/>
        <v>0</v>
      </c>
      <c r="Y57" s="13">
        <f t="shared" si="2"/>
        <v>0</v>
      </c>
      <c r="AA57" s="13">
        <f t="shared" si="3"/>
        <v>0</v>
      </c>
      <c r="AC57" s="13">
        <f t="shared" si="4"/>
        <v>0</v>
      </c>
      <c r="AE57" s="13">
        <f t="shared" si="5"/>
        <v>0</v>
      </c>
      <c r="AG57" s="13">
        <f t="shared" si="6"/>
        <v>0</v>
      </c>
      <c r="AI57" s="13">
        <f t="shared" si="7"/>
        <v>0</v>
      </c>
      <c r="AJ57" s="15"/>
    </row>
    <row r="58" spans="2:36" outlineLevel="1" x14ac:dyDescent="0.2">
      <c r="B58" s="11" t="str">
        <f>VLOOKUP(D58,'line assign basis'!$A$8:$D$788,2,FALSE)</f>
        <v>GAS STD UNGRD-ST HEL</v>
      </c>
      <c r="C58" s="14" t="s">
        <v>99</v>
      </c>
      <c r="D58" s="14" t="s">
        <v>97</v>
      </c>
      <c r="E58" s="14">
        <f>IFERROR(VLOOKUP(D58,'line assign basis'!$A$8:$D$622,4,FALSE),"")</f>
        <v>2</v>
      </c>
      <c r="F58" s="32">
        <f>IFERROR(VLOOKUP($D58,'SAP Data'!$A$7:$OA$1791,F$4,FALSE),"")</f>
        <v>3507589.83</v>
      </c>
      <c r="G58" s="32">
        <f>IFERROR(VLOOKUP($D58,'SAP Data'!$A$7:$OA$1791,G$4,FALSE),"")</f>
        <v>3507589.83</v>
      </c>
      <c r="H58" s="32">
        <f>IFERROR(VLOOKUP($D58,'SAP Data'!$A$7:$OA$1791,H$4,FALSE),"")</f>
        <v>3507589.83</v>
      </c>
      <c r="I58" s="32">
        <f>IFERROR(VLOOKUP($D58,'SAP Data'!$A$7:$OA$1791,I$4,FALSE),"")</f>
        <v>3507589.83</v>
      </c>
      <c r="J58" s="32">
        <f>IFERROR(VLOOKUP($D58,'SAP Data'!$A$7:$OA$1791,J$4,FALSE),"")</f>
        <v>3507589.83</v>
      </c>
      <c r="K58" s="32">
        <f>IFERROR(VLOOKUP($D58,'SAP Data'!$A$7:$OA$1791,K$4,FALSE),"")</f>
        <v>3507589.83</v>
      </c>
      <c r="L58" s="32">
        <f>IFERROR(VLOOKUP($D58,'SAP Data'!$A$7:$OA$1795,L$4,FALSE),"")</f>
        <v>3507589.83</v>
      </c>
      <c r="M58" s="32">
        <f>IFERROR(VLOOKUP($D58,'SAP Data'!$A$7:$OA$1795,M$4,FALSE),"")</f>
        <v>3507589.83</v>
      </c>
      <c r="N58" s="32">
        <f>IFERROR(VLOOKUP($D58,'SAP Data'!$A$7:$OA$1795,N$4,FALSE),"")</f>
        <v>3507589.83</v>
      </c>
      <c r="O58" s="32">
        <f>IFERROR(VLOOKUP($D58,'SAP Data'!$A$7:$OA$1795,O$4,FALSE),"")</f>
        <v>3507589.83</v>
      </c>
      <c r="P58" s="32">
        <f>IFERROR(VLOOKUP($D58,'SAP Data'!$A$7:$OA$1795,P$4,FALSE),"")</f>
        <v>3507589.83</v>
      </c>
      <c r="Q58" s="32">
        <f>IFERROR(VLOOKUP($D58,'SAP Data'!$A$7:$OA$1795,Q$4,FALSE),"")</f>
        <v>3507589.83</v>
      </c>
      <c r="R58" s="32">
        <f>IFERROR(VLOOKUP($D58,'SAP Data'!$A$7:$OA$1795,R$4,FALSE),"")</f>
        <v>3507589.83</v>
      </c>
      <c r="T58" s="32">
        <f t="shared" si="0"/>
        <v>3507589.8299999987</v>
      </c>
      <c r="U58" s="13"/>
      <c r="V58" s="13">
        <f t="shared" si="1"/>
        <v>0</v>
      </c>
      <c r="Y58" s="13">
        <f t="shared" si="2"/>
        <v>0</v>
      </c>
      <c r="AA58" s="13">
        <f t="shared" si="3"/>
        <v>0</v>
      </c>
      <c r="AC58" s="13">
        <f t="shared" si="4"/>
        <v>0</v>
      </c>
      <c r="AE58" s="13">
        <f t="shared" si="5"/>
        <v>3507589.8299999987</v>
      </c>
      <c r="AG58" s="13">
        <f t="shared" si="6"/>
        <v>0</v>
      </c>
      <c r="AI58" s="13">
        <f t="shared" si="7"/>
        <v>0</v>
      </c>
      <c r="AJ58" s="15"/>
    </row>
    <row r="59" spans="2:36" outlineLevel="1" x14ac:dyDescent="0.2">
      <c r="B59" s="11" t="str">
        <f>VLOOKUP(D59,'line assign basis'!$A$8:$D$788,2,FALSE)</f>
        <v>600 COMP OVRHL-COST</v>
      </c>
      <c r="C59" s="14" t="s">
        <v>102</v>
      </c>
      <c r="D59" s="14" t="s">
        <v>100</v>
      </c>
      <c r="E59" s="14">
        <f>IFERROR(VLOOKUP(D59,'line assign basis'!$A$8:$D$622,4,FALSE),"")</f>
        <v>2</v>
      </c>
      <c r="F59" s="32">
        <f>IFERROR(VLOOKUP($D59,'SAP Data'!$A$7:$OA$1791,F$4,FALSE),"")</f>
        <v>0</v>
      </c>
      <c r="G59" s="32">
        <f>IFERROR(VLOOKUP($D59,'SAP Data'!$A$7:$OA$1791,G$4,FALSE),"")</f>
        <v>0</v>
      </c>
      <c r="H59" s="32">
        <f>IFERROR(VLOOKUP($D59,'SAP Data'!$A$7:$OA$1791,H$4,FALSE),"")</f>
        <v>0</v>
      </c>
      <c r="I59" s="32">
        <f>IFERROR(VLOOKUP($D59,'SAP Data'!$A$7:$OA$1791,I$4,FALSE),"")</f>
        <v>0</v>
      </c>
      <c r="J59" s="32">
        <f>IFERROR(VLOOKUP($D59,'SAP Data'!$A$7:$OA$1791,J$4,FALSE),"")</f>
        <v>0</v>
      </c>
      <c r="K59" s="32">
        <f>IFERROR(VLOOKUP($D59,'SAP Data'!$A$7:$OA$1791,K$4,FALSE),"")</f>
        <v>0</v>
      </c>
      <c r="L59" s="32">
        <f>IFERROR(VLOOKUP($D59,'SAP Data'!$A$7:$OA$1795,L$4,FALSE),"")</f>
        <v>0</v>
      </c>
      <c r="M59" s="32">
        <f>IFERROR(VLOOKUP($D59,'SAP Data'!$A$7:$OA$1795,M$4,FALSE),"")</f>
        <v>0</v>
      </c>
      <c r="N59" s="32">
        <f>IFERROR(VLOOKUP($D59,'SAP Data'!$A$7:$OA$1795,N$4,FALSE),"")</f>
        <v>0</v>
      </c>
      <c r="O59" s="32">
        <f>IFERROR(VLOOKUP($D59,'SAP Data'!$A$7:$OA$1795,O$4,FALSE),"")</f>
        <v>0</v>
      </c>
      <c r="P59" s="32">
        <f>IFERROR(VLOOKUP($D59,'SAP Data'!$A$7:$OA$1795,P$4,FALSE),"")</f>
        <v>0</v>
      </c>
      <c r="Q59" s="32">
        <f>IFERROR(VLOOKUP($D59,'SAP Data'!$A$7:$OA$1795,Q$4,FALSE),"")</f>
        <v>0</v>
      </c>
      <c r="R59" s="32">
        <f>IFERROR(VLOOKUP($D59,'SAP Data'!$A$7:$OA$1795,R$4,FALSE),"")</f>
        <v>0</v>
      </c>
      <c r="T59" s="32">
        <f t="shared" si="0"/>
        <v>0</v>
      </c>
      <c r="U59" s="13"/>
      <c r="V59" s="13">
        <f t="shared" si="1"/>
        <v>0</v>
      </c>
      <c r="Y59" s="13">
        <f t="shared" si="2"/>
        <v>0</v>
      </c>
      <c r="AA59" s="13">
        <f t="shared" si="3"/>
        <v>0</v>
      </c>
      <c r="AC59" s="13">
        <f t="shared" si="4"/>
        <v>0</v>
      </c>
      <c r="AE59" s="13">
        <f t="shared" si="5"/>
        <v>0</v>
      </c>
      <c r="AG59" s="13">
        <f t="shared" si="6"/>
        <v>0</v>
      </c>
      <c r="AI59" s="13">
        <f t="shared" si="7"/>
        <v>0</v>
      </c>
      <c r="AJ59" s="15"/>
    </row>
    <row r="60" spans="2:36" outlineLevel="1" x14ac:dyDescent="0.2">
      <c r="B60" s="11" t="str">
        <f>VLOOKUP(D60,'line assign basis'!$A$8:$D$788,2,FALSE)</f>
        <v>600 Comp Maint-Costs</v>
      </c>
      <c r="C60" s="14" t="s">
        <v>105</v>
      </c>
      <c r="D60" s="14" t="s">
        <v>103</v>
      </c>
      <c r="E60" s="14">
        <f>IFERROR(VLOOKUP(D60,'line assign basis'!$A$8:$D$622,4,FALSE),"")</f>
        <v>2</v>
      </c>
      <c r="F60" s="32">
        <f>IFERROR(VLOOKUP($D60,'SAP Data'!$A$7:$OA$1791,F$4,FALSE),"")</f>
        <v>0</v>
      </c>
      <c r="G60" s="32">
        <f>IFERROR(VLOOKUP($D60,'SAP Data'!$A$7:$OA$1791,G$4,FALSE),"")</f>
        <v>0</v>
      </c>
      <c r="H60" s="32">
        <f>IFERROR(VLOOKUP($D60,'SAP Data'!$A$7:$OA$1791,H$4,FALSE),"")</f>
        <v>0</v>
      </c>
      <c r="I60" s="32">
        <f>IFERROR(VLOOKUP($D60,'SAP Data'!$A$7:$OA$1791,I$4,FALSE),"")</f>
        <v>0</v>
      </c>
      <c r="J60" s="32">
        <f>IFERROR(VLOOKUP($D60,'SAP Data'!$A$7:$OA$1791,J$4,FALSE),"")</f>
        <v>0</v>
      </c>
      <c r="K60" s="32">
        <f>IFERROR(VLOOKUP($D60,'SAP Data'!$A$7:$OA$1791,K$4,FALSE),"")</f>
        <v>0</v>
      </c>
      <c r="L60" s="32">
        <f>IFERROR(VLOOKUP($D60,'SAP Data'!$A$7:$OA$1795,L$4,FALSE),"")</f>
        <v>0</v>
      </c>
      <c r="M60" s="32">
        <f>IFERROR(VLOOKUP($D60,'SAP Data'!$A$7:$OA$1795,M$4,FALSE),"")</f>
        <v>0</v>
      </c>
      <c r="N60" s="32">
        <f>IFERROR(VLOOKUP($D60,'SAP Data'!$A$7:$OA$1795,N$4,FALSE),"")</f>
        <v>0</v>
      </c>
      <c r="O60" s="32">
        <f>IFERROR(VLOOKUP($D60,'SAP Data'!$A$7:$OA$1795,O$4,FALSE),"")</f>
        <v>0</v>
      </c>
      <c r="P60" s="32">
        <f>IFERROR(VLOOKUP($D60,'SAP Data'!$A$7:$OA$1795,P$4,FALSE),"")</f>
        <v>0</v>
      </c>
      <c r="Q60" s="32">
        <f>IFERROR(VLOOKUP($D60,'SAP Data'!$A$7:$OA$1795,Q$4,FALSE),"")</f>
        <v>0</v>
      </c>
      <c r="R60" s="32">
        <f>IFERROR(VLOOKUP($D60,'SAP Data'!$A$7:$OA$1795,R$4,FALSE),"")</f>
        <v>0</v>
      </c>
      <c r="T60" s="32">
        <f t="shared" si="0"/>
        <v>0</v>
      </c>
      <c r="U60" s="13"/>
      <c r="V60" s="13">
        <f t="shared" si="1"/>
        <v>0</v>
      </c>
      <c r="Y60" s="13">
        <f t="shared" si="2"/>
        <v>0</v>
      </c>
      <c r="AA60" s="13">
        <f t="shared" si="3"/>
        <v>0</v>
      </c>
      <c r="AC60" s="13">
        <f t="shared" si="4"/>
        <v>0</v>
      </c>
      <c r="AE60" s="13">
        <f t="shared" si="5"/>
        <v>0</v>
      </c>
      <c r="AG60" s="13">
        <f t="shared" si="6"/>
        <v>0</v>
      </c>
      <c r="AI60" s="13">
        <f t="shared" si="7"/>
        <v>0</v>
      </c>
      <c r="AJ60" s="15"/>
    </row>
    <row r="61" spans="2:36" outlineLevel="1" x14ac:dyDescent="0.2">
      <c r="B61" s="11" t="str">
        <f>VLOOKUP(D61,'line assign basis'!$A$8:$D$788,2,FALSE)</f>
        <v>600 Comp Maint-Amort</v>
      </c>
      <c r="C61" s="14" t="s">
        <v>1466</v>
      </c>
      <c r="D61" s="14" t="s">
        <v>2691</v>
      </c>
      <c r="E61" s="14">
        <f>IFERROR(VLOOKUP(D61,'line assign basis'!$A$8:$D$622,4,FALSE),"")</f>
        <v>2</v>
      </c>
      <c r="F61" s="32">
        <f>IFERROR(VLOOKUP($D61,'SAP Data'!$A$7:$OA$1791,F$4,FALSE),"")</f>
        <v>0</v>
      </c>
      <c r="G61" s="32">
        <f>IFERROR(VLOOKUP($D61,'SAP Data'!$A$7:$OA$1791,G$4,FALSE),"")</f>
        <v>0</v>
      </c>
      <c r="H61" s="32">
        <f>IFERROR(VLOOKUP($D61,'SAP Data'!$A$7:$OA$1791,H$4,FALSE),"")</f>
        <v>0</v>
      </c>
      <c r="I61" s="32">
        <f>IFERROR(VLOOKUP($D61,'SAP Data'!$A$7:$OA$1791,I$4,FALSE),"")</f>
        <v>0</v>
      </c>
      <c r="J61" s="32">
        <f>IFERROR(VLOOKUP($D61,'SAP Data'!$A$7:$OA$1791,J$4,FALSE),"")</f>
        <v>0</v>
      </c>
      <c r="K61" s="32">
        <f>IFERROR(VLOOKUP($D61,'SAP Data'!$A$7:$OA$1791,K$4,FALSE),"")</f>
        <v>0</v>
      </c>
      <c r="L61" s="32">
        <f>IFERROR(VLOOKUP($D61,'SAP Data'!$A$7:$OA$1795,L$4,FALSE),"")</f>
        <v>0</v>
      </c>
      <c r="M61" s="32">
        <f>IFERROR(VLOOKUP($D61,'SAP Data'!$A$7:$OA$1795,M$4,FALSE),"")</f>
        <v>0</v>
      </c>
      <c r="N61" s="32">
        <f>IFERROR(VLOOKUP($D61,'SAP Data'!$A$7:$OA$1795,N$4,FALSE),"")</f>
        <v>0</v>
      </c>
      <c r="O61" s="32">
        <f>IFERROR(VLOOKUP($D61,'SAP Data'!$A$7:$OA$1795,O$4,FALSE),"")</f>
        <v>0</v>
      </c>
      <c r="P61" s="32">
        <f>IFERROR(VLOOKUP($D61,'SAP Data'!$A$7:$OA$1795,P$4,FALSE),"")</f>
        <v>0</v>
      </c>
      <c r="Q61" s="32">
        <f>IFERROR(VLOOKUP($D61,'SAP Data'!$A$7:$OA$1795,Q$4,FALSE),"")</f>
        <v>0</v>
      </c>
      <c r="R61" s="32">
        <f>IFERROR(VLOOKUP($D61,'SAP Data'!$A$7:$OA$1795,R$4,FALSE),"")</f>
        <v>0</v>
      </c>
      <c r="T61" s="32">
        <f t="shared" si="0"/>
        <v>0</v>
      </c>
      <c r="U61" s="13"/>
      <c r="V61" s="13">
        <f t="shared" si="1"/>
        <v>0</v>
      </c>
      <c r="Y61" s="13">
        <f t="shared" si="2"/>
        <v>0</v>
      </c>
      <c r="AA61" s="13">
        <f t="shared" si="3"/>
        <v>0</v>
      </c>
      <c r="AC61" s="13">
        <f t="shared" si="4"/>
        <v>0</v>
      </c>
      <c r="AE61" s="13">
        <f t="shared" si="5"/>
        <v>0</v>
      </c>
      <c r="AG61" s="13">
        <f t="shared" si="6"/>
        <v>0</v>
      </c>
      <c r="AI61" s="13">
        <f t="shared" si="7"/>
        <v>0</v>
      </c>
      <c r="AJ61" s="15"/>
    </row>
    <row r="62" spans="2:36" outlineLevel="1" x14ac:dyDescent="0.2">
      <c r="B62" s="11" t="str">
        <f>VLOOKUP(D62,'line assign basis'!$A$8:$D$788,2,FALSE)</f>
        <v>CWIP NON UTILITY</v>
      </c>
      <c r="C62" s="14" t="s">
        <v>108</v>
      </c>
      <c r="D62" s="14" t="s">
        <v>106</v>
      </c>
      <c r="E62" s="14">
        <f>IFERROR(VLOOKUP(D62,'line assign basis'!$A$8:$D$622,4,FALSE),"")</f>
        <v>2</v>
      </c>
      <c r="F62" s="32">
        <f>IFERROR(VLOOKUP($D62,'SAP Data'!$A$7:$OA$1791,F$4,FALSE),"")</f>
        <v>6164145.0999999996</v>
      </c>
      <c r="G62" s="32">
        <f>IFERROR(VLOOKUP($D62,'SAP Data'!$A$7:$OA$1791,G$4,FALSE),"")</f>
        <v>6262653.5300000003</v>
      </c>
      <c r="H62" s="32">
        <f>IFERROR(VLOOKUP($D62,'SAP Data'!$A$7:$OA$1791,H$4,FALSE),"")</f>
        <v>6299445.7999999998</v>
      </c>
      <c r="I62" s="32">
        <f>IFERROR(VLOOKUP($D62,'SAP Data'!$A$7:$OA$1791,I$4,FALSE),"")</f>
        <v>5548397.54</v>
      </c>
      <c r="J62" s="32">
        <f>IFERROR(VLOOKUP($D62,'SAP Data'!$A$7:$OA$1791,J$4,FALSE),"")</f>
        <v>5559484.8799999999</v>
      </c>
      <c r="K62" s="32">
        <f>IFERROR(VLOOKUP($D62,'SAP Data'!$A$7:$OA$1791,K$4,FALSE),"")</f>
        <v>5584305.1299999999</v>
      </c>
      <c r="L62" s="32">
        <f>IFERROR(VLOOKUP($D62,'SAP Data'!$A$7:$OA$1795,L$4,FALSE),"")</f>
        <v>4823876.8</v>
      </c>
      <c r="M62" s="32">
        <f>IFERROR(VLOOKUP($D62,'SAP Data'!$A$7:$OA$1795,M$4,FALSE),"")</f>
        <v>4848439.68</v>
      </c>
      <c r="N62" s="32">
        <f>IFERROR(VLOOKUP($D62,'SAP Data'!$A$7:$OA$1795,N$4,FALSE),"")</f>
        <v>5206876.9000000004</v>
      </c>
      <c r="O62" s="32">
        <f>IFERROR(VLOOKUP($D62,'SAP Data'!$A$7:$OA$1795,O$4,FALSE),"")</f>
        <v>5341554.18</v>
      </c>
      <c r="P62" s="32">
        <f>IFERROR(VLOOKUP($D62,'SAP Data'!$A$7:$OA$1795,P$4,FALSE),"")</f>
        <v>5465861.7800000003</v>
      </c>
      <c r="Q62" s="32">
        <f>IFERROR(VLOOKUP($D62,'SAP Data'!$A$7:$OA$1795,Q$4,FALSE),"")</f>
        <v>5573769.8399999999</v>
      </c>
      <c r="R62" s="32">
        <f>IFERROR(VLOOKUP($D62,'SAP Data'!$A$7:$OA$1795,R$4,FALSE),"")</f>
        <v>6444477.7599999998</v>
      </c>
      <c r="T62" s="32">
        <f t="shared" si="0"/>
        <v>5568248.1241666665</v>
      </c>
      <c r="U62" s="13"/>
      <c r="V62" s="13">
        <f t="shared" si="1"/>
        <v>0</v>
      </c>
      <c r="Y62" s="13">
        <f t="shared" si="2"/>
        <v>0</v>
      </c>
      <c r="AA62" s="13">
        <f t="shared" si="3"/>
        <v>0</v>
      </c>
      <c r="AC62" s="13">
        <f t="shared" si="4"/>
        <v>0</v>
      </c>
      <c r="AE62" s="13">
        <f t="shared" si="5"/>
        <v>5568248.1241666665</v>
      </c>
      <c r="AG62" s="13">
        <f t="shared" si="6"/>
        <v>0</v>
      </c>
      <c r="AI62" s="13">
        <f t="shared" si="7"/>
        <v>0</v>
      </c>
      <c r="AJ62" s="15"/>
    </row>
    <row r="63" spans="2:36" outlineLevel="1" x14ac:dyDescent="0.2">
      <c r="B63" s="11" t="str">
        <f>VLOOKUP(D63,'line assign basis'!$A$8:$D$788,2,FALSE)</f>
        <v>SWIP-SALV NON UTILIT</v>
      </c>
      <c r="C63" s="14" t="s">
        <v>111</v>
      </c>
      <c r="D63" s="14" t="s">
        <v>109</v>
      </c>
      <c r="E63" s="14">
        <f>IFERROR(VLOOKUP(D63,'line assign basis'!$A$8:$D$622,4,FALSE),"")</f>
        <v>2</v>
      </c>
      <c r="F63" s="32">
        <f>IFERROR(VLOOKUP($D63,'SAP Data'!$A$7:$OA$1791,F$4,FALSE),"")</f>
        <v>105189.18</v>
      </c>
      <c r="G63" s="32">
        <f>IFERROR(VLOOKUP($D63,'SAP Data'!$A$7:$OA$1791,G$4,FALSE),"")</f>
        <v>105666.82</v>
      </c>
      <c r="H63" s="32">
        <f>IFERROR(VLOOKUP($D63,'SAP Data'!$A$7:$OA$1791,H$4,FALSE),"")</f>
        <v>106129.05</v>
      </c>
      <c r="I63" s="32">
        <f>IFERROR(VLOOKUP($D63,'SAP Data'!$A$7:$OA$1791,I$4,FALSE),"")</f>
        <v>106606.69</v>
      </c>
      <c r="J63" s="32">
        <f>IFERROR(VLOOKUP($D63,'SAP Data'!$A$7:$OA$1791,J$4,FALSE),"")</f>
        <v>107084.35</v>
      </c>
      <c r="K63" s="32">
        <f>IFERROR(VLOOKUP($D63,'SAP Data'!$A$7:$OA$1791,K$4,FALSE),"")</f>
        <v>107531.2</v>
      </c>
      <c r="L63" s="32">
        <f>IFERROR(VLOOKUP($D63,'SAP Data'!$A$7:$OA$1795,L$4,FALSE),"")</f>
        <v>108022.36</v>
      </c>
      <c r="M63" s="32">
        <f>IFERROR(VLOOKUP($D63,'SAP Data'!$A$7:$OA$1795,M$4,FALSE),"")</f>
        <v>108497.69</v>
      </c>
      <c r="N63" s="32">
        <f>IFERROR(VLOOKUP($D63,'SAP Data'!$A$7:$OA$1795,N$4,FALSE),"")</f>
        <v>108988.88</v>
      </c>
      <c r="O63" s="32">
        <f>IFERROR(VLOOKUP($D63,'SAP Data'!$A$7:$OA$1795,O$4,FALSE),"")</f>
        <v>109464.23</v>
      </c>
      <c r="P63" s="32">
        <f>IFERROR(VLOOKUP($D63,'SAP Data'!$A$7:$OA$1795,P$4,FALSE),"")</f>
        <v>109955.43</v>
      </c>
      <c r="Q63" s="32">
        <f>IFERROR(VLOOKUP($D63,'SAP Data'!$A$7:$OA$1795,Q$4,FALSE),"")</f>
        <v>110446.64</v>
      </c>
      <c r="R63" s="32">
        <f>IFERROR(VLOOKUP($D63,'SAP Data'!$A$7:$OA$1795,R$4,FALSE),"")</f>
        <v>110922.01</v>
      </c>
      <c r="T63" s="32">
        <f t="shared" si="0"/>
        <v>108037.41124999999</v>
      </c>
      <c r="U63" s="13"/>
      <c r="V63" s="13">
        <f t="shared" si="1"/>
        <v>0</v>
      </c>
      <c r="Y63" s="13">
        <f t="shared" si="2"/>
        <v>0</v>
      </c>
      <c r="AA63" s="13">
        <f t="shared" si="3"/>
        <v>0</v>
      </c>
      <c r="AC63" s="13">
        <f t="shared" si="4"/>
        <v>0</v>
      </c>
      <c r="AE63" s="13">
        <f t="shared" si="5"/>
        <v>108037.41124999999</v>
      </c>
      <c r="AG63" s="13">
        <f t="shared" si="6"/>
        <v>0</v>
      </c>
      <c r="AI63" s="13">
        <f t="shared" si="7"/>
        <v>0</v>
      </c>
      <c r="AJ63" s="15"/>
    </row>
    <row r="64" spans="2:36" outlineLevel="1" x14ac:dyDescent="0.2">
      <c r="B64" s="11" t="str">
        <f>VLOOKUP(D64,'line assign basis'!$A$8:$D$788,2,FALSE)</f>
        <v>ACCUM DEP NONUTILITY</v>
      </c>
      <c r="C64" s="14" t="s">
        <v>114</v>
      </c>
      <c r="D64" s="14" t="s">
        <v>112</v>
      </c>
      <c r="E64" s="14">
        <f>IFERROR(VLOOKUP(D64,'line assign basis'!$A$8:$D$622,4,FALSE),"")</f>
        <v>2</v>
      </c>
      <c r="F64" s="32">
        <f>IFERROR(VLOOKUP($D64,'SAP Data'!$A$7:$OA$1791,F$4,FALSE),"")</f>
        <v>-1033.52</v>
      </c>
      <c r="G64" s="32">
        <f>IFERROR(VLOOKUP($D64,'SAP Data'!$A$7:$OA$1791,G$4,FALSE),"")</f>
        <v>-1033.52</v>
      </c>
      <c r="H64" s="32">
        <f>IFERROR(VLOOKUP($D64,'SAP Data'!$A$7:$OA$1791,H$4,FALSE),"")</f>
        <v>-1033.52</v>
      </c>
      <c r="I64" s="32">
        <f>IFERROR(VLOOKUP($D64,'SAP Data'!$A$7:$OA$1791,I$4,FALSE),"")</f>
        <v>-1033.52</v>
      </c>
      <c r="J64" s="32">
        <f>IFERROR(VLOOKUP($D64,'SAP Data'!$A$7:$OA$1791,J$4,FALSE),"")</f>
        <v>-1033.52</v>
      </c>
      <c r="K64" s="32">
        <f>IFERROR(VLOOKUP($D64,'SAP Data'!$A$7:$OA$1791,K$4,FALSE),"")</f>
        <v>-1033.52</v>
      </c>
      <c r="L64" s="32">
        <f>IFERROR(VLOOKUP($D64,'SAP Data'!$A$7:$OA$1795,L$4,FALSE),"")</f>
        <v>-1033.52</v>
      </c>
      <c r="M64" s="32">
        <f>IFERROR(VLOOKUP($D64,'SAP Data'!$A$7:$OA$1795,M$4,FALSE),"")</f>
        <v>-1033.52</v>
      </c>
      <c r="N64" s="32">
        <f>IFERROR(VLOOKUP($D64,'SAP Data'!$A$7:$OA$1795,N$4,FALSE),"")</f>
        <v>-1033.52</v>
      </c>
      <c r="O64" s="32">
        <f>IFERROR(VLOOKUP($D64,'SAP Data'!$A$7:$OA$1795,O$4,FALSE),"")</f>
        <v>-1033.52</v>
      </c>
      <c r="P64" s="32">
        <f>IFERROR(VLOOKUP($D64,'SAP Data'!$A$7:$OA$1795,P$4,FALSE),"")</f>
        <v>-1033.52</v>
      </c>
      <c r="Q64" s="32">
        <f>IFERROR(VLOOKUP($D64,'SAP Data'!$A$7:$OA$1795,Q$4,FALSE),"")</f>
        <v>-1033.52</v>
      </c>
      <c r="R64" s="32">
        <f>IFERROR(VLOOKUP($D64,'SAP Data'!$A$7:$OA$1795,R$4,FALSE),"")</f>
        <v>-1033.52</v>
      </c>
      <c r="T64" s="32">
        <f t="shared" si="0"/>
        <v>-1033.5200000000002</v>
      </c>
      <c r="U64" s="13"/>
      <c r="V64" s="13">
        <f t="shared" si="1"/>
        <v>0</v>
      </c>
      <c r="Y64" s="13">
        <f t="shared" si="2"/>
        <v>0</v>
      </c>
      <c r="AA64" s="13">
        <f t="shared" si="3"/>
        <v>0</v>
      </c>
      <c r="AC64" s="13">
        <f t="shared" si="4"/>
        <v>0</v>
      </c>
      <c r="AE64" s="13">
        <f t="shared" si="5"/>
        <v>-1033.5200000000002</v>
      </c>
      <c r="AG64" s="13">
        <f t="shared" si="6"/>
        <v>0</v>
      </c>
      <c r="AI64" s="13">
        <f t="shared" si="7"/>
        <v>0</v>
      </c>
      <c r="AJ64" s="15"/>
    </row>
    <row r="65" spans="2:36" outlineLevel="1" x14ac:dyDescent="0.2">
      <c r="B65" s="11" t="str">
        <f>VLOOKUP(D65,'line assign basis'!$A$8:$D$788,2,FALSE)</f>
        <v>DEP PROV-DOCK/OIL TK</v>
      </c>
      <c r="C65" s="14" t="s">
        <v>117</v>
      </c>
      <c r="D65" s="14" t="s">
        <v>115</v>
      </c>
      <c r="E65" s="14">
        <f>IFERROR(VLOOKUP(D65,'line assign basis'!$A$8:$D$622,4,FALSE),"")</f>
        <v>2</v>
      </c>
      <c r="F65" s="32">
        <f>IFERROR(VLOOKUP($D65,'SAP Data'!$A$7:$OA$1791,F$4,FALSE),"")</f>
        <v>-4425644.8600000003</v>
      </c>
      <c r="G65" s="32">
        <f>IFERROR(VLOOKUP($D65,'SAP Data'!$A$7:$OA$1791,G$4,FALSE),"")</f>
        <v>-4429011.08</v>
      </c>
      <c r="H65" s="32">
        <f>IFERROR(VLOOKUP($D65,'SAP Data'!$A$7:$OA$1791,H$4,FALSE),"")</f>
        <v>-4432377.28</v>
      </c>
      <c r="I65" s="32">
        <f>IFERROR(VLOOKUP($D65,'SAP Data'!$A$7:$OA$1791,I$4,FALSE),"")</f>
        <v>-4435743.51</v>
      </c>
      <c r="J65" s="32">
        <f>IFERROR(VLOOKUP($D65,'SAP Data'!$A$7:$OA$1791,J$4,FALSE),"")</f>
        <v>-4439109.7</v>
      </c>
      <c r="K65" s="32">
        <f>IFERROR(VLOOKUP($D65,'SAP Data'!$A$7:$OA$1791,K$4,FALSE),"")</f>
        <v>-4442475.8899999997</v>
      </c>
      <c r="L65" s="32">
        <f>IFERROR(VLOOKUP($D65,'SAP Data'!$A$7:$OA$1795,L$4,FALSE),"")</f>
        <v>-4445842.0999999996</v>
      </c>
      <c r="M65" s="32">
        <f>IFERROR(VLOOKUP($D65,'SAP Data'!$A$7:$OA$1795,M$4,FALSE),"")</f>
        <v>-4449208.33</v>
      </c>
      <c r="N65" s="32">
        <f>IFERROR(VLOOKUP($D65,'SAP Data'!$A$7:$OA$1795,N$4,FALSE),"")</f>
        <v>-4452574.51</v>
      </c>
      <c r="O65" s="32">
        <f>IFERROR(VLOOKUP($D65,'SAP Data'!$A$7:$OA$1795,O$4,FALSE),"")</f>
        <v>-4455940.72</v>
      </c>
      <c r="P65" s="32">
        <f>IFERROR(VLOOKUP($D65,'SAP Data'!$A$7:$OA$1795,P$4,FALSE),"")</f>
        <v>-4459306.91</v>
      </c>
      <c r="Q65" s="32">
        <f>IFERROR(VLOOKUP($D65,'SAP Data'!$A$7:$OA$1795,Q$4,FALSE),"")</f>
        <v>-4462683.0999999996</v>
      </c>
      <c r="R65" s="32">
        <f>IFERROR(VLOOKUP($D65,'SAP Data'!$A$7:$OA$1795,R$4,FALSE),"")</f>
        <v>-4466069.26</v>
      </c>
      <c r="T65" s="32">
        <f t="shared" si="0"/>
        <v>-4445844.1825000001</v>
      </c>
      <c r="U65" s="13"/>
      <c r="V65" s="13">
        <f t="shared" si="1"/>
        <v>0</v>
      </c>
      <c r="Y65" s="13">
        <f t="shared" si="2"/>
        <v>0</v>
      </c>
      <c r="AA65" s="13">
        <f t="shared" si="3"/>
        <v>0</v>
      </c>
      <c r="AC65" s="13">
        <f t="shared" si="4"/>
        <v>0</v>
      </c>
      <c r="AE65" s="13">
        <f t="shared" si="5"/>
        <v>-4445844.1825000001</v>
      </c>
      <c r="AG65" s="13">
        <f t="shared" si="6"/>
        <v>0</v>
      </c>
      <c r="AI65" s="13">
        <f t="shared" si="7"/>
        <v>0</v>
      </c>
      <c r="AJ65" s="15"/>
    </row>
    <row r="66" spans="2:36" outlineLevel="1" x14ac:dyDescent="0.2">
      <c r="B66" s="11" t="str">
        <f>VLOOKUP(D66,'line assign basis'!$A$8:$D$788,2,FALSE)</f>
        <v>DEP PROV-INT STOR</v>
      </c>
      <c r="C66" s="14" t="s">
        <v>120</v>
      </c>
      <c r="D66" s="14" t="s">
        <v>118</v>
      </c>
      <c r="E66" s="14">
        <f>IFERROR(VLOOKUP(D66,'line assign basis'!$A$8:$D$622,4,FALSE),"")</f>
        <v>2</v>
      </c>
      <c r="F66" s="32">
        <f>IFERROR(VLOOKUP($D66,'SAP Data'!$A$7:$OA$1791,F$4,FALSE),"")</f>
        <v>-15332017.890000001</v>
      </c>
      <c r="G66" s="32">
        <f>IFERROR(VLOOKUP($D66,'SAP Data'!$A$7:$OA$1791,G$4,FALSE),"")</f>
        <v>-14944545.65</v>
      </c>
      <c r="H66" s="32">
        <f>IFERROR(VLOOKUP($D66,'SAP Data'!$A$7:$OA$1791,H$4,FALSE),"")</f>
        <v>-15020002.24</v>
      </c>
      <c r="I66" s="32">
        <f>IFERROR(VLOOKUP($D66,'SAP Data'!$A$7:$OA$1791,I$4,FALSE),"")</f>
        <v>-15096141.800000001</v>
      </c>
      <c r="J66" s="32">
        <f>IFERROR(VLOOKUP($D66,'SAP Data'!$A$7:$OA$1791,J$4,FALSE),"")</f>
        <v>-15172964.33</v>
      </c>
      <c r="K66" s="32">
        <f>IFERROR(VLOOKUP($D66,'SAP Data'!$A$7:$OA$1791,K$4,FALSE),"")</f>
        <v>-15249789.789999999</v>
      </c>
      <c r="L66" s="32">
        <f>IFERROR(VLOOKUP($D66,'SAP Data'!$A$7:$OA$1795,L$4,FALSE),"")</f>
        <v>-15327226.17</v>
      </c>
      <c r="M66" s="32">
        <f>IFERROR(VLOOKUP($D66,'SAP Data'!$A$7:$OA$1795,M$4,FALSE),"")</f>
        <v>-15405271.810000001</v>
      </c>
      <c r="N66" s="32">
        <f>IFERROR(VLOOKUP($D66,'SAP Data'!$A$7:$OA$1795,N$4,FALSE),"")</f>
        <v>-15483318.91</v>
      </c>
      <c r="O66" s="32">
        <f>IFERROR(VLOOKUP($D66,'SAP Data'!$A$7:$OA$1795,O$4,FALSE),"")</f>
        <v>-15561367.560000001</v>
      </c>
      <c r="P66" s="32">
        <f>IFERROR(VLOOKUP($D66,'SAP Data'!$A$7:$OA$1795,P$4,FALSE),"")</f>
        <v>-15639416.960000001</v>
      </c>
      <c r="Q66" s="32">
        <f>IFERROR(VLOOKUP($D66,'SAP Data'!$A$7:$OA$1795,Q$4,FALSE),"")</f>
        <v>-15717466.16</v>
      </c>
      <c r="R66" s="32">
        <f>IFERROR(VLOOKUP($D66,'SAP Data'!$A$7:$OA$1795,R$4,FALSE),"")</f>
        <v>-15795515.449999999</v>
      </c>
      <c r="T66" s="32">
        <f t="shared" si="0"/>
        <v>-15348439.837499999</v>
      </c>
      <c r="U66" s="13"/>
      <c r="V66" s="13">
        <f t="shared" si="1"/>
        <v>0</v>
      </c>
      <c r="Y66" s="13">
        <f t="shared" si="2"/>
        <v>0</v>
      </c>
      <c r="AA66" s="13">
        <f t="shared" si="3"/>
        <v>0</v>
      </c>
      <c r="AC66" s="13">
        <f t="shared" si="4"/>
        <v>0</v>
      </c>
      <c r="AE66" s="13">
        <f t="shared" si="5"/>
        <v>-15348439.837499999</v>
      </c>
      <c r="AG66" s="13">
        <f t="shared" si="6"/>
        <v>0</v>
      </c>
      <c r="AI66" s="13">
        <f t="shared" si="7"/>
        <v>0</v>
      </c>
      <c r="AJ66" s="15"/>
    </row>
    <row r="67" spans="2:36" outlineLevel="1" x14ac:dyDescent="0.2">
      <c r="B67" s="11" t="str">
        <f>VLOOKUP(D67,'line assign basis'!$A$8:$D$788,2,FALSE)</f>
        <v>ACCUM DEP NONUTILITY</v>
      </c>
      <c r="C67" s="14" t="s">
        <v>122</v>
      </c>
      <c r="D67" s="14" t="s">
        <v>121</v>
      </c>
      <c r="E67" s="14">
        <f>IFERROR(VLOOKUP(D67,'line assign basis'!$A$8:$D$622,4,FALSE),"")</f>
        <v>2</v>
      </c>
      <c r="F67" s="32">
        <f>IFERROR(VLOOKUP($D67,'SAP Data'!$A$7:$OA$1791,F$4,FALSE),"")</f>
        <v>764394.96</v>
      </c>
      <c r="G67" s="32">
        <f>IFERROR(VLOOKUP($D67,'SAP Data'!$A$7:$OA$1791,G$4,FALSE),"")</f>
        <v>764394.96</v>
      </c>
      <c r="H67" s="32">
        <f>IFERROR(VLOOKUP($D67,'SAP Data'!$A$7:$OA$1791,H$4,FALSE),"")</f>
        <v>764394.96</v>
      </c>
      <c r="I67" s="32">
        <f>IFERROR(VLOOKUP($D67,'SAP Data'!$A$7:$OA$1791,I$4,FALSE),"")</f>
        <v>764394.96</v>
      </c>
      <c r="J67" s="32">
        <f>IFERROR(VLOOKUP($D67,'SAP Data'!$A$7:$OA$1791,J$4,FALSE),"")</f>
        <v>764394.96</v>
      </c>
      <c r="K67" s="32">
        <f>IFERROR(VLOOKUP($D67,'SAP Data'!$A$7:$OA$1791,K$4,FALSE),"")</f>
        <v>764394.96</v>
      </c>
      <c r="L67" s="32">
        <f>IFERROR(VLOOKUP($D67,'SAP Data'!$A$7:$OA$1795,L$4,FALSE),"")</f>
        <v>764394.96</v>
      </c>
      <c r="M67" s="32">
        <f>IFERROR(VLOOKUP($D67,'SAP Data'!$A$7:$OA$1795,M$4,FALSE),"")</f>
        <v>764394.96</v>
      </c>
      <c r="N67" s="32">
        <f>IFERROR(VLOOKUP($D67,'SAP Data'!$A$7:$OA$1795,N$4,FALSE),"")</f>
        <v>764394.96</v>
      </c>
      <c r="O67" s="32">
        <f>IFERROR(VLOOKUP($D67,'SAP Data'!$A$7:$OA$1795,O$4,FALSE),"")</f>
        <v>764394.96</v>
      </c>
      <c r="P67" s="32">
        <f>IFERROR(VLOOKUP($D67,'SAP Data'!$A$7:$OA$1795,P$4,FALSE),"")</f>
        <v>764394.96</v>
      </c>
      <c r="Q67" s="32">
        <f>IFERROR(VLOOKUP($D67,'SAP Data'!$A$7:$OA$1795,Q$4,FALSE),"")</f>
        <v>764394.96</v>
      </c>
      <c r="R67" s="32">
        <f>IFERROR(VLOOKUP($D67,'SAP Data'!$A$7:$OA$1795,R$4,FALSE),"")</f>
        <v>764394.96</v>
      </c>
      <c r="T67" s="32">
        <f t="shared" si="0"/>
        <v>764394.96</v>
      </c>
      <c r="U67" s="13"/>
      <c r="V67" s="13">
        <f t="shared" si="1"/>
        <v>0</v>
      </c>
      <c r="Y67" s="13">
        <f t="shared" si="2"/>
        <v>0</v>
      </c>
      <c r="AA67" s="13">
        <f t="shared" si="3"/>
        <v>0</v>
      </c>
      <c r="AC67" s="13">
        <f t="shared" si="4"/>
        <v>0</v>
      </c>
      <c r="AE67" s="13">
        <f t="shared" si="5"/>
        <v>764394.96</v>
      </c>
      <c r="AG67" s="13">
        <f t="shared" si="6"/>
        <v>0</v>
      </c>
      <c r="AI67" s="13">
        <f t="shared" si="7"/>
        <v>0</v>
      </c>
      <c r="AJ67" s="15"/>
    </row>
    <row r="68" spans="2:36" outlineLevel="1" x14ac:dyDescent="0.2">
      <c r="B68" s="11" t="str">
        <f>VLOOKUP(D68,'line assign basis'!$A$8:$D$788,2,FALSE)</f>
        <v>CASH - WELLS FARGO G</v>
      </c>
      <c r="C68" s="14" t="s">
        <v>125</v>
      </c>
      <c r="D68" s="14" t="s">
        <v>123</v>
      </c>
      <c r="E68" s="14">
        <f>IFERROR(VLOOKUP(D68,'line assign basis'!$A$8:$D$622,4,FALSE),"")</f>
        <v>4</v>
      </c>
      <c r="F68" s="32">
        <f>IFERROR(VLOOKUP($D68,'SAP Data'!$A$7:$OA$1791,F$4,FALSE),"")</f>
        <v>228267.42</v>
      </c>
      <c r="G68" s="32">
        <f>IFERROR(VLOOKUP($D68,'SAP Data'!$A$7:$OA$1791,G$4,FALSE),"")</f>
        <v>346732.95</v>
      </c>
      <c r="H68" s="32">
        <f>IFERROR(VLOOKUP($D68,'SAP Data'!$A$7:$OA$1791,H$4,FALSE),"")</f>
        <v>325740.63</v>
      </c>
      <c r="I68" s="32">
        <f>IFERROR(VLOOKUP($D68,'SAP Data'!$A$7:$OA$1791,I$4,FALSE),"")</f>
        <v>300029.13</v>
      </c>
      <c r="J68" s="32">
        <f>IFERROR(VLOOKUP($D68,'SAP Data'!$A$7:$OA$1791,J$4,FALSE),"")</f>
        <v>26071.49</v>
      </c>
      <c r="K68" s="32">
        <f>IFERROR(VLOOKUP($D68,'SAP Data'!$A$7:$OA$1791,K$4,FALSE),"")</f>
        <v>186613.56</v>
      </c>
      <c r="L68" s="32">
        <f>IFERROR(VLOOKUP($D68,'SAP Data'!$A$7:$OA$1795,L$4,FALSE),"")</f>
        <v>150970191.30000001</v>
      </c>
      <c r="M68" s="32">
        <f>IFERROR(VLOOKUP($D68,'SAP Data'!$A$7:$OA$1795,M$4,FALSE),"")</f>
        <v>174273.85</v>
      </c>
      <c r="N68" s="32">
        <f>IFERROR(VLOOKUP($D68,'SAP Data'!$A$7:$OA$1795,N$4,FALSE),"")</f>
        <v>166879.19</v>
      </c>
      <c r="O68" s="32">
        <f>IFERROR(VLOOKUP($D68,'SAP Data'!$A$7:$OA$1795,O$4,FALSE),"")</f>
        <v>56070773.259999998</v>
      </c>
      <c r="P68" s="32">
        <f>IFERROR(VLOOKUP($D68,'SAP Data'!$A$7:$OA$1795,P$4,FALSE),"")</f>
        <v>134253.04999999999</v>
      </c>
      <c r="Q68" s="32">
        <f>IFERROR(VLOOKUP($D68,'SAP Data'!$A$7:$OA$1795,Q$4,FALSE),"")</f>
        <v>132367.98000000001</v>
      </c>
      <c r="R68" s="32">
        <f>IFERROR(VLOOKUP($D68,'SAP Data'!$A$7:$OA$1795,R$4,FALSE),"")</f>
        <v>392922.27</v>
      </c>
      <c r="T68" s="32">
        <f t="shared" si="0"/>
        <v>17428710.102916665</v>
      </c>
      <c r="U68" s="13"/>
      <c r="V68" s="13">
        <f t="shared" si="1"/>
        <v>17428710.102916665</v>
      </c>
      <c r="Y68" s="13">
        <f t="shared" si="2"/>
        <v>0</v>
      </c>
      <c r="AA68" s="13">
        <f t="shared" si="3"/>
        <v>0</v>
      </c>
      <c r="AC68" s="13">
        <f t="shared" si="4"/>
        <v>0</v>
      </c>
      <c r="AE68" s="13">
        <f t="shared" si="5"/>
        <v>0</v>
      </c>
      <c r="AG68" s="13">
        <f t="shared" si="6"/>
        <v>0</v>
      </c>
      <c r="AI68" s="13">
        <f t="shared" si="7"/>
        <v>0</v>
      </c>
      <c r="AJ68" s="15"/>
    </row>
    <row r="69" spans="2:36" outlineLevel="1" x14ac:dyDescent="0.2">
      <c r="B69" s="11" t="str">
        <f>VLOOKUP(D69,'line assign basis'!$A$8:$D$788,2,FALSE)</f>
        <v>CASH - BANK OF AMERI</v>
      </c>
      <c r="C69" s="14" t="s">
        <v>128</v>
      </c>
      <c r="D69" s="14" t="s">
        <v>126</v>
      </c>
      <c r="E69" s="14">
        <f>IFERROR(VLOOKUP(D69,'line assign basis'!$A$8:$D$622,4,FALSE),"")</f>
        <v>4</v>
      </c>
      <c r="F69" s="32">
        <f>IFERROR(VLOOKUP($D69,'SAP Data'!$A$7:$OA$1791,F$4,FALSE),"")</f>
        <v>134518.35999999999</v>
      </c>
      <c r="G69" s="32">
        <f>IFERROR(VLOOKUP($D69,'SAP Data'!$A$7:$OA$1791,G$4,FALSE),"")</f>
        <v>105225.58</v>
      </c>
      <c r="H69" s="32">
        <f>IFERROR(VLOOKUP($D69,'SAP Data'!$A$7:$OA$1791,H$4,FALSE),"")</f>
        <v>26204.09</v>
      </c>
      <c r="I69" s="32">
        <f>IFERROR(VLOOKUP($D69,'SAP Data'!$A$7:$OA$1791,I$4,FALSE),"")</f>
        <v>61533.26</v>
      </c>
      <c r="J69" s="32">
        <f>IFERROR(VLOOKUP($D69,'SAP Data'!$A$7:$OA$1791,J$4,FALSE),"")</f>
        <v>28362.42</v>
      </c>
      <c r="K69" s="32">
        <f>IFERROR(VLOOKUP($D69,'SAP Data'!$A$7:$OA$1791,K$4,FALSE),"")</f>
        <v>66859.850000000006</v>
      </c>
      <c r="L69" s="32">
        <f>IFERROR(VLOOKUP($D69,'SAP Data'!$A$7:$OA$1795,L$4,FALSE),"")</f>
        <v>626892.72</v>
      </c>
      <c r="M69" s="32">
        <f>IFERROR(VLOOKUP($D69,'SAP Data'!$A$7:$OA$1795,M$4,FALSE),"")</f>
        <v>33986.58</v>
      </c>
      <c r="N69" s="32">
        <f>IFERROR(VLOOKUP($D69,'SAP Data'!$A$7:$OA$1795,N$4,FALSE),"")</f>
        <v>40882.720000000001</v>
      </c>
      <c r="O69" s="32">
        <f>IFERROR(VLOOKUP($D69,'SAP Data'!$A$7:$OA$1795,O$4,FALSE),"")</f>
        <v>750676.59</v>
      </c>
      <c r="P69" s="32">
        <f>IFERROR(VLOOKUP($D69,'SAP Data'!$A$7:$OA$1795,P$4,FALSE),"")</f>
        <v>67865.600000000006</v>
      </c>
      <c r="Q69" s="32">
        <f>IFERROR(VLOOKUP($D69,'SAP Data'!$A$7:$OA$1795,Q$4,FALSE),"")</f>
        <v>128379.74</v>
      </c>
      <c r="R69" s="32">
        <f>IFERROR(VLOOKUP($D69,'SAP Data'!$A$7:$OA$1795,R$4,FALSE),"")</f>
        <v>53918.59</v>
      </c>
      <c r="T69" s="32">
        <f t="shared" si="0"/>
        <v>169257.30208333334</v>
      </c>
      <c r="U69" s="13"/>
      <c r="V69" s="13">
        <f t="shared" si="1"/>
        <v>169257.30208333334</v>
      </c>
      <c r="Y69" s="13">
        <f t="shared" si="2"/>
        <v>0</v>
      </c>
      <c r="AA69" s="13">
        <f t="shared" si="3"/>
        <v>0</v>
      </c>
      <c r="AC69" s="13">
        <f t="shared" si="4"/>
        <v>0</v>
      </c>
      <c r="AE69" s="13">
        <f t="shared" si="5"/>
        <v>0</v>
      </c>
      <c r="AG69" s="13">
        <f t="shared" si="6"/>
        <v>0</v>
      </c>
      <c r="AI69" s="13">
        <f t="shared" si="7"/>
        <v>0</v>
      </c>
      <c r="AJ69" s="15"/>
    </row>
    <row r="70" spans="2:36" outlineLevel="1" x14ac:dyDescent="0.2">
      <c r="B70" s="11" t="str">
        <f>VLOOKUP(D70,'line assign basis'!$A$8:$D$788,2,FALSE)</f>
        <v>NWN Health Reimburse</v>
      </c>
      <c r="C70" s="14" t="s">
        <v>131</v>
      </c>
      <c r="D70" s="14" t="s">
        <v>129</v>
      </c>
      <c r="E70" s="14">
        <f>IFERROR(VLOOKUP(D70,'line assign basis'!$A$8:$D$622,4,FALSE),"")</f>
        <v>4</v>
      </c>
      <c r="F70" s="32">
        <f>IFERROR(VLOOKUP($D70,'SAP Data'!$A$7:$OA$1791,F$4,FALSE),"")</f>
        <v>0</v>
      </c>
      <c r="G70" s="32">
        <f>IFERROR(VLOOKUP($D70,'SAP Data'!$A$7:$OA$1791,G$4,FALSE),"")</f>
        <v>0</v>
      </c>
      <c r="H70" s="32">
        <f>IFERROR(VLOOKUP($D70,'SAP Data'!$A$7:$OA$1791,H$4,FALSE),"")</f>
        <v>0</v>
      </c>
      <c r="I70" s="32">
        <f>IFERROR(VLOOKUP($D70,'SAP Data'!$A$7:$OA$1791,I$4,FALSE),"")</f>
        <v>0</v>
      </c>
      <c r="J70" s="32">
        <f>IFERROR(VLOOKUP($D70,'SAP Data'!$A$7:$OA$1791,J$4,FALSE),"")</f>
        <v>0</v>
      </c>
      <c r="K70" s="32">
        <f>IFERROR(VLOOKUP($D70,'SAP Data'!$A$7:$OA$1791,K$4,FALSE),"")</f>
        <v>0</v>
      </c>
      <c r="L70" s="32">
        <f>IFERROR(VLOOKUP($D70,'SAP Data'!$A$7:$OA$1795,L$4,FALSE),"")</f>
        <v>0</v>
      </c>
      <c r="M70" s="32">
        <f>IFERROR(VLOOKUP($D70,'SAP Data'!$A$7:$OA$1795,M$4,FALSE),"")</f>
        <v>0</v>
      </c>
      <c r="N70" s="32">
        <f>IFERROR(VLOOKUP($D70,'SAP Data'!$A$7:$OA$1795,N$4,FALSE),"")</f>
        <v>0</v>
      </c>
      <c r="O70" s="32">
        <f>IFERROR(VLOOKUP($D70,'SAP Data'!$A$7:$OA$1795,O$4,FALSE),"")</f>
        <v>0</v>
      </c>
      <c r="P70" s="32">
        <f>IFERROR(VLOOKUP($D70,'SAP Data'!$A$7:$OA$1795,P$4,FALSE),"")</f>
        <v>0</v>
      </c>
      <c r="Q70" s="32">
        <f>IFERROR(VLOOKUP($D70,'SAP Data'!$A$7:$OA$1795,Q$4,FALSE),"")</f>
        <v>0</v>
      </c>
      <c r="R70" s="32">
        <f>IFERROR(VLOOKUP($D70,'SAP Data'!$A$7:$OA$1795,R$4,FALSE),"")</f>
        <v>0</v>
      </c>
      <c r="T70" s="32">
        <f t="shared" si="0"/>
        <v>0</v>
      </c>
      <c r="U70" s="13"/>
      <c r="V70" s="13">
        <f t="shared" si="1"/>
        <v>0</v>
      </c>
      <c r="Y70" s="13">
        <f t="shared" si="2"/>
        <v>0</v>
      </c>
      <c r="AA70" s="13">
        <f t="shared" si="3"/>
        <v>0</v>
      </c>
      <c r="AC70" s="13">
        <f t="shared" si="4"/>
        <v>0</v>
      </c>
      <c r="AE70" s="13">
        <f t="shared" si="5"/>
        <v>0</v>
      </c>
      <c r="AG70" s="13">
        <f t="shared" si="6"/>
        <v>0</v>
      </c>
      <c r="AI70" s="13">
        <f t="shared" si="7"/>
        <v>0</v>
      </c>
      <c r="AJ70" s="15"/>
    </row>
    <row r="71" spans="2:36" outlineLevel="1" x14ac:dyDescent="0.2">
      <c r="B71" s="11" t="str">
        <f>VLOOKUP(D71,'line assign basis'!$A$8:$D$788,2,FALSE)</f>
        <v>US BANK 2901 - REMIT</v>
      </c>
      <c r="C71" s="14" t="s">
        <v>134</v>
      </c>
      <c r="D71" s="14" t="s">
        <v>132</v>
      </c>
      <c r="E71" s="14">
        <f>IFERROR(VLOOKUP(D71,'line assign basis'!$A$8:$D$622,4,FALSE),"")</f>
        <v>4</v>
      </c>
      <c r="F71" s="32">
        <f>IFERROR(VLOOKUP($D71,'SAP Data'!$A$7:$OA$1791,F$4,FALSE),"")</f>
        <v>0</v>
      </c>
      <c r="G71" s="32">
        <f>IFERROR(VLOOKUP($D71,'SAP Data'!$A$7:$OA$1791,G$4,FALSE),"")</f>
        <v>0</v>
      </c>
      <c r="H71" s="32">
        <f>IFERROR(VLOOKUP($D71,'SAP Data'!$A$7:$OA$1791,H$4,FALSE),"")</f>
        <v>0</v>
      </c>
      <c r="I71" s="32">
        <f>IFERROR(VLOOKUP($D71,'SAP Data'!$A$7:$OA$1791,I$4,FALSE),"")</f>
        <v>0</v>
      </c>
      <c r="J71" s="32">
        <f>IFERROR(VLOOKUP($D71,'SAP Data'!$A$7:$OA$1791,J$4,FALSE),"")</f>
        <v>0</v>
      </c>
      <c r="K71" s="32">
        <f>IFERROR(VLOOKUP($D71,'SAP Data'!$A$7:$OA$1791,K$4,FALSE),"")</f>
        <v>0</v>
      </c>
      <c r="L71" s="32">
        <f>IFERROR(VLOOKUP($D71,'SAP Data'!$A$7:$OA$1795,L$4,FALSE),"")</f>
        <v>0</v>
      </c>
      <c r="M71" s="32">
        <f>IFERROR(VLOOKUP($D71,'SAP Data'!$A$7:$OA$1795,M$4,FALSE),"")</f>
        <v>0</v>
      </c>
      <c r="N71" s="32">
        <f>IFERROR(VLOOKUP($D71,'SAP Data'!$A$7:$OA$1795,N$4,FALSE),"")</f>
        <v>0</v>
      </c>
      <c r="O71" s="32">
        <f>IFERROR(VLOOKUP($D71,'SAP Data'!$A$7:$OA$1795,O$4,FALSE),"")</f>
        <v>0</v>
      </c>
      <c r="P71" s="32">
        <f>IFERROR(VLOOKUP($D71,'SAP Data'!$A$7:$OA$1795,P$4,FALSE),"")</f>
        <v>0</v>
      </c>
      <c r="Q71" s="32">
        <f>IFERROR(VLOOKUP($D71,'SAP Data'!$A$7:$OA$1795,Q$4,FALSE),"")</f>
        <v>0</v>
      </c>
      <c r="R71" s="32">
        <f>IFERROR(VLOOKUP($D71,'SAP Data'!$A$7:$OA$1795,R$4,FALSE),"")</f>
        <v>0</v>
      </c>
      <c r="T71" s="32">
        <f t="shared" ref="T71:T134" si="8">IFERROR((F71/2+SUM(G71:Q71)+R71/2)/12,"")</f>
        <v>0</v>
      </c>
      <c r="U71" s="13"/>
      <c r="V71" s="13">
        <f t="shared" ref="V71:V134" si="9">IF($E71=4,T71,0)</f>
        <v>0</v>
      </c>
      <c r="Y71" s="13">
        <f t="shared" ref="Y71:Y134" si="10">IF(E71=1,T71,0)</f>
        <v>0</v>
      </c>
      <c r="AA71" s="13">
        <f t="shared" ref="AA71:AA134" si="11">_xlfn.IFS($D71="252012",AI71*$AM$21,$D71="252014",AI71*$AM$21,$D71="252022",AI71*$AM$21,$D71="252024",AI71*$AM$21,$D71="252032",AI71*$AM$21,$D71="252034",AI71*$AM$21,$E71=3,AI71*0,$E71="3P",AI71*$AM$16,$E71="3D",AI71*$AM$17,$E71="3G",AI71*$AM$19,$E71="3L",AI71*$AM$20,$E71&lt;=2,0,$E71&gt;=4,0)</f>
        <v>0</v>
      </c>
      <c r="AC71" s="13">
        <f t="shared" ref="AC71:AC134" si="12">IFERROR(AI71-AA71,"")</f>
        <v>0</v>
      </c>
      <c r="AE71" s="13">
        <f t="shared" ref="AE71:AE134" si="13">IF($E71=2,T71,0)</f>
        <v>0</v>
      </c>
      <c r="AG71" s="13">
        <f t="shared" ref="AG71:AG134" si="14">IFERROR(SUM(V71:W71,Y71,AA71:AE71)-T71,"")</f>
        <v>0</v>
      </c>
      <c r="AI71" s="13">
        <f t="shared" ref="AI71:AI134" si="15">_xlfn.IFS($E71=3,T71,$E71="3P",T71,$E71="3D",T71,$E71="3G",T71,$E71="3L",T71,$E71&lt;=2,0,$E71&gt;=4,0)</f>
        <v>0</v>
      </c>
      <c r="AJ71" s="15"/>
    </row>
    <row r="72" spans="2:36" outlineLevel="1" x14ac:dyDescent="0.2">
      <c r="B72" s="11" t="str">
        <f>VLOOKUP(D72,'line assign basis'!$A$8:$D$788,2,FALSE)</f>
        <v>US BANK 2919 - ELECT</v>
      </c>
      <c r="C72" s="14" t="s">
        <v>137</v>
      </c>
      <c r="D72" s="14" t="s">
        <v>135</v>
      </c>
      <c r="E72" s="14">
        <f>IFERROR(VLOOKUP(D72,'line assign basis'!$A$8:$D$622,4,FALSE),"")</f>
        <v>4</v>
      </c>
      <c r="F72" s="32">
        <f>IFERROR(VLOOKUP($D72,'SAP Data'!$A$7:$OA$1791,F$4,FALSE),"")</f>
        <v>0</v>
      </c>
      <c r="G72" s="32">
        <f>IFERROR(VLOOKUP($D72,'SAP Data'!$A$7:$OA$1791,G$4,FALSE),"")</f>
        <v>0</v>
      </c>
      <c r="H72" s="32">
        <f>IFERROR(VLOOKUP($D72,'SAP Data'!$A$7:$OA$1791,H$4,FALSE),"")</f>
        <v>0</v>
      </c>
      <c r="I72" s="32">
        <f>IFERROR(VLOOKUP($D72,'SAP Data'!$A$7:$OA$1791,I$4,FALSE),"")</f>
        <v>0</v>
      </c>
      <c r="J72" s="32">
        <f>IFERROR(VLOOKUP($D72,'SAP Data'!$A$7:$OA$1791,J$4,FALSE),"")</f>
        <v>0</v>
      </c>
      <c r="K72" s="32">
        <f>IFERROR(VLOOKUP($D72,'SAP Data'!$A$7:$OA$1791,K$4,FALSE),"")</f>
        <v>0</v>
      </c>
      <c r="L72" s="32">
        <f>IFERROR(VLOOKUP($D72,'SAP Data'!$A$7:$OA$1795,L$4,FALSE),"")</f>
        <v>0</v>
      </c>
      <c r="M72" s="32">
        <f>IFERROR(VLOOKUP($D72,'SAP Data'!$A$7:$OA$1795,M$4,FALSE),"")</f>
        <v>0</v>
      </c>
      <c r="N72" s="32">
        <f>IFERROR(VLOOKUP($D72,'SAP Data'!$A$7:$OA$1795,N$4,FALSE),"")</f>
        <v>0</v>
      </c>
      <c r="O72" s="32">
        <f>IFERROR(VLOOKUP($D72,'SAP Data'!$A$7:$OA$1795,O$4,FALSE),"")</f>
        <v>0</v>
      </c>
      <c r="P72" s="32">
        <f>IFERROR(VLOOKUP($D72,'SAP Data'!$A$7:$OA$1795,P$4,FALSE),"")</f>
        <v>0</v>
      </c>
      <c r="Q72" s="32">
        <f>IFERROR(VLOOKUP($D72,'SAP Data'!$A$7:$OA$1795,Q$4,FALSE),"")</f>
        <v>0</v>
      </c>
      <c r="R72" s="32">
        <f>IFERROR(VLOOKUP($D72,'SAP Data'!$A$7:$OA$1795,R$4,FALSE),"")</f>
        <v>0</v>
      </c>
      <c r="T72" s="32">
        <f t="shared" si="8"/>
        <v>0</v>
      </c>
      <c r="U72" s="13"/>
      <c r="V72" s="13">
        <f t="shared" si="9"/>
        <v>0</v>
      </c>
      <c r="Y72" s="13">
        <f t="shared" si="10"/>
        <v>0</v>
      </c>
      <c r="AA72" s="13">
        <f t="shared" si="11"/>
        <v>0</v>
      </c>
      <c r="AC72" s="13">
        <f t="shared" si="12"/>
        <v>0</v>
      </c>
      <c r="AE72" s="13">
        <f t="shared" si="13"/>
        <v>0</v>
      </c>
      <c r="AG72" s="13">
        <f t="shared" si="14"/>
        <v>0</v>
      </c>
      <c r="AI72" s="13">
        <f t="shared" si="15"/>
        <v>0</v>
      </c>
      <c r="AJ72" s="15"/>
    </row>
    <row r="73" spans="2:36" outlineLevel="1" x14ac:dyDescent="0.2">
      <c r="B73" s="11" t="str">
        <f>VLOOKUP(D73,'line assign basis'!$A$8:$D$788,2,FALSE)</f>
        <v>US BANK 2927 - SECUR</v>
      </c>
      <c r="C73" s="14" t="s">
        <v>140</v>
      </c>
      <c r="D73" s="14" t="s">
        <v>138</v>
      </c>
      <c r="E73" s="14">
        <f>IFERROR(VLOOKUP(D73,'line assign basis'!$A$8:$D$622,4,FALSE),"")</f>
        <v>4</v>
      </c>
      <c r="F73" s="32">
        <f>IFERROR(VLOOKUP($D73,'SAP Data'!$A$7:$OA$1791,F$4,FALSE),"")</f>
        <v>0</v>
      </c>
      <c r="G73" s="32">
        <f>IFERROR(VLOOKUP($D73,'SAP Data'!$A$7:$OA$1791,G$4,FALSE),"")</f>
        <v>0</v>
      </c>
      <c r="H73" s="32">
        <f>IFERROR(VLOOKUP($D73,'SAP Data'!$A$7:$OA$1791,H$4,FALSE),"")</f>
        <v>0</v>
      </c>
      <c r="I73" s="32">
        <f>IFERROR(VLOOKUP($D73,'SAP Data'!$A$7:$OA$1791,I$4,FALSE),"")</f>
        <v>0</v>
      </c>
      <c r="J73" s="32">
        <f>IFERROR(VLOOKUP($D73,'SAP Data'!$A$7:$OA$1791,J$4,FALSE),"")</f>
        <v>0</v>
      </c>
      <c r="K73" s="32">
        <f>IFERROR(VLOOKUP($D73,'SAP Data'!$A$7:$OA$1791,K$4,FALSE),"")</f>
        <v>0</v>
      </c>
      <c r="L73" s="32">
        <f>IFERROR(VLOOKUP($D73,'SAP Data'!$A$7:$OA$1795,L$4,FALSE),"")</f>
        <v>0</v>
      </c>
      <c r="M73" s="32">
        <f>IFERROR(VLOOKUP($D73,'SAP Data'!$A$7:$OA$1795,M$4,FALSE),"")</f>
        <v>0</v>
      </c>
      <c r="N73" s="32">
        <f>IFERROR(VLOOKUP($D73,'SAP Data'!$A$7:$OA$1795,N$4,FALSE),"")</f>
        <v>0</v>
      </c>
      <c r="O73" s="32">
        <f>IFERROR(VLOOKUP($D73,'SAP Data'!$A$7:$OA$1795,O$4,FALSE),"")</f>
        <v>0</v>
      </c>
      <c r="P73" s="32">
        <f>IFERROR(VLOOKUP($D73,'SAP Data'!$A$7:$OA$1795,P$4,FALSE),"")</f>
        <v>0</v>
      </c>
      <c r="Q73" s="32">
        <f>IFERROR(VLOOKUP($D73,'SAP Data'!$A$7:$OA$1795,Q$4,FALSE),"")</f>
        <v>0</v>
      </c>
      <c r="R73" s="32">
        <f>IFERROR(VLOOKUP($D73,'SAP Data'!$A$7:$OA$1795,R$4,FALSE),"")</f>
        <v>0</v>
      </c>
      <c r="T73" s="32">
        <f t="shared" si="8"/>
        <v>0</v>
      </c>
      <c r="U73" s="13"/>
      <c r="V73" s="13">
        <f t="shared" si="9"/>
        <v>0</v>
      </c>
      <c r="Y73" s="13">
        <f t="shared" si="10"/>
        <v>0</v>
      </c>
      <c r="AA73" s="13">
        <f t="shared" si="11"/>
        <v>0</v>
      </c>
      <c r="AC73" s="13">
        <f t="shared" si="12"/>
        <v>0</v>
      </c>
      <c r="AE73" s="13">
        <f t="shared" si="13"/>
        <v>0</v>
      </c>
      <c r="AG73" s="13">
        <f t="shared" si="14"/>
        <v>0</v>
      </c>
      <c r="AI73" s="13">
        <f t="shared" si="15"/>
        <v>0</v>
      </c>
      <c r="AJ73" s="15"/>
    </row>
    <row r="74" spans="2:36" outlineLevel="1" x14ac:dyDescent="0.2">
      <c r="B74" s="11" t="str">
        <f>VLOOKUP(D74,'line assign basis'!$A$8:$D$788,2,FALSE)</f>
        <v>US BANK 9971 - ONLIN</v>
      </c>
      <c r="C74" s="14" t="s">
        <v>143</v>
      </c>
      <c r="D74" s="14" t="s">
        <v>141</v>
      </c>
      <c r="E74" s="14">
        <f>IFERROR(VLOOKUP(D74,'line assign basis'!$A$8:$D$622,4,FALSE),"")</f>
        <v>4</v>
      </c>
      <c r="F74" s="32">
        <f>IFERROR(VLOOKUP($D74,'SAP Data'!$A$7:$OA$1791,F$4,FALSE),"")</f>
        <v>0</v>
      </c>
      <c r="G74" s="32">
        <f>IFERROR(VLOOKUP($D74,'SAP Data'!$A$7:$OA$1791,G$4,FALSE),"")</f>
        <v>0</v>
      </c>
      <c r="H74" s="32">
        <f>IFERROR(VLOOKUP($D74,'SAP Data'!$A$7:$OA$1791,H$4,FALSE),"")</f>
        <v>0</v>
      </c>
      <c r="I74" s="32">
        <f>IFERROR(VLOOKUP($D74,'SAP Data'!$A$7:$OA$1791,I$4,FALSE),"")</f>
        <v>0</v>
      </c>
      <c r="J74" s="32">
        <f>IFERROR(VLOOKUP($D74,'SAP Data'!$A$7:$OA$1791,J$4,FALSE),"")</f>
        <v>0</v>
      </c>
      <c r="K74" s="32">
        <f>IFERROR(VLOOKUP($D74,'SAP Data'!$A$7:$OA$1791,K$4,FALSE),"")</f>
        <v>0</v>
      </c>
      <c r="L74" s="32">
        <f>IFERROR(VLOOKUP($D74,'SAP Data'!$A$7:$OA$1795,L$4,FALSE),"")</f>
        <v>0</v>
      </c>
      <c r="M74" s="32">
        <f>IFERROR(VLOOKUP($D74,'SAP Data'!$A$7:$OA$1795,M$4,FALSE),"")</f>
        <v>0</v>
      </c>
      <c r="N74" s="32">
        <f>IFERROR(VLOOKUP($D74,'SAP Data'!$A$7:$OA$1795,N$4,FALSE),"")</f>
        <v>0</v>
      </c>
      <c r="O74" s="32">
        <f>IFERROR(VLOOKUP($D74,'SAP Data'!$A$7:$OA$1795,O$4,FALSE),"")</f>
        <v>0</v>
      </c>
      <c r="P74" s="32">
        <f>IFERROR(VLOOKUP($D74,'SAP Data'!$A$7:$OA$1795,P$4,FALSE),"")</f>
        <v>0</v>
      </c>
      <c r="Q74" s="32">
        <f>IFERROR(VLOOKUP($D74,'SAP Data'!$A$7:$OA$1795,Q$4,FALSE),"")</f>
        <v>0</v>
      </c>
      <c r="R74" s="32">
        <f>IFERROR(VLOOKUP($D74,'SAP Data'!$A$7:$OA$1795,R$4,FALSE),"")</f>
        <v>0</v>
      </c>
      <c r="T74" s="32">
        <f t="shared" si="8"/>
        <v>0</v>
      </c>
      <c r="U74" s="13"/>
      <c r="V74" s="13">
        <f t="shared" si="9"/>
        <v>0</v>
      </c>
      <c r="Y74" s="13">
        <f t="shared" si="10"/>
        <v>0</v>
      </c>
      <c r="AA74" s="13">
        <f t="shared" si="11"/>
        <v>0</v>
      </c>
      <c r="AC74" s="13">
        <f t="shared" si="12"/>
        <v>0</v>
      </c>
      <c r="AE74" s="13">
        <f t="shared" si="13"/>
        <v>0</v>
      </c>
      <c r="AG74" s="13">
        <f t="shared" si="14"/>
        <v>0</v>
      </c>
      <c r="AI74" s="13">
        <f t="shared" si="15"/>
        <v>0</v>
      </c>
      <c r="AJ74" s="15"/>
    </row>
    <row r="75" spans="2:36" outlineLevel="1" x14ac:dyDescent="0.2">
      <c r="B75" s="11" t="str">
        <f>VLOOKUP(D75,'line assign basis'!$A$8:$D$788,2,FALSE)</f>
        <v>US BANK 2950 - CONCE</v>
      </c>
      <c r="C75" s="14" t="s">
        <v>146</v>
      </c>
      <c r="D75" s="14" t="s">
        <v>144</v>
      </c>
      <c r="E75" s="14">
        <f>IFERROR(VLOOKUP(D75,'line assign basis'!$A$8:$D$622,4,FALSE),"")</f>
        <v>4</v>
      </c>
      <c r="F75" s="32">
        <f>IFERROR(VLOOKUP($D75,'SAP Data'!$A$7:$OA$1791,F$4,FALSE),"")</f>
        <v>624882.81999999995</v>
      </c>
      <c r="G75" s="32">
        <f>IFERROR(VLOOKUP($D75,'SAP Data'!$A$7:$OA$1791,G$4,FALSE),"")</f>
        <v>673933.75</v>
      </c>
      <c r="H75" s="32">
        <f>IFERROR(VLOOKUP($D75,'SAP Data'!$A$7:$OA$1791,H$4,FALSE),"")</f>
        <v>731274.51</v>
      </c>
      <c r="I75" s="32">
        <f>IFERROR(VLOOKUP($D75,'SAP Data'!$A$7:$OA$1791,I$4,FALSE),"")</f>
        <v>718922.04</v>
      </c>
      <c r="J75" s="32">
        <f>IFERROR(VLOOKUP($D75,'SAP Data'!$A$7:$OA$1791,J$4,FALSE),"")</f>
        <v>1010795.88</v>
      </c>
      <c r="K75" s="32">
        <f>IFERROR(VLOOKUP($D75,'SAP Data'!$A$7:$OA$1791,K$4,FALSE),"")</f>
        <v>1214772.6599999999</v>
      </c>
      <c r="L75" s="32">
        <f>IFERROR(VLOOKUP($D75,'SAP Data'!$A$7:$OA$1795,L$4,FALSE),"")</f>
        <v>1130859.72</v>
      </c>
      <c r="M75" s="32">
        <f>IFERROR(VLOOKUP($D75,'SAP Data'!$A$7:$OA$1795,M$4,FALSE),"")</f>
        <v>1041658.65</v>
      </c>
      <c r="N75" s="32">
        <f>IFERROR(VLOOKUP($D75,'SAP Data'!$A$7:$OA$1795,N$4,FALSE),"")</f>
        <v>494776.97</v>
      </c>
      <c r="O75" s="32">
        <f>IFERROR(VLOOKUP($D75,'SAP Data'!$A$7:$OA$1795,O$4,FALSE),"")</f>
        <v>728513.49</v>
      </c>
      <c r="P75" s="32">
        <f>IFERROR(VLOOKUP($D75,'SAP Data'!$A$7:$OA$1795,P$4,FALSE),"")</f>
        <v>400395.18</v>
      </c>
      <c r="Q75" s="32">
        <f>IFERROR(VLOOKUP($D75,'SAP Data'!$A$7:$OA$1795,Q$4,FALSE),"")</f>
        <v>503989.46</v>
      </c>
      <c r="R75" s="32">
        <f>IFERROR(VLOOKUP($D75,'SAP Data'!$A$7:$OA$1795,R$4,FALSE),"")</f>
        <v>568179.61</v>
      </c>
      <c r="T75" s="32">
        <f t="shared" si="8"/>
        <v>770535.29375000007</v>
      </c>
      <c r="U75" s="13"/>
      <c r="V75" s="13">
        <f t="shared" si="9"/>
        <v>770535.29375000007</v>
      </c>
      <c r="Y75" s="13">
        <f t="shared" si="10"/>
        <v>0</v>
      </c>
      <c r="AA75" s="13">
        <f t="shared" si="11"/>
        <v>0</v>
      </c>
      <c r="AC75" s="13">
        <f t="shared" si="12"/>
        <v>0</v>
      </c>
      <c r="AE75" s="13">
        <f t="shared" si="13"/>
        <v>0</v>
      </c>
      <c r="AG75" s="13">
        <f t="shared" si="14"/>
        <v>0</v>
      </c>
      <c r="AI75" s="13">
        <f t="shared" si="15"/>
        <v>0</v>
      </c>
      <c r="AJ75" s="15"/>
    </row>
    <row r="76" spans="2:36" outlineLevel="1" x14ac:dyDescent="0.2">
      <c r="B76" s="11" t="str">
        <f>VLOOKUP(D76,'line assign basis'!$A$8:$D$788,2,FALSE)</f>
        <v>CASH - WELLS - PAYRO</v>
      </c>
      <c r="C76" s="14" t="s">
        <v>149</v>
      </c>
      <c r="D76" s="14" t="s">
        <v>147</v>
      </c>
      <c r="E76" s="14">
        <f>IFERROR(VLOOKUP(D76,'line assign basis'!$A$8:$D$622,4,FALSE),"")</f>
        <v>4</v>
      </c>
      <c r="F76" s="32">
        <f>IFERROR(VLOOKUP($D76,'SAP Data'!$A$7:$OA$1791,F$4,FALSE),"")</f>
        <v>0</v>
      </c>
      <c r="G76" s="32">
        <f>IFERROR(VLOOKUP($D76,'SAP Data'!$A$7:$OA$1791,G$4,FALSE),"")</f>
        <v>0</v>
      </c>
      <c r="H76" s="32">
        <f>IFERROR(VLOOKUP($D76,'SAP Data'!$A$7:$OA$1791,H$4,FALSE),"")</f>
        <v>0</v>
      </c>
      <c r="I76" s="32">
        <f>IFERROR(VLOOKUP($D76,'SAP Data'!$A$7:$OA$1791,I$4,FALSE),"")</f>
        <v>0</v>
      </c>
      <c r="J76" s="32">
        <f>IFERROR(VLOOKUP($D76,'SAP Data'!$A$7:$OA$1791,J$4,FALSE),"")</f>
        <v>0</v>
      </c>
      <c r="K76" s="32">
        <f>IFERROR(VLOOKUP($D76,'SAP Data'!$A$7:$OA$1791,K$4,FALSE),"")</f>
        <v>0</v>
      </c>
      <c r="L76" s="32">
        <f>IFERROR(VLOOKUP($D76,'SAP Data'!$A$7:$OA$1795,L$4,FALSE),"")</f>
        <v>0</v>
      </c>
      <c r="M76" s="32">
        <f>IFERROR(VLOOKUP($D76,'SAP Data'!$A$7:$OA$1795,M$4,FALSE),"")</f>
        <v>0</v>
      </c>
      <c r="N76" s="32">
        <f>IFERROR(VLOOKUP($D76,'SAP Data'!$A$7:$OA$1795,N$4,FALSE),"")</f>
        <v>0</v>
      </c>
      <c r="O76" s="32">
        <f>IFERROR(VLOOKUP($D76,'SAP Data'!$A$7:$OA$1795,O$4,FALSE),"")</f>
        <v>0</v>
      </c>
      <c r="P76" s="32">
        <f>IFERROR(VLOOKUP($D76,'SAP Data'!$A$7:$OA$1795,P$4,FALSE),"")</f>
        <v>0</v>
      </c>
      <c r="Q76" s="32">
        <f>IFERROR(VLOOKUP($D76,'SAP Data'!$A$7:$OA$1795,Q$4,FALSE),"")</f>
        <v>0</v>
      </c>
      <c r="R76" s="32">
        <f>IFERROR(VLOOKUP($D76,'SAP Data'!$A$7:$OA$1795,R$4,FALSE),"")</f>
        <v>0</v>
      </c>
      <c r="T76" s="32">
        <f t="shared" si="8"/>
        <v>0</v>
      </c>
      <c r="U76" s="13"/>
      <c r="V76" s="13">
        <f t="shared" si="9"/>
        <v>0</v>
      </c>
      <c r="Y76" s="13">
        <f t="shared" si="10"/>
        <v>0</v>
      </c>
      <c r="AA76" s="13">
        <f t="shared" si="11"/>
        <v>0</v>
      </c>
      <c r="AC76" s="13">
        <f t="shared" si="12"/>
        <v>0</v>
      </c>
      <c r="AE76" s="13">
        <f t="shared" si="13"/>
        <v>0</v>
      </c>
      <c r="AG76" s="13">
        <f t="shared" si="14"/>
        <v>0</v>
      </c>
      <c r="AI76" s="13">
        <f t="shared" si="15"/>
        <v>0</v>
      </c>
      <c r="AJ76" s="15"/>
    </row>
    <row r="77" spans="2:36" outlineLevel="1" x14ac:dyDescent="0.2">
      <c r="B77" s="11" t="str">
        <f>VLOOKUP(D77,'line assign basis'!$A$8:$D$788,2,FALSE)</f>
        <v>CASH - WELLS - AP</v>
      </c>
      <c r="C77" s="14" t="s">
        <v>152</v>
      </c>
      <c r="D77" s="14" t="s">
        <v>150</v>
      </c>
      <c r="E77" s="14">
        <f>IFERROR(VLOOKUP(D77,'line assign basis'!$A$8:$D$622,4,FALSE),"")</f>
        <v>4</v>
      </c>
      <c r="F77" s="32">
        <f>IFERROR(VLOOKUP($D77,'SAP Data'!$A$7:$OA$1791,F$4,FALSE),"")</f>
        <v>455.75</v>
      </c>
      <c r="G77" s="32">
        <f>IFERROR(VLOOKUP($D77,'SAP Data'!$A$7:$OA$1791,G$4,FALSE),"")</f>
        <v>455.75</v>
      </c>
      <c r="H77" s="32">
        <f>IFERROR(VLOOKUP($D77,'SAP Data'!$A$7:$OA$1791,H$4,FALSE),"")</f>
        <v>455.75</v>
      </c>
      <c r="I77" s="32">
        <f>IFERROR(VLOOKUP($D77,'SAP Data'!$A$7:$OA$1791,I$4,FALSE),"")</f>
        <v>455.75</v>
      </c>
      <c r="J77" s="32">
        <f>IFERROR(VLOOKUP($D77,'SAP Data'!$A$7:$OA$1791,J$4,FALSE),"")</f>
        <v>455.75</v>
      </c>
      <c r="K77" s="32">
        <f>IFERROR(VLOOKUP($D77,'SAP Data'!$A$7:$OA$1791,K$4,FALSE),"")</f>
        <v>455.75</v>
      </c>
      <c r="L77" s="32">
        <f>IFERROR(VLOOKUP($D77,'SAP Data'!$A$7:$OA$1795,L$4,FALSE),"")</f>
        <v>455.75</v>
      </c>
      <c r="M77" s="32">
        <f>IFERROR(VLOOKUP($D77,'SAP Data'!$A$7:$OA$1795,M$4,FALSE),"")</f>
        <v>455.75</v>
      </c>
      <c r="N77" s="32">
        <f>IFERROR(VLOOKUP($D77,'SAP Data'!$A$7:$OA$1795,N$4,FALSE),"")</f>
        <v>455.75</v>
      </c>
      <c r="O77" s="32">
        <f>IFERROR(VLOOKUP($D77,'SAP Data'!$A$7:$OA$1795,O$4,FALSE),"")</f>
        <v>455.75</v>
      </c>
      <c r="P77" s="32">
        <f>IFERROR(VLOOKUP($D77,'SAP Data'!$A$7:$OA$1795,P$4,FALSE),"")</f>
        <v>455.75</v>
      </c>
      <c r="Q77" s="32">
        <f>IFERROR(VLOOKUP($D77,'SAP Data'!$A$7:$OA$1795,Q$4,FALSE),"")</f>
        <v>455.75</v>
      </c>
      <c r="R77" s="32">
        <f>IFERROR(VLOOKUP($D77,'SAP Data'!$A$7:$OA$1795,R$4,FALSE),"")</f>
        <v>455.75</v>
      </c>
      <c r="T77" s="32">
        <f t="shared" si="8"/>
        <v>455.75</v>
      </c>
      <c r="U77" s="13"/>
      <c r="V77" s="13">
        <f t="shared" si="9"/>
        <v>455.75</v>
      </c>
      <c r="Y77" s="13">
        <f t="shared" si="10"/>
        <v>0</v>
      </c>
      <c r="AA77" s="13">
        <f t="shared" si="11"/>
        <v>0</v>
      </c>
      <c r="AC77" s="13">
        <f t="shared" si="12"/>
        <v>0</v>
      </c>
      <c r="AE77" s="13">
        <f t="shared" si="13"/>
        <v>0</v>
      </c>
      <c r="AG77" s="13">
        <f t="shared" si="14"/>
        <v>0</v>
      </c>
      <c r="AI77" s="13">
        <f t="shared" si="15"/>
        <v>0</v>
      </c>
      <c r="AJ77" s="15"/>
    </row>
    <row r="78" spans="2:36" outlineLevel="1" x14ac:dyDescent="0.2">
      <c r="B78" s="11" t="str">
        <f>VLOOKUP(D78,'line assign basis'!$A$8:$D$788,2,FALSE)</f>
        <v>CASH - WF GAS STORAG</v>
      </c>
      <c r="C78" s="14" t="s">
        <v>155</v>
      </c>
      <c r="D78" s="14" t="s">
        <v>153</v>
      </c>
      <c r="E78" s="14">
        <f>IFERROR(VLOOKUP(D78,'line assign basis'!$A$8:$D$622,4,FALSE),"")</f>
        <v>4</v>
      </c>
      <c r="F78" s="32">
        <f>IFERROR(VLOOKUP($D78,'SAP Data'!$A$7:$OA$1791,F$4,FALSE),"")</f>
        <v>0</v>
      </c>
      <c r="G78" s="32">
        <f>IFERROR(VLOOKUP($D78,'SAP Data'!$A$7:$OA$1791,G$4,FALSE),"")</f>
        <v>0</v>
      </c>
      <c r="H78" s="32">
        <f>IFERROR(VLOOKUP($D78,'SAP Data'!$A$7:$OA$1791,H$4,FALSE),"")</f>
        <v>0</v>
      </c>
      <c r="I78" s="32">
        <f>IFERROR(VLOOKUP($D78,'SAP Data'!$A$7:$OA$1791,I$4,FALSE),"")</f>
        <v>0</v>
      </c>
      <c r="J78" s="32">
        <f>IFERROR(VLOOKUP($D78,'SAP Data'!$A$7:$OA$1791,J$4,FALSE),"")</f>
        <v>0</v>
      </c>
      <c r="K78" s="32">
        <f>IFERROR(VLOOKUP($D78,'SAP Data'!$A$7:$OA$1791,K$4,FALSE),"")</f>
        <v>0</v>
      </c>
      <c r="L78" s="32">
        <f>IFERROR(VLOOKUP($D78,'SAP Data'!$A$7:$OA$1795,L$4,FALSE),"")</f>
        <v>0</v>
      </c>
      <c r="M78" s="32">
        <f>IFERROR(VLOOKUP($D78,'SAP Data'!$A$7:$OA$1795,M$4,FALSE),"")</f>
        <v>0</v>
      </c>
      <c r="N78" s="32">
        <f>IFERROR(VLOOKUP($D78,'SAP Data'!$A$7:$OA$1795,N$4,FALSE),"")</f>
        <v>0</v>
      </c>
      <c r="O78" s="32">
        <f>IFERROR(VLOOKUP($D78,'SAP Data'!$A$7:$OA$1795,O$4,FALSE),"")</f>
        <v>0</v>
      </c>
      <c r="P78" s="32">
        <f>IFERROR(VLOOKUP($D78,'SAP Data'!$A$7:$OA$1795,P$4,FALSE),"")</f>
        <v>0</v>
      </c>
      <c r="Q78" s="32">
        <f>IFERROR(VLOOKUP($D78,'SAP Data'!$A$7:$OA$1795,Q$4,FALSE),"")</f>
        <v>0</v>
      </c>
      <c r="R78" s="32">
        <f>IFERROR(VLOOKUP($D78,'SAP Data'!$A$7:$OA$1795,R$4,FALSE),"")</f>
        <v>0</v>
      </c>
      <c r="T78" s="32">
        <f t="shared" si="8"/>
        <v>0</v>
      </c>
      <c r="U78" s="13"/>
      <c r="V78" s="13">
        <f t="shared" si="9"/>
        <v>0</v>
      </c>
      <c r="Y78" s="13">
        <f t="shared" si="10"/>
        <v>0</v>
      </c>
      <c r="AA78" s="13">
        <f t="shared" si="11"/>
        <v>0</v>
      </c>
      <c r="AC78" s="13">
        <f t="shared" si="12"/>
        <v>0</v>
      </c>
      <c r="AE78" s="13">
        <f t="shared" si="13"/>
        <v>0</v>
      </c>
      <c r="AG78" s="13">
        <f t="shared" si="14"/>
        <v>0</v>
      </c>
      <c r="AI78" s="13">
        <f t="shared" si="15"/>
        <v>0</v>
      </c>
      <c r="AJ78" s="15"/>
    </row>
    <row r="79" spans="2:36" outlineLevel="1" x14ac:dyDescent="0.2">
      <c r="B79" s="11" t="str">
        <f>VLOOKUP(D79,'line assign basis'!$A$8:$D$788,2,FALSE)</f>
        <v>Treasury WF Clearing</v>
      </c>
      <c r="C79" s="14" t="s">
        <v>158</v>
      </c>
      <c r="D79" s="14" t="s">
        <v>156</v>
      </c>
      <c r="E79" s="14">
        <f>IFERROR(VLOOKUP(D79,'line assign basis'!$A$8:$D$622,4,FALSE),"")</f>
        <v>4</v>
      </c>
      <c r="F79" s="32">
        <f>IFERROR(VLOOKUP($D79,'SAP Data'!$A$7:$OA$1791,F$4,FALSE),"")</f>
        <v>0.26</v>
      </c>
      <c r="G79" s="32">
        <f>IFERROR(VLOOKUP($D79,'SAP Data'!$A$7:$OA$1791,G$4,FALSE),"")</f>
        <v>0.26</v>
      </c>
      <c r="H79" s="32">
        <f>IFERROR(VLOOKUP($D79,'SAP Data'!$A$7:$OA$1791,H$4,FALSE),"")</f>
        <v>0.26</v>
      </c>
      <c r="I79" s="32">
        <f>IFERROR(VLOOKUP($D79,'SAP Data'!$A$7:$OA$1791,I$4,FALSE),"")</f>
        <v>0.26</v>
      </c>
      <c r="J79" s="112">
        <f>IFERROR(VLOOKUP($D79,'SAP Data'!$A$7:$OA$1791,J$4,FALSE),"")</f>
        <v>0.26</v>
      </c>
      <c r="K79" s="112">
        <f>IFERROR(VLOOKUP($D79,'SAP Data'!$A$7:$OA$1791,K$4,FALSE),"")</f>
        <v>0.26</v>
      </c>
      <c r="L79" s="112">
        <f>IFERROR(VLOOKUP($D79,'SAP Data'!$A$7:$OA$1795,L$4,FALSE),"")</f>
        <v>0.26</v>
      </c>
      <c r="M79" s="112">
        <f>IFERROR(VLOOKUP($D79,'SAP Data'!$A$7:$OA$1795,M$4,FALSE),"")</f>
        <v>0.26</v>
      </c>
      <c r="N79" s="112">
        <f>IFERROR(VLOOKUP($D79,'SAP Data'!$A$7:$OA$1795,N$4,FALSE),"")</f>
        <v>0.26</v>
      </c>
      <c r="O79" s="32">
        <f>IFERROR(VLOOKUP($D79,'SAP Data'!$A$7:$OA$1795,O$4,FALSE),"")</f>
        <v>-48699999.740000002</v>
      </c>
      <c r="P79" s="32">
        <f>IFERROR(VLOOKUP($D79,'SAP Data'!$A$7:$OA$1795,P$4,FALSE),"")</f>
        <v>0.26</v>
      </c>
      <c r="Q79" s="32">
        <f>IFERROR(VLOOKUP($D79,'SAP Data'!$A$7:$OA$1795,Q$4,FALSE),"")</f>
        <v>0.26</v>
      </c>
      <c r="R79" s="32">
        <f>IFERROR(VLOOKUP($D79,'SAP Data'!$A$7:$OA$1795,R$4,FALSE),"")</f>
        <v>0.26</v>
      </c>
      <c r="T79" s="32">
        <f t="shared" si="8"/>
        <v>-4058333.0733333337</v>
      </c>
      <c r="U79" s="13"/>
      <c r="V79" s="13">
        <f t="shared" si="9"/>
        <v>-4058333.0733333337</v>
      </c>
      <c r="Y79" s="13">
        <f t="shared" si="10"/>
        <v>0</v>
      </c>
      <c r="AA79" s="13">
        <f t="shared" si="11"/>
        <v>0</v>
      </c>
      <c r="AC79" s="13">
        <f t="shared" si="12"/>
        <v>0</v>
      </c>
      <c r="AE79" s="13">
        <f t="shared" si="13"/>
        <v>0</v>
      </c>
      <c r="AG79" s="13">
        <f t="shared" si="14"/>
        <v>0</v>
      </c>
      <c r="AI79" s="13">
        <f t="shared" si="15"/>
        <v>0</v>
      </c>
      <c r="AJ79" s="15"/>
    </row>
    <row r="80" spans="2:36" outlineLevel="1" x14ac:dyDescent="0.2">
      <c r="B80" s="11" t="str">
        <f>VLOOKUP(D80,'line assign basis'!$A$8:$D$788,2,FALSE)</f>
        <v>Accts Pay WF Clearin</v>
      </c>
      <c r="C80" s="14" t="s">
        <v>161</v>
      </c>
      <c r="D80" s="14" t="s">
        <v>159</v>
      </c>
      <c r="E80" s="14">
        <f>IFERROR(VLOOKUP(D80,'line assign basis'!$A$8:$D$622,4,FALSE),"")</f>
        <v>4</v>
      </c>
      <c r="F80" s="32">
        <f>IFERROR(VLOOKUP($D80,'SAP Data'!$A$7:$OA$1791,F$4,FALSE),"")</f>
        <v>-723531.28</v>
      </c>
      <c r="G80" s="32">
        <f>IFERROR(VLOOKUP($D80,'SAP Data'!$A$7:$OA$1791,G$4,FALSE),"")</f>
        <v>-1122679.6100000001</v>
      </c>
      <c r="H80" s="32">
        <f>IFERROR(VLOOKUP($D80,'SAP Data'!$A$7:$OA$1791,H$4,FALSE),"")</f>
        <v>27999109.93</v>
      </c>
      <c r="I80" s="32">
        <f>IFERROR(VLOOKUP($D80,'SAP Data'!$A$7:$OA$1791,I$4,FALSE),"")</f>
        <v>-882737.16</v>
      </c>
      <c r="J80" s="32">
        <f>IFERROR(VLOOKUP($D80,'SAP Data'!$A$7:$OA$1791,J$4,FALSE),"")</f>
        <v>-1049804.96</v>
      </c>
      <c r="K80" s="32">
        <f>IFERROR(VLOOKUP($D80,'SAP Data'!$A$7:$OA$1791,K$4,FALSE),"")</f>
        <v>-4457638.8</v>
      </c>
      <c r="L80" s="32">
        <f>IFERROR(VLOOKUP($D80,'SAP Data'!$A$7:$OA$1795,L$4,FALSE),"")</f>
        <v>-1074818.8899999999</v>
      </c>
      <c r="M80" s="32">
        <f>IFERROR(VLOOKUP($D80,'SAP Data'!$A$7:$OA$1795,M$4,FALSE),"")</f>
        <v>-1923999.73</v>
      </c>
      <c r="N80" s="32">
        <f>IFERROR(VLOOKUP($D80,'SAP Data'!$A$7:$OA$1795,N$4,FALSE),"")</f>
        <v>-2905052.81</v>
      </c>
      <c r="O80" s="32">
        <f>IFERROR(VLOOKUP($D80,'SAP Data'!$A$7:$OA$1795,O$4,FALSE),"")</f>
        <v>-1053066.1399999999</v>
      </c>
      <c r="P80" s="32">
        <f>IFERROR(VLOOKUP($D80,'SAP Data'!$A$7:$OA$1795,P$4,FALSE),"")</f>
        <v>-902448.7</v>
      </c>
      <c r="Q80" s="32">
        <f>IFERROR(VLOOKUP($D80,'SAP Data'!$A$7:$OA$1795,Q$4,FALSE),"")</f>
        <v>-695101.89</v>
      </c>
      <c r="R80" s="32">
        <f>IFERROR(VLOOKUP($D80,'SAP Data'!$A$7:$OA$1795,R$4,FALSE),"")</f>
        <v>-4941050.92</v>
      </c>
      <c r="T80" s="32">
        <f t="shared" si="8"/>
        <v>758289.17833333311</v>
      </c>
      <c r="U80" s="13"/>
      <c r="V80" s="13">
        <f t="shared" si="9"/>
        <v>758289.17833333311</v>
      </c>
      <c r="Y80" s="13">
        <f t="shared" si="10"/>
        <v>0</v>
      </c>
      <c r="AA80" s="13">
        <f t="shared" si="11"/>
        <v>0</v>
      </c>
      <c r="AC80" s="13">
        <f t="shared" si="12"/>
        <v>0</v>
      </c>
      <c r="AE80" s="13">
        <f t="shared" si="13"/>
        <v>0</v>
      </c>
      <c r="AG80" s="13">
        <f t="shared" si="14"/>
        <v>0</v>
      </c>
      <c r="AI80" s="13">
        <f t="shared" si="15"/>
        <v>0</v>
      </c>
      <c r="AJ80" s="15"/>
    </row>
    <row r="81" spans="2:36" outlineLevel="1" x14ac:dyDescent="0.2">
      <c r="B81" s="11" t="str">
        <f>VLOOKUP(D81,'line assign basis'!$A$8:$D$788,2,FALSE)</f>
        <v>Accts Pay WF-AP Clea</v>
      </c>
      <c r="C81" s="14" t="s">
        <v>164</v>
      </c>
      <c r="D81" s="14" t="s">
        <v>162</v>
      </c>
      <c r="E81" s="14">
        <f>IFERROR(VLOOKUP(D81,'line assign basis'!$A$8:$D$622,4,FALSE),"")</f>
        <v>4</v>
      </c>
      <c r="F81" s="32">
        <f>IFERROR(VLOOKUP($D81,'SAP Data'!$A$7:$OA$1791,F$4,FALSE),"")</f>
        <v>-2352051.86</v>
      </c>
      <c r="G81" s="32">
        <f>IFERROR(VLOOKUP($D81,'SAP Data'!$A$7:$OA$1791,G$4,FALSE),"")</f>
        <v>-2881021.42</v>
      </c>
      <c r="H81" s="32">
        <f>IFERROR(VLOOKUP($D81,'SAP Data'!$A$7:$OA$1791,H$4,FALSE),"")</f>
        <v>-2513504.36</v>
      </c>
      <c r="I81" s="32">
        <f>IFERROR(VLOOKUP($D81,'SAP Data'!$A$7:$OA$1791,I$4,FALSE),"")</f>
        <v>-2860322.32</v>
      </c>
      <c r="J81" s="32">
        <f>IFERROR(VLOOKUP($D81,'SAP Data'!$A$7:$OA$1791,J$4,FALSE),"")</f>
        <v>-1878387.91</v>
      </c>
      <c r="K81" s="32">
        <f>IFERROR(VLOOKUP($D81,'SAP Data'!$A$7:$OA$1791,K$4,FALSE),"")</f>
        <v>-3959780.97</v>
      </c>
      <c r="L81" s="32">
        <f>IFERROR(VLOOKUP($D81,'SAP Data'!$A$7:$OA$1795,L$4,FALSE),"")</f>
        <v>-2513177.73</v>
      </c>
      <c r="M81" s="32">
        <f>IFERROR(VLOOKUP($D81,'SAP Data'!$A$7:$OA$1795,M$4,FALSE),"")</f>
        <v>-3401606.09</v>
      </c>
      <c r="N81" s="32">
        <f>IFERROR(VLOOKUP($D81,'SAP Data'!$A$7:$OA$1795,N$4,FALSE),"")</f>
        <v>-2638008.14</v>
      </c>
      <c r="O81" s="32">
        <f>IFERROR(VLOOKUP($D81,'SAP Data'!$A$7:$OA$1795,O$4,FALSE),"")</f>
        <v>-2477272.37</v>
      </c>
      <c r="P81" s="32">
        <f>IFERROR(VLOOKUP($D81,'SAP Data'!$A$7:$OA$1795,P$4,FALSE),"")</f>
        <v>-3219817.9</v>
      </c>
      <c r="Q81" s="32">
        <f>IFERROR(VLOOKUP($D81,'SAP Data'!$A$7:$OA$1795,Q$4,FALSE),"")</f>
        <v>-1807088.27</v>
      </c>
      <c r="R81" s="32">
        <f>IFERROR(VLOOKUP($D81,'SAP Data'!$A$7:$OA$1795,R$4,FALSE),"")</f>
        <v>-2296392.12</v>
      </c>
      <c r="T81" s="32">
        <f t="shared" si="8"/>
        <v>-2706184.1225000001</v>
      </c>
      <c r="U81" s="13"/>
      <c r="V81" s="13">
        <f t="shared" si="9"/>
        <v>-2706184.1225000001</v>
      </c>
      <c r="Y81" s="13">
        <f t="shared" si="10"/>
        <v>0</v>
      </c>
      <c r="AA81" s="13">
        <f t="shared" si="11"/>
        <v>0</v>
      </c>
      <c r="AC81" s="13">
        <f t="shared" si="12"/>
        <v>0</v>
      </c>
      <c r="AE81" s="13">
        <f t="shared" si="13"/>
        <v>0</v>
      </c>
      <c r="AG81" s="13">
        <f t="shared" si="14"/>
        <v>0</v>
      </c>
      <c r="AI81" s="13">
        <f t="shared" si="15"/>
        <v>0</v>
      </c>
      <c r="AJ81" s="15"/>
    </row>
    <row r="82" spans="2:36" outlineLevel="1" x14ac:dyDescent="0.2">
      <c r="B82" s="11" t="str">
        <f>VLOOKUP(D82,'line assign basis'!$A$8:$D$788,2,FALSE)</f>
        <v>Payroll WF Clearing</v>
      </c>
      <c r="C82" s="14" t="s">
        <v>167</v>
      </c>
      <c r="D82" s="14" t="s">
        <v>165</v>
      </c>
      <c r="E82" s="14">
        <f>IFERROR(VLOOKUP(D82,'line assign basis'!$A$8:$D$622,4,FALSE),"")</f>
        <v>4</v>
      </c>
      <c r="F82" s="32">
        <f>IFERROR(VLOOKUP($D82,'SAP Data'!$A$7:$OA$1791,F$4,FALSE),"")</f>
        <v>223814.38</v>
      </c>
      <c r="G82" s="32">
        <f>IFERROR(VLOOKUP($D82,'SAP Data'!$A$7:$OA$1791,G$4,FALSE),"")</f>
        <v>230643.54</v>
      </c>
      <c r="H82" s="32">
        <f>IFERROR(VLOOKUP($D82,'SAP Data'!$A$7:$OA$1791,H$4,FALSE),"")</f>
        <v>236342.68</v>
      </c>
      <c r="I82" s="32">
        <f>IFERROR(VLOOKUP($D82,'SAP Data'!$A$7:$OA$1791,I$4,FALSE),"")</f>
        <v>244602.36</v>
      </c>
      <c r="J82" s="32">
        <f>IFERROR(VLOOKUP($D82,'SAP Data'!$A$7:$OA$1791,J$4,FALSE),"")</f>
        <v>188609.97</v>
      </c>
      <c r="K82" s="32">
        <f>IFERROR(VLOOKUP($D82,'SAP Data'!$A$7:$OA$1791,K$4,FALSE),"")</f>
        <v>232832.64000000001</v>
      </c>
      <c r="L82" s="32">
        <f>IFERROR(VLOOKUP($D82,'SAP Data'!$A$7:$OA$1795,L$4,FALSE),"")</f>
        <v>232160.35</v>
      </c>
      <c r="M82" s="32">
        <f>IFERROR(VLOOKUP($D82,'SAP Data'!$A$7:$OA$1795,M$4,FALSE),"")</f>
        <v>236420.39</v>
      </c>
      <c r="N82" s="32">
        <f>IFERROR(VLOOKUP($D82,'SAP Data'!$A$7:$OA$1795,N$4,FALSE),"")</f>
        <v>167269.37</v>
      </c>
      <c r="O82" s="32">
        <f>IFERROR(VLOOKUP($D82,'SAP Data'!$A$7:$OA$1795,O$4,FALSE),"")</f>
        <v>234155.12</v>
      </c>
      <c r="P82" s="32">
        <f>IFERROR(VLOOKUP($D82,'SAP Data'!$A$7:$OA$1795,P$4,FALSE),"")</f>
        <v>209454.3</v>
      </c>
      <c r="Q82" s="32">
        <f>IFERROR(VLOOKUP($D82,'SAP Data'!$A$7:$OA$1795,Q$4,FALSE),"")</f>
        <v>239016.17</v>
      </c>
      <c r="R82" s="32">
        <f>IFERROR(VLOOKUP($D82,'SAP Data'!$A$7:$OA$1795,R$4,FALSE),"")</f>
        <v>220397.33</v>
      </c>
      <c r="T82" s="32">
        <f t="shared" si="8"/>
        <v>222801.06208333335</v>
      </c>
      <c r="U82" s="13"/>
      <c r="V82" s="13">
        <f t="shared" si="9"/>
        <v>222801.06208333335</v>
      </c>
      <c r="Y82" s="13">
        <f t="shared" si="10"/>
        <v>0</v>
      </c>
      <c r="AA82" s="13">
        <f t="shared" si="11"/>
        <v>0</v>
      </c>
      <c r="AC82" s="13">
        <f t="shared" si="12"/>
        <v>0</v>
      </c>
      <c r="AE82" s="13">
        <f t="shared" si="13"/>
        <v>0</v>
      </c>
      <c r="AG82" s="13">
        <f t="shared" si="14"/>
        <v>0</v>
      </c>
      <c r="AI82" s="13">
        <f t="shared" si="15"/>
        <v>0</v>
      </c>
      <c r="AJ82" s="15"/>
    </row>
    <row r="83" spans="2:36" outlineLevel="1" x14ac:dyDescent="0.2">
      <c r="B83" s="11" t="str">
        <f>VLOOKUP(D83,'line assign basis'!$A$8:$D$788,2,FALSE)</f>
        <v>Towers Watson Clring</v>
      </c>
      <c r="C83" s="14" t="s">
        <v>170</v>
      </c>
      <c r="D83" s="14" t="s">
        <v>168</v>
      </c>
      <c r="E83" s="14">
        <f>IFERROR(VLOOKUP(D83,'line assign basis'!$A$8:$D$622,4,FALSE),"")</f>
        <v>4</v>
      </c>
      <c r="F83" s="32">
        <f>IFERROR(VLOOKUP($D83,'SAP Data'!$A$7:$OA$1791,F$4,FALSE),"")</f>
        <v>-135.83000000000001</v>
      </c>
      <c r="G83" s="32">
        <f>IFERROR(VLOOKUP($D83,'SAP Data'!$A$7:$OA$1791,G$4,FALSE),"")</f>
        <v>-338</v>
      </c>
      <c r="H83" s="32">
        <f>IFERROR(VLOOKUP($D83,'SAP Data'!$A$7:$OA$1791,H$4,FALSE),"")</f>
        <v>0</v>
      </c>
      <c r="I83" s="32">
        <f>IFERROR(VLOOKUP($D83,'SAP Data'!$A$7:$OA$1791,I$4,FALSE),"")</f>
        <v>-127</v>
      </c>
      <c r="J83" s="32">
        <f>IFERROR(VLOOKUP($D83,'SAP Data'!$A$7:$OA$1791,J$4,FALSE),"")</f>
        <v>0</v>
      </c>
      <c r="K83" s="32">
        <f>IFERROR(VLOOKUP($D83,'SAP Data'!$A$7:$OA$1791,K$4,FALSE),"")</f>
        <v>139.77000000000001</v>
      </c>
      <c r="L83" s="32">
        <f>IFERROR(VLOOKUP($D83,'SAP Data'!$A$7:$OA$1795,L$4,FALSE),"")</f>
        <v>-1198.47</v>
      </c>
      <c r="M83" s="32">
        <f>IFERROR(VLOOKUP($D83,'SAP Data'!$A$7:$OA$1795,M$4,FALSE),"")</f>
        <v>-3915.23</v>
      </c>
      <c r="N83" s="32">
        <f>IFERROR(VLOOKUP($D83,'SAP Data'!$A$7:$OA$1795,N$4,FALSE),"")</f>
        <v>0</v>
      </c>
      <c r="O83" s="32">
        <f>IFERROR(VLOOKUP($D83,'SAP Data'!$A$7:$OA$1795,O$4,FALSE),"")</f>
        <v>-2340.36</v>
      </c>
      <c r="P83" s="32">
        <f>IFERROR(VLOOKUP($D83,'SAP Data'!$A$7:$OA$1795,P$4,FALSE),"")</f>
        <v>-1723.82</v>
      </c>
      <c r="Q83" s="32">
        <f>IFERROR(VLOOKUP($D83,'SAP Data'!$A$7:$OA$1795,Q$4,FALSE),"")</f>
        <v>-756.38</v>
      </c>
      <c r="R83" s="32">
        <f>IFERROR(VLOOKUP($D83,'SAP Data'!$A$7:$OA$1795,R$4,FALSE),"")</f>
        <v>-583.66</v>
      </c>
      <c r="T83" s="32">
        <f t="shared" si="8"/>
        <v>-884.93625000000009</v>
      </c>
      <c r="U83" s="13"/>
      <c r="V83" s="13">
        <f t="shared" si="9"/>
        <v>-884.93625000000009</v>
      </c>
      <c r="Y83" s="13">
        <f t="shared" si="10"/>
        <v>0</v>
      </c>
      <c r="AA83" s="13">
        <f t="shared" si="11"/>
        <v>0</v>
      </c>
      <c r="AC83" s="13">
        <f t="shared" si="12"/>
        <v>0</v>
      </c>
      <c r="AE83" s="13">
        <f t="shared" si="13"/>
        <v>0</v>
      </c>
      <c r="AG83" s="13">
        <f t="shared" si="14"/>
        <v>0</v>
      </c>
      <c r="AI83" s="13">
        <f t="shared" si="15"/>
        <v>0</v>
      </c>
      <c r="AJ83" s="15"/>
    </row>
    <row r="84" spans="2:36" outlineLevel="1" x14ac:dyDescent="0.2">
      <c r="B84" s="11" t="str">
        <f>VLOOKUP(D84,'line assign basis'!$A$8:$D$788,2,FALSE)</f>
        <v>PMT PROC CASH CLEAR</v>
      </c>
      <c r="C84" s="14" t="s">
        <v>172</v>
      </c>
      <c r="D84" s="14" t="s">
        <v>171</v>
      </c>
      <c r="E84" s="14">
        <f>IFERROR(VLOOKUP(D84,'line assign basis'!$A$8:$D$622,4,FALSE),"")</f>
        <v>4</v>
      </c>
      <c r="F84" s="32">
        <f>IFERROR(VLOOKUP($D84,'SAP Data'!$A$7:$OA$1791,F$4,FALSE),"")</f>
        <v>288443.24</v>
      </c>
      <c r="G84" s="32">
        <f>IFERROR(VLOOKUP($D84,'SAP Data'!$A$7:$OA$1791,G$4,FALSE),"")</f>
        <v>289485.32</v>
      </c>
      <c r="H84" s="32">
        <f>IFERROR(VLOOKUP($D84,'SAP Data'!$A$7:$OA$1791,H$4,FALSE),"")</f>
        <v>-372584.55</v>
      </c>
      <c r="I84" s="32">
        <f>IFERROR(VLOOKUP($D84,'SAP Data'!$A$7:$OA$1791,I$4,FALSE),"")</f>
        <v>310435</v>
      </c>
      <c r="J84" s="32">
        <f>IFERROR(VLOOKUP($D84,'SAP Data'!$A$7:$OA$1791,J$4,FALSE),"")</f>
        <v>467847.84</v>
      </c>
      <c r="K84" s="32">
        <f>IFERROR(VLOOKUP($D84,'SAP Data'!$A$7:$OA$1791,K$4,FALSE),"")</f>
        <v>760568.24</v>
      </c>
      <c r="L84" s="32">
        <f>IFERROR(VLOOKUP($D84,'SAP Data'!$A$7:$OA$1795,L$4,FALSE),"")</f>
        <v>-1816214.89</v>
      </c>
      <c r="M84" s="32">
        <f>IFERROR(VLOOKUP($D84,'SAP Data'!$A$7:$OA$1795,M$4,FALSE),"")</f>
        <v>472276.72</v>
      </c>
      <c r="N84" s="32">
        <f>IFERROR(VLOOKUP($D84,'SAP Data'!$A$7:$OA$1795,N$4,FALSE),"")</f>
        <v>339431.77</v>
      </c>
      <c r="O84" s="32">
        <f>IFERROR(VLOOKUP($D84,'SAP Data'!$A$7:$OA$1795,O$4,FALSE),"")</f>
        <v>172379.95</v>
      </c>
      <c r="P84" s="32">
        <f>IFERROR(VLOOKUP($D84,'SAP Data'!$A$7:$OA$1795,P$4,FALSE),"")</f>
        <v>243727.53</v>
      </c>
      <c r="Q84" s="32">
        <f>IFERROR(VLOOKUP($D84,'SAP Data'!$A$7:$OA$1795,Q$4,FALSE),"")</f>
        <v>240796.2</v>
      </c>
      <c r="R84" s="32">
        <f>IFERROR(VLOOKUP($D84,'SAP Data'!$A$7:$OA$1795,R$4,FALSE),"")</f>
        <v>184298.18</v>
      </c>
      <c r="T84" s="32">
        <f t="shared" si="8"/>
        <v>112043.32</v>
      </c>
      <c r="U84" s="13"/>
      <c r="V84" s="13">
        <f t="shared" si="9"/>
        <v>112043.32</v>
      </c>
      <c r="Y84" s="13">
        <f t="shared" si="10"/>
        <v>0</v>
      </c>
      <c r="AA84" s="13">
        <f t="shared" si="11"/>
        <v>0</v>
      </c>
      <c r="AC84" s="13">
        <f t="shared" si="12"/>
        <v>0</v>
      </c>
      <c r="AE84" s="13">
        <f t="shared" si="13"/>
        <v>0</v>
      </c>
      <c r="AG84" s="13">
        <f t="shared" si="14"/>
        <v>0</v>
      </c>
      <c r="AI84" s="13">
        <f t="shared" si="15"/>
        <v>0</v>
      </c>
      <c r="AJ84" s="15"/>
    </row>
    <row r="85" spans="2:36" outlineLevel="1" x14ac:dyDescent="0.2">
      <c r="B85" s="11" t="str">
        <f>VLOOKUP(D85,'line assign basis'!$A$8:$D$788,2,FALSE)</f>
        <v>Gen Actg USB Clearin</v>
      </c>
      <c r="C85" s="14" t="s">
        <v>175</v>
      </c>
      <c r="D85" s="14" t="s">
        <v>173</v>
      </c>
      <c r="E85" s="14">
        <f>IFERROR(VLOOKUP(D85,'line assign basis'!$A$8:$D$622,4,FALSE),"")</f>
        <v>4</v>
      </c>
      <c r="F85" s="32">
        <f>IFERROR(VLOOKUP($D85,'SAP Data'!$A$7:$OA$1791,F$4,FALSE),"")</f>
        <v>-536475.66</v>
      </c>
      <c r="G85" s="32">
        <f>IFERROR(VLOOKUP($D85,'SAP Data'!$A$7:$OA$1791,G$4,FALSE),"")</f>
        <v>-443576.26</v>
      </c>
      <c r="H85" s="32">
        <f>IFERROR(VLOOKUP($D85,'SAP Data'!$A$7:$OA$1791,H$4,FALSE),"")</f>
        <v>-437759.54</v>
      </c>
      <c r="I85" s="32">
        <f>IFERROR(VLOOKUP($D85,'SAP Data'!$A$7:$OA$1791,I$4,FALSE),"")</f>
        <v>-425116.69</v>
      </c>
      <c r="J85" s="32">
        <f>IFERROR(VLOOKUP($D85,'SAP Data'!$A$7:$OA$1791,J$4,FALSE),"")</f>
        <v>-500589.83</v>
      </c>
      <c r="K85" s="32">
        <f>IFERROR(VLOOKUP($D85,'SAP Data'!$A$7:$OA$1791,K$4,FALSE),"")</f>
        <v>-512476.25</v>
      </c>
      <c r="L85" s="32">
        <f>IFERROR(VLOOKUP($D85,'SAP Data'!$A$7:$OA$1795,L$4,FALSE),"")</f>
        <v>-518629.12</v>
      </c>
      <c r="M85" s="32">
        <f>IFERROR(VLOOKUP($D85,'SAP Data'!$A$7:$OA$1795,M$4,FALSE),"")</f>
        <v>-579232.69999999995</v>
      </c>
      <c r="N85" s="32">
        <f>IFERROR(VLOOKUP($D85,'SAP Data'!$A$7:$OA$1795,N$4,FALSE),"")</f>
        <v>-547940.53</v>
      </c>
      <c r="O85" s="32">
        <f>IFERROR(VLOOKUP($D85,'SAP Data'!$A$7:$OA$1795,O$4,FALSE),"")</f>
        <v>-597140.89</v>
      </c>
      <c r="P85" s="32">
        <f>IFERROR(VLOOKUP($D85,'SAP Data'!$A$7:$OA$1795,P$4,FALSE),"")</f>
        <v>-577619.97</v>
      </c>
      <c r="Q85" s="32">
        <f>IFERROR(VLOOKUP($D85,'SAP Data'!$A$7:$OA$1795,Q$4,FALSE),"")</f>
        <v>-592015.53</v>
      </c>
      <c r="R85" s="32">
        <f>IFERROR(VLOOKUP($D85,'SAP Data'!$A$7:$OA$1795,R$4,FALSE),"")</f>
        <v>-682681.79</v>
      </c>
      <c r="T85" s="32">
        <f t="shared" si="8"/>
        <v>-528473.00291666668</v>
      </c>
      <c r="U85" s="13"/>
      <c r="V85" s="13">
        <f t="shared" si="9"/>
        <v>-528473.00291666668</v>
      </c>
      <c r="Y85" s="13">
        <f t="shared" si="10"/>
        <v>0</v>
      </c>
      <c r="AA85" s="13">
        <f t="shared" si="11"/>
        <v>0</v>
      </c>
      <c r="AC85" s="13">
        <f t="shared" si="12"/>
        <v>0</v>
      </c>
      <c r="AE85" s="13">
        <f t="shared" si="13"/>
        <v>0</v>
      </c>
      <c r="AG85" s="13">
        <f t="shared" si="14"/>
        <v>0</v>
      </c>
      <c r="AI85" s="13">
        <f t="shared" si="15"/>
        <v>0</v>
      </c>
      <c r="AJ85" s="15"/>
    </row>
    <row r="86" spans="2:36" outlineLevel="1" x14ac:dyDescent="0.2">
      <c r="B86" s="11" t="str">
        <f>VLOOKUP(D86,'line assign basis'!$A$8:$D$788,2,FALSE)</f>
        <v>Appl Ctr BofA Cleari</v>
      </c>
      <c r="C86" s="14" t="s">
        <v>178</v>
      </c>
      <c r="D86" s="14" t="s">
        <v>176</v>
      </c>
      <c r="E86" s="14">
        <f>IFERROR(VLOOKUP(D86,'line assign basis'!$A$8:$D$622,4,FALSE),"")</f>
        <v>4</v>
      </c>
      <c r="F86" s="32">
        <f>IFERROR(VLOOKUP($D86,'SAP Data'!$A$7:$OA$1791,F$4,FALSE),"")</f>
        <v>0.91</v>
      </c>
      <c r="G86" s="32">
        <f>IFERROR(VLOOKUP($D86,'SAP Data'!$A$7:$OA$1791,G$4,FALSE),"")</f>
        <v>38192.480000000003</v>
      </c>
      <c r="H86" s="32">
        <f>IFERROR(VLOOKUP($D86,'SAP Data'!$A$7:$OA$1791,H$4,FALSE),"")</f>
        <v>-21988.09</v>
      </c>
      <c r="I86" s="32">
        <f>IFERROR(VLOOKUP($D86,'SAP Data'!$A$7:$OA$1791,I$4,FALSE),"")</f>
        <v>13331.81</v>
      </c>
      <c r="J86" s="32">
        <f>IFERROR(VLOOKUP($D86,'SAP Data'!$A$7:$OA$1791,J$4,FALSE),"")</f>
        <v>22967.71</v>
      </c>
      <c r="K86" s="32">
        <f>IFERROR(VLOOKUP($D86,'SAP Data'!$A$7:$OA$1791,K$4,FALSE),"")</f>
        <v>10834.82</v>
      </c>
      <c r="L86" s="32">
        <f>IFERROR(VLOOKUP($D86,'SAP Data'!$A$7:$OA$1795,L$4,FALSE),"")</f>
        <v>214.11</v>
      </c>
      <c r="M86" s="32">
        <f>IFERROR(VLOOKUP($D86,'SAP Data'!$A$7:$OA$1795,M$4,FALSE),"")</f>
        <v>15547.02</v>
      </c>
      <c r="N86" s="32">
        <f>IFERROR(VLOOKUP($D86,'SAP Data'!$A$7:$OA$1795,N$4,FALSE),"")</f>
        <v>11900.06</v>
      </c>
      <c r="O86" s="32">
        <f>IFERROR(VLOOKUP($D86,'SAP Data'!$A$7:$OA$1795,O$4,FALSE),"")</f>
        <v>12958.03</v>
      </c>
      <c r="P86" s="32">
        <f>IFERROR(VLOOKUP($D86,'SAP Data'!$A$7:$OA$1795,P$4,FALSE),"")</f>
        <v>8851.91</v>
      </c>
      <c r="Q86" s="32">
        <f>IFERROR(VLOOKUP($D86,'SAP Data'!$A$7:$OA$1795,Q$4,FALSE),"")</f>
        <v>0.91</v>
      </c>
      <c r="R86" s="32">
        <f>IFERROR(VLOOKUP($D86,'SAP Data'!$A$7:$OA$1795,R$4,FALSE),"")</f>
        <v>13367.1</v>
      </c>
      <c r="T86" s="32">
        <f t="shared" si="8"/>
        <v>9957.8979166666668</v>
      </c>
      <c r="U86" s="13"/>
      <c r="V86" s="13">
        <f t="shared" si="9"/>
        <v>9957.8979166666668</v>
      </c>
      <c r="Y86" s="13">
        <f t="shared" si="10"/>
        <v>0</v>
      </c>
      <c r="AA86" s="13">
        <f t="shared" si="11"/>
        <v>0</v>
      </c>
      <c r="AC86" s="13">
        <f t="shared" si="12"/>
        <v>0</v>
      </c>
      <c r="AE86" s="13">
        <f t="shared" si="13"/>
        <v>0</v>
      </c>
      <c r="AG86" s="13">
        <f t="shared" si="14"/>
        <v>0</v>
      </c>
      <c r="AI86" s="13">
        <f t="shared" si="15"/>
        <v>0</v>
      </c>
      <c r="AJ86" s="15"/>
    </row>
    <row r="87" spans="2:36" outlineLevel="1" x14ac:dyDescent="0.2">
      <c r="B87" s="11" t="str">
        <f>VLOOKUP(D87,'line assign basis'!$A$8:$D$788,2,FALSE)</f>
        <v>RECLASS - O/S CHECKS</v>
      </c>
      <c r="C87" s="14" t="s">
        <v>181</v>
      </c>
      <c r="D87" s="14" t="s">
        <v>179</v>
      </c>
      <c r="E87" s="14">
        <f>IFERROR(VLOOKUP(D87,'line assign basis'!$A$8:$D$622,4,FALSE),"")</f>
        <v>4</v>
      </c>
      <c r="F87" s="32">
        <f>IFERROR(VLOOKUP($D87,'SAP Data'!$A$7:$OA$1791,F$4,FALSE),"")</f>
        <v>2623181.16</v>
      </c>
      <c r="G87" s="32">
        <f>IFERROR(VLOOKUP($D87,'SAP Data'!$A$7:$OA$1791,G$4,FALSE),"")</f>
        <v>3426206.53</v>
      </c>
      <c r="H87" s="32">
        <f>IFERROR(VLOOKUP($D87,'SAP Data'!$A$7:$OA$1791,H$4,FALSE),"")</f>
        <v>0</v>
      </c>
      <c r="I87" s="32">
        <f>IFERROR(VLOOKUP($D87,'SAP Data'!$A$7:$OA$1791,I$4,FALSE),"")</f>
        <v>3198098.98</v>
      </c>
      <c r="J87" s="32">
        <f>IFERROR(VLOOKUP($D87,'SAP Data'!$A$7:$OA$1791,J$4,FALSE),"")</f>
        <v>2713055.4</v>
      </c>
      <c r="K87" s="32">
        <f>IFERROR(VLOOKUP($D87,'SAP Data'!$A$7:$OA$1791,K$4,FALSE),"")</f>
        <v>7997377.79</v>
      </c>
      <c r="L87" s="32">
        <f>IFERROR(VLOOKUP($D87,'SAP Data'!$A$7:$OA$1795,L$4,FALSE),"")</f>
        <v>0</v>
      </c>
      <c r="M87" s="32">
        <f>IFERROR(VLOOKUP($D87,'SAP Data'!$A$7:$OA$1795,M$4,FALSE),"")</f>
        <v>4918370.8</v>
      </c>
      <c r="N87" s="32">
        <f>IFERROR(VLOOKUP($D87,'SAP Data'!$A$7:$OA$1795,N$4,FALSE),"")</f>
        <v>5208456.38</v>
      </c>
      <c r="O87" s="32">
        <f>IFERROR(VLOOKUP($D87,'SAP Data'!$A$7:$OA$1795,O$4,FALSE),"")</f>
        <v>0</v>
      </c>
      <c r="P87" s="32">
        <f>IFERROR(VLOOKUP($D87,'SAP Data'!$A$7:$OA$1795,P$4,FALSE),"")</f>
        <v>3779827.06</v>
      </c>
      <c r="Q87" s="32">
        <f>IFERROR(VLOOKUP($D87,'SAP Data'!$A$7:$OA$1795,Q$4,FALSE),"")</f>
        <v>2131106.38</v>
      </c>
      <c r="R87" s="32">
        <f>IFERROR(VLOOKUP($D87,'SAP Data'!$A$7:$OA$1795,R$4,FALSE),"")</f>
        <v>6624251.0899999999</v>
      </c>
      <c r="T87" s="32">
        <f t="shared" si="8"/>
        <v>3166351.2870833334</v>
      </c>
      <c r="U87" s="13"/>
      <c r="V87" s="13">
        <f t="shared" si="9"/>
        <v>3166351.2870833334</v>
      </c>
      <c r="Y87" s="13">
        <f t="shared" si="10"/>
        <v>0</v>
      </c>
      <c r="AA87" s="13">
        <f t="shared" si="11"/>
        <v>0</v>
      </c>
      <c r="AC87" s="13">
        <f t="shared" si="12"/>
        <v>0</v>
      </c>
      <c r="AE87" s="13">
        <f t="shared" si="13"/>
        <v>0</v>
      </c>
      <c r="AG87" s="13">
        <f t="shared" si="14"/>
        <v>0</v>
      </c>
      <c r="AI87" s="13">
        <f t="shared" si="15"/>
        <v>0</v>
      </c>
      <c r="AJ87" s="15"/>
    </row>
    <row r="88" spans="2:36" outlineLevel="1" x14ac:dyDescent="0.2">
      <c r="B88" s="11" t="str">
        <f>VLOOKUP(D88,'line assign basis'!$A$8:$D$788,2,FALSE)</f>
        <v>EDC &amp; ESRIP CASH</v>
      </c>
      <c r="C88" s="14" t="s">
        <v>184</v>
      </c>
      <c r="D88" s="14" t="s">
        <v>182</v>
      </c>
      <c r="E88" s="14">
        <f>IFERROR(VLOOKUP(D88,'line assign basis'!$A$8:$D$622,4,FALSE),"")</f>
        <v>4</v>
      </c>
      <c r="F88" s="32">
        <f>IFERROR(VLOOKUP($D88,'SAP Data'!$A$7:$OA$1791,F$4,FALSE),"")</f>
        <v>2040033.16</v>
      </c>
      <c r="G88" s="32">
        <f>IFERROR(VLOOKUP($D88,'SAP Data'!$A$7:$OA$1791,G$4,FALSE),"")</f>
        <v>2051573.37</v>
      </c>
      <c r="H88" s="32">
        <f>IFERROR(VLOOKUP($D88,'SAP Data'!$A$7:$OA$1791,H$4,FALSE),"")</f>
        <v>2051573.37</v>
      </c>
      <c r="I88" s="32">
        <f>IFERROR(VLOOKUP($D88,'SAP Data'!$A$7:$OA$1791,I$4,FALSE),"")</f>
        <v>2051573.37</v>
      </c>
      <c r="J88" s="32">
        <f>IFERROR(VLOOKUP($D88,'SAP Data'!$A$7:$OA$1791,J$4,FALSE),"")</f>
        <v>3066673.74</v>
      </c>
      <c r="K88" s="32">
        <f>IFERROR(VLOOKUP($D88,'SAP Data'!$A$7:$OA$1791,K$4,FALSE),"")</f>
        <v>3064139.09</v>
      </c>
      <c r="L88" s="32">
        <f>IFERROR(VLOOKUP($D88,'SAP Data'!$A$7:$OA$1795,L$4,FALSE),"")</f>
        <v>3064139.09</v>
      </c>
      <c r="M88" s="32">
        <f>IFERROR(VLOOKUP($D88,'SAP Data'!$A$7:$OA$1795,M$4,FALSE),"")</f>
        <v>3064139.09</v>
      </c>
      <c r="N88" s="32">
        <f>IFERROR(VLOOKUP($D88,'SAP Data'!$A$7:$OA$1795,N$4,FALSE),"")</f>
        <v>3070218.93</v>
      </c>
      <c r="O88" s="32">
        <f>IFERROR(VLOOKUP($D88,'SAP Data'!$A$7:$OA$1795,O$4,FALSE),"")</f>
        <v>3070218.93</v>
      </c>
      <c r="P88" s="32">
        <f>IFERROR(VLOOKUP($D88,'SAP Data'!$A$7:$OA$1795,P$4,FALSE),"")</f>
        <v>3072896.13</v>
      </c>
      <c r="Q88" s="32">
        <f>IFERROR(VLOOKUP($D88,'SAP Data'!$A$7:$OA$1795,Q$4,FALSE),"")</f>
        <v>3072896.13</v>
      </c>
      <c r="R88" s="32">
        <f>IFERROR(VLOOKUP($D88,'SAP Data'!$A$7:$OA$1795,R$4,FALSE),"")</f>
        <v>3072896.13</v>
      </c>
      <c r="T88" s="32">
        <f t="shared" si="8"/>
        <v>2771375.4904166665</v>
      </c>
      <c r="U88" s="13"/>
      <c r="V88" s="13">
        <f t="shared" si="9"/>
        <v>2771375.4904166665</v>
      </c>
      <c r="Y88" s="13">
        <f t="shared" si="10"/>
        <v>0</v>
      </c>
      <c r="AA88" s="13">
        <f t="shared" si="11"/>
        <v>0</v>
      </c>
      <c r="AC88" s="13">
        <f t="shared" si="12"/>
        <v>0</v>
      </c>
      <c r="AE88" s="13">
        <f t="shared" si="13"/>
        <v>0</v>
      </c>
      <c r="AG88" s="13">
        <f t="shared" si="14"/>
        <v>0</v>
      </c>
      <c r="AI88" s="13">
        <f t="shared" si="15"/>
        <v>0</v>
      </c>
      <c r="AJ88" s="15"/>
    </row>
    <row r="89" spans="2:36" outlineLevel="1" x14ac:dyDescent="0.2">
      <c r="B89" s="11" t="str">
        <f>VLOOKUP(D89,'line assign basis'!$A$8:$D$788,2,FALSE)</f>
        <v>DDC CASH</v>
      </c>
      <c r="C89" s="14" t="s">
        <v>187</v>
      </c>
      <c r="D89" s="14" t="s">
        <v>185</v>
      </c>
      <c r="E89" s="14">
        <f>IFERROR(VLOOKUP(D89,'line assign basis'!$A$8:$D$622,4,FALSE),"")</f>
        <v>4</v>
      </c>
      <c r="F89" s="32">
        <f>IFERROR(VLOOKUP($D89,'SAP Data'!$A$7:$OA$1791,F$4,FALSE),"")</f>
        <v>13999.86</v>
      </c>
      <c r="G89" s="32">
        <f>IFERROR(VLOOKUP($D89,'SAP Data'!$A$7:$OA$1791,G$4,FALSE),"")</f>
        <v>13999.86</v>
      </c>
      <c r="H89" s="32">
        <f>IFERROR(VLOOKUP($D89,'SAP Data'!$A$7:$OA$1791,H$4,FALSE),"")</f>
        <v>13999.86</v>
      </c>
      <c r="I89" s="32">
        <f>IFERROR(VLOOKUP($D89,'SAP Data'!$A$7:$OA$1791,I$4,FALSE),"")</f>
        <v>13999.86</v>
      </c>
      <c r="J89" s="32">
        <f>IFERROR(VLOOKUP($D89,'SAP Data'!$A$7:$OA$1791,J$4,FALSE),"")</f>
        <v>344498.71</v>
      </c>
      <c r="K89" s="32">
        <f>IFERROR(VLOOKUP($D89,'SAP Data'!$A$7:$OA$1791,K$4,FALSE),"")</f>
        <v>344481.14</v>
      </c>
      <c r="L89" s="32">
        <f>IFERROR(VLOOKUP($D89,'SAP Data'!$A$7:$OA$1795,L$4,FALSE),"")</f>
        <v>344481.14</v>
      </c>
      <c r="M89" s="32">
        <f>IFERROR(VLOOKUP($D89,'SAP Data'!$A$7:$OA$1795,M$4,FALSE),"")</f>
        <v>344481.14</v>
      </c>
      <c r="N89" s="32">
        <f>IFERROR(VLOOKUP($D89,'SAP Data'!$A$7:$OA$1795,N$4,FALSE),"")</f>
        <v>344872.13</v>
      </c>
      <c r="O89" s="32">
        <f>IFERROR(VLOOKUP($D89,'SAP Data'!$A$7:$OA$1795,O$4,FALSE),"")</f>
        <v>344872.13</v>
      </c>
      <c r="P89" s="32">
        <f>IFERROR(VLOOKUP($D89,'SAP Data'!$A$7:$OA$1795,P$4,FALSE),"")</f>
        <v>345172.86</v>
      </c>
      <c r="Q89" s="32">
        <f>IFERROR(VLOOKUP($D89,'SAP Data'!$A$7:$OA$1795,Q$4,FALSE),"")</f>
        <v>345172.86</v>
      </c>
      <c r="R89" s="32">
        <f>IFERROR(VLOOKUP($D89,'SAP Data'!$A$7:$OA$1795,R$4,FALSE),"")</f>
        <v>345172.86</v>
      </c>
      <c r="T89" s="32">
        <f t="shared" si="8"/>
        <v>248301.50416666665</v>
      </c>
      <c r="U89" s="13"/>
      <c r="V89" s="13">
        <f t="shared" si="9"/>
        <v>248301.50416666665</v>
      </c>
      <c r="Y89" s="13">
        <f t="shared" si="10"/>
        <v>0</v>
      </c>
      <c r="AA89" s="13">
        <f t="shared" si="11"/>
        <v>0</v>
      </c>
      <c r="AC89" s="13">
        <f t="shared" si="12"/>
        <v>0</v>
      </c>
      <c r="AE89" s="13">
        <f t="shared" si="13"/>
        <v>0</v>
      </c>
      <c r="AG89" s="13">
        <f t="shared" si="14"/>
        <v>0</v>
      </c>
      <c r="AI89" s="13">
        <f t="shared" si="15"/>
        <v>0</v>
      </c>
      <c r="AJ89" s="15"/>
    </row>
    <row r="90" spans="2:36" outlineLevel="1" x14ac:dyDescent="0.2">
      <c r="B90" s="11" t="str">
        <f>VLOOKUP(D90,'line assign basis'!$A$8:$D$788,2,FALSE)</f>
        <v>SUPP TRUST CASH</v>
      </c>
      <c r="C90" s="14" t="s">
        <v>190</v>
      </c>
      <c r="D90" s="14" t="s">
        <v>188</v>
      </c>
      <c r="E90" s="14">
        <f>IFERROR(VLOOKUP(D90,'line assign basis'!$A$8:$D$622,4,FALSE),"")</f>
        <v>4</v>
      </c>
      <c r="F90" s="32">
        <f>IFERROR(VLOOKUP($D90,'SAP Data'!$A$7:$OA$1791,F$4,FALSE),"")</f>
        <v>2892263.97</v>
      </c>
      <c r="G90" s="32">
        <f>IFERROR(VLOOKUP($D90,'SAP Data'!$A$7:$OA$1791,G$4,FALSE),"")</f>
        <v>2908652.32</v>
      </c>
      <c r="H90" s="32">
        <f>IFERROR(VLOOKUP($D90,'SAP Data'!$A$7:$OA$1791,H$4,FALSE),"")</f>
        <v>2908652.32</v>
      </c>
      <c r="I90" s="32">
        <f>IFERROR(VLOOKUP($D90,'SAP Data'!$A$7:$OA$1791,I$4,FALSE),"")</f>
        <v>2908652.32</v>
      </c>
      <c r="J90" s="32">
        <f>IFERROR(VLOOKUP($D90,'SAP Data'!$A$7:$OA$1791,J$4,FALSE),"")</f>
        <v>2922629.05</v>
      </c>
      <c r="K90" s="32">
        <f>IFERROR(VLOOKUP($D90,'SAP Data'!$A$7:$OA$1791,K$4,FALSE),"")</f>
        <v>2919096.17</v>
      </c>
      <c r="L90" s="32">
        <f>IFERROR(VLOOKUP($D90,'SAP Data'!$A$7:$OA$1795,L$4,FALSE),"")</f>
        <v>2919096.17</v>
      </c>
      <c r="M90" s="32">
        <f>IFERROR(VLOOKUP($D90,'SAP Data'!$A$7:$OA$1795,M$4,FALSE),"")</f>
        <v>2919096.17</v>
      </c>
      <c r="N90" s="32">
        <f>IFERROR(VLOOKUP($D90,'SAP Data'!$A$7:$OA$1795,N$4,FALSE),"")</f>
        <v>2926293.69</v>
      </c>
      <c r="O90" s="32">
        <f>IFERROR(VLOOKUP($D90,'SAP Data'!$A$7:$OA$1795,O$4,FALSE),"")</f>
        <v>2926293.69</v>
      </c>
      <c r="P90" s="32">
        <f>IFERROR(VLOOKUP($D90,'SAP Data'!$A$7:$OA$1795,P$4,FALSE),"")</f>
        <v>2928879.41</v>
      </c>
      <c r="Q90" s="32">
        <f>IFERROR(VLOOKUP($D90,'SAP Data'!$A$7:$OA$1795,Q$4,FALSE),"")</f>
        <v>2928879.41</v>
      </c>
      <c r="R90" s="32">
        <f>IFERROR(VLOOKUP($D90,'SAP Data'!$A$7:$OA$1795,R$4,FALSE),"")</f>
        <v>2928879.41</v>
      </c>
      <c r="T90" s="32">
        <f t="shared" si="8"/>
        <v>2918899.3674999997</v>
      </c>
      <c r="U90" s="13"/>
      <c r="V90" s="13">
        <f t="shared" si="9"/>
        <v>2918899.3674999997</v>
      </c>
      <c r="Y90" s="13">
        <f t="shared" si="10"/>
        <v>0</v>
      </c>
      <c r="AA90" s="13">
        <f t="shared" si="11"/>
        <v>0</v>
      </c>
      <c r="AC90" s="13">
        <f t="shared" si="12"/>
        <v>0</v>
      </c>
      <c r="AE90" s="13">
        <f t="shared" si="13"/>
        <v>0</v>
      </c>
      <c r="AG90" s="13">
        <f t="shared" si="14"/>
        <v>0</v>
      </c>
      <c r="AI90" s="13">
        <f t="shared" si="15"/>
        <v>0</v>
      </c>
      <c r="AJ90" s="15"/>
    </row>
    <row r="91" spans="2:36" outlineLevel="1" x14ac:dyDescent="0.2">
      <c r="B91" s="11" t="str">
        <f>VLOOKUP(D91,'line assign basis'!$A$8:$D$788,2,FALSE)</f>
        <v>C&amp;CE-RESTRICTED CASH</v>
      </c>
      <c r="C91" s="14" t="s">
        <v>2934</v>
      </c>
      <c r="D91" s="56" t="s">
        <v>2984</v>
      </c>
      <c r="E91" s="14">
        <f>IFERROR(VLOOKUP(D91,'line assign basis'!$A$8:$D$622,4,FALSE),"")</f>
        <v>4</v>
      </c>
      <c r="F91" s="32">
        <f>IFERROR(VLOOKUP($D91,'SAP Data'!$A$7:$OA$1791,F$4,FALSE),"")</f>
        <v>0</v>
      </c>
      <c r="G91" s="32">
        <f>IFERROR(VLOOKUP($D91,'SAP Data'!$A$7:$OA$1791,G$4,FALSE),"")</f>
        <v>0</v>
      </c>
      <c r="H91" s="32">
        <f>IFERROR(VLOOKUP($D91,'SAP Data'!$A$7:$OA$1791,H$4,FALSE),"")</f>
        <v>0</v>
      </c>
      <c r="I91" s="32">
        <f>IFERROR(VLOOKUP($D91,'SAP Data'!$A$7:$OA$1791,I$4,FALSE),"")</f>
        <v>25000</v>
      </c>
      <c r="J91" s="32">
        <f>IFERROR(VLOOKUP($D91,'SAP Data'!$A$7:$OA$1791,J$4,FALSE),"")</f>
        <v>25000</v>
      </c>
      <c r="K91" s="32">
        <f>IFERROR(VLOOKUP($D91,'SAP Data'!$A$7:$OA$1791,K$4,FALSE),"")</f>
        <v>25000</v>
      </c>
      <c r="L91" s="32">
        <f>IFERROR(VLOOKUP($D91,'SAP Data'!$A$7:$OA$1795,L$4,FALSE),"")</f>
        <v>25000</v>
      </c>
      <c r="M91" s="32">
        <f>IFERROR(VLOOKUP($D91,'SAP Data'!$A$7:$OA$1795,M$4,FALSE),"")</f>
        <v>25000</v>
      </c>
      <c r="N91" s="32">
        <f>IFERROR(VLOOKUP($D91,'SAP Data'!$A$7:$OA$1795,N$4,FALSE),"")</f>
        <v>25000</v>
      </c>
      <c r="O91" s="32">
        <f>IFERROR(VLOOKUP($D91,'SAP Data'!$A$7:$OA$1795,O$4,FALSE),"")</f>
        <v>0</v>
      </c>
      <c r="P91" s="32">
        <f>IFERROR(VLOOKUP($D91,'SAP Data'!$A$7:$OA$1795,P$4,FALSE),"")</f>
        <v>0</v>
      </c>
      <c r="Q91" s="32">
        <f>IFERROR(VLOOKUP($D91,'SAP Data'!$A$7:$OA$1795,Q$4,FALSE),"")</f>
        <v>0</v>
      </c>
      <c r="R91" s="32">
        <f>IFERROR(VLOOKUP($D91,'SAP Data'!$A$7:$OA$1795,R$4,FALSE),"")</f>
        <v>0</v>
      </c>
      <c r="T91" s="32">
        <f t="shared" si="8"/>
        <v>12500</v>
      </c>
      <c r="U91" s="13"/>
      <c r="V91" s="13">
        <f t="shared" si="9"/>
        <v>12500</v>
      </c>
      <c r="Y91" s="13">
        <f t="shared" si="10"/>
        <v>0</v>
      </c>
      <c r="AA91" s="13">
        <f t="shared" si="11"/>
        <v>0</v>
      </c>
      <c r="AC91" s="13">
        <f t="shared" si="12"/>
        <v>0</v>
      </c>
      <c r="AE91" s="13">
        <f t="shared" si="13"/>
        <v>0</v>
      </c>
      <c r="AG91" s="13">
        <f t="shared" si="14"/>
        <v>0</v>
      </c>
      <c r="AI91" s="13">
        <f t="shared" si="15"/>
        <v>0</v>
      </c>
      <c r="AJ91" s="15"/>
    </row>
    <row r="92" spans="2:36" outlineLevel="1" x14ac:dyDescent="0.2">
      <c r="B92" s="11" t="str">
        <f>VLOOKUP(D92,'line assign basis'!$A$8:$D$788,2,FALSE)</f>
        <v>EMPLOYEE EXP ADV</v>
      </c>
      <c r="C92" s="14" t="s">
        <v>193</v>
      </c>
      <c r="D92" s="14" t="s">
        <v>191</v>
      </c>
      <c r="E92" s="14">
        <f>IFERROR(VLOOKUP(D92,'line assign basis'!$A$8:$D$622,4,FALSE),"")</f>
        <v>4</v>
      </c>
      <c r="F92" s="32">
        <f>IFERROR(VLOOKUP($D92,'SAP Data'!$A$7:$OA$1791,F$4,FALSE),"")</f>
        <v>0</v>
      </c>
      <c r="G92" s="32">
        <f>IFERROR(VLOOKUP($D92,'SAP Data'!$A$7:$OA$1791,G$4,FALSE),"")</f>
        <v>5824</v>
      </c>
      <c r="H92" s="32">
        <f>IFERROR(VLOOKUP($D92,'SAP Data'!$A$7:$OA$1791,H$4,FALSE),"")</f>
        <v>5642</v>
      </c>
      <c r="I92" s="32">
        <f>IFERROR(VLOOKUP($D92,'SAP Data'!$A$7:$OA$1791,I$4,FALSE),"")</f>
        <v>5369</v>
      </c>
      <c r="J92" s="32">
        <f>IFERROR(VLOOKUP($D92,'SAP Data'!$A$7:$OA$1791,J$4,FALSE),"")</f>
        <v>5278</v>
      </c>
      <c r="K92" s="32">
        <f>IFERROR(VLOOKUP($D92,'SAP Data'!$A$7:$OA$1791,K$4,FALSE),"")</f>
        <v>5096</v>
      </c>
      <c r="L92" s="32">
        <f>IFERROR(VLOOKUP($D92,'SAP Data'!$A$7:$OA$1795,L$4,FALSE),"")</f>
        <v>4914</v>
      </c>
      <c r="M92" s="32">
        <f>IFERROR(VLOOKUP($D92,'SAP Data'!$A$7:$OA$1795,M$4,FALSE),"")</f>
        <v>5025.32</v>
      </c>
      <c r="N92" s="32">
        <f>IFERROR(VLOOKUP($D92,'SAP Data'!$A$7:$OA$1795,N$4,FALSE),"")</f>
        <v>4459</v>
      </c>
      <c r="O92" s="32">
        <f>IFERROR(VLOOKUP($D92,'SAP Data'!$A$7:$OA$1795,O$4,FALSE),"")</f>
        <v>4277</v>
      </c>
      <c r="P92" s="32">
        <f>IFERROR(VLOOKUP($D92,'SAP Data'!$A$7:$OA$1795,P$4,FALSE),"")</f>
        <v>4186</v>
      </c>
      <c r="Q92" s="32">
        <f>IFERROR(VLOOKUP($D92,'SAP Data'!$A$7:$OA$1795,Q$4,FALSE),"")</f>
        <v>4004</v>
      </c>
      <c r="R92" s="32">
        <f>IFERROR(VLOOKUP($D92,'SAP Data'!$A$7:$OA$1795,R$4,FALSE),"")</f>
        <v>3822</v>
      </c>
      <c r="T92" s="32">
        <f t="shared" si="8"/>
        <v>4665.4433333333336</v>
      </c>
      <c r="U92" s="13"/>
      <c r="V92" s="13">
        <f t="shared" si="9"/>
        <v>4665.4433333333336</v>
      </c>
      <c r="Y92" s="13">
        <f t="shared" si="10"/>
        <v>0</v>
      </c>
      <c r="AA92" s="13">
        <f t="shared" si="11"/>
        <v>0</v>
      </c>
      <c r="AC92" s="13">
        <f t="shared" si="12"/>
        <v>0</v>
      </c>
      <c r="AE92" s="13">
        <f t="shared" si="13"/>
        <v>0</v>
      </c>
      <c r="AG92" s="13">
        <f t="shared" si="14"/>
        <v>0</v>
      </c>
      <c r="AI92" s="13">
        <f t="shared" si="15"/>
        <v>0</v>
      </c>
      <c r="AJ92" s="15"/>
    </row>
    <row r="93" spans="2:36" outlineLevel="1" x14ac:dyDescent="0.2">
      <c r="B93" s="11" t="str">
        <f>VLOOKUP(D93,'line assign basis'!$A$8:$D$788,2,FALSE)</f>
        <v>PAYROLL ADVANCES 09</v>
      </c>
      <c r="C93" s="14" t="s">
        <v>196</v>
      </c>
      <c r="D93" s="14" t="s">
        <v>194</v>
      </c>
      <c r="E93" s="14">
        <f>IFERROR(VLOOKUP(D93,'line assign basis'!$A$8:$D$622,4,FALSE),"")</f>
        <v>4</v>
      </c>
      <c r="F93" s="32">
        <f>IFERROR(VLOOKUP($D93,'SAP Data'!$A$7:$OA$1791,F$4,FALSE),"")</f>
        <v>0</v>
      </c>
      <c r="G93" s="32">
        <f>IFERROR(VLOOKUP($D93,'SAP Data'!$A$7:$OA$1791,G$4,FALSE),"")</f>
        <v>0</v>
      </c>
      <c r="H93" s="32">
        <f>IFERROR(VLOOKUP($D93,'SAP Data'!$A$7:$OA$1791,H$4,FALSE),"")</f>
        <v>0</v>
      </c>
      <c r="I93" s="32">
        <f>IFERROR(VLOOKUP($D93,'SAP Data'!$A$7:$OA$1791,I$4,FALSE),"")</f>
        <v>0</v>
      </c>
      <c r="J93" s="32">
        <f>IFERROR(VLOOKUP($D93,'SAP Data'!$A$7:$OA$1791,J$4,FALSE),"")</f>
        <v>0</v>
      </c>
      <c r="K93" s="32">
        <f>IFERROR(VLOOKUP($D93,'SAP Data'!$A$7:$OA$1791,K$4,FALSE),"")</f>
        <v>0</v>
      </c>
      <c r="L93" s="32">
        <f>IFERROR(VLOOKUP($D93,'SAP Data'!$A$7:$OA$1795,L$4,FALSE),"")</f>
        <v>0</v>
      </c>
      <c r="M93" s="32">
        <f>IFERROR(VLOOKUP($D93,'SAP Data'!$A$7:$OA$1795,M$4,FALSE),"")</f>
        <v>0</v>
      </c>
      <c r="N93" s="32">
        <f>IFERROR(VLOOKUP($D93,'SAP Data'!$A$7:$OA$1795,N$4,FALSE),"")</f>
        <v>0</v>
      </c>
      <c r="O93" s="32">
        <f>IFERROR(VLOOKUP($D93,'SAP Data'!$A$7:$OA$1795,O$4,FALSE),"")</f>
        <v>0</v>
      </c>
      <c r="P93" s="32">
        <f>IFERROR(VLOOKUP($D93,'SAP Data'!$A$7:$OA$1795,P$4,FALSE),"")</f>
        <v>0</v>
      </c>
      <c r="Q93" s="32">
        <f>IFERROR(VLOOKUP($D93,'SAP Data'!$A$7:$OA$1795,Q$4,FALSE),"")</f>
        <v>0</v>
      </c>
      <c r="R93" s="32">
        <f>IFERROR(VLOOKUP($D93,'SAP Data'!$A$7:$OA$1795,R$4,FALSE),"")</f>
        <v>0</v>
      </c>
      <c r="T93" s="32">
        <f t="shared" si="8"/>
        <v>0</v>
      </c>
      <c r="U93" s="13"/>
      <c r="V93" s="13">
        <f t="shared" si="9"/>
        <v>0</v>
      </c>
      <c r="Y93" s="13">
        <f t="shared" si="10"/>
        <v>0</v>
      </c>
      <c r="AA93" s="13">
        <f t="shared" si="11"/>
        <v>0</v>
      </c>
      <c r="AC93" s="13">
        <f t="shared" si="12"/>
        <v>0</v>
      </c>
      <c r="AE93" s="13">
        <f t="shared" si="13"/>
        <v>0</v>
      </c>
      <c r="AG93" s="13">
        <f t="shared" si="14"/>
        <v>0</v>
      </c>
      <c r="AI93" s="13">
        <f t="shared" si="15"/>
        <v>0</v>
      </c>
      <c r="AJ93" s="15"/>
    </row>
    <row r="94" spans="2:36" outlineLevel="1" x14ac:dyDescent="0.2">
      <c r="B94" s="11" t="str">
        <f>VLOOKUP(D94,'line assign basis'!$A$8:$D$788,2,FALSE)</f>
        <v>WORKING FUNDS - SHWD</v>
      </c>
      <c r="C94" s="14" t="s">
        <v>199</v>
      </c>
      <c r="D94" s="14" t="s">
        <v>197</v>
      </c>
      <c r="E94" s="14">
        <f>IFERROR(VLOOKUP(D94,'line assign basis'!$A$8:$D$622,4,FALSE),"")</f>
        <v>4</v>
      </c>
      <c r="F94" s="32">
        <f>IFERROR(VLOOKUP($D94,'SAP Data'!$A$7:$OA$1791,F$4,FALSE),"")</f>
        <v>300</v>
      </c>
      <c r="G94" s="32">
        <f>IFERROR(VLOOKUP($D94,'SAP Data'!$A$7:$OA$1791,G$4,FALSE),"")</f>
        <v>300</v>
      </c>
      <c r="H94" s="32">
        <f>IFERROR(VLOOKUP($D94,'SAP Data'!$A$7:$OA$1791,H$4,FALSE),"")</f>
        <v>300</v>
      </c>
      <c r="I94" s="32">
        <f>IFERROR(VLOOKUP($D94,'SAP Data'!$A$7:$OA$1791,I$4,FALSE),"")</f>
        <v>300</v>
      </c>
      <c r="J94" s="32">
        <f>IFERROR(VLOOKUP($D94,'SAP Data'!$A$7:$OA$1791,J$4,FALSE),"")</f>
        <v>300</v>
      </c>
      <c r="K94" s="32">
        <f>IFERROR(VLOOKUP($D94,'SAP Data'!$A$7:$OA$1791,K$4,FALSE),"")</f>
        <v>300</v>
      </c>
      <c r="L94" s="32">
        <f>IFERROR(VLOOKUP($D94,'SAP Data'!$A$7:$OA$1795,L$4,FALSE),"")</f>
        <v>300</v>
      </c>
      <c r="M94" s="32">
        <f>IFERROR(VLOOKUP($D94,'SAP Data'!$A$7:$OA$1795,M$4,FALSE),"")</f>
        <v>300</v>
      </c>
      <c r="N94" s="32">
        <f>IFERROR(VLOOKUP($D94,'SAP Data'!$A$7:$OA$1795,N$4,FALSE),"")</f>
        <v>300</v>
      </c>
      <c r="O94" s="32">
        <f>IFERROR(VLOOKUP($D94,'SAP Data'!$A$7:$OA$1795,O$4,FALSE),"")</f>
        <v>300</v>
      </c>
      <c r="P94" s="32">
        <f>IFERROR(VLOOKUP($D94,'SAP Data'!$A$7:$OA$1795,P$4,FALSE),"")</f>
        <v>300</v>
      </c>
      <c r="Q94" s="32">
        <f>IFERROR(VLOOKUP($D94,'SAP Data'!$A$7:$OA$1795,Q$4,FALSE),"")</f>
        <v>300</v>
      </c>
      <c r="R94" s="32">
        <f>IFERROR(VLOOKUP($D94,'SAP Data'!$A$7:$OA$1795,R$4,FALSE),"")</f>
        <v>300</v>
      </c>
      <c r="T94" s="32">
        <f t="shared" si="8"/>
        <v>300</v>
      </c>
      <c r="U94" s="13"/>
      <c r="V94" s="13">
        <f t="shared" si="9"/>
        <v>300</v>
      </c>
      <c r="Y94" s="13">
        <f t="shared" si="10"/>
        <v>0</v>
      </c>
      <c r="AA94" s="13">
        <f t="shared" si="11"/>
        <v>0</v>
      </c>
      <c r="AC94" s="13">
        <f t="shared" si="12"/>
        <v>0</v>
      </c>
      <c r="AE94" s="13">
        <f t="shared" si="13"/>
        <v>0</v>
      </c>
      <c r="AG94" s="13">
        <f t="shared" si="14"/>
        <v>0</v>
      </c>
      <c r="AI94" s="13">
        <f t="shared" si="15"/>
        <v>0</v>
      </c>
      <c r="AJ94" s="15"/>
    </row>
    <row r="95" spans="2:36" outlineLevel="1" x14ac:dyDescent="0.2">
      <c r="B95" s="11" t="str">
        <f>VLOOKUP(D95,'line assign basis'!$A$8:$D$788,2,FALSE)</f>
        <v>WORKING FUNDS - LAND</v>
      </c>
      <c r="C95" s="14" t="s">
        <v>202</v>
      </c>
      <c r="D95" s="14" t="s">
        <v>200</v>
      </c>
      <c r="E95" s="14">
        <f>IFERROR(VLOOKUP(D95,'line assign basis'!$A$8:$D$622,4,FALSE),"")</f>
        <v>4</v>
      </c>
      <c r="F95" s="32">
        <f>IFERROR(VLOOKUP($D95,'SAP Data'!$A$7:$OA$1791,F$4,FALSE),"")</f>
        <v>25000</v>
      </c>
      <c r="G95" s="32">
        <f>IFERROR(VLOOKUP($D95,'SAP Data'!$A$7:$OA$1791,G$4,FALSE),"")</f>
        <v>25000</v>
      </c>
      <c r="H95" s="32">
        <f>IFERROR(VLOOKUP($D95,'SAP Data'!$A$7:$OA$1791,H$4,FALSE),"")</f>
        <v>25000</v>
      </c>
      <c r="I95" s="32">
        <f>IFERROR(VLOOKUP($D95,'SAP Data'!$A$7:$OA$1791,I$4,FALSE),"")</f>
        <v>25000</v>
      </c>
      <c r="J95" s="32">
        <f>IFERROR(VLOOKUP($D95,'SAP Data'!$A$7:$OA$1791,J$4,FALSE),"")</f>
        <v>25000</v>
      </c>
      <c r="K95" s="32">
        <f>IFERROR(VLOOKUP($D95,'SAP Data'!$A$7:$OA$1791,K$4,FALSE),"")</f>
        <v>25000</v>
      </c>
      <c r="L95" s="32">
        <f>IFERROR(VLOOKUP($D95,'SAP Data'!$A$7:$OA$1795,L$4,FALSE),"")</f>
        <v>25000</v>
      </c>
      <c r="M95" s="32">
        <f>IFERROR(VLOOKUP($D95,'SAP Data'!$A$7:$OA$1795,M$4,FALSE),"")</f>
        <v>25000</v>
      </c>
      <c r="N95" s="32">
        <f>IFERROR(VLOOKUP($D95,'SAP Data'!$A$7:$OA$1795,N$4,FALSE),"")</f>
        <v>25000</v>
      </c>
      <c r="O95" s="32">
        <f>IFERROR(VLOOKUP($D95,'SAP Data'!$A$7:$OA$1795,O$4,FALSE),"")</f>
        <v>25000</v>
      </c>
      <c r="P95" s="32">
        <f>IFERROR(VLOOKUP($D95,'SAP Data'!$A$7:$OA$1795,P$4,FALSE),"")</f>
        <v>25000</v>
      </c>
      <c r="Q95" s="32">
        <f>IFERROR(VLOOKUP($D95,'SAP Data'!$A$7:$OA$1795,Q$4,FALSE),"")</f>
        <v>25000</v>
      </c>
      <c r="R95" s="32">
        <f>IFERROR(VLOOKUP($D95,'SAP Data'!$A$7:$OA$1795,R$4,FALSE),"")</f>
        <v>25000</v>
      </c>
      <c r="T95" s="32">
        <f t="shared" si="8"/>
        <v>25000</v>
      </c>
      <c r="U95" s="13"/>
      <c r="V95" s="13">
        <f t="shared" si="9"/>
        <v>25000</v>
      </c>
      <c r="Y95" s="13">
        <f t="shared" si="10"/>
        <v>0</v>
      </c>
      <c r="AA95" s="13">
        <f t="shared" si="11"/>
        <v>0</v>
      </c>
      <c r="AC95" s="13">
        <f t="shared" si="12"/>
        <v>0</v>
      </c>
      <c r="AE95" s="13">
        <f t="shared" si="13"/>
        <v>0</v>
      </c>
      <c r="AG95" s="13">
        <f t="shared" si="14"/>
        <v>0</v>
      </c>
      <c r="AI95" s="13">
        <f t="shared" si="15"/>
        <v>0</v>
      </c>
      <c r="AJ95" s="15"/>
    </row>
    <row r="96" spans="2:36" outlineLevel="1" x14ac:dyDescent="0.2">
      <c r="B96" s="11" t="str">
        <f>VLOOKUP(D96,'line assign basis'!$A$8:$D$788,2,FALSE)</f>
        <v>WORKING FUNDS - APPL</v>
      </c>
      <c r="C96" s="14" t="s">
        <v>205</v>
      </c>
      <c r="D96" s="14" t="s">
        <v>203</v>
      </c>
      <c r="E96" s="14">
        <f>IFERROR(VLOOKUP(D96,'line assign basis'!$A$8:$D$622,4,FALSE),"")</f>
        <v>4</v>
      </c>
      <c r="F96" s="32">
        <f>IFERROR(VLOOKUP($D96,'SAP Data'!$A$7:$OA$1791,F$4,FALSE),"")</f>
        <v>1900</v>
      </c>
      <c r="G96" s="32">
        <f>IFERROR(VLOOKUP($D96,'SAP Data'!$A$7:$OA$1791,G$4,FALSE),"")</f>
        <v>1900</v>
      </c>
      <c r="H96" s="32">
        <f>IFERROR(VLOOKUP($D96,'SAP Data'!$A$7:$OA$1791,H$4,FALSE),"")</f>
        <v>1900</v>
      </c>
      <c r="I96" s="32">
        <f>IFERROR(VLOOKUP($D96,'SAP Data'!$A$7:$OA$1791,I$4,FALSE),"")</f>
        <v>1900</v>
      </c>
      <c r="J96" s="32">
        <f>IFERROR(VLOOKUP($D96,'SAP Data'!$A$7:$OA$1791,J$4,FALSE),"")</f>
        <v>1900</v>
      </c>
      <c r="K96" s="32">
        <f>IFERROR(VLOOKUP($D96,'SAP Data'!$A$7:$OA$1791,K$4,FALSE),"")</f>
        <v>1900</v>
      </c>
      <c r="L96" s="32">
        <f>IFERROR(VLOOKUP($D96,'SAP Data'!$A$7:$OA$1795,L$4,FALSE),"")</f>
        <v>1900</v>
      </c>
      <c r="M96" s="32">
        <f>IFERROR(VLOOKUP($D96,'SAP Data'!$A$7:$OA$1795,M$4,FALSE),"")</f>
        <v>1900</v>
      </c>
      <c r="N96" s="32">
        <f>IFERROR(VLOOKUP($D96,'SAP Data'!$A$7:$OA$1795,N$4,FALSE),"")</f>
        <v>1900</v>
      </c>
      <c r="O96" s="32">
        <f>IFERROR(VLOOKUP($D96,'SAP Data'!$A$7:$OA$1795,O$4,FALSE),"")</f>
        <v>1900</v>
      </c>
      <c r="P96" s="32">
        <f>IFERROR(VLOOKUP($D96,'SAP Data'!$A$7:$OA$1795,P$4,FALSE),"")</f>
        <v>1900</v>
      </c>
      <c r="Q96" s="32">
        <f>IFERROR(VLOOKUP($D96,'SAP Data'!$A$7:$OA$1795,Q$4,FALSE),"")</f>
        <v>1900</v>
      </c>
      <c r="R96" s="32">
        <f>IFERROR(VLOOKUP($D96,'SAP Data'!$A$7:$OA$1795,R$4,FALSE),"")</f>
        <v>1900</v>
      </c>
      <c r="T96" s="32">
        <f t="shared" si="8"/>
        <v>1900</v>
      </c>
      <c r="U96" s="13"/>
      <c r="V96" s="13">
        <f t="shared" si="9"/>
        <v>1900</v>
      </c>
      <c r="Y96" s="13">
        <f t="shared" si="10"/>
        <v>0</v>
      </c>
      <c r="AA96" s="13">
        <f t="shared" si="11"/>
        <v>0</v>
      </c>
      <c r="AC96" s="13">
        <f t="shared" si="12"/>
        <v>0</v>
      </c>
      <c r="AE96" s="13">
        <f t="shared" si="13"/>
        <v>0</v>
      </c>
      <c r="AG96" s="13">
        <f t="shared" si="14"/>
        <v>0</v>
      </c>
      <c r="AI96" s="13">
        <f t="shared" si="15"/>
        <v>0</v>
      </c>
      <c r="AJ96" s="15"/>
    </row>
    <row r="97" spans="2:36" outlineLevel="1" x14ac:dyDescent="0.2">
      <c r="B97" s="11" t="str">
        <f>VLOOKUP(D97,'line assign basis'!$A$8:$D$788,2,FALSE)</f>
        <v>WORKING FUNDS - APPL</v>
      </c>
      <c r="C97" s="14" t="s">
        <v>207</v>
      </c>
      <c r="D97" s="14" t="s">
        <v>206</v>
      </c>
      <c r="E97" s="14">
        <f>IFERROR(VLOOKUP(D97,'line assign basis'!$A$8:$D$622,4,FALSE),"")</f>
        <v>4</v>
      </c>
      <c r="F97" s="32">
        <f>IFERROR(VLOOKUP($D97,'SAP Data'!$A$7:$OA$1791,F$4,FALSE),"")</f>
        <v>3000</v>
      </c>
      <c r="G97" s="32">
        <f>IFERROR(VLOOKUP($D97,'SAP Data'!$A$7:$OA$1791,G$4,FALSE),"")</f>
        <v>3000</v>
      </c>
      <c r="H97" s="32">
        <f>IFERROR(VLOOKUP($D97,'SAP Data'!$A$7:$OA$1791,H$4,FALSE),"")</f>
        <v>3000</v>
      </c>
      <c r="I97" s="32">
        <f>IFERROR(VLOOKUP($D97,'SAP Data'!$A$7:$OA$1791,I$4,FALSE),"")</f>
        <v>3000</v>
      </c>
      <c r="J97" s="32">
        <f>IFERROR(VLOOKUP($D97,'SAP Data'!$A$7:$OA$1791,J$4,FALSE),"")</f>
        <v>3000</v>
      </c>
      <c r="K97" s="32">
        <f>IFERROR(VLOOKUP($D97,'SAP Data'!$A$7:$OA$1791,K$4,FALSE),"")</f>
        <v>3000</v>
      </c>
      <c r="L97" s="32">
        <f>IFERROR(VLOOKUP($D97,'SAP Data'!$A$7:$OA$1795,L$4,FALSE),"")</f>
        <v>3000</v>
      </c>
      <c r="M97" s="32">
        <f>IFERROR(VLOOKUP($D97,'SAP Data'!$A$7:$OA$1795,M$4,FALSE),"")</f>
        <v>3000</v>
      </c>
      <c r="N97" s="32">
        <f>IFERROR(VLOOKUP($D97,'SAP Data'!$A$7:$OA$1795,N$4,FALSE),"")</f>
        <v>3000</v>
      </c>
      <c r="O97" s="32">
        <f>IFERROR(VLOOKUP($D97,'SAP Data'!$A$7:$OA$1795,O$4,FALSE),"")</f>
        <v>3000</v>
      </c>
      <c r="P97" s="32">
        <f>IFERROR(VLOOKUP($D97,'SAP Data'!$A$7:$OA$1795,P$4,FALSE),"")</f>
        <v>3000</v>
      </c>
      <c r="Q97" s="32">
        <f>IFERROR(VLOOKUP($D97,'SAP Data'!$A$7:$OA$1795,Q$4,FALSE),"")</f>
        <v>3000</v>
      </c>
      <c r="R97" s="32">
        <f>IFERROR(VLOOKUP($D97,'SAP Data'!$A$7:$OA$1795,R$4,FALSE),"")</f>
        <v>3000</v>
      </c>
      <c r="T97" s="32">
        <f t="shared" si="8"/>
        <v>3000</v>
      </c>
      <c r="U97" s="13"/>
      <c r="V97" s="13">
        <f t="shared" si="9"/>
        <v>3000</v>
      </c>
      <c r="Y97" s="13">
        <f t="shared" si="10"/>
        <v>0</v>
      </c>
      <c r="AA97" s="13">
        <f t="shared" si="11"/>
        <v>0</v>
      </c>
      <c r="AC97" s="13">
        <f t="shared" si="12"/>
        <v>0</v>
      </c>
      <c r="AE97" s="13">
        <f t="shared" si="13"/>
        <v>0</v>
      </c>
      <c r="AG97" s="13">
        <f t="shared" si="14"/>
        <v>0</v>
      </c>
      <c r="AI97" s="13">
        <f t="shared" si="15"/>
        <v>0</v>
      </c>
      <c r="AJ97" s="15"/>
    </row>
    <row r="98" spans="2:36" outlineLevel="1" x14ac:dyDescent="0.2">
      <c r="B98" s="11" t="str">
        <f>VLOOKUP(D98,'line assign basis'!$A$8:$D$788,2,FALSE)</f>
        <v>WKING FUNDS - ENG -</v>
      </c>
      <c r="C98" s="14" t="s">
        <v>210</v>
      </c>
      <c r="D98" s="14" t="s">
        <v>208</v>
      </c>
      <c r="E98" s="14">
        <f>IFERROR(VLOOKUP(D98,'line assign basis'!$A$8:$D$622,4,FALSE),"")</f>
        <v>4</v>
      </c>
      <c r="F98" s="32">
        <f>IFERROR(VLOOKUP($D98,'SAP Data'!$A$7:$OA$1791,F$4,FALSE),"")</f>
        <v>5000</v>
      </c>
      <c r="G98" s="32">
        <f>IFERROR(VLOOKUP($D98,'SAP Data'!$A$7:$OA$1791,G$4,FALSE),"")</f>
        <v>5000</v>
      </c>
      <c r="H98" s="32">
        <f>IFERROR(VLOOKUP($D98,'SAP Data'!$A$7:$OA$1791,H$4,FALSE),"")</f>
        <v>5000</v>
      </c>
      <c r="I98" s="32">
        <f>IFERROR(VLOOKUP($D98,'SAP Data'!$A$7:$OA$1791,I$4,FALSE),"")</f>
        <v>5000</v>
      </c>
      <c r="J98" s="32">
        <f>IFERROR(VLOOKUP($D98,'SAP Data'!$A$7:$OA$1791,J$4,FALSE),"")</f>
        <v>5000</v>
      </c>
      <c r="K98" s="32">
        <f>IFERROR(VLOOKUP($D98,'SAP Data'!$A$7:$OA$1791,K$4,FALSE),"")</f>
        <v>5000</v>
      </c>
      <c r="L98" s="32">
        <f>IFERROR(VLOOKUP($D98,'SAP Data'!$A$7:$OA$1795,L$4,FALSE),"")</f>
        <v>5000</v>
      </c>
      <c r="M98" s="32">
        <f>IFERROR(VLOOKUP($D98,'SAP Data'!$A$7:$OA$1795,M$4,FALSE),"")</f>
        <v>5000</v>
      </c>
      <c r="N98" s="32">
        <f>IFERROR(VLOOKUP($D98,'SAP Data'!$A$7:$OA$1795,N$4,FALSE),"")</f>
        <v>5000</v>
      </c>
      <c r="O98" s="32">
        <f>IFERROR(VLOOKUP($D98,'SAP Data'!$A$7:$OA$1795,O$4,FALSE),"")</f>
        <v>5000</v>
      </c>
      <c r="P98" s="32">
        <f>IFERROR(VLOOKUP($D98,'SAP Data'!$A$7:$OA$1795,P$4,FALSE),"")</f>
        <v>5000</v>
      </c>
      <c r="Q98" s="32">
        <f>IFERROR(VLOOKUP($D98,'SAP Data'!$A$7:$OA$1795,Q$4,FALSE),"")</f>
        <v>5000</v>
      </c>
      <c r="R98" s="32">
        <f>IFERROR(VLOOKUP($D98,'SAP Data'!$A$7:$OA$1795,R$4,FALSE),"")</f>
        <v>5000</v>
      </c>
      <c r="T98" s="32">
        <f t="shared" si="8"/>
        <v>5000</v>
      </c>
      <c r="U98" s="13"/>
      <c r="V98" s="13">
        <f t="shared" si="9"/>
        <v>5000</v>
      </c>
      <c r="Y98" s="13">
        <f t="shared" si="10"/>
        <v>0</v>
      </c>
      <c r="AA98" s="13">
        <f t="shared" si="11"/>
        <v>0</v>
      </c>
      <c r="AC98" s="13">
        <f t="shared" si="12"/>
        <v>0</v>
      </c>
      <c r="AE98" s="13">
        <f t="shared" si="13"/>
        <v>0</v>
      </c>
      <c r="AG98" s="13">
        <f t="shared" si="14"/>
        <v>0</v>
      </c>
      <c r="AI98" s="13">
        <f t="shared" si="15"/>
        <v>0</v>
      </c>
      <c r="AJ98" s="15"/>
    </row>
    <row r="99" spans="2:36" outlineLevel="1" x14ac:dyDescent="0.2">
      <c r="B99" s="11" t="str">
        <f>VLOOKUP(D99,'line assign basis'!$A$8:$D$788,2,FALSE)</f>
        <v>WKING FUNDS-VEHICLE</v>
      </c>
      <c r="C99" s="14" t="s">
        <v>213</v>
      </c>
      <c r="D99" s="14" t="s">
        <v>211</v>
      </c>
      <c r="E99" s="14">
        <f>IFERROR(VLOOKUP(D99,'line assign basis'!$A$8:$D$622,4,FALSE),"")</f>
        <v>4</v>
      </c>
      <c r="F99" s="32">
        <f>IFERROR(VLOOKUP($D99,'SAP Data'!$A$7:$OA$1791,F$4,FALSE),"")</f>
        <v>0</v>
      </c>
      <c r="G99" s="32">
        <f>IFERROR(VLOOKUP($D99,'SAP Data'!$A$7:$OA$1791,G$4,FALSE),"")</f>
        <v>0</v>
      </c>
      <c r="H99" s="32">
        <f>IFERROR(VLOOKUP($D99,'SAP Data'!$A$7:$OA$1791,H$4,FALSE),"")</f>
        <v>0</v>
      </c>
      <c r="I99" s="32">
        <f>IFERROR(VLOOKUP($D99,'SAP Data'!$A$7:$OA$1791,I$4,FALSE),"")</f>
        <v>0</v>
      </c>
      <c r="J99" s="32">
        <f>IFERROR(VLOOKUP($D99,'SAP Data'!$A$7:$OA$1791,J$4,FALSE),"")</f>
        <v>0</v>
      </c>
      <c r="K99" s="32">
        <f>IFERROR(VLOOKUP($D99,'SAP Data'!$A$7:$OA$1791,K$4,FALSE),"")</f>
        <v>0</v>
      </c>
      <c r="L99" s="32">
        <f>IFERROR(VLOOKUP($D99,'SAP Data'!$A$7:$OA$1795,L$4,FALSE),"")</f>
        <v>0</v>
      </c>
      <c r="M99" s="32">
        <f>IFERROR(VLOOKUP($D99,'SAP Data'!$A$7:$OA$1795,M$4,FALSE),"")</f>
        <v>0</v>
      </c>
      <c r="N99" s="32">
        <f>IFERROR(VLOOKUP($D99,'SAP Data'!$A$7:$OA$1795,N$4,FALSE),"")</f>
        <v>0</v>
      </c>
      <c r="O99" s="32">
        <f>IFERROR(VLOOKUP($D99,'SAP Data'!$A$7:$OA$1795,O$4,FALSE),"")</f>
        <v>0</v>
      </c>
      <c r="P99" s="32">
        <f>IFERROR(VLOOKUP($D99,'SAP Data'!$A$7:$OA$1795,P$4,FALSE),"")</f>
        <v>0</v>
      </c>
      <c r="Q99" s="32">
        <f>IFERROR(VLOOKUP($D99,'SAP Data'!$A$7:$OA$1795,Q$4,FALSE),"")</f>
        <v>0</v>
      </c>
      <c r="R99" s="32">
        <f>IFERROR(VLOOKUP($D99,'SAP Data'!$A$7:$OA$1795,R$4,FALSE),"")</f>
        <v>0</v>
      </c>
      <c r="T99" s="32">
        <f t="shared" si="8"/>
        <v>0</v>
      </c>
      <c r="U99" s="13"/>
      <c r="V99" s="13">
        <f t="shared" si="9"/>
        <v>0</v>
      </c>
      <c r="Y99" s="13">
        <f t="shared" si="10"/>
        <v>0</v>
      </c>
      <c r="AA99" s="13">
        <f t="shared" si="11"/>
        <v>0</v>
      </c>
      <c r="AC99" s="13">
        <f t="shared" si="12"/>
        <v>0</v>
      </c>
      <c r="AE99" s="13">
        <f t="shared" si="13"/>
        <v>0</v>
      </c>
      <c r="AG99" s="13">
        <f t="shared" si="14"/>
        <v>0</v>
      </c>
      <c r="AI99" s="13">
        <f t="shared" si="15"/>
        <v>0</v>
      </c>
      <c r="AJ99" s="15"/>
    </row>
    <row r="100" spans="2:36" outlineLevel="1" x14ac:dyDescent="0.2">
      <c r="B100" s="11" t="str">
        <f>VLOOKUP(D100,'line assign basis'!$A$8:$D$788,2,FALSE)</f>
        <v>WORKING FUNDS - WC</v>
      </c>
      <c r="C100" s="14" t="s">
        <v>216</v>
      </c>
      <c r="D100" s="14" t="s">
        <v>214</v>
      </c>
      <c r="E100" s="14">
        <f>IFERROR(VLOOKUP(D100,'line assign basis'!$A$8:$D$622,4,FALSE),"")</f>
        <v>4</v>
      </c>
      <c r="F100" s="32">
        <f>IFERROR(VLOOKUP($D100,'SAP Data'!$A$7:$OA$1791,F$4,FALSE),"")</f>
        <v>169000</v>
      </c>
      <c r="G100" s="32">
        <f>IFERROR(VLOOKUP($D100,'SAP Data'!$A$7:$OA$1791,G$4,FALSE),"")</f>
        <v>169000</v>
      </c>
      <c r="H100" s="32">
        <f>IFERROR(VLOOKUP($D100,'SAP Data'!$A$7:$OA$1791,H$4,FALSE),"")</f>
        <v>169000</v>
      </c>
      <c r="I100" s="32">
        <f>IFERROR(VLOOKUP($D100,'SAP Data'!$A$7:$OA$1791,I$4,FALSE),"")</f>
        <v>169000</v>
      </c>
      <c r="J100" s="32">
        <f>IFERROR(VLOOKUP($D100,'SAP Data'!$A$7:$OA$1791,J$4,FALSE),"")</f>
        <v>169000</v>
      </c>
      <c r="K100" s="32">
        <f>IFERROR(VLOOKUP($D100,'SAP Data'!$A$7:$OA$1791,K$4,FALSE),"")</f>
        <v>169000</v>
      </c>
      <c r="L100" s="32">
        <f>IFERROR(VLOOKUP($D100,'SAP Data'!$A$7:$OA$1795,L$4,FALSE),"")</f>
        <v>169000</v>
      </c>
      <c r="M100" s="32">
        <f>IFERROR(VLOOKUP($D100,'SAP Data'!$A$7:$OA$1795,M$4,FALSE),"")</f>
        <v>169000</v>
      </c>
      <c r="N100" s="32">
        <f>IFERROR(VLOOKUP($D100,'SAP Data'!$A$7:$OA$1795,N$4,FALSE),"")</f>
        <v>169000</v>
      </c>
      <c r="O100" s="32">
        <f>IFERROR(VLOOKUP($D100,'SAP Data'!$A$7:$OA$1795,O$4,FALSE),"")</f>
        <v>169000</v>
      </c>
      <c r="P100" s="32">
        <f>IFERROR(VLOOKUP($D100,'SAP Data'!$A$7:$OA$1795,P$4,FALSE),"")</f>
        <v>169000</v>
      </c>
      <c r="Q100" s="32">
        <f>IFERROR(VLOOKUP($D100,'SAP Data'!$A$7:$OA$1795,Q$4,FALSE),"")</f>
        <v>169000</v>
      </c>
      <c r="R100" s="32">
        <f>IFERROR(VLOOKUP($D100,'SAP Data'!$A$7:$OA$1795,R$4,FALSE),"")</f>
        <v>169000</v>
      </c>
      <c r="T100" s="32">
        <f t="shared" si="8"/>
        <v>169000</v>
      </c>
      <c r="U100" s="13"/>
      <c r="V100" s="13">
        <f t="shared" si="9"/>
        <v>169000</v>
      </c>
      <c r="Y100" s="13">
        <f t="shared" si="10"/>
        <v>0</v>
      </c>
      <c r="AA100" s="13">
        <f t="shared" si="11"/>
        <v>0</v>
      </c>
      <c r="AC100" s="13">
        <f t="shared" si="12"/>
        <v>0</v>
      </c>
      <c r="AE100" s="13">
        <f t="shared" si="13"/>
        <v>0</v>
      </c>
      <c r="AG100" s="13">
        <f t="shared" si="14"/>
        <v>0</v>
      </c>
      <c r="AI100" s="13">
        <f t="shared" si="15"/>
        <v>0</v>
      </c>
      <c r="AJ100" s="15"/>
    </row>
    <row r="101" spans="2:36" outlineLevel="1" x14ac:dyDescent="0.2">
      <c r="B101" s="11" t="str">
        <f>VLOOKUP(D101,'line assign basis'!$A$8:$D$788,2,FALSE)</f>
        <v>TEMP CASH INVEST</v>
      </c>
      <c r="C101" s="14" t="s">
        <v>219</v>
      </c>
      <c r="D101" s="14" t="s">
        <v>217</v>
      </c>
      <c r="E101" s="14">
        <f>IFERROR(VLOOKUP(D101,'line assign basis'!$A$8:$D$622,4,FALSE),"")</f>
        <v>2</v>
      </c>
      <c r="F101" s="32">
        <f>IFERROR(VLOOKUP($D101,'SAP Data'!$A$7:$OA$1791,F$4,FALSE),"")</f>
        <v>0</v>
      </c>
      <c r="G101" s="32">
        <f>IFERROR(VLOOKUP($D101,'SAP Data'!$A$7:$OA$1791,G$4,FALSE),"")</f>
        <v>0</v>
      </c>
      <c r="H101" s="32">
        <f>IFERROR(VLOOKUP($D101,'SAP Data'!$A$7:$OA$1791,H$4,FALSE),"")</f>
        <v>0</v>
      </c>
      <c r="I101" s="32">
        <f>IFERROR(VLOOKUP($D101,'SAP Data'!$A$7:$OA$1791,I$4,FALSE),"")</f>
        <v>0</v>
      </c>
      <c r="J101" s="32">
        <f>IFERROR(VLOOKUP($D101,'SAP Data'!$A$7:$OA$1791,J$4,FALSE),"")</f>
        <v>0</v>
      </c>
      <c r="K101" s="32">
        <f>IFERROR(VLOOKUP($D101,'SAP Data'!$A$7:$OA$1791,K$4,FALSE),"")</f>
        <v>0</v>
      </c>
      <c r="L101" s="32">
        <f>IFERROR(VLOOKUP($D101,'SAP Data'!$A$7:$OA$1795,L$4,FALSE),"")</f>
        <v>278322847.06999999</v>
      </c>
      <c r="M101" s="32">
        <f>IFERROR(VLOOKUP($D101,'SAP Data'!$A$7:$OA$1795,M$4,FALSE),"")</f>
        <v>449313653.07999998</v>
      </c>
      <c r="N101" s="32">
        <f>IFERROR(VLOOKUP($D101,'SAP Data'!$A$7:$OA$1795,N$4,FALSE),"")</f>
        <v>358006563.10000002</v>
      </c>
      <c r="O101" s="32">
        <f>IFERROR(VLOOKUP($D101,'SAP Data'!$A$7:$OA$1795,O$4,FALSE),"")</f>
        <v>108132775.05</v>
      </c>
      <c r="P101" s="32">
        <f>IFERROR(VLOOKUP($D101,'SAP Data'!$A$7:$OA$1795,P$4,FALSE),"")</f>
        <v>85777410.319999993</v>
      </c>
      <c r="Q101" s="32">
        <f>IFERROR(VLOOKUP($D101,'SAP Data'!$A$7:$OA$1795,Q$4,FALSE),"")</f>
        <v>53732887.020000003</v>
      </c>
      <c r="R101" s="32">
        <f>IFERROR(VLOOKUP($D101,'SAP Data'!$A$7:$OA$1795,R$4,FALSE),"")</f>
        <v>19853007.16</v>
      </c>
      <c r="T101" s="32">
        <f t="shared" si="8"/>
        <v>111934386.60166664</v>
      </c>
      <c r="U101" s="13"/>
      <c r="V101" s="13">
        <f t="shared" si="9"/>
        <v>0</v>
      </c>
      <c r="Y101" s="13">
        <f t="shared" si="10"/>
        <v>0</v>
      </c>
      <c r="AA101" s="13">
        <f t="shared" si="11"/>
        <v>0</v>
      </c>
      <c r="AC101" s="13">
        <f t="shared" si="12"/>
        <v>0</v>
      </c>
      <c r="AE101" s="13">
        <f t="shared" si="13"/>
        <v>111934386.60166664</v>
      </c>
      <c r="AG101" s="13">
        <f t="shared" si="14"/>
        <v>0</v>
      </c>
      <c r="AI101" s="13">
        <f t="shared" si="15"/>
        <v>0</v>
      </c>
      <c r="AJ101" s="15"/>
    </row>
    <row r="102" spans="2:36" outlineLevel="1" x14ac:dyDescent="0.2">
      <c r="B102" s="11" t="str">
        <f>VLOOKUP(D102,'line assign basis'!$A$8:$D$788,2,FALSE)</f>
        <v>TEMP CASH INVEST MAR</v>
      </c>
      <c r="C102" s="14" t="s">
        <v>222</v>
      </c>
      <c r="D102" s="14" t="s">
        <v>220</v>
      </c>
      <c r="E102" s="14">
        <f>IFERROR(VLOOKUP(D102,'line assign basis'!$A$8:$D$622,4,FALSE),"")</f>
        <v>2</v>
      </c>
      <c r="F102" s="32">
        <f>IFERROR(VLOOKUP($D102,'SAP Data'!$A$7:$OA$1791,F$4,FALSE),"")</f>
        <v>0</v>
      </c>
      <c r="G102" s="32">
        <f>IFERROR(VLOOKUP($D102,'SAP Data'!$A$7:$OA$1791,G$4,FALSE),"")</f>
        <v>0</v>
      </c>
      <c r="H102" s="32">
        <f>IFERROR(VLOOKUP($D102,'SAP Data'!$A$7:$OA$1791,H$4,FALSE),"")</f>
        <v>0</v>
      </c>
      <c r="I102" s="32">
        <f>IFERROR(VLOOKUP($D102,'SAP Data'!$A$7:$OA$1791,I$4,FALSE),"")</f>
        <v>0</v>
      </c>
      <c r="J102" s="32">
        <f>IFERROR(VLOOKUP($D102,'SAP Data'!$A$7:$OA$1791,J$4,FALSE),"")</f>
        <v>0</v>
      </c>
      <c r="K102" s="32">
        <f>IFERROR(VLOOKUP($D102,'SAP Data'!$A$7:$OA$1791,K$4,FALSE),"")</f>
        <v>0</v>
      </c>
      <c r="L102" s="32">
        <f>IFERROR(VLOOKUP($D102,'SAP Data'!$A$7:$OA$1795,L$4,FALSE),"")</f>
        <v>0</v>
      </c>
      <c r="M102" s="32">
        <f>IFERROR(VLOOKUP($D102,'SAP Data'!$A$7:$OA$1795,M$4,FALSE),"")</f>
        <v>0</v>
      </c>
      <c r="N102" s="32">
        <f>IFERROR(VLOOKUP($D102,'SAP Data'!$A$7:$OA$1795,N$4,FALSE),"")</f>
        <v>0</v>
      </c>
      <c r="O102" s="32">
        <f>IFERROR(VLOOKUP($D102,'SAP Data'!$A$7:$OA$1795,O$4,FALSE),"")</f>
        <v>0</v>
      </c>
      <c r="P102" s="32">
        <f>IFERROR(VLOOKUP($D102,'SAP Data'!$A$7:$OA$1795,P$4,FALSE),"")</f>
        <v>0</v>
      </c>
      <c r="Q102" s="32">
        <f>IFERROR(VLOOKUP($D102,'SAP Data'!$A$7:$OA$1795,Q$4,FALSE),"")</f>
        <v>0</v>
      </c>
      <c r="R102" s="32">
        <f>IFERROR(VLOOKUP($D102,'SAP Data'!$A$7:$OA$1795,R$4,FALSE),"")</f>
        <v>0</v>
      </c>
      <c r="T102" s="32">
        <f t="shared" si="8"/>
        <v>0</v>
      </c>
      <c r="U102" s="13"/>
      <c r="V102" s="13">
        <f t="shared" si="9"/>
        <v>0</v>
      </c>
      <c r="Y102" s="13">
        <f t="shared" si="10"/>
        <v>0</v>
      </c>
      <c r="AA102" s="13">
        <f t="shared" si="11"/>
        <v>0</v>
      </c>
      <c r="AC102" s="13">
        <f t="shared" si="12"/>
        <v>0</v>
      </c>
      <c r="AE102" s="13">
        <f t="shared" si="13"/>
        <v>0</v>
      </c>
      <c r="AG102" s="13">
        <f t="shared" si="14"/>
        <v>0</v>
      </c>
      <c r="AI102" s="13">
        <f t="shared" si="15"/>
        <v>0</v>
      </c>
      <c r="AJ102" s="15"/>
    </row>
    <row r="103" spans="2:36" outlineLevel="1" x14ac:dyDescent="0.2">
      <c r="B103" s="11" t="str">
        <f>VLOOKUP(D103,'line assign basis'!$A$8:$D$788,2,FALSE)</f>
        <v>A/R-SERVICE</v>
      </c>
      <c r="C103" s="14" t="s">
        <v>225</v>
      </c>
      <c r="D103" s="14" t="s">
        <v>223</v>
      </c>
      <c r="E103" s="14">
        <f>IFERROR(VLOOKUP(D103,'line assign basis'!$A$8:$D$622,4,FALSE),"")</f>
        <v>4</v>
      </c>
      <c r="F103" s="32">
        <f>IFERROR(VLOOKUP($D103,'SAP Data'!$A$7:$OA$1791,F$4,FALSE),"")</f>
        <v>9378674.9499999993</v>
      </c>
      <c r="G103" s="32">
        <f>IFERROR(VLOOKUP($D103,'SAP Data'!$A$7:$OA$1791,G$4,FALSE),"")</f>
        <v>14059172.49</v>
      </c>
      <c r="H103" s="32">
        <f>IFERROR(VLOOKUP($D103,'SAP Data'!$A$7:$OA$1791,H$4,FALSE),"")</f>
        <v>22279035.82</v>
      </c>
      <c r="I103" s="32">
        <f>IFERROR(VLOOKUP($D103,'SAP Data'!$A$7:$OA$1791,I$4,FALSE),"")</f>
        <v>36888054.719999999</v>
      </c>
      <c r="J103" s="32">
        <f>IFERROR(VLOOKUP($D103,'SAP Data'!$A$7:$OA$1791,J$4,FALSE),"")</f>
        <v>44932364.170000002</v>
      </c>
      <c r="K103" s="32">
        <f>IFERROR(VLOOKUP($D103,'SAP Data'!$A$7:$OA$1791,K$4,FALSE),"")</f>
        <v>44319368.200000003</v>
      </c>
      <c r="L103" s="32">
        <f>IFERROR(VLOOKUP($D103,'SAP Data'!$A$7:$OA$1795,L$4,FALSE),"")</f>
        <v>39872535.210000001</v>
      </c>
      <c r="M103" s="32">
        <f>IFERROR(VLOOKUP($D103,'SAP Data'!$A$7:$OA$1795,M$4,FALSE),"")</f>
        <v>33413808.949999999</v>
      </c>
      <c r="N103" s="32">
        <f>IFERROR(VLOOKUP($D103,'SAP Data'!$A$7:$OA$1795,N$4,FALSE),"")</f>
        <v>26515519.82</v>
      </c>
      <c r="O103" s="32">
        <f>IFERROR(VLOOKUP($D103,'SAP Data'!$A$7:$OA$1795,O$4,FALSE),"")</f>
        <v>16258995.539999999</v>
      </c>
      <c r="P103" s="32">
        <f>IFERROR(VLOOKUP($D103,'SAP Data'!$A$7:$OA$1795,P$4,FALSE),"")</f>
        <v>15075985.23</v>
      </c>
      <c r="Q103" s="32">
        <f>IFERROR(VLOOKUP($D103,'SAP Data'!$A$7:$OA$1795,Q$4,FALSE),"")</f>
        <v>13120021.630000001</v>
      </c>
      <c r="R103" s="32">
        <f>IFERROR(VLOOKUP($D103,'SAP Data'!$A$7:$OA$1795,R$4,FALSE),"")</f>
        <v>12791015.859999999</v>
      </c>
      <c r="T103" s="32">
        <f t="shared" si="8"/>
        <v>26484975.598750006</v>
      </c>
      <c r="U103" s="13"/>
      <c r="V103" s="13">
        <f t="shared" si="9"/>
        <v>26484975.598750006</v>
      </c>
      <c r="Y103" s="13">
        <f t="shared" si="10"/>
        <v>0</v>
      </c>
      <c r="AA103" s="13">
        <f t="shared" si="11"/>
        <v>0</v>
      </c>
      <c r="AC103" s="13">
        <f t="shared" si="12"/>
        <v>0</v>
      </c>
      <c r="AE103" s="13">
        <f t="shared" si="13"/>
        <v>0</v>
      </c>
      <c r="AG103" s="13">
        <f t="shared" si="14"/>
        <v>0</v>
      </c>
      <c r="AI103" s="13">
        <f t="shared" si="15"/>
        <v>0</v>
      </c>
      <c r="AJ103" s="15"/>
    </row>
    <row r="104" spans="2:36" outlineLevel="1" x14ac:dyDescent="0.2">
      <c r="B104" s="11" t="str">
        <f>VLOOKUP(D104,'line assign basis'!$A$8:$D$788,2,FALSE)</f>
        <v>A/R Vehicle Parts Re</v>
      </c>
      <c r="C104" s="14" t="s">
        <v>228</v>
      </c>
      <c r="D104" s="14" t="s">
        <v>226</v>
      </c>
      <c r="E104" s="14">
        <f>IFERROR(VLOOKUP(D104,'line assign basis'!$A$8:$D$622,4,FALSE),"")</f>
        <v>4</v>
      </c>
      <c r="F104" s="32">
        <f>IFERROR(VLOOKUP($D104,'SAP Data'!$A$7:$OA$1791,F$4,FALSE),"")</f>
        <v>0</v>
      </c>
      <c r="G104" s="32">
        <f>IFERROR(VLOOKUP($D104,'SAP Data'!$A$7:$OA$1791,G$4,FALSE),"")</f>
        <v>0</v>
      </c>
      <c r="H104" s="32">
        <f>IFERROR(VLOOKUP($D104,'SAP Data'!$A$7:$OA$1791,H$4,FALSE),"")</f>
        <v>0</v>
      </c>
      <c r="I104" s="32">
        <f>IFERROR(VLOOKUP($D104,'SAP Data'!$A$7:$OA$1791,I$4,FALSE),"")</f>
        <v>0</v>
      </c>
      <c r="J104" s="32">
        <f>IFERROR(VLOOKUP($D104,'SAP Data'!$A$7:$OA$1791,J$4,FALSE),"")</f>
        <v>0</v>
      </c>
      <c r="K104" s="32">
        <f>IFERROR(VLOOKUP($D104,'SAP Data'!$A$7:$OA$1791,K$4,FALSE),"")</f>
        <v>0</v>
      </c>
      <c r="L104" s="32">
        <f>IFERROR(VLOOKUP($D104,'SAP Data'!$A$7:$OA$1795,L$4,FALSE),"")</f>
        <v>0</v>
      </c>
      <c r="M104" s="32">
        <f>IFERROR(VLOOKUP($D104,'SAP Data'!$A$7:$OA$1795,M$4,FALSE),"")</f>
        <v>0</v>
      </c>
      <c r="N104" s="32">
        <f>IFERROR(VLOOKUP($D104,'SAP Data'!$A$7:$OA$1795,N$4,FALSE),"")</f>
        <v>0</v>
      </c>
      <c r="O104" s="32">
        <f>IFERROR(VLOOKUP($D104,'SAP Data'!$A$7:$OA$1795,O$4,FALSE),"")</f>
        <v>0</v>
      </c>
      <c r="P104" s="32">
        <f>IFERROR(VLOOKUP($D104,'SAP Data'!$A$7:$OA$1795,P$4,FALSE),"")</f>
        <v>0</v>
      </c>
      <c r="Q104" s="32">
        <f>IFERROR(VLOOKUP($D104,'SAP Data'!$A$7:$OA$1795,Q$4,FALSE),"")</f>
        <v>0</v>
      </c>
      <c r="R104" s="32">
        <f>IFERROR(VLOOKUP($D104,'SAP Data'!$A$7:$OA$1795,R$4,FALSE),"")</f>
        <v>0</v>
      </c>
      <c r="T104" s="32">
        <f t="shared" si="8"/>
        <v>0</v>
      </c>
      <c r="U104" s="13"/>
      <c r="V104" s="13">
        <f t="shared" si="9"/>
        <v>0</v>
      </c>
      <c r="Y104" s="13">
        <f t="shared" si="10"/>
        <v>0</v>
      </c>
      <c r="AA104" s="13">
        <f t="shared" si="11"/>
        <v>0</v>
      </c>
      <c r="AC104" s="13">
        <f t="shared" si="12"/>
        <v>0</v>
      </c>
      <c r="AE104" s="13">
        <f t="shared" si="13"/>
        <v>0</v>
      </c>
      <c r="AG104" s="13">
        <f t="shared" si="14"/>
        <v>0</v>
      </c>
      <c r="AI104" s="13">
        <f t="shared" si="15"/>
        <v>0</v>
      </c>
      <c r="AJ104" s="15"/>
    </row>
    <row r="105" spans="2:36" outlineLevel="1" x14ac:dyDescent="0.2">
      <c r="B105" s="11" t="str">
        <f>VLOOKUP(D105,'line assign basis'!$A$8:$D$788,2,FALSE)</f>
        <v>A/R - CONTRA-CLN ENE</v>
      </c>
      <c r="C105" s="14" t="s">
        <v>231</v>
      </c>
      <c r="D105" s="14" t="s">
        <v>229</v>
      </c>
      <c r="E105" s="14">
        <f>IFERROR(VLOOKUP(D105,'line assign basis'!$A$8:$D$622,4,FALSE),"")</f>
        <v>4</v>
      </c>
      <c r="F105" s="32">
        <f>IFERROR(VLOOKUP($D105,'SAP Data'!$A$7:$OA$1791,F$4,FALSE),"")</f>
        <v>-98093.21</v>
      </c>
      <c r="G105" s="32">
        <f>IFERROR(VLOOKUP($D105,'SAP Data'!$A$7:$OA$1791,G$4,FALSE),"")</f>
        <v>-96557.84</v>
      </c>
      <c r="H105" s="32">
        <f>IFERROR(VLOOKUP($D105,'SAP Data'!$A$7:$OA$1791,H$4,FALSE),"")</f>
        <v>-90970.42</v>
      </c>
      <c r="I105" s="32">
        <f>IFERROR(VLOOKUP($D105,'SAP Data'!$A$7:$OA$1791,I$4,FALSE),"")</f>
        <v>-91190.2</v>
      </c>
      <c r="J105" s="32">
        <f>IFERROR(VLOOKUP($D105,'SAP Data'!$A$7:$OA$1791,J$4,FALSE),"")</f>
        <v>-91017.2</v>
      </c>
      <c r="K105" s="32">
        <f>IFERROR(VLOOKUP($D105,'SAP Data'!$A$7:$OA$1791,K$4,FALSE),"")</f>
        <v>-91242.89</v>
      </c>
      <c r="L105" s="32">
        <f>IFERROR(VLOOKUP($D105,'SAP Data'!$A$7:$OA$1795,L$4,FALSE),"")</f>
        <v>-89607.19</v>
      </c>
      <c r="M105" s="32">
        <f>IFERROR(VLOOKUP($D105,'SAP Data'!$A$7:$OA$1795,M$4,FALSE),"")</f>
        <v>-84596.55</v>
      </c>
      <c r="N105" s="32">
        <f>IFERROR(VLOOKUP($D105,'SAP Data'!$A$7:$OA$1795,N$4,FALSE),"")</f>
        <v>-135053.31</v>
      </c>
      <c r="O105" s="32">
        <f>IFERROR(VLOOKUP($D105,'SAP Data'!$A$7:$OA$1795,O$4,FALSE),"")</f>
        <v>-81732.740000000005</v>
      </c>
      <c r="P105" s="32">
        <f>IFERROR(VLOOKUP($D105,'SAP Data'!$A$7:$OA$1795,P$4,FALSE),"")</f>
        <v>-79565</v>
      </c>
      <c r="Q105" s="32">
        <f>IFERROR(VLOOKUP($D105,'SAP Data'!$A$7:$OA$1795,Q$4,FALSE),"")</f>
        <v>-77154.86</v>
      </c>
      <c r="R105" s="32">
        <f>IFERROR(VLOOKUP($D105,'SAP Data'!$A$7:$OA$1795,R$4,FALSE),"")</f>
        <v>-75210.990000000005</v>
      </c>
      <c r="T105" s="32">
        <f t="shared" si="8"/>
        <v>-91278.358333333352</v>
      </c>
      <c r="U105" s="13"/>
      <c r="V105" s="13">
        <f t="shared" si="9"/>
        <v>-91278.358333333352</v>
      </c>
      <c r="Y105" s="13">
        <f t="shared" si="10"/>
        <v>0</v>
      </c>
      <c r="AA105" s="13">
        <f t="shared" si="11"/>
        <v>0</v>
      </c>
      <c r="AC105" s="13">
        <f t="shared" si="12"/>
        <v>0</v>
      </c>
      <c r="AE105" s="13">
        <f t="shared" si="13"/>
        <v>0</v>
      </c>
      <c r="AG105" s="13">
        <f t="shared" si="14"/>
        <v>0</v>
      </c>
      <c r="AI105" s="13">
        <f t="shared" si="15"/>
        <v>0</v>
      </c>
      <c r="AJ105" s="15"/>
    </row>
    <row r="106" spans="2:36" outlineLevel="1" x14ac:dyDescent="0.2">
      <c r="B106" s="11" t="str">
        <f>VLOOKUP(D106,'line assign basis'!$A$8:$D$788,2,FALSE)</f>
        <v>A/R-OPTIMIZATION REC</v>
      </c>
      <c r="C106" s="14" t="s">
        <v>234</v>
      </c>
      <c r="D106" s="14" t="s">
        <v>232</v>
      </c>
      <c r="E106" s="14">
        <f>IFERROR(VLOOKUP(D106,'line assign basis'!$A$8:$D$622,4,FALSE),"")</f>
        <v>4</v>
      </c>
      <c r="F106" s="32">
        <f>IFERROR(VLOOKUP($D106,'SAP Data'!$A$7:$OA$1791,F$4,FALSE),"")</f>
        <v>1073099.57</v>
      </c>
      <c r="G106" s="32">
        <f>IFERROR(VLOOKUP($D106,'SAP Data'!$A$7:$OA$1791,G$4,FALSE),"")</f>
        <v>0</v>
      </c>
      <c r="H106" s="32">
        <f>IFERROR(VLOOKUP($D106,'SAP Data'!$A$7:$OA$1791,H$4,FALSE),"")</f>
        <v>215540</v>
      </c>
      <c r="I106" s="32">
        <f>IFERROR(VLOOKUP($D106,'SAP Data'!$A$7:$OA$1791,I$4,FALSE),"")</f>
        <v>1396952.69</v>
      </c>
      <c r="J106" s="32">
        <f>IFERROR(VLOOKUP($D106,'SAP Data'!$A$7:$OA$1791,J$4,FALSE),"")</f>
        <v>2175848.27</v>
      </c>
      <c r="K106" s="32">
        <f>IFERROR(VLOOKUP($D106,'SAP Data'!$A$7:$OA$1791,K$4,FALSE),"")</f>
        <v>6111391.5</v>
      </c>
      <c r="L106" s="32">
        <f>IFERROR(VLOOKUP($D106,'SAP Data'!$A$7:$OA$1795,L$4,FALSE),"")</f>
        <v>7577146.1200000001</v>
      </c>
      <c r="M106" s="32">
        <f>IFERROR(VLOOKUP($D106,'SAP Data'!$A$7:$OA$1795,M$4,FALSE),"")</f>
        <v>7740233.6200000001</v>
      </c>
      <c r="N106" s="32">
        <f>IFERROR(VLOOKUP($D106,'SAP Data'!$A$7:$OA$1795,N$4,FALSE),"")</f>
        <v>4345686.6500000004</v>
      </c>
      <c r="O106" s="32">
        <f>IFERROR(VLOOKUP($D106,'SAP Data'!$A$7:$OA$1795,O$4,FALSE),"")</f>
        <v>617688.48</v>
      </c>
      <c r="P106" s="32">
        <f>IFERROR(VLOOKUP($D106,'SAP Data'!$A$7:$OA$1795,P$4,FALSE),"")</f>
        <v>104694.37</v>
      </c>
      <c r="Q106" s="32">
        <f>IFERROR(VLOOKUP($D106,'SAP Data'!$A$7:$OA$1795,Q$4,FALSE),"")</f>
        <v>104694.37</v>
      </c>
      <c r="R106" s="32">
        <f>IFERROR(VLOOKUP($D106,'SAP Data'!$A$7:$OA$1795,R$4,FALSE),"")</f>
        <v>-0.01</v>
      </c>
      <c r="T106" s="32">
        <f t="shared" si="8"/>
        <v>2577202.1541666673</v>
      </c>
      <c r="U106" s="13"/>
      <c r="V106" s="13">
        <f t="shared" si="9"/>
        <v>2577202.1541666673</v>
      </c>
      <c r="Y106" s="13">
        <f t="shared" si="10"/>
        <v>0</v>
      </c>
      <c r="AA106" s="13">
        <f t="shared" si="11"/>
        <v>0</v>
      </c>
      <c r="AC106" s="13">
        <f t="shared" si="12"/>
        <v>0</v>
      </c>
      <c r="AE106" s="13">
        <f t="shared" si="13"/>
        <v>0</v>
      </c>
      <c r="AG106" s="13">
        <f t="shared" si="14"/>
        <v>0</v>
      </c>
      <c r="AI106" s="13">
        <f t="shared" si="15"/>
        <v>0</v>
      </c>
      <c r="AJ106" s="15"/>
    </row>
    <row r="107" spans="2:36" outlineLevel="1" x14ac:dyDescent="0.2">
      <c r="B107" s="11" t="str">
        <f>VLOOKUP(D107,'line assign basis'!$A$8:$D$788,2,FALSE)</f>
        <v>A/R-COMMERCIAL</v>
      </c>
      <c r="C107" s="14" t="s">
        <v>237</v>
      </c>
      <c r="D107" s="14" t="s">
        <v>235</v>
      </c>
      <c r="E107" s="14">
        <f>IFERROR(VLOOKUP(D107,'line assign basis'!$A$8:$D$622,4,FALSE),"")</f>
        <v>4</v>
      </c>
      <c r="F107" s="32">
        <f>IFERROR(VLOOKUP($D107,'SAP Data'!$A$7:$OA$1791,F$4,FALSE),"")</f>
        <v>6619589.6799999997</v>
      </c>
      <c r="G107" s="32">
        <f>IFERROR(VLOOKUP($D107,'SAP Data'!$A$7:$OA$1791,G$4,FALSE),"")</f>
        <v>8969427.25</v>
      </c>
      <c r="H107" s="32">
        <f>IFERROR(VLOOKUP($D107,'SAP Data'!$A$7:$OA$1791,H$4,FALSE),"")</f>
        <v>13055315.210000001</v>
      </c>
      <c r="I107" s="32">
        <f>IFERROR(VLOOKUP($D107,'SAP Data'!$A$7:$OA$1791,I$4,FALSE),"")</f>
        <v>18070774.300000001</v>
      </c>
      <c r="J107" s="32">
        <f>IFERROR(VLOOKUP($D107,'SAP Data'!$A$7:$OA$1791,J$4,FALSE),"")</f>
        <v>20345087.469999999</v>
      </c>
      <c r="K107" s="32">
        <f>IFERROR(VLOOKUP($D107,'SAP Data'!$A$7:$OA$1791,K$4,FALSE),"")</f>
        <v>18980725.879999999</v>
      </c>
      <c r="L107" s="32">
        <f>IFERROR(VLOOKUP($D107,'SAP Data'!$A$7:$OA$1795,L$4,FALSE),"")</f>
        <v>18889229.350000001</v>
      </c>
      <c r="M107" s="32">
        <f>IFERROR(VLOOKUP($D107,'SAP Data'!$A$7:$OA$1795,M$4,FALSE),"")</f>
        <v>12811391.060000001</v>
      </c>
      <c r="N107" s="32">
        <f>IFERROR(VLOOKUP($D107,'SAP Data'!$A$7:$OA$1795,N$4,FALSE),"")</f>
        <v>9893830.3599999994</v>
      </c>
      <c r="O107" s="32">
        <f>IFERROR(VLOOKUP($D107,'SAP Data'!$A$7:$OA$1795,O$4,FALSE),"")</f>
        <v>5538798.9500000002</v>
      </c>
      <c r="P107" s="32">
        <f>IFERROR(VLOOKUP($D107,'SAP Data'!$A$7:$OA$1795,P$4,FALSE),"")</f>
        <v>6935727.5999999996</v>
      </c>
      <c r="Q107" s="32">
        <f>IFERROR(VLOOKUP($D107,'SAP Data'!$A$7:$OA$1795,Q$4,FALSE),"")</f>
        <v>6767933.25</v>
      </c>
      <c r="R107" s="32">
        <f>IFERROR(VLOOKUP($D107,'SAP Data'!$A$7:$OA$1795,R$4,FALSE),"")</f>
        <v>6853360.7300000004</v>
      </c>
      <c r="T107" s="32">
        <f t="shared" si="8"/>
        <v>12249559.657083334</v>
      </c>
      <c r="U107" s="13"/>
      <c r="V107" s="13">
        <f t="shared" si="9"/>
        <v>12249559.657083334</v>
      </c>
      <c r="Y107" s="13">
        <f t="shared" si="10"/>
        <v>0</v>
      </c>
      <c r="AA107" s="13">
        <f t="shared" si="11"/>
        <v>0</v>
      </c>
      <c r="AC107" s="13">
        <f t="shared" si="12"/>
        <v>0</v>
      </c>
      <c r="AE107" s="13">
        <f t="shared" si="13"/>
        <v>0</v>
      </c>
      <c r="AG107" s="13">
        <f t="shared" si="14"/>
        <v>0</v>
      </c>
      <c r="AI107" s="13">
        <f t="shared" si="15"/>
        <v>0</v>
      </c>
      <c r="AJ107" s="15"/>
    </row>
    <row r="108" spans="2:36" outlineLevel="1" x14ac:dyDescent="0.2">
      <c r="B108" s="11" t="str">
        <f>VLOOKUP(D108,'line assign basis'!$A$8:$D$788,2,FALSE)</f>
        <v>A/R-INDUSTRIAL FIRM</v>
      </c>
      <c r="C108" s="14" t="s">
        <v>240</v>
      </c>
      <c r="D108" s="14" t="s">
        <v>238</v>
      </c>
      <c r="E108" s="14">
        <f>IFERROR(VLOOKUP(D108,'line assign basis'!$A$8:$D$622,4,FALSE),"")</f>
        <v>4</v>
      </c>
      <c r="F108" s="32">
        <f>IFERROR(VLOOKUP($D108,'SAP Data'!$A$7:$OA$1791,F$4,FALSE),"")</f>
        <v>2230067.44</v>
      </c>
      <c r="G108" s="32">
        <f>IFERROR(VLOOKUP($D108,'SAP Data'!$A$7:$OA$1791,G$4,FALSE),"")</f>
        <v>1834741.51</v>
      </c>
      <c r="H108" s="32">
        <f>IFERROR(VLOOKUP($D108,'SAP Data'!$A$7:$OA$1791,H$4,FALSE),"")</f>
        <v>2117232.42</v>
      </c>
      <c r="I108" s="32">
        <f>IFERROR(VLOOKUP($D108,'SAP Data'!$A$7:$OA$1791,I$4,FALSE),"")</f>
        <v>2554497.81</v>
      </c>
      <c r="J108" s="32">
        <f>IFERROR(VLOOKUP($D108,'SAP Data'!$A$7:$OA$1791,J$4,FALSE),"")</f>
        <v>2341661.87</v>
      </c>
      <c r="K108" s="32">
        <f>IFERROR(VLOOKUP($D108,'SAP Data'!$A$7:$OA$1791,K$4,FALSE),"")</f>
        <v>2399690.89</v>
      </c>
      <c r="L108" s="32">
        <f>IFERROR(VLOOKUP($D108,'SAP Data'!$A$7:$OA$1795,L$4,FALSE),"")</f>
        <v>2090107.03</v>
      </c>
      <c r="M108" s="32">
        <f>IFERROR(VLOOKUP($D108,'SAP Data'!$A$7:$OA$1795,M$4,FALSE),"")</f>
        <v>1836407.95</v>
      </c>
      <c r="N108" s="32">
        <f>IFERROR(VLOOKUP($D108,'SAP Data'!$A$7:$OA$1795,N$4,FALSE),"")</f>
        <v>1703186.36</v>
      </c>
      <c r="O108" s="32">
        <f>IFERROR(VLOOKUP($D108,'SAP Data'!$A$7:$OA$1795,O$4,FALSE),"")</f>
        <v>1047101.12</v>
      </c>
      <c r="P108" s="32">
        <f>IFERROR(VLOOKUP($D108,'SAP Data'!$A$7:$OA$1795,P$4,FALSE),"")</f>
        <v>1387671.14</v>
      </c>
      <c r="Q108" s="32">
        <f>IFERROR(VLOOKUP($D108,'SAP Data'!$A$7:$OA$1795,Q$4,FALSE),"")</f>
        <v>1469523.32</v>
      </c>
      <c r="R108" s="32">
        <f>IFERROR(VLOOKUP($D108,'SAP Data'!$A$7:$OA$1795,R$4,FALSE),"")</f>
        <v>1530472.14</v>
      </c>
      <c r="T108" s="32">
        <f t="shared" si="8"/>
        <v>1888507.6008333333</v>
      </c>
      <c r="U108" s="13"/>
      <c r="V108" s="13">
        <f t="shared" si="9"/>
        <v>1888507.6008333333</v>
      </c>
      <c r="Y108" s="13">
        <f t="shared" si="10"/>
        <v>0</v>
      </c>
      <c r="AA108" s="13">
        <f t="shared" si="11"/>
        <v>0</v>
      </c>
      <c r="AC108" s="13">
        <f t="shared" si="12"/>
        <v>0</v>
      </c>
      <c r="AE108" s="13">
        <f t="shared" si="13"/>
        <v>0</v>
      </c>
      <c r="AG108" s="13">
        <f t="shared" si="14"/>
        <v>0</v>
      </c>
      <c r="AI108" s="13">
        <f t="shared" si="15"/>
        <v>0</v>
      </c>
      <c r="AJ108" s="15"/>
    </row>
    <row r="109" spans="2:36" outlineLevel="1" x14ac:dyDescent="0.2">
      <c r="B109" s="11" t="str">
        <f>VLOOKUP(D109,'line assign basis'!$A$8:$D$788,2,FALSE)</f>
        <v>A/R-INDUSTRIAL INT</v>
      </c>
      <c r="C109" s="14" t="s">
        <v>243</v>
      </c>
      <c r="D109" s="14" t="s">
        <v>241</v>
      </c>
      <c r="E109" s="14">
        <f>IFERROR(VLOOKUP(D109,'line assign basis'!$A$8:$D$622,4,FALSE),"")</f>
        <v>4</v>
      </c>
      <c r="F109" s="32">
        <f>IFERROR(VLOOKUP($D109,'SAP Data'!$A$7:$OA$1791,F$4,FALSE),"")</f>
        <v>732585.46</v>
      </c>
      <c r="G109" s="32">
        <f>IFERROR(VLOOKUP($D109,'SAP Data'!$A$7:$OA$1791,G$4,FALSE),"")</f>
        <v>1765915.5</v>
      </c>
      <c r="H109" s="32">
        <f>IFERROR(VLOOKUP($D109,'SAP Data'!$A$7:$OA$1791,H$4,FALSE),"")</f>
        <v>1537955.37</v>
      </c>
      <c r="I109" s="32">
        <f>IFERROR(VLOOKUP($D109,'SAP Data'!$A$7:$OA$1791,I$4,FALSE),"")</f>
        <v>1290590.0900000001</v>
      </c>
      <c r="J109" s="32">
        <f>IFERROR(VLOOKUP($D109,'SAP Data'!$A$7:$OA$1791,J$4,FALSE),"")</f>
        <v>1471943.21</v>
      </c>
      <c r="K109" s="32">
        <f>IFERROR(VLOOKUP($D109,'SAP Data'!$A$7:$OA$1791,K$4,FALSE),"")</f>
        <v>1423062.47</v>
      </c>
      <c r="L109" s="32">
        <f>IFERROR(VLOOKUP($D109,'SAP Data'!$A$7:$OA$1795,L$4,FALSE),"")</f>
        <v>1896229.38</v>
      </c>
      <c r="M109" s="32">
        <f>IFERROR(VLOOKUP($D109,'SAP Data'!$A$7:$OA$1795,M$4,FALSE),"")</f>
        <v>1366225.86</v>
      </c>
      <c r="N109" s="32">
        <f>IFERROR(VLOOKUP($D109,'SAP Data'!$A$7:$OA$1795,N$4,FALSE),"")</f>
        <v>1447223.24</v>
      </c>
      <c r="O109" s="32">
        <f>IFERROR(VLOOKUP($D109,'SAP Data'!$A$7:$OA$1795,O$4,FALSE),"")</f>
        <v>1284680.5900000001</v>
      </c>
      <c r="P109" s="32">
        <f>IFERROR(VLOOKUP($D109,'SAP Data'!$A$7:$OA$1795,P$4,FALSE),"")</f>
        <v>1561885.03</v>
      </c>
      <c r="Q109" s="32">
        <f>IFERROR(VLOOKUP($D109,'SAP Data'!$A$7:$OA$1795,Q$4,FALSE),"")</f>
        <v>1704800.8</v>
      </c>
      <c r="R109" s="32">
        <f>IFERROR(VLOOKUP($D109,'SAP Data'!$A$7:$OA$1795,R$4,FALSE),"")</f>
        <v>1598062.68</v>
      </c>
      <c r="T109" s="32">
        <f t="shared" si="8"/>
        <v>1492986.3008333333</v>
      </c>
      <c r="U109" s="13"/>
      <c r="V109" s="13">
        <f t="shared" si="9"/>
        <v>1492986.3008333333</v>
      </c>
      <c r="Y109" s="13">
        <f t="shared" si="10"/>
        <v>0</v>
      </c>
      <c r="AA109" s="13">
        <f t="shared" si="11"/>
        <v>0</v>
      </c>
      <c r="AC109" s="13">
        <f t="shared" si="12"/>
        <v>0</v>
      </c>
      <c r="AE109" s="13">
        <f t="shared" si="13"/>
        <v>0</v>
      </c>
      <c r="AG109" s="13">
        <f t="shared" si="14"/>
        <v>0</v>
      </c>
      <c r="AI109" s="13">
        <f t="shared" si="15"/>
        <v>0</v>
      </c>
      <c r="AJ109" s="15"/>
    </row>
    <row r="110" spans="2:36" outlineLevel="1" x14ac:dyDescent="0.2">
      <c r="B110" s="11" t="str">
        <f>VLOOKUP(D110,'line assign basis'!$A$8:$D$788,2,FALSE)</f>
        <v>A/R GST TAX PAID</v>
      </c>
      <c r="C110" s="14" t="s">
        <v>246</v>
      </c>
      <c r="D110" s="14" t="s">
        <v>244</v>
      </c>
      <c r="E110" s="14">
        <f>IFERROR(VLOOKUP(D110,'line assign basis'!$A$8:$D$622,4,FALSE),"")</f>
        <v>4</v>
      </c>
      <c r="F110" s="32">
        <f>IFERROR(VLOOKUP($D110,'SAP Data'!$A$7:$OA$1791,F$4,FALSE),"")</f>
        <v>85842.79</v>
      </c>
      <c r="G110" s="32">
        <f>IFERROR(VLOOKUP($D110,'SAP Data'!$A$7:$OA$1791,G$4,FALSE),"")</f>
        <v>86131.15</v>
      </c>
      <c r="H110" s="32">
        <f>IFERROR(VLOOKUP($D110,'SAP Data'!$A$7:$OA$1791,H$4,FALSE),"")</f>
        <v>84008.09</v>
      </c>
      <c r="I110" s="32">
        <f>IFERROR(VLOOKUP($D110,'SAP Data'!$A$7:$OA$1791,I$4,FALSE),"")</f>
        <v>351577.36</v>
      </c>
      <c r="J110" s="32">
        <f>IFERROR(VLOOKUP($D110,'SAP Data'!$A$7:$OA$1791,J$4,FALSE),"")</f>
        <v>352047.81</v>
      </c>
      <c r="K110" s="32">
        <f>IFERROR(VLOOKUP($D110,'SAP Data'!$A$7:$OA$1791,K$4,FALSE),"")</f>
        <v>377682.44</v>
      </c>
      <c r="L110" s="32">
        <f>IFERROR(VLOOKUP($D110,'SAP Data'!$A$7:$OA$1795,L$4,FALSE),"")</f>
        <v>376012.97</v>
      </c>
      <c r="M110" s="32">
        <f>IFERROR(VLOOKUP($D110,'SAP Data'!$A$7:$OA$1795,M$4,FALSE),"")</f>
        <v>629747.46</v>
      </c>
      <c r="N110" s="32">
        <f>IFERROR(VLOOKUP($D110,'SAP Data'!$A$7:$OA$1795,N$4,FALSE),"")</f>
        <v>798860.09</v>
      </c>
      <c r="O110" s="32">
        <f>IFERROR(VLOOKUP($D110,'SAP Data'!$A$7:$OA$1795,O$4,FALSE),"")</f>
        <v>939499.99</v>
      </c>
      <c r="P110" s="32">
        <f>IFERROR(VLOOKUP($D110,'SAP Data'!$A$7:$OA$1795,P$4,FALSE),"")</f>
        <v>1076415.3700000001</v>
      </c>
      <c r="Q110" s="32">
        <f>IFERROR(VLOOKUP($D110,'SAP Data'!$A$7:$OA$1795,Q$4,FALSE),"")</f>
        <v>1221465.57</v>
      </c>
      <c r="R110" s="32">
        <f>IFERROR(VLOOKUP($D110,'SAP Data'!$A$7:$OA$1795,R$4,FALSE),"")</f>
        <v>1371472.98</v>
      </c>
      <c r="T110" s="32">
        <f t="shared" si="8"/>
        <v>585175.51541666663</v>
      </c>
      <c r="U110" s="13"/>
      <c r="V110" s="13">
        <f t="shared" si="9"/>
        <v>585175.51541666663</v>
      </c>
      <c r="Y110" s="13">
        <f t="shared" si="10"/>
        <v>0</v>
      </c>
      <c r="AA110" s="13">
        <f t="shared" si="11"/>
        <v>0</v>
      </c>
      <c r="AC110" s="13">
        <f t="shared" si="12"/>
        <v>0</v>
      </c>
      <c r="AE110" s="13">
        <f t="shared" si="13"/>
        <v>0</v>
      </c>
      <c r="AG110" s="13">
        <f t="shared" si="14"/>
        <v>0</v>
      </c>
      <c r="AI110" s="13">
        <f t="shared" si="15"/>
        <v>0</v>
      </c>
      <c r="AJ110" s="15"/>
    </row>
    <row r="111" spans="2:36" outlineLevel="1" x14ac:dyDescent="0.2">
      <c r="B111" s="11" t="str">
        <f>VLOOKUP(D111,'line assign basis'!$A$8:$D$788,2,FALSE)</f>
        <v>A/R-GENERAL</v>
      </c>
      <c r="C111" s="14" t="s">
        <v>249</v>
      </c>
      <c r="D111" s="14" t="s">
        <v>247</v>
      </c>
      <c r="E111" s="14">
        <f>IFERROR(VLOOKUP(D111,'line assign basis'!$A$8:$D$622,4,FALSE),"")</f>
        <v>4</v>
      </c>
      <c r="F111" s="32">
        <f>IFERROR(VLOOKUP($D111,'SAP Data'!$A$7:$OA$1791,F$4,FALSE),"")</f>
        <v>2454565.38</v>
      </c>
      <c r="G111" s="32">
        <f>IFERROR(VLOOKUP($D111,'SAP Data'!$A$7:$OA$1791,G$4,FALSE),"")</f>
        <v>1558906.37</v>
      </c>
      <c r="H111" s="32">
        <f>IFERROR(VLOOKUP($D111,'SAP Data'!$A$7:$OA$1791,H$4,FALSE),"")</f>
        <v>1505504.45</v>
      </c>
      <c r="I111" s="32">
        <f>IFERROR(VLOOKUP($D111,'SAP Data'!$A$7:$OA$1791,I$4,FALSE),"")</f>
        <v>654653.23</v>
      </c>
      <c r="J111" s="32">
        <f>IFERROR(VLOOKUP($D111,'SAP Data'!$A$7:$OA$1791,J$4,FALSE),"")</f>
        <v>291062.56</v>
      </c>
      <c r="K111" s="32">
        <f>IFERROR(VLOOKUP($D111,'SAP Data'!$A$7:$OA$1791,K$4,FALSE),"")</f>
        <v>337589.52</v>
      </c>
      <c r="L111" s="32">
        <f>IFERROR(VLOOKUP($D111,'SAP Data'!$A$7:$OA$1795,L$4,FALSE),"")</f>
        <v>373602.23</v>
      </c>
      <c r="M111" s="32">
        <f>IFERROR(VLOOKUP($D111,'SAP Data'!$A$7:$OA$1795,M$4,FALSE),"")</f>
        <v>415292.56</v>
      </c>
      <c r="N111" s="32">
        <f>IFERROR(VLOOKUP($D111,'SAP Data'!$A$7:$OA$1795,N$4,FALSE),"")</f>
        <v>353546.2</v>
      </c>
      <c r="O111" s="32">
        <f>IFERROR(VLOOKUP($D111,'SAP Data'!$A$7:$OA$1795,O$4,FALSE),"")</f>
        <v>1242930.03</v>
      </c>
      <c r="P111" s="32">
        <f>IFERROR(VLOOKUP($D111,'SAP Data'!$A$7:$OA$1795,P$4,FALSE),"")</f>
        <v>2183166.23</v>
      </c>
      <c r="Q111" s="32">
        <f>IFERROR(VLOOKUP($D111,'SAP Data'!$A$7:$OA$1795,Q$4,FALSE),"")</f>
        <v>482285.37</v>
      </c>
      <c r="R111" s="32">
        <f>IFERROR(VLOOKUP($D111,'SAP Data'!$A$7:$OA$1795,R$4,FALSE),"")</f>
        <v>1097801.6399999999</v>
      </c>
      <c r="T111" s="32">
        <f t="shared" si="8"/>
        <v>931226.85499999998</v>
      </c>
      <c r="U111" s="13"/>
      <c r="V111" s="13">
        <f t="shared" si="9"/>
        <v>931226.85499999998</v>
      </c>
      <c r="Y111" s="13">
        <f t="shared" si="10"/>
        <v>0</v>
      </c>
      <c r="AA111" s="13">
        <f t="shared" si="11"/>
        <v>0</v>
      </c>
      <c r="AC111" s="13">
        <f t="shared" si="12"/>
        <v>0</v>
      </c>
      <c r="AE111" s="13">
        <f t="shared" si="13"/>
        <v>0</v>
      </c>
      <c r="AG111" s="13">
        <f t="shared" si="14"/>
        <v>0</v>
      </c>
      <c r="AI111" s="13">
        <f t="shared" si="15"/>
        <v>0</v>
      </c>
      <c r="AJ111" s="15"/>
    </row>
    <row r="112" spans="2:36" outlineLevel="1" x14ac:dyDescent="0.2">
      <c r="B112" s="11" t="str">
        <f>VLOOKUP(D112,'line assign basis'!$A$8:$D$788,2,FALSE)</f>
        <v>A/R-GAP</v>
      </c>
      <c r="C112" s="14" t="s">
        <v>252</v>
      </c>
      <c r="D112" s="14" t="s">
        <v>250</v>
      </c>
      <c r="E112" s="14">
        <f>IFERROR(VLOOKUP(D112,'line assign basis'!$A$8:$D$622,4,FALSE),"")</f>
        <v>4</v>
      </c>
      <c r="F112" s="32">
        <f>IFERROR(VLOOKUP($D112,'SAP Data'!$A$7:$OA$1791,F$4,FALSE),"")</f>
        <v>7216</v>
      </c>
      <c r="G112" s="32">
        <f>IFERROR(VLOOKUP($D112,'SAP Data'!$A$7:$OA$1791,G$4,FALSE),"")</f>
        <v>7033.28</v>
      </c>
      <c r="H112" s="32">
        <f>IFERROR(VLOOKUP($D112,'SAP Data'!$A$7:$OA$1791,H$4,FALSE),"")</f>
        <v>9340.59</v>
      </c>
      <c r="I112" s="32">
        <f>IFERROR(VLOOKUP($D112,'SAP Data'!$A$7:$OA$1791,I$4,FALSE),"")</f>
        <v>26088.59</v>
      </c>
      <c r="J112" s="32">
        <f>IFERROR(VLOOKUP($D112,'SAP Data'!$A$7:$OA$1791,J$4,FALSE),"")</f>
        <v>43906.79</v>
      </c>
      <c r="K112" s="32">
        <f>IFERROR(VLOOKUP($D112,'SAP Data'!$A$7:$OA$1791,K$4,FALSE),"")</f>
        <v>59541.79</v>
      </c>
      <c r="L112" s="32">
        <f>IFERROR(VLOOKUP($D112,'SAP Data'!$A$7:$OA$1795,L$4,FALSE),"")</f>
        <v>69746.789999999994</v>
      </c>
      <c r="M112" s="32">
        <f>IFERROR(VLOOKUP($D112,'SAP Data'!$A$7:$OA$1795,M$4,FALSE),"")</f>
        <v>18433.54</v>
      </c>
      <c r="N112" s="32">
        <f>IFERROR(VLOOKUP($D112,'SAP Data'!$A$7:$OA$1795,N$4,FALSE),"")</f>
        <v>18257.02</v>
      </c>
      <c r="O112" s="32">
        <f>IFERROR(VLOOKUP($D112,'SAP Data'!$A$7:$OA$1795,O$4,FALSE),"")</f>
        <v>23957.02</v>
      </c>
      <c r="P112" s="32">
        <f>IFERROR(VLOOKUP($D112,'SAP Data'!$A$7:$OA$1795,P$4,FALSE),"")</f>
        <v>56036.28</v>
      </c>
      <c r="Q112" s="32">
        <f>IFERROR(VLOOKUP($D112,'SAP Data'!$A$7:$OA$1795,Q$4,FALSE),"")</f>
        <v>62831.16</v>
      </c>
      <c r="R112" s="32">
        <f>IFERROR(VLOOKUP($D112,'SAP Data'!$A$7:$OA$1795,R$4,FALSE),"")</f>
        <v>13594.58</v>
      </c>
      <c r="T112" s="32">
        <f t="shared" si="8"/>
        <v>33798.178333333337</v>
      </c>
      <c r="U112" s="13"/>
      <c r="V112" s="13">
        <f t="shared" si="9"/>
        <v>33798.178333333337</v>
      </c>
      <c r="Y112" s="13">
        <f t="shared" si="10"/>
        <v>0</v>
      </c>
      <c r="AA112" s="13">
        <f t="shared" si="11"/>
        <v>0</v>
      </c>
      <c r="AC112" s="13">
        <f t="shared" si="12"/>
        <v>0</v>
      </c>
      <c r="AE112" s="13">
        <f t="shared" si="13"/>
        <v>0</v>
      </c>
      <c r="AG112" s="13">
        <f t="shared" si="14"/>
        <v>0</v>
      </c>
      <c r="AI112" s="13">
        <f t="shared" si="15"/>
        <v>0</v>
      </c>
      <c r="AJ112" s="15"/>
    </row>
    <row r="113" spans="2:36" outlineLevel="1" x14ac:dyDescent="0.2">
      <c r="B113" s="11" t="str">
        <f>VLOOKUP(D113,'line assign basis'!$A$8:$D$788,2,FALSE)</f>
        <v>A/R-INSURANCE RECOV</v>
      </c>
      <c r="C113" s="14" t="s">
        <v>2947</v>
      </c>
      <c r="D113" s="56" t="s">
        <v>2990</v>
      </c>
      <c r="E113" s="14">
        <f>IFERROR(VLOOKUP(D113,'line assign basis'!$A$8:$D$622,4,FALSE),"")</f>
        <v>4</v>
      </c>
      <c r="F113" s="32">
        <f>IFERROR(VLOOKUP($D113,'SAP Data'!$A$7:$OA$1791,F$4,FALSE),"")</f>
        <v>0</v>
      </c>
      <c r="G113" s="32">
        <f>IFERROR(VLOOKUP($D113,'SAP Data'!$A$7:$OA$1791,G$4,FALSE),"")</f>
        <v>0</v>
      </c>
      <c r="H113" s="32">
        <f>IFERROR(VLOOKUP($D113,'SAP Data'!$A$7:$OA$1791,H$4,FALSE),"")</f>
        <v>0</v>
      </c>
      <c r="I113" s="32">
        <f>IFERROR(VLOOKUP($D113,'SAP Data'!$A$7:$OA$1791,I$4,FALSE),"")</f>
        <v>0</v>
      </c>
      <c r="J113" s="32">
        <f>IFERROR(VLOOKUP($D113,'SAP Data'!$A$7:$OA$1791,J$4,FALSE),"")</f>
        <v>0</v>
      </c>
      <c r="K113" s="32">
        <f>IFERROR(VLOOKUP($D113,'SAP Data'!$A$7:$OA$1791,K$4,FALSE),"")</f>
        <v>0</v>
      </c>
      <c r="L113" s="32">
        <f>IFERROR(VLOOKUP($D113,'SAP Data'!$A$7:$OA$1795,L$4,FALSE),"")</f>
        <v>0</v>
      </c>
      <c r="M113" s="32">
        <f>IFERROR(VLOOKUP($D113,'SAP Data'!$A$7:$OA$1795,M$4,FALSE),"")</f>
        <v>0</v>
      </c>
      <c r="N113" s="32">
        <f>IFERROR(VLOOKUP($D113,'SAP Data'!$A$7:$OA$1795,N$4,FALSE),"")</f>
        <v>0</v>
      </c>
      <c r="O113" s="32">
        <f>IFERROR(VLOOKUP($D113,'SAP Data'!$A$7:$OA$1795,O$4,FALSE),"")</f>
        <v>0</v>
      </c>
      <c r="P113" s="32">
        <f>IFERROR(VLOOKUP($D113,'SAP Data'!$A$7:$OA$1795,P$4,FALSE),"")</f>
        <v>0</v>
      </c>
      <c r="Q113" s="32">
        <f>IFERROR(VLOOKUP($D113,'SAP Data'!$A$7:$OA$1795,Q$4,FALSE),"")</f>
        <v>0</v>
      </c>
      <c r="R113" s="32">
        <f>IFERROR(VLOOKUP($D113,'SAP Data'!$A$7:$OA$1795,R$4,FALSE),"")</f>
        <v>0</v>
      </c>
      <c r="T113" s="32">
        <f t="shared" si="8"/>
        <v>0</v>
      </c>
      <c r="U113" s="13"/>
      <c r="V113" s="13">
        <f t="shared" si="9"/>
        <v>0</v>
      </c>
      <c r="Y113" s="13">
        <f t="shared" si="10"/>
        <v>0</v>
      </c>
      <c r="AA113" s="13">
        <f t="shared" si="11"/>
        <v>0</v>
      </c>
      <c r="AC113" s="13">
        <f t="shared" si="12"/>
        <v>0</v>
      </c>
      <c r="AE113" s="13">
        <f t="shared" si="13"/>
        <v>0</v>
      </c>
      <c r="AG113" s="13">
        <f t="shared" si="14"/>
        <v>0</v>
      </c>
      <c r="AI113" s="13">
        <f t="shared" si="15"/>
        <v>0</v>
      </c>
      <c r="AJ113" s="15"/>
    </row>
    <row r="114" spans="2:36" outlineLevel="1" x14ac:dyDescent="0.2">
      <c r="B114" s="11" t="str">
        <f>VLOOKUP(D114,'line assign basis'!$A$8:$D$788,2,FALSE)</f>
        <v>A/R OTHER</v>
      </c>
      <c r="C114" s="14" t="s">
        <v>255</v>
      </c>
      <c r="D114" s="14" t="s">
        <v>253</v>
      </c>
      <c r="E114" s="14">
        <f>IFERROR(VLOOKUP(D114,'line assign basis'!$A$8:$D$622,4,FALSE),"")</f>
        <v>4</v>
      </c>
      <c r="F114" s="32">
        <f>IFERROR(VLOOKUP($D114,'SAP Data'!$A$7:$OA$1791,F$4,FALSE),"")</f>
        <v>1150575.1399999999</v>
      </c>
      <c r="G114" s="32">
        <f>IFERROR(VLOOKUP($D114,'SAP Data'!$A$7:$OA$1791,G$4,FALSE),"")</f>
        <v>837662.37</v>
      </c>
      <c r="H114" s="32">
        <f>IFERROR(VLOOKUP($D114,'SAP Data'!$A$7:$OA$1791,H$4,FALSE),"")</f>
        <v>569505.07999999996</v>
      </c>
      <c r="I114" s="32">
        <f>IFERROR(VLOOKUP($D114,'SAP Data'!$A$7:$OA$1791,I$4,FALSE),"")</f>
        <v>815472.27</v>
      </c>
      <c r="J114" s="32">
        <f>IFERROR(VLOOKUP($D114,'SAP Data'!$A$7:$OA$1791,J$4,FALSE),"")</f>
        <v>756359.95</v>
      </c>
      <c r="K114" s="32">
        <f>IFERROR(VLOOKUP($D114,'SAP Data'!$A$7:$OA$1791,K$4,FALSE),"")</f>
        <v>959219.85</v>
      </c>
      <c r="L114" s="32">
        <f>IFERROR(VLOOKUP($D114,'SAP Data'!$A$7:$OA$1795,L$4,FALSE),"")</f>
        <v>678577.81</v>
      </c>
      <c r="M114" s="32">
        <f>IFERROR(VLOOKUP($D114,'SAP Data'!$A$7:$OA$1795,M$4,FALSE),"")</f>
        <v>759811.23</v>
      </c>
      <c r="N114" s="32">
        <f>IFERROR(VLOOKUP($D114,'SAP Data'!$A$7:$OA$1795,N$4,FALSE),"")</f>
        <v>694781.89</v>
      </c>
      <c r="O114" s="32">
        <f>IFERROR(VLOOKUP($D114,'SAP Data'!$A$7:$OA$1795,O$4,FALSE),"")</f>
        <v>-87669.57</v>
      </c>
      <c r="P114" s="32">
        <f>IFERROR(VLOOKUP($D114,'SAP Data'!$A$7:$OA$1795,P$4,FALSE),"")</f>
        <v>704527.02</v>
      </c>
      <c r="Q114" s="32">
        <f>IFERROR(VLOOKUP($D114,'SAP Data'!$A$7:$OA$1795,Q$4,FALSE),"")</f>
        <v>678891.68</v>
      </c>
      <c r="R114" s="32">
        <f>IFERROR(VLOOKUP($D114,'SAP Data'!$A$7:$OA$1795,R$4,FALSE),"")</f>
        <v>323316.98</v>
      </c>
      <c r="T114" s="32">
        <f t="shared" si="8"/>
        <v>675340.47000000009</v>
      </c>
      <c r="U114" s="13"/>
      <c r="V114" s="13">
        <f t="shared" si="9"/>
        <v>675340.47000000009</v>
      </c>
      <c r="Y114" s="13">
        <f t="shared" si="10"/>
        <v>0</v>
      </c>
      <c r="AA114" s="13">
        <f t="shared" si="11"/>
        <v>0</v>
      </c>
      <c r="AC114" s="13">
        <f t="shared" si="12"/>
        <v>0</v>
      </c>
      <c r="AE114" s="13">
        <f t="shared" si="13"/>
        <v>0</v>
      </c>
      <c r="AG114" s="13">
        <f t="shared" si="14"/>
        <v>0</v>
      </c>
      <c r="AI114" s="13">
        <f t="shared" si="15"/>
        <v>0</v>
      </c>
      <c r="AJ114" s="15"/>
    </row>
    <row r="115" spans="2:36" outlineLevel="1" x14ac:dyDescent="0.2">
      <c r="B115" s="11" t="str">
        <f>VLOOKUP(D115,'line assign basis'!$A$8:$D$788,2,FALSE)</f>
        <v>A/R - INTERSTATE STO</v>
      </c>
      <c r="C115" s="14" t="s">
        <v>258</v>
      </c>
      <c r="D115" s="14" t="s">
        <v>256</v>
      </c>
      <c r="E115" s="14">
        <f>IFERROR(VLOOKUP(D115,'line assign basis'!$A$8:$D$622,4,FALSE),"")</f>
        <v>4</v>
      </c>
      <c r="F115" s="32">
        <f>IFERROR(VLOOKUP($D115,'SAP Data'!$A$7:$OA$1791,F$4,FALSE),"")</f>
        <v>2676662.81</v>
      </c>
      <c r="G115" s="32">
        <f>IFERROR(VLOOKUP($D115,'SAP Data'!$A$7:$OA$1791,G$4,FALSE),"")</f>
        <v>2744968.23</v>
      </c>
      <c r="H115" s="32">
        <f>IFERROR(VLOOKUP($D115,'SAP Data'!$A$7:$OA$1791,H$4,FALSE),"")</f>
        <v>1777170.69</v>
      </c>
      <c r="I115" s="32">
        <f>IFERROR(VLOOKUP($D115,'SAP Data'!$A$7:$OA$1791,I$4,FALSE),"")</f>
        <v>1685829.41</v>
      </c>
      <c r="J115" s="32">
        <f>IFERROR(VLOOKUP($D115,'SAP Data'!$A$7:$OA$1791,J$4,FALSE),"")</f>
        <v>1479591.16</v>
      </c>
      <c r="K115" s="32">
        <f>IFERROR(VLOOKUP($D115,'SAP Data'!$A$7:$OA$1791,K$4,FALSE),"")</f>
        <v>1392241.25</v>
      </c>
      <c r="L115" s="32">
        <f>IFERROR(VLOOKUP($D115,'SAP Data'!$A$7:$OA$1795,L$4,FALSE),"")</f>
        <v>2211280.4700000002</v>
      </c>
      <c r="M115" s="32">
        <f>IFERROR(VLOOKUP($D115,'SAP Data'!$A$7:$OA$1795,M$4,FALSE),"")</f>
        <v>2121390.2999999998</v>
      </c>
      <c r="N115" s="32">
        <f>IFERROR(VLOOKUP($D115,'SAP Data'!$A$7:$OA$1795,N$4,FALSE),"")</f>
        <v>3072597.35</v>
      </c>
      <c r="O115" s="32">
        <f>IFERROR(VLOOKUP($D115,'SAP Data'!$A$7:$OA$1795,O$4,FALSE),"")</f>
        <v>3896777.01</v>
      </c>
      <c r="P115" s="32">
        <f>IFERROR(VLOOKUP($D115,'SAP Data'!$A$7:$OA$1795,P$4,FALSE),"")</f>
        <v>3486662.21</v>
      </c>
      <c r="Q115" s="32">
        <f>IFERROR(VLOOKUP($D115,'SAP Data'!$A$7:$OA$1795,Q$4,FALSE),"")</f>
        <v>2801562.4</v>
      </c>
      <c r="R115" s="32">
        <f>IFERROR(VLOOKUP($D115,'SAP Data'!$A$7:$OA$1795,R$4,FALSE),"")</f>
        <v>2531118.14</v>
      </c>
      <c r="T115" s="32">
        <f t="shared" si="8"/>
        <v>2439496.7462500003</v>
      </c>
      <c r="U115" s="13"/>
      <c r="V115" s="13">
        <f t="shared" si="9"/>
        <v>2439496.7462500003</v>
      </c>
      <c r="Y115" s="13">
        <f t="shared" si="10"/>
        <v>0</v>
      </c>
      <c r="AA115" s="13">
        <f t="shared" si="11"/>
        <v>0</v>
      </c>
      <c r="AC115" s="13">
        <f t="shared" si="12"/>
        <v>0</v>
      </c>
      <c r="AE115" s="13">
        <f t="shared" si="13"/>
        <v>0</v>
      </c>
      <c r="AG115" s="13">
        <f t="shared" si="14"/>
        <v>0</v>
      </c>
      <c r="AI115" s="13">
        <f t="shared" si="15"/>
        <v>0</v>
      </c>
      <c r="AJ115" s="15"/>
    </row>
    <row r="116" spans="2:36" outlineLevel="1" x14ac:dyDescent="0.2">
      <c r="B116" s="11" t="str">
        <f>VLOOKUP(D116,'line assign basis'!$A$8:$D$788,2,FALSE)</f>
        <v>AR CASH RECEIVED NOT</v>
      </c>
      <c r="C116" s="14" t="s">
        <v>1467</v>
      </c>
      <c r="D116" s="56" t="s">
        <v>2724</v>
      </c>
      <c r="E116" s="14">
        <f>IFERROR(VLOOKUP(D116,'line assign basis'!$A$8:$D$622,4,FALSE),"")</f>
        <v>4</v>
      </c>
      <c r="F116" s="32">
        <f>IFERROR(VLOOKUP($D116,'SAP Data'!$A$7:$OA$1791,F$4,FALSE),"")</f>
        <v>0</v>
      </c>
      <c r="G116" s="32">
        <f>IFERROR(VLOOKUP($D116,'SAP Data'!$A$7:$OA$1791,G$4,FALSE),"")</f>
        <v>0</v>
      </c>
      <c r="H116" s="32">
        <f>IFERROR(VLOOKUP($D116,'SAP Data'!$A$7:$OA$1791,H$4,FALSE),"")</f>
        <v>0</v>
      </c>
      <c r="I116" s="32">
        <f>IFERROR(VLOOKUP($D116,'SAP Data'!$A$7:$OA$1791,I$4,FALSE),"")</f>
        <v>0</v>
      </c>
      <c r="J116" s="32">
        <f>IFERROR(VLOOKUP($D116,'SAP Data'!$A$7:$OA$1791,J$4,FALSE),"")</f>
        <v>0</v>
      </c>
      <c r="K116" s="32">
        <f>IFERROR(VLOOKUP($D116,'SAP Data'!$A$7:$OA$1791,K$4,FALSE),"")</f>
        <v>0</v>
      </c>
      <c r="L116" s="32">
        <f>IFERROR(VLOOKUP($D116,'SAP Data'!$A$7:$OA$1795,L$4,FALSE),"")</f>
        <v>0</v>
      </c>
      <c r="M116" s="32">
        <f>IFERROR(VLOOKUP($D116,'SAP Data'!$A$7:$OA$1795,M$4,FALSE),"")</f>
        <v>0</v>
      </c>
      <c r="N116" s="32">
        <f>IFERROR(VLOOKUP($D116,'SAP Data'!$A$7:$OA$1795,N$4,FALSE),"")</f>
        <v>0</v>
      </c>
      <c r="O116" s="32">
        <f>IFERROR(VLOOKUP($D116,'SAP Data'!$A$7:$OA$1795,O$4,FALSE),"")</f>
        <v>0</v>
      </c>
      <c r="P116" s="32">
        <f>IFERROR(VLOOKUP($D116,'SAP Data'!$A$7:$OA$1795,P$4,FALSE),"")</f>
        <v>0</v>
      </c>
      <c r="Q116" s="32">
        <f>IFERROR(VLOOKUP($D116,'SAP Data'!$A$7:$OA$1795,Q$4,FALSE),"")</f>
        <v>0</v>
      </c>
      <c r="R116" s="32">
        <f>IFERROR(VLOOKUP($D116,'SAP Data'!$A$7:$OA$1795,R$4,FALSE),"")</f>
        <v>0</v>
      </c>
      <c r="T116" s="32">
        <f t="shared" si="8"/>
        <v>0</v>
      </c>
      <c r="U116" s="13"/>
      <c r="V116" s="13">
        <f t="shared" si="9"/>
        <v>0</v>
      </c>
      <c r="Y116" s="13">
        <f t="shared" si="10"/>
        <v>0</v>
      </c>
      <c r="AA116" s="13">
        <f t="shared" si="11"/>
        <v>0</v>
      </c>
      <c r="AC116" s="13">
        <f t="shared" si="12"/>
        <v>0</v>
      </c>
      <c r="AE116" s="13">
        <f t="shared" si="13"/>
        <v>0</v>
      </c>
      <c r="AG116" s="13">
        <f t="shared" si="14"/>
        <v>0</v>
      </c>
      <c r="AI116" s="13">
        <f t="shared" si="15"/>
        <v>0</v>
      </c>
      <c r="AJ116" s="15"/>
    </row>
    <row r="117" spans="2:36" outlineLevel="1" x14ac:dyDescent="0.2">
      <c r="B117" s="11" t="str">
        <f>VLOOKUP(D117,'line assign basis'!$A$8:$D$788,2,FALSE)</f>
        <v>A/R Palomar</v>
      </c>
      <c r="C117" s="14" t="s">
        <v>261</v>
      </c>
      <c r="D117" s="14" t="s">
        <v>259</v>
      </c>
      <c r="E117" s="14">
        <f>IFERROR(VLOOKUP(D117,'line assign basis'!$A$8:$D$622,4,FALSE),"")</f>
        <v>4</v>
      </c>
      <c r="F117" s="32">
        <f>IFERROR(VLOOKUP($D117,'SAP Data'!$A$7:$OA$1791,F$4,FALSE),"")</f>
        <v>0</v>
      </c>
      <c r="G117" s="32">
        <f>IFERROR(VLOOKUP($D117,'SAP Data'!$A$7:$OA$1791,G$4,FALSE),"")</f>
        <v>0</v>
      </c>
      <c r="H117" s="32">
        <f>IFERROR(VLOOKUP($D117,'SAP Data'!$A$7:$OA$1791,H$4,FALSE),"")</f>
        <v>0</v>
      </c>
      <c r="I117" s="32">
        <f>IFERROR(VLOOKUP($D117,'SAP Data'!$A$7:$OA$1791,I$4,FALSE),"")</f>
        <v>0</v>
      </c>
      <c r="J117" s="32">
        <f>IFERROR(VLOOKUP($D117,'SAP Data'!$A$7:$OA$1791,J$4,FALSE),"")</f>
        <v>0</v>
      </c>
      <c r="K117" s="32">
        <f>IFERROR(VLOOKUP($D117,'SAP Data'!$A$7:$OA$1791,K$4,FALSE),"")</f>
        <v>0</v>
      </c>
      <c r="L117" s="32">
        <f>IFERROR(VLOOKUP($D117,'SAP Data'!$A$7:$OA$1795,L$4,FALSE),"")</f>
        <v>0</v>
      </c>
      <c r="M117" s="32">
        <f>IFERROR(VLOOKUP($D117,'SAP Data'!$A$7:$OA$1795,M$4,FALSE),"")</f>
        <v>0</v>
      </c>
      <c r="N117" s="32">
        <f>IFERROR(VLOOKUP($D117,'SAP Data'!$A$7:$OA$1795,N$4,FALSE),"")</f>
        <v>0</v>
      </c>
      <c r="O117" s="32">
        <f>IFERROR(VLOOKUP($D117,'SAP Data'!$A$7:$OA$1795,O$4,FALSE),"")</f>
        <v>0</v>
      </c>
      <c r="P117" s="32">
        <f>IFERROR(VLOOKUP($D117,'SAP Data'!$A$7:$OA$1795,P$4,FALSE),"")</f>
        <v>0</v>
      </c>
      <c r="Q117" s="32">
        <f>IFERROR(VLOOKUP($D117,'SAP Data'!$A$7:$OA$1795,Q$4,FALSE),"")</f>
        <v>0</v>
      </c>
      <c r="R117" s="32">
        <f>IFERROR(VLOOKUP($D117,'SAP Data'!$A$7:$OA$1795,R$4,FALSE),"")</f>
        <v>0</v>
      </c>
      <c r="T117" s="32">
        <f t="shared" si="8"/>
        <v>0</v>
      </c>
      <c r="U117" s="13"/>
      <c r="V117" s="13">
        <f t="shared" si="9"/>
        <v>0</v>
      </c>
      <c r="Y117" s="13">
        <f t="shared" si="10"/>
        <v>0</v>
      </c>
      <c r="AA117" s="13">
        <f t="shared" si="11"/>
        <v>0</v>
      </c>
      <c r="AC117" s="13">
        <f t="shared" si="12"/>
        <v>0</v>
      </c>
      <c r="AE117" s="13">
        <f t="shared" si="13"/>
        <v>0</v>
      </c>
      <c r="AG117" s="13">
        <f t="shared" si="14"/>
        <v>0</v>
      </c>
      <c r="AI117" s="13">
        <f t="shared" si="15"/>
        <v>0</v>
      </c>
      <c r="AJ117" s="15"/>
    </row>
    <row r="118" spans="2:36" outlineLevel="1" x14ac:dyDescent="0.2">
      <c r="B118" s="11" t="str">
        <f>VLOOKUP(D118,'line assign basis'!$A$8:$D$788,2,FALSE)</f>
        <v>A/R-CITY OF INDEPEND</v>
      </c>
      <c r="C118" s="14" t="s">
        <v>264</v>
      </c>
      <c r="D118" s="14" t="s">
        <v>262</v>
      </c>
      <c r="E118" s="14">
        <f>IFERROR(VLOOKUP(D118,'line assign basis'!$A$8:$D$622,4,FALSE),"")</f>
        <v>4</v>
      </c>
      <c r="F118" s="32">
        <f>IFERROR(VLOOKUP($D118,'SAP Data'!$A$7:$OA$1791,F$4,FALSE),"")</f>
        <v>0</v>
      </c>
      <c r="G118" s="32">
        <f>IFERROR(VLOOKUP($D118,'SAP Data'!$A$7:$OA$1791,G$4,FALSE),"")</f>
        <v>0</v>
      </c>
      <c r="H118" s="32">
        <f>IFERROR(VLOOKUP($D118,'SAP Data'!$A$7:$OA$1791,H$4,FALSE),"")</f>
        <v>0</v>
      </c>
      <c r="I118" s="32">
        <f>IFERROR(VLOOKUP($D118,'SAP Data'!$A$7:$OA$1791,I$4,FALSE),"")</f>
        <v>0</v>
      </c>
      <c r="J118" s="32">
        <f>IFERROR(VLOOKUP($D118,'SAP Data'!$A$7:$OA$1791,J$4,FALSE),"")</f>
        <v>0</v>
      </c>
      <c r="K118" s="32">
        <f>IFERROR(VLOOKUP($D118,'SAP Data'!$A$7:$OA$1791,K$4,FALSE),"")</f>
        <v>0</v>
      </c>
      <c r="L118" s="32">
        <f>IFERROR(VLOOKUP($D118,'SAP Data'!$A$7:$OA$1795,L$4,FALSE),"")</f>
        <v>0</v>
      </c>
      <c r="M118" s="32">
        <f>IFERROR(VLOOKUP($D118,'SAP Data'!$A$7:$OA$1795,M$4,FALSE),"")</f>
        <v>0</v>
      </c>
      <c r="N118" s="32">
        <f>IFERROR(VLOOKUP($D118,'SAP Data'!$A$7:$OA$1795,N$4,FALSE),"")</f>
        <v>0</v>
      </c>
      <c r="O118" s="32">
        <f>IFERROR(VLOOKUP($D118,'SAP Data'!$A$7:$OA$1795,O$4,FALSE),"")</f>
        <v>0</v>
      </c>
      <c r="P118" s="32">
        <f>IFERROR(VLOOKUP($D118,'SAP Data'!$A$7:$OA$1795,P$4,FALSE),"")</f>
        <v>0</v>
      </c>
      <c r="Q118" s="32">
        <f>IFERROR(VLOOKUP($D118,'SAP Data'!$A$7:$OA$1795,Q$4,FALSE),"")</f>
        <v>0</v>
      </c>
      <c r="R118" s="32">
        <f>IFERROR(VLOOKUP($D118,'SAP Data'!$A$7:$OA$1795,R$4,FALSE),"")</f>
        <v>0</v>
      </c>
      <c r="T118" s="32">
        <f t="shared" si="8"/>
        <v>0</v>
      </c>
      <c r="U118" s="13"/>
      <c r="V118" s="13">
        <f t="shared" si="9"/>
        <v>0</v>
      </c>
      <c r="Y118" s="13">
        <f t="shared" si="10"/>
        <v>0</v>
      </c>
      <c r="AA118" s="13">
        <f t="shared" si="11"/>
        <v>0</v>
      </c>
      <c r="AC118" s="13">
        <f t="shared" si="12"/>
        <v>0</v>
      </c>
      <c r="AE118" s="13">
        <f t="shared" si="13"/>
        <v>0</v>
      </c>
      <c r="AG118" s="13">
        <f t="shared" si="14"/>
        <v>0</v>
      </c>
      <c r="AI118" s="13">
        <f t="shared" si="15"/>
        <v>0</v>
      </c>
      <c r="AJ118" s="15"/>
    </row>
    <row r="119" spans="2:36" outlineLevel="1" x14ac:dyDescent="0.2">
      <c r="B119" s="11" t="str">
        <f>VLOOKUP(D119,'line assign basis'!$A$8:$D$788,2,FALSE)</f>
        <v>A/R-CITY OF VANCOUVE</v>
      </c>
      <c r="C119" s="14" t="s">
        <v>267</v>
      </c>
      <c r="D119" s="14" t="s">
        <v>265</v>
      </c>
      <c r="E119" s="14">
        <f>IFERROR(VLOOKUP(D119,'line assign basis'!$A$8:$D$622,4,FALSE),"")</f>
        <v>4</v>
      </c>
      <c r="F119" s="32">
        <f>IFERROR(VLOOKUP($D119,'SAP Data'!$A$7:$OA$1791,F$4,FALSE),"")</f>
        <v>0</v>
      </c>
      <c r="G119" s="32">
        <f>IFERROR(VLOOKUP($D119,'SAP Data'!$A$7:$OA$1791,G$4,FALSE),"")</f>
        <v>0</v>
      </c>
      <c r="H119" s="32">
        <f>IFERROR(VLOOKUP($D119,'SAP Data'!$A$7:$OA$1791,H$4,FALSE),"")</f>
        <v>0</v>
      </c>
      <c r="I119" s="32">
        <f>IFERROR(VLOOKUP($D119,'SAP Data'!$A$7:$OA$1791,I$4,FALSE),"")</f>
        <v>0</v>
      </c>
      <c r="J119" s="32">
        <f>IFERROR(VLOOKUP($D119,'SAP Data'!$A$7:$OA$1791,J$4,FALSE),"")</f>
        <v>0</v>
      </c>
      <c r="K119" s="32">
        <f>IFERROR(VLOOKUP($D119,'SAP Data'!$A$7:$OA$1791,K$4,FALSE),"")</f>
        <v>0</v>
      </c>
      <c r="L119" s="32">
        <f>IFERROR(VLOOKUP($D119,'SAP Data'!$A$7:$OA$1795,L$4,FALSE),"")</f>
        <v>0</v>
      </c>
      <c r="M119" s="32">
        <f>IFERROR(VLOOKUP($D119,'SAP Data'!$A$7:$OA$1795,M$4,FALSE),"")</f>
        <v>0</v>
      </c>
      <c r="N119" s="32">
        <f>IFERROR(VLOOKUP($D119,'SAP Data'!$A$7:$OA$1795,N$4,FALSE),"")</f>
        <v>0</v>
      </c>
      <c r="O119" s="32">
        <f>IFERROR(VLOOKUP($D119,'SAP Data'!$A$7:$OA$1795,O$4,FALSE),"")</f>
        <v>0</v>
      </c>
      <c r="P119" s="32">
        <f>IFERROR(VLOOKUP($D119,'SAP Data'!$A$7:$OA$1795,P$4,FALSE),"")</f>
        <v>0</v>
      </c>
      <c r="Q119" s="32">
        <f>IFERROR(VLOOKUP($D119,'SAP Data'!$A$7:$OA$1795,Q$4,FALSE),"")</f>
        <v>0</v>
      </c>
      <c r="R119" s="32">
        <f>IFERROR(VLOOKUP($D119,'SAP Data'!$A$7:$OA$1795,R$4,FALSE),"")</f>
        <v>0</v>
      </c>
      <c r="T119" s="32">
        <f t="shared" si="8"/>
        <v>0</v>
      </c>
      <c r="U119" s="13"/>
      <c r="V119" s="13">
        <f t="shared" si="9"/>
        <v>0</v>
      </c>
      <c r="Y119" s="13">
        <f t="shared" si="10"/>
        <v>0</v>
      </c>
      <c r="AA119" s="13">
        <f t="shared" si="11"/>
        <v>0</v>
      </c>
      <c r="AC119" s="13">
        <f t="shared" si="12"/>
        <v>0</v>
      </c>
      <c r="AE119" s="13">
        <f t="shared" si="13"/>
        <v>0</v>
      </c>
      <c r="AG119" s="13">
        <f t="shared" si="14"/>
        <v>0</v>
      </c>
      <c r="AI119" s="13">
        <f t="shared" si="15"/>
        <v>0</v>
      </c>
      <c r="AJ119" s="15"/>
    </row>
    <row r="120" spans="2:36" outlineLevel="1" x14ac:dyDescent="0.2">
      <c r="B120" s="11" t="str">
        <f>VLOOKUP(D120,'line assign basis'!$A$8:$D$788,2,FALSE)</f>
        <v>A/R - P CARDS</v>
      </c>
      <c r="C120" s="14" t="s">
        <v>270</v>
      </c>
      <c r="D120" s="14" t="s">
        <v>268</v>
      </c>
      <c r="E120" s="14">
        <f>IFERROR(VLOOKUP(D120,'line assign basis'!$A$8:$D$622,4,FALSE),"")</f>
        <v>4</v>
      </c>
      <c r="F120" s="32">
        <f>IFERROR(VLOOKUP($D120,'SAP Data'!$A$7:$OA$1791,F$4,FALSE),"")</f>
        <v>124.81</v>
      </c>
      <c r="G120" s="32">
        <f>IFERROR(VLOOKUP($D120,'SAP Data'!$A$7:$OA$1791,G$4,FALSE),"")</f>
        <v>272.43</v>
      </c>
      <c r="H120" s="32">
        <f>IFERROR(VLOOKUP($D120,'SAP Data'!$A$7:$OA$1791,H$4,FALSE),"")</f>
        <v>1395.58</v>
      </c>
      <c r="I120" s="32">
        <f>IFERROR(VLOOKUP($D120,'SAP Data'!$A$7:$OA$1791,I$4,FALSE),"")</f>
        <v>571.54999999999995</v>
      </c>
      <c r="J120" s="32">
        <f>IFERROR(VLOOKUP($D120,'SAP Data'!$A$7:$OA$1791,J$4,FALSE),"")</f>
        <v>2241.13</v>
      </c>
      <c r="K120" s="32">
        <f>IFERROR(VLOOKUP($D120,'SAP Data'!$A$7:$OA$1791,K$4,FALSE),"")</f>
        <v>2477</v>
      </c>
      <c r="L120" s="32">
        <f>IFERROR(VLOOKUP($D120,'SAP Data'!$A$7:$OA$1795,L$4,FALSE),"")</f>
        <v>2758.59</v>
      </c>
      <c r="M120" s="32">
        <f>IFERROR(VLOOKUP($D120,'SAP Data'!$A$7:$OA$1795,M$4,FALSE),"")</f>
        <v>2014.19</v>
      </c>
      <c r="N120" s="32">
        <f>IFERROR(VLOOKUP($D120,'SAP Data'!$A$7:$OA$1795,N$4,FALSE),"")</f>
        <v>-5696.8</v>
      </c>
      <c r="O120" s="32">
        <f>IFERROR(VLOOKUP($D120,'SAP Data'!$A$7:$OA$1795,O$4,FALSE),"")</f>
        <v>495.52</v>
      </c>
      <c r="P120" s="32">
        <f>IFERROR(VLOOKUP($D120,'SAP Data'!$A$7:$OA$1795,P$4,FALSE),"")</f>
        <v>473.71</v>
      </c>
      <c r="Q120" s="32">
        <f>IFERROR(VLOOKUP($D120,'SAP Data'!$A$7:$OA$1795,Q$4,FALSE),"")</f>
        <v>473.71</v>
      </c>
      <c r="R120" s="32">
        <f>IFERROR(VLOOKUP($D120,'SAP Data'!$A$7:$OA$1795,R$4,FALSE),"")</f>
        <v>1540.52</v>
      </c>
      <c r="T120" s="32">
        <f t="shared" si="8"/>
        <v>692.4395833333333</v>
      </c>
      <c r="U120" s="13"/>
      <c r="V120" s="13">
        <f t="shared" si="9"/>
        <v>692.4395833333333</v>
      </c>
      <c r="Y120" s="13">
        <f t="shared" si="10"/>
        <v>0</v>
      </c>
      <c r="AA120" s="13">
        <f t="shared" si="11"/>
        <v>0</v>
      </c>
      <c r="AC120" s="13">
        <f t="shared" si="12"/>
        <v>0</v>
      </c>
      <c r="AE120" s="13">
        <f t="shared" si="13"/>
        <v>0</v>
      </c>
      <c r="AG120" s="13">
        <f t="shared" si="14"/>
        <v>0</v>
      </c>
      <c r="AI120" s="13">
        <f t="shared" si="15"/>
        <v>0</v>
      </c>
      <c r="AJ120" s="15"/>
    </row>
    <row r="121" spans="2:36" outlineLevel="1" x14ac:dyDescent="0.2">
      <c r="B121" s="11" t="str">
        <f>VLOOKUP(D121,'line assign basis'!$A$8:$D$788,2,FALSE)</f>
        <v>A/R LIFE INSURANCE</v>
      </c>
      <c r="C121" s="14" t="s">
        <v>273</v>
      </c>
      <c r="D121" s="14" t="s">
        <v>271</v>
      </c>
      <c r="E121" s="14">
        <f>IFERROR(VLOOKUP(D121,'line assign basis'!$A$8:$D$622,4,FALSE),"")</f>
        <v>4</v>
      </c>
      <c r="F121" s="32">
        <f>IFERROR(VLOOKUP($D121,'SAP Data'!$A$7:$OA$1791,F$4,FALSE),"")</f>
        <v>1619083</v>
      </c>
      <c r="G121" s="32">
        <f>IFERROR(VLOOKUP($D121,'SAP Data'!$A$7:$OA$1791,G$4,FALSE),"")</f>
        <v>1483863</v>
      </c>
      <c r="H121" s="32">
        <f>IFERROR(VLOOKUP($D121,'SAP Data'!$A$7:$OA$1791,H$4,FALSE),"")</f>
        <v>1483863</v>
      </c>
      <c r="I121" s="32">
        <f>IFERROR(VLOOKUP($D121,'SAP Data'!$A$7:$OA$1791,I$4,FALSE),"")</f>
        <v>1483863</v>
      </c>
      <c r="J121" s="32">
        <f>IFERROR(VLOOKUP($D121,'SAP Data'!$A$7:$OA$1791,J$4,FALSE),"")</f>
        <v>155636</v>
      </c>
      <c r="K121" s="32">
        <f>IFERROR(VLOOKUP($D121,'SAP Data'!$A$7:$OA$1791,K$4,FALSE),"")</f>
        <v>247074</v>
      </c>
      <c r="L121" s="32">
        <f>IFERROR(VLOOKUP($D121,'SAP Data'!$A$7:$OA$1795,L$4,FALSE),"")</f>
        <v>2370685</v>
      </c>
      <c r="M121" s="32">
        <f>IFERROR(VLOOKUP($D121,'SAP Data'!$A$7:$OA$1795,M$4,FALSE),"")</f>
        <v>2370685</v>
      </c>
      <c r="N121" s="32">
        <f>IFERROR(VLOOKUP($D121,'SAP Data'!$A$7:$OA$1795,N$4,FALSE),"")</f>
        <v>2272968</v>
      </c>
      <c r="O121" s="32">
        <f>IFERROR(VLOOKUP($D121,'SAP Data'!$A$7:$OA$1795,O$4,FALSE),"")</f>
        <v>2343499</v>
      </c>
      <c r="P121" s="32">
        <f>IFERROR(VLOOKUP($D121,'SAP Data'!$A$7:$OA$1795,P$4,FALSE),"")</f>
        <v>2343499</v>
      </c>
      <c r="Q121" s="32">
        <f>IFERROR(VLOOKUP($D121,'SAP Data'!$A$7:$OA$1795,Q$4,FALSE),"")</f>
        <v>2397342</v>
      </c>
      <c r="R121" s="32">
        <f>IFERROR(VLOOKUP($D121,'SAP Data'!$A$7:$OA$1795,R$4,FALSE),"")</f>
        <v>2397342</v>
      </c>
      <c r="T121" s="32">
        <f t="shared" si="8"/>
        <v>1746765.7916666667</v>
      </c>
      <c r="U121" s="13"/>
      <c r="V121" s="13">
        <f t="shared" si="9"/>
        <v>1746765.7916666667</v>
      </c>
      <c r="Y121" s="13">
        <f t="shared" si="10"/>
        <v>0</v>
      </c>
      <c r="AA121" s="13">
        <f t="shared" si="11"/>
        <v>0</v>
      </c>
      <c r="AC121" s="13">
        <f t="shared" si="12"/>
        <v>0</v>
      </c>
      <c r="AE121" s="13">
        <f t="shared" si="13"/>
        <v>0</v>
      </c>
      <c r="AG121" s="13">
        <f t="shared" si="14"/>
        <v>0</v>
      </c>
      <c r="AI121" s="13">
        <f t="shared" si="15"/>
        <v>0</v>
      </c>
      <c r="AJ121" s="15"/>
    </row>
    <row r="122" spans="2:36" outlineLevel="1" x14ac:dyDescent="0.2">
      <c r="B122" s="11" t="str">
        <f>VLOOKUP(D122,'line assign basis'!$A$8:$D$788,2,FALSE)</f>
        <v>A/R - EMPLOYEE POSTA</v>
      </c>
      <c r="C122" s="14" t="s">
        <v>276</v>
      </c>
      <c r="D122" s="14" t="s">
        <v>274</v>
      </c>
      <c r="E122" s="14">
        <f>IFERROR(VLOOKUP(D122,'line assign basis'!$A$8:$D$622,4,FALSE),"")</f>
        <v>4</v>
      </c>
      <c r="F122" s="32">
        <f>IFERROR(VLOOKUP($D122,'SAP Data'!$A$7:$OA$1791,F$4,FALSE),"")</f>
        <v>0</v>
      </c>
      <c r="G122" s="32">
        <f>IFERROR(VLOOKUP($D122,'SAP Data'!$A$7:$OA$1791,G$4,FALSE),"")</f>
        <v>0</v>
      </c>
      <c r="H122" s="32">
        <f>IFERROR(VLOOKUP($D122,'SAP Data'!$A$7:$OA$1791,H$4,FALSE),"")</f>
        <v>0</v>
      </c>
      <c r="I122" s="32">
        <f>IFERROR(VLOOKUP($D122,'SAP Data'!$A$7:$OA$1791,I$4,FALSE),"")</f>
        <v>0</v>
      </c>
      <c r="J122" s="32">
        <f>IFERROR(VLOOKUP($D122,'SAP Data'!$A$7:$OA$1791,J$4,FALSE),"")</f>
        <v>0</v>
      </c>
      <c r="K122" s="32">
        <f>IFERROR(VLOOKUP($D122,'SAP Data'!$A$7:$OA$1791,K$4,FALSE),"")</f>
        <v>0</v>
      </c>
      <c r="L122" s="32">
        <f>IFERROR(VLOOKUP($D122,'SAP Data'!$A$7:$OA$1795,L$4,FALSE),"")</f>
        <v>0</v>
      </c>
      <c r="M122" s="32">
        <f>IFERROR(VLOOKUP($D122,'SAP Data'!$A$7:$OA$1795,M$4,FALSE),"")</f>
        <v>0</v>
      </c>
      <c r="N122" s="32">
        <f>IFERROR(VLOOKUP($D122,'SAP Data'!$A$7:$OA$1795,N$4,FALSE),"")</f>
        <v>0</v>
      </c>
      <c r="O122" s="32">
        <f>IFERROR(VLOOKUP($D122,'SAP Data'!$A$7:$OA$1795,O$4,FALSE),"")</f>
        <v>0</v>
      </c>
      <c r="P122" s="32">
        <f>IFERROR(VLOOKUP($D122,'SAP Data'!$A$7:$OA$1795,P$4,FALSE),"")</f>
        <v>0</v>
      </c>
      <c r="Q122" s="32">
        <f>IFERROR(VLOOKUP($D122,'SAP Data'!$A$7:$OA$1795,Q$4,FALSE),"")</f>
        <v>0</v>
      </c>
      <c r="R122" s="32">
        <f>IFERROR(VLOOKUP($D122,'SAP Data'!$A$7:$OA$1795,R$4,FALSE),"")</f>
        <v>0</v>
      </c>
      <c r="T122" s="32">
        <f t="shared" si="8"/>
        <v>0</v>
      </c>
      <c r="U122" s="13"/>
      <c r="V122" s="13">
        <f t="shared" si="9"/>
        <v>0</v>
      </c>
      <c r="Y122" s="13">
        <f t="shared" si="10"/>
        <v>0</v>
      </c>
      <c r="AA122" s="13">
        <f t="shared" si="11"/>
        <v>0</v>
      </c>
      <c r="AC122" s="13">
        <f t="shared" si="12"/>
        <v>0</v>
      </c>
      <c r="AE122" s="13">
        <f t="shared" si="13"/>
        <v>0</v>
      </c>
      <c r="AG122" s="13">
        <f t="shared" si="14"/>
        <v>0</v>
      </c>
      <c r="AI122" s="13">
        <f t="shared" si="15"/>
        <v>0</v>
      </c>
      <c r="AJ122" s="15"/>
    </row>
    <row r="123" spans="2:36" outlineLevel="1" x14ac:dyDescent="0.2">
      <c r="B123" s="11" t="str">
        <f>VLOOKUP(D123,'line assign basis'!$A$8:$D$788,2,FALSE)</f>
        <v>A/R - MISC RECEIVAB</v>
      </c>
      <c r="C123" s="14" t="s">
        <v>1468</v>
      </c>
      <c r="D123" s="14" t="s">
        <v>2725</v>
      </c>
      <c r="E123" s="14">
        <f>IFERROR(VLOOKUP(D123,'line assign basis'!$A$8:$D$622,4,FALSE),"")</f>
        <v>4</v>
      </c>
      <c r="F123" s="32">
        <f>IFERROR(VLOOKUP($D123,'SAP Data'!$A$7:$OA$1791,F$4,FALSE),"")</f>
        <v>0</v>
      </c>
      <c r="G123" s="32">
        <f>IFERROR(VLOOKUP($D123,'SAP Data'!$A$7:$OA$1791,G$4,FALSE),"")</f>
        <v>0</v>
      </c>
      <c r="H123" s="32">
        <f>IFERROR(VLOOKUP($D123,'SAP Data'!$A$7:$OA$1791,H$4,FALSE),"")</f>
        <v>0</v>
      </c>
      <c r="I123" s="32">
        <f>IFERROR(VLOOKUP($D123,'SAP Data'!$A$7:$OA$1791,I$4,FALSE),"")</f>
        <v>0</v>
      </c>
      <c r="J123" s="32">
        <f>IFERROR(VLOOKUP($D123,'SAP Data'!$A$7:$OA$1791,J$4,FALSE),"")</f>
        <v>0</v>
      </c>
      <c r="K123" s="32">
        <f>IFERROR(VLOOKUP($D123,'SAP Data'!$A$7:$OA$1791,K$4,FALSE),"")</f>
        <v>0</v>
      </c>
      <c r="L123" s="32">
        <f>IFERROR(VLOOKUP($D123,'SAP Data'!$A$7:$OA$1795,L$4,FALSE),"")</f>
        <v>0</v>
      </c>
      <c r="M123" s="32">
        <f>IFERROR(VLOOKUP($D123,'SAP Data'!$A$7:$OA$1795,M$4,FALSE),"")</f>
        <v>0</v>
      </c>
      <c r="N123" s="32">
        <f>IFERROR(VLOOKUP($D123,'SAP Data'!$A$7:$OA$1795,N$4,FALSE),"")</f>
        <v>0</v>
      </c>
      <c r="O123" s="32">
        <f>IFERROR(VLOOKUP($D123,'SAP Data'!$A$7:$OA$1795,O$4,FALSE),"")</f>
        <v>0</v>
      </c>
      <c r="P123" s="32">
        <f>IFERROR(VLOOKUP($D123,'SAP Data'!$A$7:$OA$1795,P$4,FALSE),"")</f>
        <v>0</v>
      </c>
      <c r="Q123" s="32">
        <f>IFERROR(VLOOKUP($D123,'SAP Data'!$A$7:$OA$1795,Q$4,FALSE),"")</f>
        <v>0</v>
      </c>
      <c r="R123" s="32">
        <f>IFERROR(VLOOKUP($D123,'SAP Data'!$A$7:$OA$1795,R$4,FALSE),"")</f>
        <v>0</v>
      </c>
      <c r="T123" s="32">
        <f t="shared" si="8"/>
        <v>0</v>
      </c>
      <c r="U123" s="13"/>
      <c r="V123" s="13">
        <f t="shared" si="9"/>
        <v>0</v>
      </c>
      <c r="Y123" s="13">
        <f t="shared" si="10"/>
        <v>0</v>
      </c>
      <c r="AA123" s="13">
        <f t="shared" si="11"/>
        <v>0</v>
      </c>
      <c r="AC123" s="13">
        <f t="shared" si="12"/>
        <v>0</v>
      </c>
      <c r="AE123" s="13">
        <f t="shared" si="13"/>
        <v>0</v>
      </c>
      <c r="AG123" s="13">
        <f t="shared" si="14"/>
        <v>0</v>
      </c>
      <c r="AI123" s="13">
        <f t="shared" si="15"/>
        <v>0</v>
      </c>
      <c r="AJ123" s="15"/>
    </row>
    <row r="124" spans="2:36" outlineLevel="1" x14ac:dyDescent="0.2">
      <c r="B124" s="11" t="str">
        <f>VLOOKUP(D124,'line assign basis'!$A$8:$D$788,2,FALSE)</f>
        <v>A/R - WC MCRAE</v>
      </c>
      <c r="C124" s="14" t="s">
        <v>279</v>
      </c>
      <c r="D124" s="14" t="s">
        <v>277</v>
      </c>
      <c r="E124" s="14">
        <f>IFERROR(VLOOKUP(D124,'line assign basis'!$A$8:$D$622,4,FALSE),"")</f>
        <v>4</v>
      </c>
      <c r="F124" s="32">
        <f>IFERROR(VLOOKUP($D124,'SAP Data'!$A$7:$OA$1791,F$4,FALSE),"")</f>
        <v>189999.25</v>
      </c>
      <c r="G124" s="32">
        <f>IFERROR(VLOOKUP($D124,'SAP Data'!$A$7:$OA$1791,G$4,FALSE),"")</f>
        <v>197435.4</v>
      </c>
      <c r="H124" s="32">
        <f>IFERROR(VLOOKUP($D124,'SAP Data'!$A$7:$OA$1791,H$4,FALSE),"")</f>
        <v>214717.82</v>
      </c>
      <c r="I124" s="32">
        <f>IFERROR(VLOOKUP($D124,'SAP Data'!$A$7:$OA$1791,I$4,FALSE),"")</f>
        <v>226323.06</v>
      </c>
      <c r="J124" s="32">
        <f>IFERROR(VLOOKUP($D124,'SAP Data'!$A$7:$OA$1791,J$4,FALSE),"")</f>
        <v>241442.42</v>
      </c>
      <c r="K124" s="32">
        <f>IFERROR(VLOOKUP($D124,'SAP Data'!$A$7:$OA$1791,K$4,FALSE),"")</f>
        <v>250042.14</v>
      </c>
      <c r="L124" s="32">
        <f>IFERROR(VLOOKUP($D124,'SAP Data'!$A$7:$OA$1795,L$4,FALSE),"")</f>
        <v>274246.56</v>
      </c>
      <c r="M124" s="32">
        <f>IFERROR(VLOOKUP($D124,'SAP Data'!$A$7:$OA$1795,M$4,FALSE),"")</f>
        <v>279622.15999999997</v>
      </c>
      <c r="N124" s="32">
        <f>IFERROR(VLOOKUP($D124,'SAP Data'!$A$7:$OA$1795,N$4,FALSE),"")</f>
        <v>286385.56</v>
      </c>
      <c r="O124" s="32">
        <f>IFERROR(VLOOKUP($D124,'SAP Data'!$A$7:$OA$1795,O$4,FALSE),"")</f>
        <v>315799.95</v>
      </c>
      <c r="P124" s="32">
        <f>IFERROR(VLOOKUP($D124,'SAP Data'!$A$7:$OA$1795,P$4,FALSE),"")</f>
        <v>357834.2</v>
      </c>
      <c r="Q124" s="32">
        <f>IFERROR(VLOOKUP($D124,'SAP Data'!$A$7:$OA$1795,Q$4,FALSE),"")</f>
        <v>363703.44</v>
      </c>
      <c r="R124" s="32">
        <f>IFERROR(VLOOKUP($D124,'SAP Data'!$A$7:$OA$1795,R$4,FALSE),"")</f>
        <v>382594.76</v>
      </c>
      <c r="T124" s="32">
        <f t="shared" si="8"/>
        <v>274487.47625000001</v>
      </c>
      <c r="U124" s="13"/>
      <c r="V124" s="13">
        <f t="shared" si="9"/>
        <v>274487.47625000001</v>
      </c>
      <c r="Y124" s="13">
        <f t="shared" si="10"/>
        <v>0</v>
      </c>
      <c r="AA124" s="13">
        <f t="shared" si="11"/>
        <v>0</v>
      </c>
      <c r="AC124" s="13">
        <f t="shared" si="12"/>
        <v>0</v>
      </c>
      <c r="AE124" s="13">
        <f t="shared" si="13"/>
        <v>0</v>
      </c>
      <c r="AG124" s="13">
        <f t="shared" si="14"/>
        <v>0</v>
      </c>
      <c r="AI124" s="13">
        <f t="shared" si="15"/>
        <v>0</v>
      </c>
      <c r="AJ124" s="15"/>
    </row>
    <row r="125" spans="2:36" outlineLevel="1" x14ac:dyDescent="0.2">
      <c r="B125" s="11" t="str">
        <f>VLOOKUP(D125,'line assign basis'!$A$8:$D$788,2,FALSE)</f>
        <v>A/R - WC POWELL</v>
      </c>
      <c r="C125" s="14" t="s">
        <v>282</v>
      </c>
      <c r="D125" s="14" t="s">
        <v>280</v>
      </c>
      <c r="E125" s="14">
        <f>IFERROR(VLOOKUP(D125,'line assign basis'!$A$8:$D$622,4,FALSE),"")</f>
        <v>4</v>
      </c>
      <c r="F125" s="32">
        <f>IFERROR(VLOOKUP($D125,'SAP Data'!$A$7:$OA$1791,F$4,FALSE),"")</f>
        <v>39472.300000000003</v>
      </c>
      <c r="G125" s="32">
        <f>IFERROR(VLOOKUP($D125,'SAP Data'!$A$7:$OA$1791,G$4,FALSE),"")</f>
        <v>47096.08</v>
      </c>
      <c r="H125" s="32">
        <f>IFERROR(VLOOKUP($D125,'SAP Data'!$A$7:$OA$1791,H$4,FALSE),"")</f>
        <v>62933.11</v>
      </c>
      <c r="I125" s="32">
        <f>IFERROR(VLOOKUP($D125,'SAP Data'!$A$7:$OA$1791,I$4,FALSE),"")</f>
        <v>70377.75</v>
      </c>
      <c r="J125" s="32">
        <f>IFERROR(VLOOKUP($D125,'SAP Data'!$A$7:$OA$1791,J$4,FALSE),"")</f>
        <v>74914.45</v>
      </c>
      <c r="K125" s="32">
        <f>IFERROR(VLOOKUP($D125,'SAP Data'!$A$7:$OA$1791,K$4,FALSE),"")</f>
        <v>78960.73</v>
      </c>
      <c r="L125" s="32">
        <f>IFERROR(VLOOKUP($D125,'SAP Data'!$A$7:$OA$1795,L$4,FALSE),"")</f>
        <v>83257.009999999995</v>
      </c>
      <c r="M125" s="32">
        <f>IFERROR(VLOOKUP($D125,'SAP Data'!$A$7:$OA$1795,M$4,FALSE),"")</f>
        <v>88351.7</v>
      </c>
      <c r="N125" s="32">
        <f>IFERROR(VLOOKUP($D125,'SAP Data'!$A$7:$OA$1795,N$4,FALSE),"")</f>
        <v>92397.98</v>
      </c>
      <c r="O125" s="32">
        <f>IFERROR(VLOOKUP($D125,'SAP Data'!$A$7:$OA$1795,O$4,FALSE),"")</f>
        <v>93821.34</v>
      </c>
      <c r="P125" s="32">
        <f>IFERROR(VLOOKUP($D125,'SAP Data'!$A$7:$OA$1795,P$4,FALSE),"")</f>
        <v>95489.73</v>
      </c>
      <c r="Q125" s="32">
        <f>IFERROR(VLOOKUP($D125,'SAP Data'!$A$7:$OA$1795,Q$4,FALSE),"")</f>
        <v>95920.41</v>
      </c>
      <c r="R125" s="32">
        <f>IFERROR(VLOOKUP($D125,'SAP Data'!$A$7:$OA$1795,R$4,FALSE),"")</f>
        <v>99055.28</v>
      </c>
      <c r="T125" s="32">
        <f t="shared" si="8"/>
        <v>79398.67333333334</v>
      </c>
      <c r="U125" s="13"/>
      <c r="V125" s="13">
        <f t="shared" si="9"/>
        <v>79398.67333333334</v>
      </c>
      <c r="Y125" s="13">
        <f t="shared" si="10"/>
        <v>0</v>
      </c>
      <c r="AA125" s="13">
        <f t="shared" si="11"/>
        <v>0</v>
      </c>
      <c r="AC125" s="13">
        <f t="shared" si="12"/>
        <v>0</v>
      </c>
      <c r="AE125" s="13">
        <f t="shared" si="13"/>
        <v>0</v>
      </c>
      <c r="AG125" s="13">
        <f t="shared" si="14"/>
        <v>0</v>
      </c>
      <c r="AI125" s="13">
        <f t="shared" si="15"/>
        <v>0</v>
      </c>
      <c r="AJ125" s="15"/>
    </row>
    <row r="126" spans="2:36" outlineLevel="1" x14ac:dyDescent="0.2">
      <c r="B126" s="11" t="str">
        <f>VLOOKUP(D126,'line assign basis'!$A$8:$D$788,2,FALSE)</f>
        <v>A/R - WC GAUTHIER</v>
      </c>
      <c r="C126" s="14" t="s">
        <v>3989</v>
      </c>
      <c r="D126" s="56" t="s">
        <v>4006</v>
      </c>
      <c r="E126" s="14">
        <f>IFERROR(VLOOKUP(D126,'line assign basis'!$A$8:$D$622,4,FALSE),"")</f>
        <v>4</v>
      </c>
      <c r="F126" s="32">
        <f>IFERROR(VLOOKUP($D126,'SAP Data'!$A$7:$OA$1791,F$4,FALSE),"")</f>
        <v>0</v>
      </c>
      <c r="G126" s="32">
        <f>IFERROR(VLOOKUP($D126,'SAP Data'!$A$7:$OA$1791,G$4,FALSE),"")</f>
        <v>0</v>
      </c>
      <c r="H126" s="32">
        <f>IFERROR(VLOOKUP($D126,'SAP Data'!$A$7:$OA$1791,H$4,FALSE),"")</f>
        <v>0</v>
      </c>
      <c r="I126" s="32">
        <f>IFERROR(VLOOKUP($D126,'SAP Data'!$A$7:$OA$1791,I$4,FALSE),"")</f>
        <v>0</v>
      </c>
      <c r="J126" s="32">
        <f>IFERROR(VLOOKUP($D126,'SAP Data'!$A$7:$OA$1791,J$4,FALSE),"")</f>
        <v>0</v>
      </c>
      <c r="K126" s="32">
        <f>IFERROR(VLOOKUP($D126,'SAP Data'!$A$7:$OA$1791,K$4,FALSE),"")</f>
        <v>0</v>
      </c>
      <c r="L126" s="32">
        <f>IFERROR(VLOOKUP($D126,'SAP Data'!$A$7:$OA$1795,L$4,FALSE),"")</f>
        <v>0</v>
      </c>
      <c r="M126" s="32">
        <f>IFERROR(VLOOKUP($D126,'SAP Data'!$A$7:$OA$1795,M$4,FALSE),"")</f>
        <v>0</v>
      </c>
      <c r="N126" s="32">
        <f>IFERROR(VLOOKUP($D126,'SAP Data'!$A$7:$OA$1795,N$4,FALSE),"")</f>
        <v>0</v>
      </c>
      <c r="O126" s="32">
        <f>IFERROR(VLOOKUP($D126,'SAP Data'!$A$7:$OA$1795,O$4,FALSE),"")</f>
        <v>0</v>
      </c>
      <c r="P126" s="32">
        <f>IFERROR(VLOOKUP($D126,'SAP Data'!$A$7:$OA$1795,P$4,FALSE),"")</f>
        <v>0</v>
      </c>
      <c r="Q126" s="32">
        <f>IFERROR(VLOOKUP($D126,'SAP Data'!$A$7:$OA$1795,Q$4,FALSE),"")</f>
        <v>0</v>
      </c>
      <c r="R126" s="32">
        <f>IFERROR(VLOOKUP($D126,'SAP Data'!$A$7:$OA$1795,R$4,FALSE),"")</f>
        <v>503.56</v>
      </c>
      <c r="T126" s="32">
        <f t="shared" si="8"/>
        <v>20.981666666666666</v>
      </c>
      <c r="U126" s="13"/>
      <c r="V126" s="13">
        <f t="shared" si="9"/>
        <v>20.981666666666666</v>
      </c>
      <c r="Y126" s="13">
        <f t="shared" si="10"/>
        <v>0</v>
      </c>
      <c r="AA126" s="13">
        <f t="shared" si="11"/>
        <v>0</v>
      </c>
      <c r="AC126" s="13">
        <f t="shared" si="12"/>
        <v>0</v>
      </c>
      <c r="AE126" s="13">
        <f t="shared" si="13"/>
        <v>0</v>
      </c>
      <c r="AG126" s="13">
        <f t="shared" si="14"/>
        <v>0</v>
      </c>
      <c r="AI126" s="13">
        <f t="shared" si="15"/>
        <v>0</v>
      </c>
      <c r="AJ126" s="15"/>
    </row>
    <row r="127" spans="2:36" outlineLevel="1" x14ac:dyDescent="0.2">
      <c r="B127" s="11" t="str">
        <f>VLOOKUP(D127,'line assign basis'!$A$8:$D$788,2,FALSE)</f>
        <v>A/R-CITY OF COTTAGE</v>
      </c>
      <c r="C127" s="14" t="s">
        <v>285</v>
      </c>
      <c r="D127" s="14" t="s">
        <v>283</v>
      </c>
      <c r="E127" s="14">
        <f>IFERROR(VLOOKUP(D127,'line assign basis'!$A$8:$D$622,4,FALSE),"")</f>
        <v>4</v>
      </c>
      <c r="F127" s="32">
        <f>IFERROR(VLOOKUP($D127,'SAP Data'!$A$7:$OA$1791,F$4,FALSE),"")</f>
        <v>136321.29999999999</v>
      </c>
      <c r="G127" s="32">
        <f>IFERROR(VLOOKUP($D127,'SAP Data'!$A$7:$OA$1791,G$4,FALSE),"")</f>
        <v>134254.84</v>
      </c>
      <c r="H127" s="32">
        <f>IFERROR(VLOOKUP($D127,'SAP Data'!$A$7:$OA$1791,H$4,FALSE),"")</f>
        <v>130470.1</v>
      </c>
      <c r="I127" s="32">
        <f>IFERROR(VLOOKUP($D127,'SAP Data'!$A$7:$OA$1791,I$4,FALSE),"")</f>
        <v>124165.28</v>
      </c>
      <c r="J127" s="32">
        <f>IFERROR(VLOOKUP($D127,'SAP Data'!$A$7:$OA$1791,J$4,FALSE),"")</f>
        <v>117299.97</v>
      </c>
      <c r="K127" s="32">
        <f>IFERROR(VLOOKUP($D127,'SAP Data'!$A$7:$OA$1791,K$4,FALSE),"")</f>
        <v>110930.24000000001</v>
      </c>
      <c r="L127" s="32">
        <f>IFERROR(VLOOKUP($D127,'SAP Data'!$A$7:$OA$1795,L$4,FALSE),"")</f>
        <v>104569.32</v>
      </c>
      <c r="M127" s="32">
        <f>IFERROR(VLOOKUP($D127,'SAP Data'!$A$7:$OA$1795,M$4,FALSE),"")</f>
        <v>98978.55</v>
      </c>
      <c r="N127" s="32">
        <f>IFERROR(VLOOKUP($D127,'SAP Data'!$A$7:$OA$1795,N$4,FALSE),"")</f>
        <v>95323.16</v>
      </c>
      <c r="O127" s="32">
        <f>IFERROR(VLOOKUP($D127,'SAP Data'!$A$7:$OA$1795,O$4,FALSE),"")</f>
        <v>92795.38</v>
      </c>
      <c r="P127" s="32">
        <f>IFERROR(VLOOKUP($D127,'SAP Data'!$A$7:$OA$1795,P$4,FALSE),"")</f>
        <v>92042.84</v>
      </c>
      <c r="Q127" s="32">
        <f>IFERROR(VLOOKUP($D127,'SAP Data'!$A$7:$OA$1795,Q$4,FALSE),"")</f>
        <v>90258.52</v>
      </c>
      <c r="R127" s="32">
        <f>IFERROR(VLOOKUP($D127,'SAP Data'!$A$7:$OA$1795,R$4,FALSE),"")</f>
        <v>88699.67</v>
      </c>
      <c r="T127" s="32">
        <f t="shared" si="8"/>
        <v>108633.22375</v>
      </c>
      <c r="U127" s="13"/>
      <c r="V127" s="13">
        <f t="shared" si="9"/>
        <v>108633.22375</v>
      </c>
      <c r="Y127" s="13">
        <f t="shared" si="10"/>
        <v>0</v>
      </c>
      <c r="AA127" s="13">
        <f t="shared" si="11"/>
        <v>0</v>
      </c>
      <c r="AC127" s="13">
        <f t="shared" si="12"/>
        <v>0</v>
      </c>
      <c r="AE127" s="13">
        <f t="shared" si="13"/>
        <v>0</v>
      </c>
      <c r="AG127" s="13">
        <f t="shared" si="14"/>
        <v>0</v>
      </c>
      <c r="AI127" s="13">
        <f t="shared" si="15"/>
        <v>0</v>
      </c>
      <c r="AJ127" s="15"/>
    </row>
    <row r="128" spans="2:36" outlineLevel="1" x14ac:dyDescent="0.2">
      <c r="B128" s="11" t="str">
        <f>VLOOKUP(D128,'line assign basis'!$A$8:$D$788,2,FALSE)</f>
        <v>ACCRUED REVENUES</v>
      </c>
      <c r="C128" s="14" t="s">
        <v>288</v>
      </c>
      <c r="D128" s="14" t="s">
        <v>286</v>
      </c>
      <c r="E128" s="14">
        <f>IFERROR(VLOOKUP(D128,'line assign basis'!$A$8:$D$622,4,FALSE),"")</f>
        <v>4</v>
      </c>
      <c r="F128" s="32">
        <f>IFERROR(VLOOKUP($D128,'SAP Data'!$A$7:$OA$1791,F$4,FALSE),"")</f>
        <v>17843336.079999998</v>
      </c>
      <c r="G128" s="32">
        <f>IFERROR(VLOOKUP($D128,'SAP Data'!$A$7:$OA$1791,G$4,FALSE),"")</f>
        <v>39097072.210000001</v>
      </c>
      <c r="H128" s="32">
        <f>IFERROR(VLOOKUP($D128,'SAP Data'!$A$7:$OA$1791,H$4,FALSE),"")</f>
        <v>54118493.75</v>
      </c>
      <c r="I128" s="32">
        <f>IFERROR(VLOOKUP($D128,'SAP Data'!$A$7:$OA$1791,I$4,FALSE),"")</f>
        <v>54332107.280000001</v>
      </c>
      <c r="J128" s="32">
        <f>IFERROR(VLOOKUP($D128,'SAP Data'!$A$7:$OA$1791,J$4,FALSE),"")</f>
        <v>44653497.229999997</v>
      </c>
      <c r="K128" s="32">
        <f>IFERROR(VLOOKUP($D128,'SAP Data'!$A$7:$OA$1791,K$4,FALSE),"")</f>
        <v>46094483</v>
      </c>
      <c r="L128" s="32">
        <f>IFERROR(VLOOKUP($D128,'SAP Data'!$A$7:$OA$1795,L$4,FALSE),"")</f>
        <v>43394456.979999997</v>
      </c>
      <c r="M128" s="32">
        <f>IFERROR(VLOOKUP($D128,'SAP Data'!$A$7:$OA$1795,M$4,FALSE),"")</f>
        <v>24580263.23</v>
      </c>
      <c r="N128" s="32">
        <f>IFERROR(VLOOKUP($D128,'SAP Data'!$A$7:$OA$1795,N$4,FALSE),"")</f>
        <v>19300032.890000001</v>
      </c>
      <c r="O128" s="32">
        <f>IFERROR(VLOOKUP($D128,'SAP Data'!$A$7:$OA$1795,O$4,FALSE),"")</f>
        <v>15235655.050000001</v>
      </c>
      <c r="P128" s="32">
        <f>IFERROR(VLOOKUP($D128,'SAP Data'!$A$7:$OA$1795,P$4,FALSE),"")</f>
        <v>12228529.99</v>
      </c>
      <c r="Q128" s="32">
        <f>IFERROR(VLOOKUP($D128,'SAP Data'!$A$7:$OA$1795,Q$4,FALSE),"")</f>
        <v>13570296.33</v>
      </c>
      <c r="R128" s="32">
        <f>IFERROR(VLOOKUP($D128,'SAP Data'!$A$7:$OA$1795,R$4,FALSE),"")</f>
        <v>14709116.57</v>
      </c>
      <c r="T128" s="32">
        <f t="shared" si="8"/>
        <v>31906759.522083338</v>
      </c>
      <c r="U128" s="13"/>
      <c r="V128" s="13">
        <f t="shared" si="9"/>
        <v>31906759.522083338</v>
      </c>
      <c r="Y128" s="13">
        <f t="shared" si="10"/>
        <v>0</v>
      </c>
      <c r="AA128" s="13">
        <f t="shared" si="11"/>
        <v>0</v>
      </c>
      <c r="AC128" s="13">
        <f t="shared" si="12"/>
        <v>0</v>
      </c>
      <c r="AE128" s="13">
        <f t="shared" si="13"/>
        <v>0</v>
      </c>
      <c r="AG128" s="13">
        <f t="shared" si="14"/>
        <v>0</v>
      </c>
      <c r="AI128" s="13">
        <f t="shared" si="15"/>
        <v>0</v>
      </c>
      <c r="AJ128" s="15"/>
    </row>
    <row r="129" spans="1:36" outlineLevel="1" x14ac:dyDescent="0.2">
      <c r="B129" s="11" t="str">
        <f>VLOOKUP(D129,'line assign basis'!$A$8:$D$788,2,FALSE)</f>
        <v>ACCRUED REV UNBILLED</v>
      </c>
      <c r="C129" s="14" t="s">
        <v>291</v>
      </c>
      <c r="D129" s="14" t="s">
        <v>289</v>
      </c>
      <c r="E129" s="14">
        <f>IFERROR(VLOOKUP(D129,'line assign basis'!$A$8:$D$622,4,FALSE),"")</f>
        <v>4</v>
      </c>
      <c r="F129" s="32">
        <f>IFERROR(VLOOKUP($D129,'SAP Data'!$A$7:$OA$1791,F$4,FALSE),"")</f>
        <v>0</v>
      </c>
      <c r="G129" s="32">
        <f>IFERROR(VLOOKUP($D129,'SAP Data'!$A$7:$OA$1791,G$4,FALSE),"")</f>
        <v>0</v>
      </c>
      <c r="H129" s="32">
        <f>IFERROR(VLOOKUP($D129,'SAP Data'!$A$7:$OA$1791,H$4,FALSE),"")</f>
        <v>-32769.379999999997</v>
      </c>
      <c r="I129" s="32">
        <f>IFERROR(VLOOKUP($D129,'SAP Data'!$A$7:$OA$1791,I$4,FALSE),"")</f>
        <v>1807292.98</v>
      </c>
      <c r="J129" s="32">
        <f>IFERROR(VLOOKUP($D129,'SAP Data'!$A$7:$OA$1791,J$4,FALSE),"")</f>
        <v>3913436.35</v>
      </c>
      <c r="K129" s="32">
        <f>IFERROR(VLOOKUP($D129,'SAP Data'!$A$7:$OA$1791,K$4,FALSE),"")</f>
        <v>163583.23000000001</v>
      </c>
      <c r="L129" s="32">
        <f>IFERROR(VLOOKUP($D129,'SAP Data'!$A$7:$OA$1795,L$4,FALSE),"")</f>
        <v>-1585082.8</v>
      </c>
      <c r="M129" s="32">
        <f>IFERROR(VLOOKUP($D129,'SAP Data'!$A$7:$OA$1795,M$4,FALSE),"")</f>
        <v>2152607.4500000002</v>
      </c>
      <c r="N129" s="32">
        <f>IFERROR(VLOOKUP($D129,'SAP Data'!$A$7:$OA$1795,N$4,FALSE),"")</f>
        <v>0</v>
      </c>
      <c r="O129" s="32">
        <f>IFERROR(VLOOKUP($D129,'SAP Data'!$A$7:$OA$1795,O$4,FALSE),"")</f>
        <v>0</v>
      </c>
      <c r="P129" s="32">
        <f>IFERROR(VLOOKUP($D129,'SAP Data'!$A$7:$OA$1795,P$4,FALSE),"")</f>
        <v>0</v>
      </c>
      <c r="Q129" s="32">
        <f>IFERROR(VLOOKUP($D129,'SAP Data'!$A$7:$OA$1795,Q$4,FALSE),"")</f>
        <v>0</v>
      </c>
      <c r="R129" s="32">
        <f>IFERROR(VLOOKUP($D129,'SAP Data'!$A$7:$OA$1795,R$4,FALSE),"")</f>
        <v>0</v>
      </c>
      <c r="T129" s="32">
        <f t="shared" si="8"/>
        <v>534922.31916666671</v>
      </c>
      <c r="U129" s="13"/>
      <c r="V129" s="13">
        <f t="shared" si="9"/>
        <v>534922.31916666671</v>
      </c>
      <c r="Y129" s="13">
        <f t="shared" si="10"/>
        <v>0</v>
      </c>
      <c r="AA129" s="13">
        <f t="shared" si="11"/>
        <v>0</v>
      </c>
      <c r="AC129" s="13">
        <f t="shared" si="12"/>
        <v>0</v>
      </c>
      <c r="AE129" s="13">
        <f t="shared" si="13"/>
        <v>0</v>
      </c>
      <c r="AG129" s="13">
        <f t="shared" si="14"/>
        <v>0</v>
      </c>
      <c r="AI129" s="13">
        <f t="shared" si="15"/>
        <v>0</v>
      </c>
      <c r="AJ129" s="15"/>
    </row>
    <row r="130" spans="1:36" outlineLevel="1" x14ac:dyDescent="0.2">
      <c r="B130" s="11" t="str">
        <f>VLOOKUP(D130,'line assign basis'!$A$8:$D$788,2,FALSE)</f>
        <v>PROV-UNCOLL RESIDEN</v>
      </c>
      <c r="C130" s="14" t="s">
        <v>294</v>
      </c>
      <c r="D130" s="14" t="s">
        <v>292</v>
      </c>
      <c r="E130" s="14">
        <f>IFERROR(VLOOKUP(D130,'line assign basis'!$A$8:$D$622,4,FALSE),"")</f>
        <v>4</v>
      </c>
      <c r="F130" s="32">
        <f>IFERROR(VLOOKUP($D130,'SAP Data'!$A$7:$OA$1791,F$4,FALSE),"")</f>
        <v>-28630.62</v>
      </c>
      <c r="G130" s="32">
        <f>IFERROR(VLOOKUP($D130,'SAP Data'!$A$7:$OA$1791,G$4,FALSE),"")</f>
        <v>-147872.84</v>
      </c>
      <c r="H130" s="32">
        <f>IFERROR(VLOOKUP($D130,'SAP Data'!$A$7:$OA$1791,H$4,FALSE),"")</f>
        <v>-243293.76</v>
      </c>
      <c r="I130" s="32">
        <f>IFERROR(VLOOKUP($D130,'SAP Data'!$A$7:$OA$1791,I$4,FALSE),"")</f>
        <v>-432046.05</v>
      </c>
      <c r="J130" s="32">
        <f>IFERROR(VLOOKUP($D130,'SAP Data'!$A$7:$OA$1791,J$4,FALSE),"")</f>
        <v>-550646.89</v>
      </c>
      <c r="K130" s="32">
        <f>IFERROR(VLOOKUP($D130,'SAP Data'!$A$7:$OA$1791,K$4,FALSE),"")</f>
        <v>-625686.98</v>
      </c>
      <c r="L130" s="32">
        <f>IFERROR(VLOOKUP($D130,'SAP Data'!$A$7:$OA$1795,L$4,FALSE),"")</f>
        <v>-882915.2</v>
      </c>
      <c r="M130" s="32">
        <f>IFERROR(VLOOKUP($D130,'SAP Data'!$A$7:$OA$1795,M$4,FALSE),"")</f>
        <v>-865711.88</v>
      </c>
      <c r="N130" s="32">
        <f>IFERROR(VLOOKUP($D130,'SAP Data'!$A$7:$OA$1795,N$4,FALSE),"")</f>
        <v>-799569.49</v>
      </c>
      <c r="O130" s="32">
        <f>IFERROR(VLOOKUP($D130,'SAP Data'!$A$7:$OA$1795,O$4,FALSE),"")</f>
        <v>-1012782.9</v>
      </c>
      <c r="P130" s="32">
        <f>IFERROR(VLOOKUP($D130,'SAP Data'!$A$7:$OA$1795,P$4,FALSE),"")</f>
        <v>-947873.55</v>
      </c>
      <c r="Q130" s="32">
        <f>IFERROR(VLOOKUP($D130,'SAP Data'!$A$7:$OA$1795,Q$4,FALSE),"")</f>
        <v>-920644.86</v>
      </c>
      <c r="R130" s="32">
        <f>IFERROR(VLOOKUP($D130,'SAP Data'!$A$7:$OA$1795,R$4,FALSE),"")</f>
        <v>-1116887.3600000001</v>
      </c>
      <c r="T130" s="32">
        <f t="shared" si="8"/>
        <v>-666816.9491666666</v>
      </c>
      <c r="U130" s="13"/>
      <c r="V130" s="13">
        <f t="shared" si="9"/>
        <v>-666816.9491666666</v>
      </c>
      <c r="Y130" s="13">
        <f t="shared" si="10"/>
        <v>0</v>
      </c>
      <c r="AA130" s="13">
        <f t="shared" si="11"/>
        <v>0</v>
      </c>
      <c r="AC130" s="13">
        <f t="shared" si="12"/>
        <v>0</v>
      </c>
      <c r="AE130" s="13">
        <f t="shared" si="13"/>
        <v>0</v>
      </c>
      <c r="AG130" s="13">
        <f t="shared" si="14"/>
        <v>0</v>
      </c>
      <c r="AI130" s="13">
        <f t="shared" si="15"/>
        <v>0</v>
      </c>
      <c r="AJ130" s="15"/>
    </row>
    <row r="131" spans="1:36" outlineLevel="1" x14ac:dyDescent="0.2">
      <c r="B131" s="11" t="str">
        <f>VLOOKUP(D131,'line assign basis'!$A$8:$D$788,2,FALSE)</f>
        <v>PROV-UNCOLL COMMER</v>
      </c>
      <c r="C131" s="14" t="s">
        <v>297</v>
      </c>
      <c r="D131" s="14" t="s">
        <v>295</v>
      </c>
      <c r="E131" s="14">
        <f>IFERROR(VLOOKUP(D131,'line assign basis'!$A$8:$D$622,4,FALSE),"")</f>
        <v>4</v>
      </c>
      <c r="F131" s="32">
        <f>IFERROR(VLOOKUP($D131,'SAP Data'!$A$7:$OA$1791,F$4,FALSE),"")</f>
        <v>-3237.94</v>
      </c>
      <c r="G131" s="32">
        <f>IFERROR(VLOOKUP($D131,'SAP Data'!$A$7:$OA$1791,G$4,FALSE),"")</f>
        <v>-11325.17</v>
      </c>
      <c r="H131" s="32">
        <f>IFERROR(VLOOKUP($D131,'SAP Data'!$A$7:$OA$1791,H$4,FALSE),"")</f>
        <v>-22331.35</v>
      </c>
      <c r="I131" s="32">
        <f>IFERROR(VLOOKUP($D131,'SAP Data'!$A$7:$OA$1791,I$4,FALSE),"")</f>
        <v>-56515.78</v>
      </c>
      <c r="J131" s="32">
        <f>IFERROR(VLOOKUP($D131,'SAP Data'!$A$7:$OA$1791,J$4,FALSE),"")</f>
        <v>-72269.490000000005</v>
      </c>
      <c r="K131" s="32">
        <f>IFERROR(VLOOKUP($D131,'SAP Data'!$A$7:$OA$1791,K$4,FALSE),"")</f>
        <v>-83647.83</v>
      </c>
      <c r="L131" s="32">
        <f>IFERROR(VLOOKUP($D131,'SAP Data'!$A$7:$OA$1795,L$4,FALSE),"")</f>
        <v>-241902.78</v>
      </c>
      <c r="M131" s="32">
        <f>IFERROR(VLOOKUP($D131,'SAP Data'!$A$7:$OA$1795,M$4,FALSE),"")</f>
        <v>-231248.27</v>
      </c>
      <c r="N131" s="32">
        <f>IFERROR(VLOOKUP($D131,'SAP Data'!$A$7:$OA$1795,N$4,FALSE),"")</f>
        <v>-241248.75</v>
      </c>
      <c r="O131" s="32">
        <f>IFERROR(VLOOKUP($D131,'SAP Data'!$A$7:$OA$1795,O$4,FALSE),"")</f>
        <v>-337473.01</v>
      </c>
      <c r="P131" s="32">
        <f>IFERROR(VLOOKUP($D131,'SAP Data'!$A$7:$OA$1795,P$4,FALSE),"")</f>
        <v>-319912.21999999997</v>
      </c>
      <c r="Q131" s="32">
        <f>IFERROR(VLOOKUP($D131,'SAP Data'!$A$7:$OA$1795,Q$4,FALSE),"")</f>
        <v>-261815.48</v>
      </c>
      <c r="R131" s="32">
        <f>IFERROR(VLOOKUP($D131,'SAP Data'!$A$7:$OA$1795,R$4,FALSE),"")</f>
        <v>-461516.93</v>
      </c>
      <c r="T131" s="32">
        <f t="shared" si="8"/>
        <v>-176005.63041666665</v>
      </c>
      <c r="U131" s="13"/>
      <c r="V131" s="13">
        <f t="shared" si="9"/>
        <v>-176005.63041666665</v>
      </c>
      <c r="Y131" s="13">
        <f t="shared" si="10"/>
        <v>0</v>
      </c>
      <c r="AA131" s="13">
        <f t="shared" si="11"/>
        <v>0</v>
      </c>
      <c r="AC131" s="13">
        <f t="shared" si="12"/>
        <v>0</v>
      </c>
      <c r="AE131" s="13">
        <f t="shared" si="13"/>
        <v>0</v>
      </c>
      <c r="AG131" s="13">
        <f t="shared" si="14"/>
        <v>0</v>
      </c>
      <c r="AI131" s="13">
        <f t="shared" si="15"/>
        <v>0</v>
      </c>
      <c r="AJ131" s="15"/>
    </row>
    <row r="132" spans="1:36" outlineLevel="1" x14ac:dyDescent="0.2">
      <c r="B132" s="11" t="str">
        <f>VLOOKUP(D132,'line assign basis'!$A$8:$D$788,2,FALSE)</f>
        <v>PROV-UNCOLL IND FIRM</v>
      </c>
      <c r="C132" s="14" t="s">
        <v>300</v>
      </c>
      <c r="D132" s="14" t="s">
        <v>298</v>
      </c>
      <c r="E132" s="14">
        <f>IFERROR(VLOOKUP(D132,'line assign basis'!$A$8:$D$622,4,FALSE),"")</f>
        <v>4</v>
      </c>
      <c r="F132" s="32">
        <f>IFERROR(VLOOKUP($D132,'SAP Data'!$A$7:$OA$1791,F$4,FALSE),"")</f>
        <v>-4070.99</v>
      </c>
      <c r="G132" s="32">
        <f>IFERROR(VLOOKUP($D132,'SAP Data'!$A$7:$OA$1791,G$4,FALSE),"")</f>
        <v>-5164.3599999999997</v>
      </c>
      <c r="H132" s="32">
        <f>IFERROR(VLOOKUP($D132,'SAP Data'!$A$7:$OA$1791,H$4,FALSE),"")</f>
        <v>-6371.5</v>
      </c>
      <c r="I132" s="32">
        <f>IFERROR(VLOOKUP($D132,'SAP Data'!$A$7:$OA$1791,I$4,FALSE),"")</f>
        <v>-40681.9</v>
      </c>
      <c r="J132" s="32">
        <f>IFERROR(VLOOKUP($D132,'SAP Data'!$A$7:$OA$1791,J$4,FALSE),"")</f>
        <v>-42501.43</v>
      </c>
      <c r="K132" s="32">
        <f>IFERROR(VLOOKUP($D132,'SAP Data'!$A$7:$OA$1791,K$4,FALSE),"")</f>
        <v>-44262.99</v>
      </c>
      <c r="L132" s="32">
        <f>IFERROR(VLOOKUP($D132,'SAP Data'!$A$7:$OA$1795,L$4,FALSE),"")</f>
        <v>-62975.35</v>
      </c>
      <c r="M132" s="32">
        <f>IFERROR(VLOOKUP($D132,'SAP Data'!$A$7:$OA$1795,M$4,FALSE),"")</f>
        <v>-55498.91</v>
      </c>
      <c r="N132" s="32">
        <f>IFERROR(VLOOKUP($D132,'SAP Data'!$A$7:$OA$1795,N$4,FALSE),"")</f>
        <v>-60220.55</v>
      </c>
      <c r="O132" s="32">
        <f>IFERROR(VLOOKUP($D132,'SAP Data'!$A$7:$OA$1795,O$4,FALSE),"")</f>
        <v>-61010.02</v>
      </c>
      <c r="P132" s="32">
        <f>IFERROR(VLOOKUP($D132,'SAP Data'!$A$7:$OA$1795,P$4,FALSE),"")</f>
        <v>-62151.54</v>
      </c>
      <c r="Q132" s="32">
        <f>IFERROR(VLOOKUP($D132,'SAP Data'!$A$7:$OA$1795,Q$4,FALSE),"")</f>
        <v>-63366.85</v>
      </c>
      <c r="R132" s="32">
        <f>IFERROR(VLOOKUP($D132,'SAP Data'!$A$7:$OA$1795,R$4,FALSE),"")</f>
        <v>-16067.75</v>
      </c>
      <c r="T132" s="32">
        <f t="shared" si="8"/>
        <v>-42856.230833333328</v>
      </c>
      <c r="U132" s="13"/>
      <c r="V132" s="13">
        <f t="shared" si="9"/>
        <v>-42856.230833333328</v>
      </c>
      <c r="Y132" s="13">
        <f t="shared" si="10"/>
        <v>0</v>
      </c>
      <c r="AA132" s="13">
        <f t="shared" si="11"/>
        <v>0</v>
      </c>
      <c r="AC132" s="13">
        <f t="shared" si="12"/>
        <v>0</v>
      </c>
      <c r="AE132" s="13">
        <f t="shared" si="13"/>
        <v>0</v>
      </c>
      <c r="AG132" s="13">
        <f t="shared" si="14"/>
        <v>0</v>
      </c>
      <c r="AI132" s="13">
        <f t="shared" si="15"/>
        <v>0</v>
      </c>
      <c r="AJ132" s="15"/>
    </row>
    <row r="133" spans="1:36" outlineLevel="1" x14ac:dyDescent="0.2">
      <c r="B133" s="11" t="str">
        <f>VLOOKUP(D133,'line assign basis'!$A$8:$D$788,2,FALSE)</f>
        <v>PROV-UNCOLL IND INT</v>
      </c>
      <c r="C133" s="14" t="s">
        <v>303</v>
      </c>
      <c r="D133" s="14" t="s">
        <v>301</v>
      </c>
      <c r="E133" s="14">
        <f>IFERROR(VLOOKUP(D133,'line assign basis'!$A$8:$D$622,4,FALSE),"")</f>
        <v>4</v>
      </c>
      <c r="F133" s="32">
        <f>IFERROR(VLOOKUP($D133,'SAP Data'!$A$7:$OA$1791,F$4,FALSE),"")</f>
        <v>-28050.1</v>
      </c>
      <c r="G133" s="32">
        <f>IFERROR(VLOOKUP($D133,'SAP Data'!$A$7:$OA$1791,G$4,FALSE),"")</f>
        <v>-29031.4</v>
      </c>
      <c r="H133" s="32">
        <f>IFERROR(VLOOKUP($D133,'SAP Data'!$A$7:$OA$1791,H$4,FALSE),"")</f>
        <v>-30078.799999999999</v>
      </c>
      <c r="I133" s="32">
        <f>IFERROR(VLOOKUP($D133,'SAP Data'!$A$7:$OA$1791,I$4,FALSE),"")</f>
        <v>-31185.14</v>
      </c>
      <c r="J133" s="32">
        <f>IFERROR(VLOOKUP($D133,'SAP Data'!$A$7:$OA$1791,J$4,FALSE),"")</f>
        <v>-32770</v>
      </c>
      <c r="K133" s="32">
        <f>IFERROR(VLOOKUP($D133,'SAP Data'!$A$7:$OA$1791,K$4,FALSE),"")</f>
        <v>-34254.089999999997</v>
      </c>
      <c r="L133" s="32">
        <f>IFERROR(VLOOKUP($D133,'SAP Data'!$A$7:$OA$1795,L$4,FALSE),"")</f>
        <v>-35856.14</v>
      </c>
      <c r="M133" s="32">
        <f>IFERROR(VLOOKUP($D133,'SAP Data'!$A$7:$OA$1795,M$4,FALSE),"")</f>
        <v>-37024.83</v>
      </c>
      <c r="N133" s="32">
        <f>IFERROR(VLOOKUP($D133,'SAP Data'!$A$7:$OA$1795,N$4,FALSE),"")</f>
        <v>-38141.300000000003</v>
      </c>
      <c r="O133" s="32">
        <f>IFERROR(VLOOKUP($D133,'SAP Data'!$A$7:$OA$1795,O$4,FALSE),"")</f>
        <v>-38742.589999999997</v>
      </c>
      <c r="P133" s="32">
        <f>IFERROR(VLOOKUP($D133,'SAP Data'!$A$7:$OA$1795,P$4,FALSE),"")</f>
        <v>-39813.42</v>
      </c>
      <c r="Q133" s="32">
        <f>IFERROR(VLOOKUP($D133,'SAP Data'!$A$7:$OA$1795,Q$4,FALSE),"")</f>
        <v>-40907.75</v>
      </c>
      <c r="R133" s="32">
        <f>IFERROR(VLOOKUP($D133,'SAP Data'!$A$7:$OA$1795,R$4,FALSE),"")</f>
        <v>-42016.53</v>
      </c>
      <c r="T133" s="32">
        <f t="shared" si="8"/>
        <v>-35236.564583333333</v>
      </c>
      <c r="U133" s="13"/>
      <c r="V133" s="13">
        <f t="shared" si="9"/>
        <v>-35236.564583333333</v>
      </c>
      <c r="Y133" s="13">
        <f t="shared" si="10"/>
        <v>0</v>
      </c>
      <c r="AA133" s="13">
        <f t="shared" si="11"/>
        <v>0</v>
      </c>
      <c r="AC133" s="13">
        <f t="shared" si="12"/>
        <v>0</v>
      </c>
      <c r="AE133" s="13">
        <f t="shared" si="13"/>
        <v>0</v>
      </c>
      <c r="AG133" s="13">
        <f t="shared" si="14"/>
        <v>0</v>
      </c>
      <c r="AI133" s="13">
        <f t="shared" si="15"/>
        <v>0</v>
      </c>
      <c r="AJ133" s="15"/>
    </row>
    <row r="134" spans="1:36" outlineLevel="1" x14ac:dyDescent="0.2">
      <c r="B134" s="11" t="str">
        <f>VLOOKUP(D134,'line assign basis'!$A$8:$D$788,2,FALSE)</f>
        <v>PROV-UNCOLL UNBILLED</v>
      </c>
      <c r="C134" s="14" t="s">
        <v>306</v>
      </c>
      <c r="D134" s="14" t="s">
        <v>304</v>
      </c>
      <c r="E134" s="14">
        <f>IFERROR(VLOOKUP(D134,'line assign basis'!$A$8:$D$622,4,FALSE),"")</f>
        <v>4</v>
      </c>
      <c r="F134" s="32">
        <f>IFERROR(VLOOKUP($D134,'SAP Data'!$A$7:$OA$1791,F$4,FALSE),"")</f>
        <v>-19069.830000000002</v>
      </c>
      <c r="G134" s="32">
        <f>IFERROR(VLOOKUP($D134,'SAP Data'!$A$7:$OA$1791,G$4,FALSE),"")</f>
        <v>-41781.83</v>
      </c>
      <c r="H134" s="32">
        <f>IFERROR(VLOOKUP($D134,'SAP Data'!$A$7:$OA$1791,H$4,FALSE),"")</f>
        <v>-55711.83</v>
      </c>
      <c r="I134" s="32">
        <f>IFERROR(VLOOKUP($D134,'SAP Data'!$A$7:$OA$1791,I$4,FALSE),"")</f>
        <v>-55931.83</v>
      </c>
      <c r="J134" s="32">
        <f>IFERROR(VLOOKUP($D134,'SAP Data'!$A$7:$OA$1791,J$4,FALSE),"")</f>
        <v>-45968.83</v>
      </c>
      <c r="K134" s="32">
        <f>IFERROR(VLOOKUP($D134,'SAP Data'!$A$7:$OA$1791,K$4,FALSE),"")</f>
        <v>-47451.83</v>
      </c>
      <c r="L134" s="32">
        <f>IFERROR(VLOOKUP($D134,'SAP Data'!$A$7:$OA$1795,L$4,FALSE),"")</f>
        <v>-44672.83</v>
      </c>
      <c r="M134" s="32">
        <f>IFERROR(VLOOKUP($D134,'SAP Data'!$A$7:$OA$1795,M$4,FALSE),"")</f>
        <v>-25304.83</v>
      </c>
      <c r="N134" s="32">
        <f>IFERROR(VLOOKUP($D134,'SAP Data'!$A$7:$OA$1795,N$4,FALSE),"")</f>
        <v>-19868.830000000002</v>
      </c>
      <c r="O134" s="32">
        <f>IFERROR(VLOOKUP($D134,'SAP Data'!$A$7:$OA$1795,O$4,FALSE),"")</f>
        <v>-15684.83</v>
      </c>
      <c r="P134" s="32">
        <f>IFERROR(VLOOKUP($D134,'SAP Data'!$A$7:$OA$1795,P$4,FALSE),"")</f>
        <v>-12588.83</v>
      </c>
      <c r="Q134" s="32">
        <f>IFERROR(VLOOKUP($D134,'SAP Data'!$A$7:$OA$1795,Q$4,FALSE),"")</f>
        <v>-13969.83</v>
      </c>
      <c r="R134" s="32">
        <f>IFERROR(VLOOKUP($D134,'SAP Data'!$A$7:$OA$1795,R$4,FALSE),"")</f>
        <v>-15141.83</v>
      </c>
      <c r="T134" s="32">
        <f t="shared" si="8"/>
        <v>-33003.496666666673</v>
      </c>
      <c r="U134" s="13"/>
      <c r="V134" s="13">
        <f t="shared" si="9"/>
        <v>-33003.496666666673</v>
      </c>
      <c r="Y134" s="13">
        <f t="shared" si="10"/>
        <v>0</v>
      </c>
      <c r="AA134" s="13">
        <f t="shared" si="11"/>
        <v>0</v>
      </c>
      <c r="AC134" s="13">
        <f t="shared" si="12"/>
        <v>0</v>
      </c>
      <c r="AE134" s="13">
        <f t="shared" si="13"/>
        <v>0</v>
      </c>
      <c r="AG134" s="13">
        <f t="shared" si="14"/>
        <v>0</v>
      </c>
      <c r="AI134" s="13">
        <f t="shared" si="15"/>
        <v>0</v>
      </c>
      <c r="AJ134" s="15"/>
    </row>
    <row r="135" spans="1:36" outlineLevel="1" x14ac:dyDescent="0.2">
      <c r="B135" s="11" t="str">
        <f>VLOOKUP(D135,'line assign basis'!$A$8:$D$788,2,FALSE)</f>
        <v>PROV-UNCOLL UNBILLED</v>
      </c>
      <c r="C135" s="14" t="s">
        <v>308</v>
      </c>
      <c r="D135" s="14" t="s">
        <v>307</v>
      </c>
      <c r="E135" s="14">
        <f>IFERROR(VLOOKUP(D135,'line assign basis'!$A$8:$D$622,4,FALSE),"")</f>
        <v>4</v>
      </c>
      <c r="F135" s="32">
        <f>IFERROR(VLOOKUP($D135,'SAP Data'!$A$7:$OA$1791,F$4,FALSE),"")</f>
        <v>0</v>
      </c>
      <c r="G135" s="32">
        <f>IFERROR(VLOOKUP($D135,'SAP Data'!$A$7:$OA$1791,G$4,FALSE),"")</f>
        <v>0</v>
      </c>
      <c r="H135" s="32">
        <f>IFERROR(VLOOKUP($D135,'SAP Data'!$A$7:$OA$1791,H$4,FALSE),"")</f>
        <v>34.409999999999997</v>
      </c>
      <c r="I135" s="32">
        <f>IFERROR(VLOOKUP($D135,'SAP Data'!$A$7:$OA$1791,I$4,FALSE),"")</f>
        <v>-1897.66</v>
      </c>
      <c r="J135" s="32">
        <f>IFERROR(VLOOKUP($D135,'SAP Data'!$A$7:$OA$1791,J$4,FALSE),"")</f>
        <v>-4109.1099999999997</v>
      </c>
      <c r="K135" s="32">
        <f>IFERROR(VLOOKUP($D135,'SAP Data'!$A$7:$OA$1791,K$4,FALSE),"")</f>
        <v>-171.76</v>
      </c>
      <c r="L135" s="32">
        <f>IFERROR(VLOOKUP($D135,'SAP Data'!$A$7:$OA$1795,L$4,FALSE),"")</f>
        <v>1664.34</v>
      </c>
      <c r="M135" s="32">
        <f>IFERROR(VLOOKUP($D135,'SAP Data'!$A$7:$OA$1795,M$4,FALSE),"")</f>
        <v>-2260.23</v>
      </c>
      <c r="N135" s="32">
        <f>IFERROR(VLOOKUP($D135,'SAP Data'!$A$7:$OA$1795,N$4,FALSE),"")</f>
        <v>0.01</v>
      </c>
      <c r="O135" s="32">
        <f>IFERROR(VLOOKUP($D135,'SAP Data'!$A$7:$OA$1795,O$4,FALSE),"")</f>
        <v>0.01</v>
      </c>
      <c r="P135" s="32">
        <f>IFERROR(VLOOKUP($D135,'SAP Data'!$A$7:$OA$1795,P$4,FALSE),"")</f>
        <v>0.01</v>
      </c>
      <c r="Q135" s="32">
        <f>IFERROR(VLOOKUP($D135,'SAP Data'!$A$7:$OA$1795,Q$4,FALSE),"")</f>
        <v>0.01</v>
      </c>
      <c r="R135" s="32">
        <f>IFERROR(VLOOKUP($D135,'SAP Data'!$A$7:$OA$1795,R$4,FALSE),"")</f>
        <v>0.01</v>
      </c>
      <c r="T135" s="32">
        <f t="shared" ref="T135:T198" si="16">IFERROR((F135/2+SUM(G135:Q135)+R135/2)/12,"")</f>
        <v>-561.66374999999994</v>
      </c>
      <c r="U135" s="13"/>
      <c r="V135" s="13">
        <f t="shared" ref="V135:V198" si="17">IF($E135=4,T135,0)</f>
        <v>-561.66374999999994</v>
      </c>
      <c r="Y135" s="13">
        <f t="shared" ref="Y135:Y198" si="18">IF(E135=1,T135,0)</f>
        <v>0</v>
      </c>
      <c r="AA135" s="13">
        <f t="shared" ref="AA135:AA198" si="19">_xlfn.IFS($D135="252012",AI135*$AM$21,$D135="252014",AI135*$AM$21,$D135="252022",AI135*$AM$21,$D135="252024",AI135*$AM$21,$D135="252032",AI135*$AM$21,$D135="252034",AI135*$AM$21,$E135=3,AI135*0,$E135="3P",AI135*$AM$16,$E135="3D",AI135*$AM$17,$E135="3G",AI135*$AM$19,$E135="3L",AI135*$AM$20,$E135&lt;=2,0,$E135&gt;=4,0)</f>
        <v>0</v>
      </c>
      <c r="AC135" s="13">
        <f t="shared" ref="AC135:AC198" si="20">IFERROR(AI135-AA135,"")</f>
        <v>0</v>
      </c>
      <c r="AE135" s="13">
        <f t="shared" ref="AE135:AE198" si="21">IF($E135=2,T135,0)</f>
        <v>0</v>
      </c>
      <c r="AG135" s="13">
        <f t="shared" ref="AG135:AG198" si="22">IFERROR(SUM(V135:W135,Y135,AA135:AE135)-T135,"")</f>
        <v>0</v>
      </c>
      <c r="AI135" s="13">
        <f t="shared" ref="AI135:AI198" si="23">_xlfn.IFS($E135=3,T135,$E135="3P",T135,$E135="3D",T135,$E135="3G",T135,$E135="3L",T135,$E135&lt;=2,0,$E135&gt;=4,0)</f>
        <v>0</v>
      </c>
      <c r="AJ135" s="15"/>
    </row>
    <row r="136" spans="1:36" outlineLevel="1" x14ac:dyDescent="0.2">
      <c r="B136" s="11" t="str">
        <f>VLOOKUP(D136,'line assign basis'!$A$8:$D$788,2,FALSE)</f>
        <v>PROV-UNCOLL MISC</v>
      </c>
      <c r="C136" s="14" t="s">
        <v>311</v>
      </c>
      <c r="D136" s="14" t="s">
        <v>309</v>
      </c>
      <c r="E136" s="14">
        <f>IFERROR(VLOOKUP(D136,'line assign basis'!$A$8:$D$622,4,FALSE),"")</f>
        <v>4</v>
      </c>
      <c r="F136" s="32">
        <f>IFERROR(VLOOKUP($D136,'SAP Data'!$A$7:$OA$1791,F$4,FALSE),"")</f>
        <v>-95307.9</v>
      </c>
      <c r="G136" s="32">
        <f>IFERROR(VLOOKUP($D136,'SAP Data'!$A$7:$OA$1791,G$4,FALSE),"")</f>
        <v>-87435.31</v>
      </c>
      <c r="H136" s="32">
        <f>IFERROR(VLOOKUP($D136,'SAP Data'!$A$7:$OA$1791,H$4,FALSE),"")</f>
        <v>-78511.38</v>
      </c>
      <c r="I136" s="32">
        <f>IFERROR(VLOOKUP($D136,'SAP Data'!$A$7:$OA$1791,I$4,FALSE),"")</f>
        <v>-53335.58</v>
      </c>
      <c r="J136" s="32">
        <f>IFERROR(VLOOKUP($D136,'SAP Data'!$A$7:$OA$1791,J$4,FALSE),"")</f>
        <v>-52678.01</v>
      </c>
      <c r="K136" s="32">
        <f>IFERROR(VLOOKUP($D136,'SAP Data'!$A$7:$OA$1791,K$4,FALSE),"")</f>
        <v>-49302.04</v>
      </c>
      <c r="L136" s="32">
        <f>IFERROR(VLOOKUP($D136,'SAP Data'!$A$7:$OA$1795,L$4,FALSE),"")</f>
        <v>-67180.06</v>
      </c>
      <c r="M136" s="32">
        <f>IFERROR(VLOOKUP($D136,'SAP Data'!$A$7:$OA$1795,M$4,FALSE),"")</f>
        <v>-67620.06</v>
      </c>
      <c r="N136" s="32">
        <f>IFERROR(VLOOKUP($D136,'SAP Data'!$A$7:$OA$1795,N$4,FALSE),"")</f>
        <v>-68173.56</v>
      </c>
      <c r="O136" s="32">
        <f>IFERROR(VLOOKUP($D136,'SAP Data'!$A$7:$OA$1795,O$4,FALSE),"")</f>
        <v>-125418.56</v>
      </c>
      <c r="P136" s="32">
        <f>IFERROR(VLOOKUP($D136,'SAP Data'!$A$7:$OA$1795,P$4,FALSE),"")</f>
        <v>-122446.72</v>
      </c>
      <c r="Q136" s="32">
        <f>IFERROR(VLOOKUP($D136,'SAP Data'!$A$7:$OA$1795,Q$4,FALSE),"")</f>
        <v>-117096.55</v>
      </c>
      <c r="R136" s="32">
        <f>IFERROR(VLOOKUP($D136,'SAP Data'!$A$7:$OA$1795,R$4,FALSE),"")</f>
        <v>-132607.71</v>
      </c>
      <c r="T136" s="32">
        <f t="shared" si="16"/>
        <v>-83596.302916666667</v>
      </c>
      <c r="U136" s="13"/>
      <c r="V136" s="13">
        <f t="shared" si="17"/>
        <v>-83596.302916666667</v>
      </c>
      <c r="Y136" s="13">
        <f t="shared" si="18"/>
        <v>0</v>
      </c>
      <c r="AA136" s="13">
        <f t="shared" si="19"/>
        <v>0</v>
      </c>
      <c r="AC136" s="13">
        <f t="shared" si="20"/>
        <v>0</v>
      </c>
      <c r="AE136" s="13">
        <f t="shared" si="21"/>
        <v>0</v>
      </c>
      <c r="AG136" s="13">
        <f t="shared" si="22"/>
        <v>0</v>
      </c>
      <c r="AI136" s="13">
        <f t="shared" si="23"/>
        <v>0</v>
      </c>
      <c r="AJ136" s="15"/>
    </row>
    <row r="137" spans="1:36" outlineLevel="1" x14ac:dyDescent="0.2">
      <c r="A137" s="14" t="s">
        <v>4012</v>
      </c>
      <c r="B137" s="11" t="str">
        <f>VLOOKUP(D137,'line assign basis'!$A$8:$D$788,2,FALSE)</f>
        <v>ASSET CONS. RECLASS</v>
      </c>
      <c r="C137" s="14" t="s">
        <v>314</v>
      </c>
      <c r="D137" s="14" t="s">
        <v>312</v>
      </c>
      <c r="E137" s="14">
        <f>IFERROR(VLOOKUP(D137,'line assign basis'!$A$8:$D$622,4,FALSE),"")</f>
        <v>4</v>
      </c>
      <c r="F137" s="32">
        <f>IFERROR(VLOOKUP($D137,'SAP Data'!$A$7:$OA$1791,F$4,FALSE),"")</f>
        <v>31316549.469999999</v>
      </c>
      <c r="G137" s="32">
        <f>IFERROR(VLOOKUP($D137,'SAP Data'!$A$7:$OA$1791,G$4,FALSE),"")</f>
        <v>0</v>
      </c>
      <c r="H137" s="32">
        <f>IFERROR(VLOOKUP($D137,'SAP Data'!$A$7:$OA$1791,H$4,FALSE),"")</f>
        <v>0</v>
      </c>
      <c r="I137" s="32">
        <f>IFERROR(VLOOKUP($D137,'SAP Data'!$A$7:$OA$1791,I$4,FALSE),"")</f>
        <v>27019410.129999999</v>
      </c>
      <c r="J137" s="32">
        <f>IFERROR(VLOOKUP($D137,'SAP Data'!$A$7:$OA$1791,J$4,FALSE),"")</f>
        <v>0</v>
      </c>
      <c r="K137" s="32">
        <f>IFERROR(VLOOKUP($D137,'SAP Data'!$A$7:$OA$1791,K$4,FALSE),"")</f>
        <v>0</v>
      </c>
      <c r="L137" s="32">
        <f>IFERROR(VLOOKUP($D137,'SAP Data'!$A$7:$OA$1795,L$4,FALSE),"")</f>
        <v>20512633.600000001</v>
      </c>
      <c r="M137" s="32">
        <f>IFERROR(VLOOKUP($D137,'SAP Data'!$A$7:$OA$1795,M$4,FALSE),"")</f>
        <v>0</v>
      </c>
      <c r="N137" s="32">
        <f>IFERROR(VLOOKUP($D137,'SAP Data'!$A$7:$OA$1795,N$4,FALSE),"")</f>
        <v>0</v>
      </c>
      <c r="O137" s="32">
        <f>IFERROR(VLOOKUP($D137,'SAP Data'!$A$7:$OA$1795,O$4,FALSE),"")</f>
        <v>13926059.25</v>
      </c>
      <c r="P137" s="32">
        <f>IFERROR(VLOOKUP($D137,'SAP Data'!$A$7:$OA$1795,P$4,FALSE),"")</f>
        <v>0</v>
      </c>
      <c r="Q137" s="32">
        <f>IFERROR(VLOOKUP($D137,'SAP Data'!$A$7:$OA$1795,Q$4,FALSE),"")</f>
        <v>0</v>
      </c>
      <c r="R137" s="32">
        <f>IFERROR(VLOOKUP($D137,'SAP Data'!$A$7:$OA$1795,R$4,FALSE),"")</f>
        <v>14502033.18</v>
      </c>
      <c r="T137" s="32">
        <f t="shared" si="16"/>
        <v>7030616.1920833336</v>
      </c>
      <c r="U137" s="13"/>
      <c r="V137" s="13">
        <f t="shared" si="17"/>
        <v>7030616.1920833336</v>
      </c>
      <c r="Y137" s="13">
        <f t="shared" si="18"/>
        <v>0</v>
      </c>
      <c r="AA137" s="13">
        <f t="shared" si="19"/>
        <v>0</v>
      </c>
      <c r="AC137" s="13">
        <f t="shared" si="20"/>
        <v>0</v>
      </c>
      <c r="AE137" s="13">
        <f t="shared" si="21"/>
        <v>0</v>
      </c>
      <c r="AG137" s="13">
        <f t="shared" si="22"/>
        <v>0</v>
      </c>
      <c r="AI137" s="13">
        <f t="shared" si="23"/>
        <v>0</v>
      </c>
      <c r="AJ137" s="15"/>
    </row>
    <row r="138" spans="1:36" outlineLevel="1" x14ac:dyDescent="0.2">
      <c r="B138" s="11" t="str">
        <f>VLOOKUP(D138,'line assign basis'!$A$8:$D$788,2,FALSE)</f>
        <v>CUR REG ASSETS - TAX</v>
      </c>
      <c r="C138" s="14" t="s">
        <v>317</v>
      </c>
      <c r="D138" s="14" t="s">
        <v>315</v>
      </c>
      <c r="E138" s="14">
        <f>IFERROR(VLOOKUP(D138,'line assign basis'!$A$8:$D$622,4,FALSE),"")</f>
        <v>4</v>
      </c>
      <c r="F138" s="32">
        <f>IFERROR(VLOOKUP($D138,'SAP Data'!$A$7:$OA$1791,F$4,FALSE),"")</f>
        <v>2208426</v>
      </c>
      <c r="G138" s="32">
        <f>IFERROR(VLOOKUP($D138,'SAP Data'!$A$7:$OA$1791,G$4,FALSE),"")</f>
        <v>2208426</v>
      </c>
      <c r="H138" s="32">
        <f>IFERROR(VLOOKUP($D138,'SAP Data'!$A$7:$OA$1791,H$4,FALSE),"")</f>
        <v>2208426</v>
      </c>
      <c r="I138" s="32">
        <f>IFERROR(VLOOKUP($D138,'SAP Data'!$A$7:$OA$1791,I$4,FALSE),"")</f>
        <v>2208426</v>
      </c>
      <c r="J138" s="32">
        <f>IFERROR(VLOOKUP($D138,'SAP Data'!$A$7:$OA$1791,J$4,FALSE),"")</f>
        <v>2208426</v>
      </c>
      <c r="K138" s="32">
        <f>IFERROR(VLOOKUP($D138,'SAP Data'!$A$7:$OA$1791,K$4,FALSE),"")</f>
        <v>2208426</v>
      </c>
      <c r="L138" s="32">
        <f>IFERROR(VLOOKUP($D138,'SAP Data'!$A$7:$OA$1795,L$4,FALSE),"")</f>
        <v>2208426</v>
      </c>
      <c r="M138" s="32">
        <f>IFERROR(VLOOKUP($D138,'SAP Data'!$A$7:$OA$1795,M$4,FALSE),"")</f>
        <v>2208426</v>
      </c>
      <c r="N138" s="32">
        <f>IFERROR(VLOOKUP($D138,'SAP Data'!$A$7:$OA$1795,N$4,FALSE),"")</f>
        <v>2208426</v>
      </c>
      <c r="O138" s="32">
        <f>IFERROR(VLOOKUP($D138,'SAP Data'!$A$7:$OA$1795,O$4,FALSE),"")</f>
        <v>2208426</v>
      </c>
      <c r="P138" s="32">
        <f>IFERROR(VLOOKUP($D138,'SAP Data'!$A$7:$OA$1795,P$4,FALSE),"")</f>
        <v>2208426</v>
      </c>
      <c r="Q138" s="32">
        <f>IFERROR(VLOOKUP($D138,'SAP Data'!$A$7:$OA$1795,Q$4,FALSE),"")</f>
        <v>2208426</v>
      </c>
      <c r="R138" s="32">
        <f>IFERROR(VLOOKUP($D138,'SAP Data'!$A$7:$OA$1795,R$4,FALSE),"")</f>
        <v>2208426</v>
      </c>
      <c r="T138" s="32">
        <f t="shared" si="16"/>
        <v>2208426</v>
      </c>
      <c r="U138" s="13"/>
      <c r="V138" s="13">
        <f t="shared" si="17"/>
        <v>2208426</v>
      </c>
      <c r="Y138" s="13">
        <f t="shared" si="18"/>
        <v>0</v>
      </c>
      <c r="AA138" s="13">
        <f t="shared" si="19"/>
        <v>0</v>
      </c>
      <c r="AC138" s="13">
        <f t="shared" si="20"/>
        <v>0</v>
      </c>
      <c r="AE138" s="13">
        <f t="shared" si="21"/>
        <v>0</v>
      </c>
      <c r="AG138" s="13">
        <f t="shared" si="22"/>
        <v>0</v>
      </c>
      <c r="AI138" s="13">
        <f t="shared" si="23"/>
        <v>0</v>
      </c>
      <c r="AJ138" s="15"/>
    </row>
    <row r="139" spans="1:36" outlineLevel="1" x14ac:dyDescent="0.2">
      <c r="A139" s="14" t="s">
        <v>4012</v>
      </c>
      <c r="B139" s="11" t="str">
        <f>VLOOKUP(D139,'line assign basis'!$A$8:$D$788,2,FALSE)</f>
        <v>ENV ASSET ST RECLASS</v>
      </c>
      <c r="C139" s="14" t="s">
        <v>320</v>
      </c>
      <c r="D139" s="14" t="s">
        <v>318</v>
      </c>
      <c r="E139" s="14">
        <f>IFERROR(VLOOKUP(D139,'line assign basis'!$A$8:$D$622,4,FALSE),"")</f>
        <v>4</v>
      </c>
      <c r="F139" s="32">
        <f>IFERROR(VLOOKUP($D139,'SAP Data'!$A$7:$OA$1791,F$4,FALSE),"")</f>
        <v>5100268.66</v>
      </c>
      <c r="G139" s="32">
        <f>IFERROR(VLOOKUP($D139,'SAP Data'!$A$7:$OA$1791,G$4,FALSE),"")</f>
        <v>0</v>
      </c>
      <c r="H139" s="32">
        <f>IFERROR(VLOOKUP($D139,'SAP Data'!$A$7:$OA$1791,H$4,FALSE),"")</f>
        <v>0</v>
      </c>
      <c r="I139" s="32">
        <f>IFERROR(VLOOKUP($D139,'SAP Data'!$A$7:$OA$1791,I$4,FALSE),"")</f>
        <v>4762103.5</v>
      </c>
      <c r="J139" s="32">
        <f>IFERROR(VLOOKUP($D139,'SAP Data'!$A$7:$OA$1791,J$4,FALSE),"")</f>
        <v>0</v>
      </c>
      <c r="K139" s="32">
        <f>IFERROR(VLOOKUP($D139,'SAP Data'!$A$7:$OA$1791,K$4,FALSE),"")</f>
        <v>0</v>
      </c>
      <c r="L139" s="32">
        <f>IFERROR(VLOOKUP($D139,'SAP Data'!$A$7:$OA$1795,L$4,FALSE),"")</f>
        <v>4458511.8099999996</v>
      </c>
      <c r="M139" s="32">
        <f>IFERROR(VLOOKUP($D139,'SAP Data'!$A$7:$OA$1795,M$4,FALSE),"")</f>
        <v>0</v>
      </c>
      <c r="N139" s="32">
        <f>IFERROR(VLOOKUP($D139,'SAP Data'!$A$7:$OA$1795,N$4,FALSE),"")</f>
        <v>0</v>
      </c>
      <c r="O139" s="32">
        <f>IFERROR(VLOOKUP($D139,'SAP Data'!$A$7:$OA$1795,O$4,FALSE),"")</f>
        <v>4175532.6</v>
      </c>
      <c r="P139" s="32">
        <f>IFERROR(VLOOKUP($D139,'SAP Data'!$A$7:$OA$1795,P$4,FALSE),"")</f>
        <v>0</v>
      </c>
      <c r="Q139" s="32">
        <f>IFERROR(VLOOKUP($D139,'SAP Data'!$A$7:$OA$1795,Q$4,FALSE),"")</f>
        <v>0</v>
      </c>
      <c r="R139" s="32">
        <f>IFERROR(VLOOKUP($D139,'SAP Data'!$A$7:$OA$1795,R$4,FALSE),"")</f>
        <v>4440054.59</v>
      </c>
      <c r="T139" s="32">
        <f t="shared" si="16"/>
        <v>1513859.1279166664</v>
      </c>
      <c r="U139" s="13"/>
      <c r="V139" s="13">
        <f t="shared" si="17"/>
        <v>1513859.1279166664</v>
      </c>
      <c r="Y139" s="13">
        <f t="shared" si="18"/>
        <v>0</v>
      </c>
      <c r="AA139" s="13">
        <f t="shared" si="19"/>
        <v>0</v>
      </c>
      <c r="AC139" s="13">
        <f t="shared" si="20"/>
        <v>0</v>
      </c>
      <c r="AE139" s="13">
        <f t="shared" si="21"/>
        <v>0</v>
      </c>
      <c r="AG139" s="13">
        <f t="shared" si="22"/>
        <v>0</v>
      </c>
      <c r="AI139" s="13">
        <f t="shared" si="23"/>
        <v>0</v>
      </c>
      <c r="AJ139" s="15"/>
    </row>
    <row r="140" spans="1:36" outlineLevel="1" x14ac:dyDescent="0.2">
      <c r="A140" s="14" t="s">
        <v>4014</v>
      </c>
      <c r="B140" s="11" t="str">
        <f>VLOOKUP(D140,'line assign basis'!$A$8:$D$788,2,FALSE)</f>
        <v>FAS133 S.T. REG LOSS</v>
      </c>
      <c r="C140" s="14" t="s">
        <v>323</v>
      </c>
      <c r="D140" s="14" t="s">
        <v>321</v>
      </c>
      <c r="E140" s="14">
        <f>IFERROR(VLOOKUP(D140,'line assign basis'!$A$8:$D$622,4,FALSE),"")</f>
        <v>2</v>
      </c>
      <c r="F140" s="32">
        <f>IFERROR(VLOOKUP($D140,'SAP Data'!$A$7:$OA$1791,F$4,FALSE),"")</f>
        <v>3131000</v>
      </c>
      <c r="G140" s="32">
        <f>IFERROR(VLOOKUP($D140,'SAP Data'!$A$7:$OA$1791,G$4,FALSE),"")</f>
        <v>3131000</v>
      </c>
      <c r="H140" s="32">
        <f>IFERROR(VLOOKUP($D140,'SAP Data'!$A$7:$OA$1791,H$4,FALSE),"")</f>
        <v>3131000</v>
      </c>
      <c r="I140" s="32">
        <f>IFERROR(VLOOKUP($D140,'SAP Data'!$A$7:$OA$1791,I$4,FALSE),"")</f>
        <v>1038649</v>
      </c>
      <c r="J140" s="32">
        <f>IFERROR(VLOOKUP($D140,'SAP Data'!$A$7:$OA$1791,J$4,FALSE),"")</f>
        <v>1038649</v>
      </c>
      <c r="K140" s="32">
        <f>IFERROR(VLOOKUP($D140,'SAP Data'!$A$7:$OA$1791,K$4,FALSE),"")</f>
        <v>1038649</v>
      </c>
      <c r="L140" s="32">
        <f>IFERROR(VLOOKUP($D140,'SAP Data'!$A$7:$OA$1795,L$4,FALSE),"")</f>
        <v>3324058</v>
      </c>
      <c r="M140" s="32">
        <f>IFERROR(VLOOKUP($D140,'SAP Data'!$A$7:$OA$1795,M$4,FALSE),"")</f>
        <v>3324058</v>
      </c>
      <c r="N140" s="32">
        <f>IFERROR(VLOOKUP($D140,'SAP Data'!$A$7:$OA$1795,N$4,FALSE),"")</f>
        <v>3324058</v>
      </c>
      <c r="O140" s="32">
        <f>IFERROR(VLOOKUP($D140,'SAP Data'!$A$7:$OA$1795,O$4,FALSE),"")</f>
        <v>1842658</v>
      </c>
      <c r="P140" s="32">
        <f>IFERROR(VLOOKUP($D140,'SAP Data'!$A$7:$OA$1795,P$4,FALSE),"")</f>
        <v>1842658</v>
      </c>
      <c r="Q140" s="32">
        <f>IFERROR(VLOOKUP($D140,'SAP Data'!$A$7:$OA$1795,Q$4,FALSE),"")</f>
        <v>1842658</v>
      </c>
      <c r="R140" s="32">
        <f>IFERROR(VLOOKUP($D140,'SAP Data'!$A$7:$OA$1795,R$4,FALSE),"")</f>
        <v>79738</v>
      </c>
      <c r="T140" s="32">
        <f t="shared" si="16"/>
        <v>2206955.3333333335</v>
      </c>
      <c r="U140" s="13"/>
      <c r="V140" s="13">
        <f t="shared" si="17"/>
        <v>0</v>
      </c>
      <c r="Y140" s="13">
        <f t="shared" si="18"/>
        <v>0</v>
      </c>
      <c r="AA140" s="13">
        <f t="shared" si="19"/>
        <v>0</v>
      </c>
      <c r="AC140" s="13">
        <f t="shared" si="20"/>
        <v>0</v>
      </c>
      <c r="AE140" s="13">
        <f t="shared" si="21"/>
        <v>2206955.3333333335</v>
      </c>
      <c r="AG140" s="13">
        <f t="shared" si="22"/>
        <v>0</v>
      </c>
      <c r="AI140" s="13">
        <f t="shared" si="23"/>
        <v>0</v>
      </c>
      <c r="AJ140" s="15"/>
    </row>
    <row r="141" spans="1:36" outlineLevel="1" x14ac:dyDescent="0.2">
      <c r="A141" s="14" t="s">
        <v>4014</v>
      </c>
      <c r="B141" s="11" t="str">
        <f>VLOOKUP(D141,'line assign basis'!$A$8:$D$788,2,FALSE)</f>
        <v>FAS133 S.T. REG LOSS</v>
      </c>
      <c r="C141" s="14" t="s">
        <v>325</v>
      </c>
      <c r="D141" s="14" t="s">
        <v>324</v>
      </c>
      <c r="E141" s="14">
        <f>IFERROR(VLOOKUP(D141,'line assign basis'!$A$8:$D$622,4,FALSE),"")</f>
        <v>2</v>
      </c>
      <c r="F141" s="32">
        <f>IFERROR(VLOOKUP($D141,'SAP Data'!$A$7:$OA$1791,F$4,FALSE),"")</f>
        <v>841000</v>
      </c>
      <c r="G141" s="32">
        <f>IFERROR(VLOOKUP($D141,'SAP Data'!$A$7:$OA$1791,G$4,FALSE),"")</f>
        <v>841000</v>
      </c>
      <c r="H141" s="32">
        <f>IFERROR(VLOOKUP($D141,'SAP Data'!$A$7:$OA$1791,H$4,FALSE),"")</f>
        <v>841000</v>
      </c>
      <c r="I141" s="32">
        <f>IFERROR(VLOOKUP($D141,'SAP Data'!$A$7:$OA$1791,I$4,FALSE),"")</f>
        <v>580266</v>
      </c>
      <c r="J141" s="32">
        <f>IFERROR(VLOOKUP($D141,'SAP Data'!$A$7:$OA$1791,J$4,FALSE),"")</f>
        <v>580266</v>
      </c>
      <c r="K141" s="32">
        <f>IFERROR(VLOOKUP($D141,'SAP Data'!$A$7:$OA$1791,K$4,FALSE),"")</f>
        <v>580266</v>
      </c>
      <c r="L141" s="32">
        <f>IFERROR(VLOOKUP($D141,'SAP Data'!$A$7:$OA$1795,L$4,FALSE),"")</f>
        <v>128487</v>
      </c>
      <c r="M141" s="32">
        <f>IFERROR(VLOOKUP($D141,'SAP Data'!$A$7:$OA$1795,M$4,FALSE),"")</f>
        <v>128487</v>
      </c>
      <c r="N141" s="32">
        <f>IFERROR(VLOOKUP($D141,'SAP Data'!$A$7:$OA$1795,N$4,FALSE),"")</f>
        <v>128487</v>
      </c>
      <c r="O141" s="32">
        <f>IFERROR(VLOOKUP($D141,'SAP Data'!$A$7:$OA$1795,O$4,FALSE),"")</f>
        <v>521142</v>
      </c>
      <c r="P141" s="32">
        <f>IFERROR(VLOOKUP($D141,'SAP Data'!$A$7:$OA$1795,P$4,FALSE),"")</f>
        <v>521142</v>
      </c>
      <c r="Q141" s="32">
        <f>IFERROR(VLOOKUP($D141,'SAP Data'!$A$7:$OA$1795,Q$4,FALSE),"")</f>
        <v>521142</v>
      </c>
      <c r="R141" s="32">
        <f>IFERROR(VLOOKUP($D141,'SAP Data'!$A$7:$OA$1795,R$4,FALSE),"")</f>
        <v>1117140</v>
      </c>
      <c r="T141" s="32">
        <f t="shared" si="16"/>
        <v>529229.58333333337</v>
      </c>
      <c r="U141" s="13"/>
      <c r="V141" s="13">
        <f t="shared" si="17"/>
        <v>0</v>
      </c>
      <c r="Y141" s="13">
        <f t="shared" si="18"/>
        <v>0</v>
      </c>
      <c r="AA141" s="13">
        <f t="shared" si="19"/>
        <v>0</v>
      </c>
      <c r="AC141" s="13">
        <f t="shared" si="20"/>
        <v>0</v>
      </c>
      <c r="AE141" s="13">
        <f t="shared" si="21"/>
        <v>529229.58333333337</v>
      </c>
      <c r="AG141" s="13">
        <f t="shared" si="22"/>
        <v>0</v>
      </c>
      <c r="AI141" s="13">
        <f t="shared" si="23"/>
        <v>0</v>
      </c>
      <c r="AJ141" s="15"/>
    </row>
    <row r="142" spans="1:36" outlineLevel="1" x14ac:dyDescent="0.2">
      <c r="A142" s="14" t="s">
        <v>4013</v>
      </c>
      <c r="B142" s="11" t="str">
        <f>VLOOKUP(D142,'line assign basis'!$A$8:$D$788,2,FALSE)</f>
        <v>PHY OPT-ST LOSS REG</v>
      </c>
      <c r="C142" s="14" t="s">
        <v>328</v>
      </c>
      <c r="D142" s="14" t="s">
        <v>326</v>
      </c>
      <c r="E142" s="14">
        <f>IFERROR(VLOOKUP(D142,'line assign basis'!$A$8:$D$622,4,FALSE),"")</f>
        <v>2</v>
      </c>
      <c r="F142" s="32">
        <f>IFERROR(VLOOKUP($D142,'SAP Data'!$A$7:$OA$1791,F$4,FALSE),"")</f>
        <v>184000</v>
      </c>
      <c r="G142" s="32">
        <f>IFERROR(VLOOKUP($D142,'SAP Data'!$A$7:$OA$1791,G$4,FALSE),"")</f>
        <v>184000</v>
      </c>
      <c r="H142" s="32">
        <f>IFERROR(VLOOKUP($D142,'SAP Data'!$A$7:$OA$1791,H$4,FALSE),"")</f>
        <v>184000</v>
      </c>
      <c r="I142" s="32">
        <f>IFERROR(VLOOKUP($D142,'SAP Data'!$A$7:$OA$1791,I$4,FALSE),"")</f>
        <v>380880</v>
      </c>
      <c r="J142" s="32">
        <f>IFERROR(VLOOKUP($D142,'SAP Data'!$A$7:$OA$1791,J$4,FALSE),"")</f>
        <v>380880</v>
      </c>
      <c r="K142" s="32">
        <f>IFERROR(VLOOKUP($D142,'SAP Data'!$A$7:$OA$1791,K$4,FALSE),"")</f>
        <v>380880</v>
      </c>
      <c r="L142" s="32">
        <f>IFERROR(VLOOKUP($D142,'SAP Data'!$A$7:$OA$1795,L$4,FALSE),"")</f>
        <v>389256</v>
      </c>
      <c r="M142" s="32">
        <f>IFERROR(VLOOKUP($D142,'SAP Data'!$A$7:$OA$1795,M$4,FALSE),"")</f>
        <v>389256</v>
      </c>
      <c r="N142" s="32">
        <f>IFERROR(VLOOKUP($D142,'SAP Data'!$A$7:$OA$1795,N$4,FALSE),"")</f>
        <v>389256</v>
      </c>
      <c r="O142" s="32">
        <f>IFERROR(VLOOKUP($D142,'SAP Data'!$A$7:$OA$1795,O$4,FALSE),"")</f>
        <v>216360</v>
      </c>
      <c r="P142" s="32">
        <f>IFERROR(VLOOKUP($D142,'SAP Data'!$A$7:$OA$1795,P$4,FALSE),"")</f>
        <v>216360</v>
      </c>
      <c r="Q142" s="32">
        <f>IFERROR(VLOOKUP($D142,'SAP Data'!$A$7:$OA$1795,Q$4,FALSE),"")</f>
        <v>216360</v>
      </c>
      <c r="R142" s="32">
        <f>IFERROR(VLOOKUP($D142,'SAP Data'!$A$7:$OA$1795,R$4,FALSE),"")</f>
        <v>261880</v>
      </c>
      <c r="T142" s="32">
        <f t="shared" si="16"/>
        <v>295869</v>
      </c>
      <c r="U142" s="13"/>
      <c r="V142" s="13">
        <f t="shared" si="17"/>
        <v>0</v>
      </c>
      <c r="Y142" s="13">
        <f t="shared" si="18"/>
        <v>0</v>
      </c>
      <c r="AA142" s="13">
        <f t="shared" si="19"/>
        <v>0</v>
      </c>
      <c r="AC142" s="13">
        <f t="shared" si="20"/>
        <v>0</v>
      </c>
      <c r="AE142" s="13">
        <f t="shared" si="21"/>
        <v>295869</v>
      </c>
      <c r="AG142" s="13">
        <f t="shared" si="22"/>
        <v>0</v>
      </c>
      <c r="AI142" s="13">
        <f t="shared" si="23"/>
        <v>0</v>
      </c>
      <c r="AJ142" s="15"/>
    </row>
    <row r="143" spans="1:36" outlineLevel="1" x14ac:dyDescent="0.2">
      <c r="A143" s="14" t="s">
        <v>4014</v>
      </c>
      <c r="B143" s="11" t="str">
        <f>VLOOKUP(D143,'line assign basis'!$A$8:$D$788,2,FALSE)</f>
        <v>FAS 133 S.T. GAIN SW</v>
      </c>
      <c r="C143" s="14" t="s">
        <v>331</v>
      </c>
      <c r="D143" s="14" t="s">
        <v>329</v>
      </c>
      <c r="E143" s="14">
        <f>IFERROR(VLOOKUP(D143,'line assign basis'!$A$8:$D$622,4,FALSE),"")</f>
        <v>2</v>
      </c>
      <c r="F143" s="32">
        <f>IFERROR(VLOOKUP($D143,'SAP Data'!$A$7:$OA$1791,F$4,FALSE),"")</f>
        <v>2689000</v>
      </c>
      <c r="G143" s="32">
        <f>IFERROR(VLOOKUP($D143,'SAP Data'!$A$7:$OA$1791,G$4,FALSE),"")</f>
        <v>2689000</v>
      </c>
      <c r="H143" s="32">
        <f>IFERROR(VLOOKUP($D143,'SAP Data'!$A$7:$OA$1791,H$4,FALSE),"")</f>
        <v>2689000</v>
      </c>
      <c r="I143" s="32">
        <f>IFERROR(VLOOKUP($D143,'SAP Data'!$A$7:$OA$1791,I$4,FALSE),"")</f>
        <v>4313553</v>
      </c>
      <c r="J143" s="32">
        <f>IFERROR(VLOOKUP($D143,'SAP Data'!$A$7:$OA$1791,J$4,FALSE),"")</f>
        <v>4313553</v>
      </c>
      <c r="K143" s="32">
        <f>IFERROR(VLOOKUP($D143,'SAP Data'!$A$7:$OA$1791,K$4,FALSE),"")</f>
        <v>4313553</v>
      </c>
      <c r="L143" s="32">
        <f>IFERROR(VLOOKUP($D143,'SAP Data'!$A$7:$OA$1795,L$4,FALSE),"")</f>
        <v>1444539</v>
      </c>
      <c r="M143" s="32">
        <f>IFERROR(VLOOKUP($D143,'SAP Data'!$A$7:$OA$1795,M$4,FALSE),"")</f>
        <v>1444539</v>
      </c>
      <c r="N143" s="32">
        <f>IFERROR(VLOOKUP($D143,'SAP Data'!$A$7:$OA$1795,N$4,FALSE),"")</f>
        <v>1444539</v>
      </c>
      <c r="O143" s="32">
        <f>IFERROR(VLOOKUP($D143,'SAP Data'!$A$7:$OA$1795,O$4,FALSE),"")</f>
        <v>4810619</v>
      </c>
      <c r="P143" s="32">
        <f>IFERROR(VLOOKUP($D143,'SAP Data'!$A$7:$OA$1795,P$4,FALSE),"")</f>
        <v>4810619</v>
      </c>
      <c r="Q143" s="32">
        <f>IFERROR(VLOOKUP($D143,'SAP Data'!$A$7:$OA$1795,Q$4,FALSE),"")</f>
        <v>4810619</v>
      </c>
      <c r="R143" s="32">
        <f>IFERROR(VLOOKUP($D143,'SAP Data'!$A$7:$OA$1795,R$4,FALSE),"")</f>
        <v>22216948</v>
      </c>
      <c r="T143" s="32">
        <f t="shared" si="16"/>
        <v>4128092.25</v>
      </c>
      <c r="U143" s="13"/>
      <c r="V143" s="13">
        <f t="shared" si="17"/>
        <v>0</v>
      </c>
      <c r="Y143" s="13">
        <f t="shared" si="18"/>
        <v>0</v>
      </c>
      <c r="AA143" s="13">
        <f t="shared" si="19"/>
        <v>0</v>
      </c>
      <c r="AC143" s="13">
        <f t="shared" si="20"/>
        <v>0</v>
      </c>
      <c r="AE143" s="13">
        <f t="shared" si="21"/>
        <v>4128092.25</v>
      </c>
      <c r="AG143" s="13">
        <f t="shared" si="22"/>
        <v>0</v>
      </c>
      <c r="AI143" s="13">
        <f t="shared" si="23"/>
        <v>0</v>
      </c>
      <c r="AJ143" s="15"/>
    </row>
    <row r="144" spans="1:36" outlineLevel="1" x14ac:dyDescent="0.2">
      <c r="A144" s="14" t="s">
        <v>4014</v>
      </c>
      <c r="B144" s="11" t="str">
        <f>VLOOKUP(D144,'line assign basis'!$A$8:$D$788,2,FALSE)</f>
        <v>FASFAS 133 S.T. GAIN</v>
      </c>
      <c r="C144" s="14" t="s">
        <v>334</v>
      </c>
      <c r="D144" s="14" t="s">
        <v>332</v>
      </c>
      <c r="E144" s="14">
        <f>IFERROR(VLOOKUP(D144,'line assign basis'!$A$8:$D$622,4,FALSE),"")</f>
        <v>2</v>
      </c>
      <c r="F144" s="32">
        <f>IFERROR(VLOOKUP($D144,'SAP Data'!$A$7:$OA$1791,F$4,FALSE),"")</f>
        <v>1380000</v>
      </c>
      <c r="G144" s="32">
        <f>IFERROR(VLOOKUP($D144,'SAP Data'!$A$7:$OA$1791,G$4,FALSE),"")</f>
        <v>1380000</v>
      </c>
      <c r="H144" s="32">
        <f>IFERROR(VLOOKUP($D144,'SAP Data'!$A$7:$OA$1791,H$4,FALSE),"")</f>
        <v>1380000</v>
      </c>
      <c r="I144" s="32">
        <f>IFERROR(VLOOKUP($D144,'SAP Data'!$A$7:$OA$1791,I$4,FALSE),"")</f>
        <v>1159201</v>
      </c>
      <c r="J144" s="32">
        <f>IFERROR(VLOOKUP($D144,'SAP Data'!$A$7:$OA$1791,J$4,FALSE),"")</f>
        <v>1159201</v>
      </c>
      <c r="K144" s="32">
        <f>IFERROR(VLOOKUP($D144,'SAP Data'!$A$7:$OA$1791,K$4,FALSE),"")</f>
        <v>1159201</v>
      </c>
      <c r="L144" s="32">
        <f>IFERROR(VLOOKUP($D144,'SAP Data'!$A$7:$OA$1795,L$4,FALSE),"")</f>
        <v>812260</v>
      </c>
      <c r="M144" s="32">
        <f>IFERROR(VLOOKUP($D144,'SAP Data'!$A$7:$OA$1795,M$4,FALSE),"")</f>
        <v>812260</v>
      </c>
      <c r="N144" s="32">
        <f>IFERROR(VLOOKUP($D144,'SAP Data'!$A$7:$OA$1795,N$4,FALSE),"")</f>
        <v>812260</v>
      </c>
      <c r="O144" s="32">
        <f>IFERROR(VLOOKUP($D144,'SAP Data'!$A$7:$OA$1795,O$4,FALSE),"")</f>
        <v>1067466</v>
      </c>
      <c r="P144" s="32">
        <f>IFERROR(VLOOKUP($D144,'SAP Data'!$A$7:$OA$1795,P$4,FALSE),"")</f>
        <v>1067466</v>
      </c>
      <c r="Q144" s="32">
        <f>IFERROR(VLOOKUP($D144,'SAP Data'!$A$7:$OA$1795,Q$4,FALSE),"")</f>
        <v>1067466</v>
      </c>
      <c r="R144" s="32">
        <f>IFERROR(VLOOKUP($D144,'SAP Data'!$A$7:$OA$1795,R$4,FALSE),"")</f>
        <v>1221967</v>
      </c>
      <c r="T144" s="32">
        <f t="shared" si="16"/>
        <v>1098147.0416666667</v>
      </c>
      <c r="U144" s="13"/>
      <c r="V144" s="13">
        <f t="shared" si="17"/>
        <v>0</v>
      </c>
      <c r="Y144" s="13">
        <f t="shared" si="18"/>
        <v>0</v>
      </c>
      <c r="AA144" s="13">
        <f t="shared" si="19"/>
        <v>0</v>
      </c>
      <c r="AC144" s="13">
        <f t="shared" si="20"/>
        <v>0</v>
      </c>
      <c r="AE144" s="13">
        <f t="shared" si="21"/>
        <v>1098147.0416666667</v>
      </c>
      <c r="AG144" s="13">
        <f t="shared" si="22"/>
        <v>0</v>
      </c>
      <c r="AI144" s="13">
        <f t="shared" si="23"/>
        <v>0</v>
      </c>
      <c r="AJ144" s="15"/>
    </row>
    <row r="145" spans="1:36" outlineLevel="1" x14ac:dyDescent="0.2">
      <c r="A145" s="14" t="s">
        <v>4013</v>
      </c>
      <c r="B145" s="11" t="str">
        <f>VLOOKUP(D145,'line assign basis'!$A$8:$D$788,2,FALSE)</f>
        <v>PHYSICAL OPT-ST GAIN</v>
      </c>
      <c r="C145" s="14" t="s">
        <v>337</v>
      </c>
      <c r="D145" s="14" t="s">
        <v>335</v>
      </c>
      <c r="E145" s="14">
        <f>IFERROR(VLOOKUP(D145,'line assign basis'!$A$8:$D$622,4,FALSE),"")</f>
        <v>2</v>
      </c>
      <c r="F145" s="32">
        <f>IFERROR(VLOOKUP($D145,'SAP Data'!$A$7:$OA$1791,F$4,FALSE),"")</f>
        <v>1918000</v>
      </c>
      <c r="G145" s="32">
        <f>IFERROR(VLOOKUP($D145,'SAP Data'!$A$7:$OA$1791,G$4,FALSE),"")</f>
        <v>1918000</v>
      </c>
      <c r="H145" s="32">
        <f>IFERROR(VLOOKUP($D145,'SAP Data'!$A$7:$OA$1791,H$4,FALSE),"")</f>
        <v>1918000</v>
      </c>
      <c r="I145" s="32">
        <f>IFERROR(VLOOKUP($D145,'SAP Data'!$A$7:$OA$1791,I$4,FALSE),"")</f>
        <v>1328849</v>
      </c>
      <c r="J145" s="32">
        <f>IFERROR(VLOOKUP($D145,'SAP Data'!$A$7:$OA$1791,J$4,FALSE),"")</f>
        <v>1328849</v>
      </c>
      <c r="K145" s="32">
        <f>IFERROR(VLOOKUP($D145,'SAP Data'!$A$7:$OA$1791,K$4,FALSE),"")</f>
        <v>1328849</v>
      </c>
      <c r="L145" s="32">
        <f>IFERROR(VLOOKUP($D145,'SAP Data'!$A$7:$OA$1795,L$4,FALSE),"")</f>
        <v>0</v>
      </c>
      <c r="M145" s="32">
        <f>IFERROR(VLOOKUP($D145,'SAP Data'!$A$7:$OA$1795,M$4,FALSE),"")</f>
        <v>0</v>
      </c>
      <c r="N145" s="32">
        <f>IFERROR(VLOOKUP($D145,'SAP Data'!$A$7:$OA$1795,N$4,FALSE),"")</f>
        <v>0</v>
      </c>
      <c r="O145" s="32">
        <f>IFERROR(VLOOKUP($D145,'SAP Data'!$A$7:$OA$1795,O$4,FALSE),"")</f>
        <v>118119</v>
      </c>
      <c r="P145" s="32">
        <f>IFERROR(VLOOKUP($D145,'SAP Data'!$A$7:$OA$1795,P$4,FALSE),"")</f>
        <v>118119</v>
      </c>
      <c r="Q145" s="32">
        <f>IFERROR(VLOOKUP($D145,'SAP Data'!$A$7:$OA$1795,Q$4,FALSE),"")</f>
        <v>118119</v>
      </c>
      <c r="R145" s="32">
        <f>IFERROR(VLOOKUP($D145,'SAP Data'!$A$7:$OA$1795,R$4,FALSE),"")</f>
        <v>655446</v>
      </c>
      <c r="T145" s="32">
        <f t="shared" si="16"/>
        <v>788635.58333333337</v>
      </c>
      <c r="U145" s="13"/>
      <c r="V145" s="13">
        <f t="shared" si="17"/>
        <v>0</v>
      </c>
      <c r="Y145" s="13">
        <f t="shared" si="18"/>
        <v>0</v>
      </c>
      <c r="AA145" s="13">
        <f t="shared" si="19"/>
        <v>0</v>
      </c>
      <c r="AC145" s="13">
        <f t="shared" si="20"/>
        <v>0</v>
      </c>
      <c r="AE145" s="13">
        <f t="shared" si="21"/>
        <v>788635.58333333337</v>
      </c>
      <c r="AG145" s="13">
        <f t="shared" si="22"/>
        <v>0</v>
      </c>
      <c r="AI145" s="13">
        <f t="shared" si="23"/>
        <v>0</v>
      </c>
      <c r="AJ145" s="15"/>
    </row>
    <row r="146" spans="1:36" outlineLevel="1" x14ac:dyDescent="0.2">
      <c r="B146" s="11" t="str">
        <f>VLOOKUP(D146,'line assign basis'!$A$8:$D$788,2,FALSE)</f>
        <v>UNDRGRD STG MIST BRU</v>
      </c>
      <c r="C146" s="14" t="s">
        <v>340</v>
      </c>
      <c r="D146" s="14" t="s">
        <v>338</v>
      </c>
      <c r="E146" s="14">
        <f>IFERROR(VLOOKUP(D146,'line assign basis'!$A$8:$D$622,4,FALSE),"")</f>
        <v>4</v>
      </c>
      <c r="F146" s="32">
        <f>IFERROR(VLOOKUP($D146,'SAP Data'!$A$7:$OA$1791,F$4,FALSE),"")</f>
        <v>22221527.18</v>
      </c>
      <c r="G146" s="32">
        <f>IFERROR(VLOOKUP($D146,'SAP Data'!$A$7:$OA$1791,G$4,FALSE),"")</f>
        <v>21866264.449999999</v>
      </c>
      <c r="H146" s="32">
        <f>IFERROR(VLOOKUP($D146,'SAP Data'!$A$7:$OA$1791,H$4,FALSE),"")</f>
        <v>24394342.539999999</v>
      </c>
      <c r="I146" s="32">
        <f>IFERROR(VLOOKUP($D146,'SAP Data'!$A$7:$OA$1791,I$4,FALSE),"")</f>
        <v>24038518.82</v>
      </c>
      <c r="J146" s="32">
        <f>IFERROR(VLOOKUP($D146,'SAP Data'!$A$7:$OA$1791,J$4,FALSE),"")</f>
        <v>22296376.739999998</v>
      </c>
      <c r="K146" s="32">
        <f>IFERROR(VLOOKUP($D146,'SAP Data'!$A$7:$OA$1791,K$4,FALSE),"")</f>
        <v>21756980.27</v>
      </c>
      <c r="L146" s="32">
        <f>IFERROR(VLOOKUP($D146,'SAP Data'!$A$7:$OA$1795,L$4,FALSE),"")</f>
        <v>21732695.940000001</v>
      </c>
      <c r="M146" s="32">
        <f>IFERROR(VLOOKUP($D146,'SAP Data'!$A$7:$OA$1795,M$4,FALSE),"")</f>
        <v>21998694.510000002</v>
      </c>
      <c r="N146" s="32">
        <f>IFERROR(VLOOKUP($D146,'SAP Data'!$A$7:$OA$1795,N$4,FALSE),"")</f>
        <v>22099751.550000001</v>
      </c>
      <c r="O146" s="32">
        <f>IFERROR(VLOOKUP($D146,'SAP Data'!$A$7:$OA$1795,O$4,FALSE),"")</f>
        <v>22137225.640000001</v>
      </c>
      <c r="P146" s="32">
        <f>IFERROR(VLOOKUP($D146,'SAP Data'!$A$7:$OA$1795,P$4,FALSE),"")</f>
        <v>22154284.010000002</v>
      </c>
      <c r="Q146" s="32">
        <f>IFERROR(VLOOKUP($D146,'SAP Data'!$A$7:$OA$1795,Q$4,FALSE),"")</f>
        <v>22660468.859999999</v>
      </c>
      <c r="R146" s="32">
        <f>IFERROR(VLOOKUP($D146,'SAP Data'!$A$7:$OA$1795,R$4,FALSE),"")</f>
        <v>22664736.969999999</v>
      </c>
      <c r="T146" s="32">
        <f t="shared" si="16"/>
        <v>22464894.61708333</v>
      </c>
      <c r="U146" s="13"/>
      <c r="V146" s="13">
        <f t="shared" si="17"/>
        <v>22464894.61708333</v>
      </c>
      <c r="Y146" s="13">
        <f t="shared" si="18"/>
        <v>0</v>
      </c>
      <c r="AA146" s="13">
        <f t="shared" si="19"/>
        <v>0</v>
      </c>
      <c r="AC146" s="13">
        <f t="shared" si="20"/>
        <v>0</v>
      </c>
      <c r="AE146" s="13">
        <f t="shared" si="21"/>
        <v>0</v>
      </c>
      <c r="AG146" s="13">
        <f t="shared" si="22"/>
        <v>0</v>
      </c>
      <c r="AI146" s="13">
        <f t="shared" si="23"/>
        <v>0</v>
      </c>
      <c r="AJ146" s="15"/>
    </row>
    <row r="147" spans="1:36" outlineLevel="1" x14ac:dyDescent="0.2">
      <c r="A147" s="14" t="s">
        <v>3026</v>
      </c>
      <c r="B147" s="11" t="str">
        <f>VLOOKUP(D147,'line assign basis'!$A$8:$D$788,2,FALSE)</f>
        <v>GAS STRD-WRK GAS-NMI</v>
      </c>
      <c r="C147" s="14" t="s">
        <v>1470</v>
      </c>
      <c r="D147" s="14" t="s">
        <v>2692</v>
      </c>
      <c r="E147" s="14">
        <f>IFERROR(VLOOKUP(D147,'line assign basis'!$A$8:$D$622,4,FALSE),"")</f>
        <v>3</v>
      </c>
      <c r="F147" s="32">
        <f>IFERROR(VLOOKUP($D147,'SAP Data'!$A$7:$OA$1791,F$4,FALSE),"")</f>
        <v>0</v>
      </c>
      <c r="G147" s="32">
        <f>IFERROR(VLOOKUP($D147,'SAP Data'!$A$7:$OA$1791,G$4,FALSE),"")</f>
        <v>0</v>
      </c>
      <c r="H147" s="32">
        <f>IFERROR(VLOOKUP($D147,'SAP Data'!$A$7:$OA$1791,H$4,FALSE),"")</f>
        <v>0</v>
      </c>
      <c r="I147" s="32">
        <f>IFERROR(VLOOKUP($D147,'SAP Data'!$A$7:$OA$1791,I$4,FALSE),"")</f>
        <v>0</v>
      </c>
      <c r="J147" s="32">
        <f>IFERROR(VLOOKUP($D147,'SAP Data'!$A$7:$OA$1791,J$4,FALSE),"")</f>
        <v>0</v>
      </c>
      <c r="K147" s="32">
        <f>IFERROR(VLOOKUP($D147,'SAP Data'!$A$7:$OA$1791,K$4,FALSE),"")</f>
        <v>0</v>
      </c>
      <c r="L147" s="32">
        <f>IFERROR(VLOOKUP($D147,'SAP Data'!$A$7:$OA$1795,L$4,FALSE),"")</f>
        <v>0</v>
      </c>
      <c r="M147" s="32">
        <f>IFERROR(VLOOKUP($D147,'SAP Data'!$A$7:$OA$1795,M$4,FALSE),"")</f>
        <v>0</v>
      </c>
      <c r="N147" s="32">
        <f>IFERROR(VLOOKUP($D147,'SAP Data'!$A$7:$OA$1795,N$4,FALSE),"")</f>
        <v>0</v>
      </c>
      <c r="O147" s="32">
        <f>IFERROR(VLOOKUP($D147,'SAP Data'!$A$7:$OA$1795,O$4,FALSE),"")</f>
        <v>0</v>
      </c>
      <c r="P147" s="32">
        <f>IFERROR(VLOOKUP($D147,'SAP Data'!$A$7:$OA$1795,P$4,FALSE),"")</f>
        <v>0</v>
      </c>
      <c r="Q147" s="32">
        <f>IFERROR(VLOOKUP($D147,'SAP Data'!$A$7:$OA$1795,Q$4,FALSE),"")</f>
        <v>0</v>
      </c>
      <c r="R147" s="32">
        <f>IFERROR(VLOOKUP($D147,'SAP Data'!$A$7:$OA$1795,R$4,FALSE),"")</f>
        <v>0</v>
      </c>
      <c r="T147" s="32">
        <f t="shared" si="16"/>
        <v>0</v>
      </c>
      <c r="U147" s="13"/>
      <c r="V147" s="13">
        <f t="shared" si="17"/>
        <v>0</v>
      </c>
      <c r="Y147" s="13">
        <f t="shared" si="18"/>
        <v>0</v>
      </c>
      <c r="AA147" s="13">
        <f t="shared" si="19"/>
        <v>0</v>
      </c>
      <c r="AC147" s="13">
        <f t="shared" si="20"/>
        <v>0</v>
      </c>
      <c r="AE147" s="13">
        <f t="shared" si="21"/>
        <v>0</v>
      </c>
      <c r="AG147" s="13">
        <f t="shared" si="22"/>
        <v>0</v>
      </c>
      <c r="AI147" s="13">
        <f t="shared" si="23"/>
        <v>0</v>
      </c>
      <c r="AJ147" s="15"/>
    </row>
    <row r="148" spans="1:36" outlineLevel="1" x14ac:dyDescent="0.2">
      <c r="B148" s="11" t="str">
        <f>VLOOKUP(D148,'line assign basis'!$A$8:$D$788,2,FALSE)</f>
        <v>UNDRGRD STG-J P. 2F</v>
      </c>
      <c r="C148" s="14" t="s">
        <v>343</v>
      </c>
      <c r="D148" s="14" t="s">
        <v>341</v>
      </c>
      <c r="E148" s="14">
        <f>IFERROR(VLOOKUP(D148,'line assign basis'!$A$8:$D$622,4,FALSE),"")</f>
        <v>4</v>
      </c>
      <c r="F148" s="32">
        <f>IFERROR(VLOOKUP($D148,'SAP Data'!$A$7:$OA$1791,F$4,FALSE),"")</f>
        <v>2226389.4500000002</v>
      </c>
      <c r="G148" s="32">
        <f>IFERROR(VLOOKUP($D148,'SAP Data'!$A$7:$OA$1791,G$4,FALSE),"")</f>
        <v>2073995.56</v>
      </c>
      <c r="H148" s="32">
        <f>IFERROR(VLOOKUP($D148,'SAP Data'!$A$7:$OA$1791,H$4,FALSE),"")</f>
        <v>2057755.54</v>
      </c>
      <c r="I148" s="32">
        <f>IFERROR(VLOOKUP($D148,'SAP Data'!$A$7:$OA$1791,I$4,FALSE),"")</f>
        <v>2111977.5299999998</v>
      </c>
      <c r="J148" s="32">
        <f>IFERROR(VLOOKUP($D148,'SAP Data'!$A$7:$OA$1791,J$4,FALSE),"")</f>
        <v>1797536.42</v>
      </c>
      <c r="K148" s="32">
        <f>IFERROR(VLOOKUP($D148,'SAP Data'!$A$7:$OA$1791,K$4,FALSE),"")</f>
        <v>1797536.41</v>
      </c>
      <c r="L148" s="32">
        <f>IFERROR(VLOOKUP($D148,'SAP Data'!$A$7:$OA$1795,L$4,FALSE),"")</f>
        <v>1520873.95</v>
      </c>
      <c r="M148" s="32">
        <f>IFERROR(VLOOKUP($D148,'SAP Data'!$A$7:$OA$1795,M$4,FALSE),"")</f>
        <v>1575974.48</v>
      </c>
      <c r="N148" s="32">
        <f>IFERROR(VLOOKUP($D148,'SAP Data'!$A$7:$OA$1795,N$4,FALSE),"")</f>
        <v>1575974.47</v>
      </c>
      <c r="O148" s="32">
        <f>IFERROR(VLOOKUP($D148,'SAP Data'!$A$7:$OA$1795,O$4,FALSE),"")</f>
        <v>1575974.47</v>
      </c>
      <c r="P148" s="32">
        <f>IFERROR(VLOOKUP($D148,'SAP Data'!$A$7:$OA$1795,P$4,FALSE),"")</f>
        <v>1664249.82</v>
      </c>
      <c r="Q148" s="32">
        <f>IFERROR(VLOOKUP($D148,'SAP Data'!$A$7:$OA$1795,Q$4,FALSE),"")</f>
        <v>1783697.3</v>
      </c>
      <c r="R148" s="32">
        <f>IFERROR(VLOOKUP($D148,'SAP Data'!$A$7:$OA$1795,R$4,FALSE),"")</f>
        <v>2182120.02</v>
      </c>
      <c r="T148" s="32">
        <f t="shared" si="16"/>
        <v>1811650.0570833336</v>
      </c>
      <c r="U148" s="13"/>
      <c r="V148" s="13">
        <f t="shared" si="17"/>
        <v>1811650.0570833336</v>
      </c>
      <c r="Y148" s="13">
        <f t="shared" si="18"/>
        <v>0</v>
      </c>
      <c r="AA148" s="13">
        <f t="shared" si="19"/>
        <v>0</v>
      </c>
      <c r="AC148" s="13">
        <f t="shared" si="20"/>
        <v>0</v>
      </c>
      <c r="AE148" s="13">
        <f t="shared" si="21"/>
        <v>0</v>
      </c>
      <c r="AG148" s="13">
        <f t="shared" si="22"/>
        <v>0</v>
      </c>
      <c r="AI148" s="13">
        <f t="shared" si="23"/>
        <v>0</v>
      </c>
      <c r="AJ148" s="15"/>
    </row>
    <row r="149" spans="1:36" outlineLevel="1" x14ac:dyDescent="0.2">
      <c r="B149" s="11" t="str">
        <f>VLOOKUP(D149,'line assign basis'!$A$8:$D$788,2,FALSE)</f>
        <v>STORAGE-TRANS CAN</v>
      </c>
      <c r="C149" s="14" t="s">
        <v>346</v>
      </c>
      <c r="D149" s="14" t="s">
        <v>344</v>
      </c>
      <c r="E149" s="14">
        <f>IFERROR(VLOOKUP(D149,'line assign basis'!$A$8:$D$622,4,FALSE),"")</f>
        <v>4</v>
      </c>
      <c r="F149" s="32">
        <f>IFERROR(VLOOKUP($D149,'SAP Data'!$A$7:$OA$1791,F$4,FALSE),"")</f>
        <v>0</v>
      </c>
      <c r="G149" s="32">
        <f>IFERROR(VLOOKUP($D149,'SAP Data'!$A$7:$OA$1791,G$4,FALSE),"")</f>
        <v>0</v>
      </c>
      <c r="H149" s="32">
        <f>IFERROR(VLOOKUP($D149,'SAP Data'!$A$7:$OA$1791,H$4,FALSE),"")</f>
        <v>0</v>
      </c>
      <c r="I149" s="32">
        <f>IFERROR(VLOOKUP($D149,'SAP Data'!$A$7:$OA$1791,I$4,FALSE),"")</f>
        <v>0</v>
      </c>
      <c r="J149" s="32">
        <f>IFERROR(VLOOKUP($D149,'SAP Data'!$A$7:$OA$1791,J$4,FALSE),"")</f>
        <v>0</v>
      </c>
      <c r="K149" s="32">
        <f>IFERROR(VLOOKUP($D149,'SAP Data'!$A$7:$OA$1791,K$4,FALSE),"")</f>
        <v>0</v>
      </c>
      <c r="L149" s="32">
        <f>IFERROR(VLOOKUP($D149,'SAP Data'!$A$7:$OA$1795,L$4,FALSE),"")</f>
        <v>0</v>
      </c>
      <c r="M149" s="32">
        <f>IFERROR(VLOOKUP($D149,'SAP Data'!$A$7:$OA$1795,M$4,FALSE),"")</f>
        <v>0</v>
      </c>
      <c r="N149" s="32">
        <f>IFERROR(VLOOKUP($D149,'SAP Data'!$A$7:$OA$1795,N$4,FALSE),"")</f>
        <v>0</v>
      </c>
      <c r="O149" s="32">
        <f>IFERROR(VLOOKUP($D149,'SAP Data'!$A$7:$OA$1795,O$4,FALSE),"")</f>
        <v>0</v>
      </c>
      <c r="P149" s="32">
        <f>IFERROR(VLOOKUP($D149,'SAP Data'!$A$7:$OA$1795,P$4,FALSE),"")</f>
        <v>0</v>
      </c>
      <c r="Q149" s="32">
        <f>IFERROR(VLOOKUP($D149,'SAP Data'!$A$7:$OA$1795,Q$4,FALSE),"")</f>
        <v>0</v>
      </c>
      <c r="R149" s="32">
        <f>IFERROR(VLOOKUP($D149,'SAP Data'!$A$7:$OA$1795,R$4,FALSE),"")</f>
        <v>0</v>
      </c>
      <c r="T149" s="32">
        <f t="shared" si="16"/>
        <v>0</v>
      </c>
      <c r="U149" s="13"/>
      <c r="V149" s="13">
        <f t="shared" si="17"/>
        <v>0</v>
      </c>
      <c r="Y149" s="13">
        <f t="shared" si="18"/>
        <v>0</v>
      </c>
      <c r="AA149" s="13">
        <f t="shared" si="19"/>
        <v>0</v>
      </c>
      <c r="AC149" s="13">
        <f t="shared" si="20"/>
        <v>0</v>
      </c>
      <c r="AE149" s="13">
        <f t="shared" si="21"/>
        <v>0</v>
      </c>
      <c r="AG149" s="13">
        <f t="shared" si="22"/>
        <v>0</v>
      </c>
      <c r="AI149" s="13">
        <f t="shared" si="23"/>
        <v>0</v>
      </c>
      <c r="AJ149" s="15"/>
    </row>
    <row r="150" spans="1:36" outlineLevel="1" x14ac:dyDescent="0.2">
      <c r="B150" s="11" t="str">
        <f>VLOOKUP(D150,'line assign basis'!$A$8:$D$788,2,FALSE)</f>
        <v>LNG STORAGE-GASCO</v>
      </c>
      <c r="C150" s="14" t="s">
        <v>349</v>
      </c>
      <c r="D150" s="14" t="s">
        <v>347</v>
      </c>
      <c r="E150" s="14">
        <f>IFERROR(VLOOKUP(D150,'line assign basis'!$A$8:$D$622,4,FALSE),"")</f>
        <v>4</v>
      </c>
      <c r="F150" s="32">
        <f>IFERROR(VLOOKUP($D150,'SAP Data'!$A$7:$OA$1791,F$4,FALSE),"")</f>
        <v>724552.16</v>
      </c>
      <c r="G150" s="32">
        <f>IFERROR(VLOOKUP($D150,'SAP Data'!$A$7:$OA$1791,G$4,FALSE),"")</f>
        <v>708178.88</v>
      </c>
      <c r="H150" s="32">
        <f>IFERROR(VLOOKUP($D150,'SAP Data'!$A$7:$OA$1791,H$4,FALSE),"")</f>
        <v>685280.71</v>
      </c>
      <c r="I150" s="32">
        <f>IFERROR(VLOOKUP($D150,'SAP Data'!$A$7:$OA$1791,I$4,FALSE),"")</f>
        <v>661401.43999999994</v>
      </c>
      <c r="J150" s="32">
        <f>IFERROR(VLOOKUP($D150,'SAP Data'!$A$7:$OA$1791,J$4,FALSE),"")</f>
        <v>635232.56000000006</v>
      </c>
      <c r="K150" s="32">
        <f>IFERROR(VLOOKUP($D150,'SAP Data'!$A$7:$OA$1791,K$4,FALSE),"")</f>
        <v>614132.5</v>
      </c>
      <c r="L150" s="32">
        <f>IFERROR(VLOOKUP($D150,'SAP Data'!$A$7:$OA$1795,L$4,FALSE),"")</f>
        <v>591427.41</v>
      </c>
      <c r="M150" s="32">
        <f>IFERROR(VLOOKUP($D150,'SAP Data'!$A$7:$OA$1795,M$4,FALSE),"")</f>
        <v>578541.15</v>
      </c>
      <c r="N150" s="32">
        <f>IFERROR(VLOOKUP($D150,'SAP Data'!$A$7:$OA$1795,N$4,FALSE),"")</f>
        <v>559983.11</v>
      </c>
      <c r="O150" s="32">
        <f>IFERROR(VLOOKUP($D150,'SAP Data'!$A$7:$OA$1795,O$4,FALSE),"")</f>
        <v>542076.81999999995</v>
      </c>
      <c r="P150" s="32">
        <f>IFERROR(VLOOKUP($D150,'SAP Data'!$A$7:$OA$1795,P$4,FALSE),"")</f>
        <v>523192.61</v>
      </c>
      <c r="Q150" s="32">
        <f>IFERROR(VLOOKUP($D150,'SAP Data'!$A$7:$OA$1795,Q$4,FALSE),"")</f>
        <v>603546.09</v>
      </c>
      <c r="R150" s="32">
        <f>IFERROR(VLOOKUP($D150,'SAP Data'!$A$7:$OA$1795,R$4,FALSE),"")</f>
        <v>676275.12</v>
      </c>
      <c r="T150" s="32">
        <f t="shared" si="16"/>
        <v>616950.57666666678</v>
      </c>
      <c r="U150" s="13"/>
      <c r="V150" s="13">
        <f t="shared" si="17"/>
        <v>616950.57666666678</v>
      </c>
      <c r="Y150" s="13">
        <f t="shared" si="18"/>
        <v>0</v>
      </c>
      <c r="AA150" s="13">
        <f t="shared" si="19"/>
        <v>0</v>
      </c>
      <c r="AC150" s="13">
        <f t="shared" si="20"/>
        <v>0</v>
      </c>
      <c r="AE150" s="13">
        <f t="shared" si="21"/>
        <v>0</v>
      </c>
      <c r="AG150" s="13">
        <f t="shared" si="22"/>
        <v>0</v>
      </c>
      <c r="AI150" s="13">
        <f t="shared" si="23"/>
        <v>0</v>
      </c>
      <c r="AJ150" s="15"/>
    </row>
    <row r="151" spans="1:36" outlineLevel="1" x14ac:dyDescent="0.2">
      <c r="B151" s="11" t="str">
        <f>VLOOKUP(D151,'line assign basis'!$A$8:$D$788,2,FALSE)</f>
        <v>LNG STORAGE-PLYMOUTH</v>
      </c>
      <c r="C151" s="14" t="s">
        <v>352</v>
      </c>
      <c r="D151" s="14" t="s">
        <v>350</v>
      </c>
      <c r="E151" s="14">
        <f>IFERROR(VLOOKUP(D151,'line assign basis'!$A$8:$D$622,4,FALSE),"")</f>
        <v>4</v>
      </c>
      <c r="F151" s="32">
        <f>IFERROR(VLOOKUP($D151,'SAP Data'!$A$7:$OA$1791,F$4,FALSE),"")</f>
        <v>0</v>
      </c>
      <c r="G151" s="32">
        <f>IFERROR(VLOOKUP($D151,'SAP Data'!$A$7:$OA$1791,G$4,FALSE),"")</f>
        <v>0</v>
      </c>
      <c r="H151" s="32">
        <f>IFERROR(VLOOKUP($D151,'SAP Data'!$A$7:$OA$1791,H$4,FALSE),"")</f>
        <v>0</v>
      </c>
      <c r="I151" s="32">
        <f>IFERROR(VLOOKUP($D151,'SAP Data'!$A$7:$OA$1791,I$4,FALSE),"")</f>
        <v>0</v>
      </c>
      <c r="J151" s="32">
        <f>IFERROR(VLOOKUP($D151,'SAP Data'!$A$7:$OA$1791,J$4,FALSE),"")</f>
        <v>0</v>
      </c>
      <c r="K151" s="32">
        <f>IFERROR(VLOOKUP($D151,'SAP Data'!$A$7:$OA$1791,K$4,FALSE),"")</f>
        <v>0</v>
      </c>
      <c r="L151" s="32">
        <f>IFERROR(VLOOKUP($D151,'SAP Data'!$A$7:$OA$1795,L$4,FALSE),"")</f>
        <v>0</v>
      </c>
      <c r="M151" s="32">
        <f>IFERROR(VLOOKUP($D151,'SAP Data'!$A$7:$OA$1795,M$4,FALSE),"")</f>
        <v>0</v>
      </c>
      <c r="N151" s="32">
        <f>IFERROR(VLOOKUP($D151,'SAP Data'!$A$7:$OA$1795,N$4,FALSE),"")</f>
        <v>0</v>
      </c>
      <c r="O151" s="32">
        <f>IFERROR(VLOOKUP($D151,'SAP Data'!$A$7:$OA$1795,O$4,FALSE),"")</f>
        <v>0</v>
      </c>
      <c r="P151" s="32">
        <f>IFERROR(VLOOKUP($D151,'SAP Data'!$A$7:$OA$1795,P$4,FALSE),"")</f>
        <v>0</v>
      </c>
      <c r="Q151" s="32">
        <f>IFERROR(VLOOKUP($D151,'SAP Data'!$A$7:$OA$1795,Q$4,FALSE),"")</f>
        <v>0</v>
      </c>
      <c r="R151" s="32">
        <f>IFERROR(VLOOKUP($D151,'SAP Data'!$A$7:$OA$1795,R$4,FALSE),"")</f>
        <v>0</v>
      </c>
      <c r="T151" s="32">
        <f t="shared" si="16"/>
        <v>0</v>
      </c>
      <c r="U151" s="13"/>
      <c r="V151" s="13">
        <f t="shared" si="17"/>
        <v>0</v>
      </c>
      <c r="Y151" s="13">
        <f t="shared" si="18"/>
        <v>0</v>
      </c>
      <c r="AA151" s="13">
        <f t="shared" si="19"/>
        <v>0</v>
      </c>
      <c r="AC151" s="13">
        <f t="shared" si="20"/>
        <v>0</v>
      </c>
      <c r="AE151" s="13">
        <f t="shared" si="21"/>
        <v>0</v>
      </c>
      <c r="AG151" s="13">
        <f t="shared" si="22"/>
        <v>0</v>
      </c>
      <c r="AI151" s="13">
        <f t="shared" si="23"/>
        <v>0</v>
      </c>
      <c r="AJ151" s="15"/>
    </row>
    <row r="152" spans="1:36" outlineLevel="1" x14ac:dyDescent="0.2">
      <c r="B152" s="11" t="str">
        <f>VLOOKUP(D152,'line assign basis'!$A$8:$D$788,2,FALSE)</f>
        <v>LNG STORAGE-NEWPORT</v>
      </c>
      <c r="C152" s="14" t="s">
        <v>355</v>
      </c>
      <c r="D152" s="14" t="s">
        <v>353</v>
      </c>
      <c r="E152" s="14">
        <f>IFERROR(VLOOKUP(D152,'line assign basis'!$A$8:$D$622,4,FALSE),"")</f>
        <v>4</v>
      </c>
      <c r="F152" s="32">
        <f>IFERROR(VLOOKUP($D152,'SAP Data'!$A$7:$OA$1791,F$4,FALSE),"")</f>
        <v>1560521.08</v>
      </c>
      <c r="G152" s="32">
        <f>IFERROR(VLOOKUP($D152,'SAP Data'!$A$7:$OA$1791,G$4,FALSE),"")</f>
        <v>1969079.94</v>
      </c>
      <c r="H152" s="32">
        <f>IFERROR(VLOOKUP($D152,'SAP Data'!$A$7:$OA$1791,H$4,FALSE),"")</f>
        <v>2095571.41</v>
      </c>
      <c r="I152" s="32">
        <f>IFERROR(VLOOKUP($D152,'SAP Data'!$A$7:$OA$1791,I$4,FALSE),"")</f>
        <v>2052584.65</v>
      </c>
      <c r="J152" s="32">
        <f>IFERROR(VLOOKUP($D152,'SAP Data'!$A$7:$OA$1791,J$4,FALSE),"")</f>
        <v>1997804.99</v>
      </c>
      <c r="K152" s="32">
        <f>IFERROR(VLOOKUP($D152,'SAP Data'!$A$7:$OA$1791,K$4,FALSE),"")</f>
        <v>1446024</v>
      </c>
      <c r="L152" s="32">
        <f>IFERROR(VLOOKUP($D152,'SAP Data'!$A$7:$OA$1795,L$4,FALSE),"")</f>
        <v>1264477.22</v>
      </c>
      <c r="M152" s="32">
        <f>IFERROR(VLOOKUP($D152,'SAP Data'!$A$7:$OA$1795,M$4,FALSE),"")</f>
        <v>1370936.71</v>
      </c>
      <c r="N152" s="32">
        <f>IFERROR(VLOOKUP($D152,'SAP Data'!$A$7:$OA$1795,N$4,FALSE),"")</f>
        <v>1495486.98</v>
      </c>
      <c r="O152" s="32">
        <f>IFERROR(VLOOKUP($D152,'SAP Data'!$A$7:$OA$1795,O$4,FALSE),"")</f>
        <v>1787744.71</v>
      </c>
      <c r="P152" s="32">
        <f>IFERROR(VLOOKUP($D152,'SAP Data'!$A$7:$OA$1795,P$4,FALSE),"")</f>
        <v>1747936.86</v>
      </c>
      <c r="Q152" s="32">
        <f>IFERROR(VLOOKUP($D152,'SAP Data'!$A$7:$OA$1795,Q$4,FALSE),"")</f>
        <v>1707527.02</v>
      </c>
      <c r="R152" s="32">
        <f>IFERROR(VLOOKUP($D152,'SAP Data'!$A$7:$OA$1795,R$4,FALSE),"")</f>
        <v>1642813.63</v>
      </c>
      <c r="T152" s="32">
        <f t="shared" si="16"/>
        <v>1711403.4870833335</v>
      </c>
      <c r="U152" s="13"/>
      <c r="V152" s="13">
        <f t="shared" si="17"/>
        <v>1711403.4870833335</v>
      </c>
      <c r="Y152" s="13">
        <f t="shared" si="18"/>
        <v>0</v>
      </c>
      <c r="AA152" s="13">
        <f t="shared" si="19"/>
        <v>0</v>
      </c>
      <c r="AC152" s="13">
        <f t="shared" si="20"/>
        <v>0</v>
      </c>
      <c r="AE152" s="13">
        <f t="shared" si="21"/>
        <v>0</v>
      </c>
      <c r="AG152" s="13">
        <f t="shared" si="22"/>
        <v>0</v>
      </c>
      <c r="AI152" s="13">
        <f t="shared" si="23"/>
        <v>0</v>
      </c>
      <c r="AJ152" s="15"/>
    </row>
    <row r="153" spans="1:36" outlineLevel="1" x14ac:dyDescent="0.2">
      <c r="B153" s="11" t="str">
        <f>VLOOKUP(D153,'line assign basis'!$A$8:$D$788,2,FALSE)</f>
        <v>UNDRGRD STG - INTRST</v>
      </c>
      <c r="C153" s="14" t="s">
        <v>1471</v>
      </c>
      <c r="D153" s="30" t="s">
        <v>2726</v>
      </c>
      <c r="E153" s="14">
        <f>IFERROR(VLOOKUP(D153,'line assign basis'!$A$8:$D$622,4,FALSE),"")</f>
        <v>4</v>
      </c>
      <c r="F153" s="32">
        <f>IFERROR(VLOOKUP($D153,'SAP Data'!$A$7:$OA$1791,F$4,FALSE),"")</f>
        <v>0</v>
      </c>
      <c r="G153" s="32">
        <f>IFERROR(VLOOKUP($D153,'SAP Data'!$A$7:$OA$1791,G$4,FALSE),"")</f>
        <v>0</v>
      </c>
      <c r="H153" s="32">
        <f>IFERROR(VLOOKUP($D153,'SAP Data'!$A$7:$OA$1791,H$4,FALSE),"")</f>
        <v>0</v>
      </c>
      <c r="I153" s="32">
        <f>IFERROR(VLOOKUP($D153,'SAP Data'!$A$7:$OA$1791,I$4,FALSE),"")</f>
        <v>0</v>
      </c>
      <c r="J153" s="32">
        <f>IFERROR(VLOOKUP($D153,'SAP Data'!$A$7:$OA$1791,J$4,FALSE),"")</f>
        <v>0</v>
      </c>
      <c r="K153" s="32">
        <f>IFERROR(VLOOKUP($D153,'SAP Data'!$A$7:$OA$1791,K$4,FALSE),"")</f>
        <v>0</v>
      </c>
      <c r="L153" s="32">
        <f>IFERROR(VLOOKUP($D153,'SAP Data'!$A$7:$OA$1795,L$4,FALSE),"")</f>
        <v>0</v>
      </c>
      <c r="M153" s="32">
        <f>IFERROR(VLOOKUP($D153,'SAP Data'!$A$7:$OA$1795,M$4,FALSE),"")</f>
        <v>0</v>
      </c>
      <c r="N153" s="32">
        <f>IFERROR(VLOOKUP($D153,'SAP Data'!$A$7:$OA$1795,N$4,FALSE),"")</f>
        <v>0</v>
      </c>
      <c r="O153" s="32">
        <f>IFERROR(VLOOKUP($D153,'SAP Data'!$A$7:$OA$1795,O$4,FALSE),"")</f>
        <v>0</v>
      </c>
      <c r="P153" s="32">
        <f>IFERROR(VLOOKUP($D153,'SAP Data'!$A$7:$OA$1795,P$4,FALSE),"")</f>
        <v>0</v>
      </c>
      <c r="Q153" s="32">
        <f>IFERROR(VLOOKUP($D153,'SAP Data'!$A$7:$OA$1795,Q$4,FALSE),"")</f>
        <v>0</v>
      </c>
      <c r="R153" s="32">
        <f>IFERROR(VLOOKUP($D153,'SAP Data'!$A$7:$OA$1795,R$4,FALSE),"")</f>
        <v>0</v>
      </c>
      <c r="T153" s="32">
        <f t="shared" si="16"/>
        <v>0</v>
      </c>
      <c r="U153" s="13"/>
      <c r="V153" s="13">
        <f t="shared" si="17"/>
        <v>0</v>
      </c>
      <c r="Y153" s="13">
        <f t="shared" si="18"/>
        <v>0</v>
      </c>
      <c r="AA153" s="13">
        <f t="shared" si="19"/>
        <v>0</v>
      </c>
      <c r="AC153" s="13">
        <f t="shared" si="20"/>
        <v>0</v>
      </c>
      <c r="AE153" s="13">
        <f t="shared" si="21"/>
        <v>0</v>
      </c>
      <c r="AG153" s="13">
        <f t="shared" si="22"/>
        <v>0</v>
      </c>
      <c r="AI153" s="13">
        <f t="shared" si="23"/>
        <v>0</v>
      </c>
      <c r="AJ153" s="15"/>
    </row>
    <row r="154" spans="1:36" outlineLevel="1" x14ac:dyDescent="0.2">
      <c r="B154" s="11" t="str">
        <f>VLOOKUP(D154,'line assign basis'!$A$8:$D$788,2,FALSE)</f>
        <v>UNDRGRD STG - OPTN</v>
      </c>
      <c r="C154" s="14" t="s">
        <v>358</v>
      </c>
      <c r="D154" s="14" t="s">
        <v>356</v>
      </c>
      <c r="E154" s="14">
        <f>IFERROR(VLOOKUP(D154,'line assign basis'!$A$8:$D$622,4,FALSE),"")</f>
        <v>4</v>
      </c>
      <c r="F154" s="32">
        <f>IFERROR(VLOOKUP($D154,'SAP Data'!$A$7:$OA$1791,F$4,FALSE),"")</f>
        <v>-1073099.57</v>
      </c>
      <c r="G154" s="32">
        <f>IFERROR(VLOOKUP($D154,'SAP Data'!$A$7:$OA$1791,G$4,FALSE),"")</f>
        <v>0</v>
      </c>
      <c r="H154" s="32">
        <f>IFERROR(VLOOKUP($D154,'SAP Data'!$A$7:$OA$1791,H$4,FALSE),"")</f>
        <v>-215540</v>
      </c>
      <c r="I154" s="32">
        <f>IFERROR(VLOOKUP($D154,'SAP Data'!$A$7:$OA$1791,I$4,FALSE),"")</f>
        <v>-1396952.69</v>
      </c>
      <c r="J154" s="32">
        <f>IFERROR(VLOOKUP($D154,'SAP Data'!$A$7:$OA$1791,J$4,FALSE),"")</f>
        <v>-2175848.27</v>
      </c>
      <c r="K154" s="32">
        <f>IFERROR(VLOOKUP($D154,'SAP Data'!$A$7:$OA$1791,K$4,FALSE),"")</f>
        <v>-6111391.5</v>
      </c>
      <c r="L154" s="32">
        <f>IFERROR(VLOOKUP($D154,'SAP Data'!$A$7:$OA$1795,L$4,FALSE),"")</f>
        <v>-7577146.1200000001</v>
      </c>
      <c r="M154" s="32">
        <f>IFERROR(VLOOKUP($D154,'SAP Data'!$A$7:$OA$1795,M$4,FALSE),"")</f>
        <v>-7740233.6200000001</v>
      </c>
      <c r="N154" s="32">
        <f>IFERROR(VLOOKUP($D154,'SAP Data'!$A$7:$OA$1795,N$4,FALSE),"")</f>
        <v>-4345686.6500000004</v>
      </c>
      <c r="O154" s="32">
        <f>IFERROR(VLOOKUP($D154,'SAP Data'!$A$7:$OA$1795,O$4,FALSE),"")</f>
        <v>-617688.48</v>
      </c>
      <c r="P154" s="32">
        <f>IFERROR(VLOOKUP($D154,'SAP Data'!$A$7:$OA$1795,P$4,FALSE),"")</f>
        <v>-104694.37</v>
      </c>
      <c r="Q154" s="32">
        <f>IFERROR(VLOOKUP($D154,'SAP Data'!$A$7:$OA$1795,Q$4,FALSE),"")</f>
        <v>-104694.37</v>
      </c>
      <c r="R154" s="32">
        <f>IFERROR(VLOOKUP($D154,'SAP Data'!$A$7:$OA$1795,R$4,FALSE),"")</f>
        <v>0.01</v>
      </c>
      <c r="T154" s="32">
        <f t="shared" si="16"/>
        <v>-2577202.1541666673</v>
      </c>
      <c r="U154" s="13"/>
      <c r="V154" s="13">
        <f t="shared" si="17"/>
        <v>-2577202.1541666673</v>
      </c>
      <c r="Y154" s="13">
        <f t="shared" si="18"/>
        <v>0</v>
      </c>
      <c r="AA154" s="13">
        <f t="shared" si="19"/>
        <v>0</v>
      </c>
      <c r="AC154" s="13">
        <f t="shared" si="20"/>
        <v>0</v>
      </c>
      <c r="AE154" s="13">
        <f t="shared" si="21"/>
        <v>0</v>
      </c>
      <c r="AG154" s="13">
        <f t="shared" si="22"/>
        <v>0</v>
      </c>
      <c r="AI154" s="13">
        <f t="shared" si="23"/>
        <v>0</v>
      </c>
      <c r="AJ154" s="15"/>
    </row>
    <row r="155" spans="1:36" outlineLevel="1" x14ac:dyDescent="0.2">
      <c r="B155" s="11" t="str">
        <f>VLOOKUP(D155,'line assign basis'!$A$8:$D$788,2,FALSE)</f>
        <v>MAT &amp; SUPPLIES-GEN</v>
      </c>
      <c r="C155" s="14" t="s">
        <v>361</v>
      </c>
      <c r="D155" s="14" t="s">
        <v>359</v>
      </c>
      <c r="E155" s="14">
        <f>IFERROR(VLOOKUP(D155,'line assign basis'!$A$8:$D$622,4,FALSE),"")</f>
        <v>4</v>
      </c>
      <c r="F155" s="32">
        <f>IFERROR(VLOOKUP($D155,'SAP Data'!$A$7:$OA$1791,F$4,FALSE),"")</f>
        <v>14029405.98</v>
      </c>
      <c r="G155" s="32">
        <f>IFERROR(VLOOKUP($D155,'SAP Data'!$A$7:$OA$1791,G$4,FALSE),"")</f>
        <v>14001989.960000001</v>
      </c>
      <c r="H155" s="32">
        <f>IFERROR(VLOOKUP($D155,'SAP Data'!$A$7:$OA$1791,H$4,FALSE),"")</f>
        <v>13927727.98</v>
      </c>
      <c r="I155" s="32">
        <f>IFERROR(VLOOKUP($D155,'SAP Data'!$A$7:$OA$1791,I$4,FALSE),"")</f>
        <v>14850420.390000001</v>
      </c>
      <c r="J155" s="32">
        <f>IFERROR(VLOOKUP($D155,'SAP Data'!$A$7:$OA$1791,J$4,FALSE),"")</f>
        <v>14970129.470000001</v>
      </c>
      <c r="K155" s="32">
        <f>IFERROR(VLOOKUP($D155,'SAP Data'!$A$7:$OA$1791,K$4,FALSE),"")</f>
        <v>15181541.9</v>
      </c>
      <c r="L155" s="32">
        <f>IFERROR(VLOOKUP($D155,'SAP Data'!$A$7:$OA$1795,L$4,FALSE),"")</f>
        <v>14989593.109999999</v>
      </c>
      <c r="M155" s="32">
        <f>IFERROR(VLOOKUP($D155,'SAP Data'!$A$7:$OA$1795,M$4,FALSE),"")</f>
        <v>15569216.039999999</v>
      </c>
      <c r="N155" s="32">
        <f>IFERROR(VLOOKUP($D155,'SAP Data'!$A$7:$OA$1795,N$4,FALSE),"")</f>
        <v>16868309.09</v>
      </c>
      <c r="O155" s="32">
        <f>IFERROR(VLOOKUP($D155,'SAP Data'!$A$7:$OA$1795,O$4,FALSE),"")</f>
        <v>16717824.390000001</v>
      </c>
      <c r="P155" s="32">
        <f>IFERROR(VLOOKUP($D155,'SAP Data'!$A$7:$OA$1795,P$4,FALSE),"")</f>
        <v>15942777.119999999</v>
      </c>
      <c r="Q155" s="32">
        <f>IFERROR(VLOOKUP($D155,'SAP Data'!$A$7:$OA$1795,Q$4,FALSE),"")</f>
        <v>15835472</v>
      </c>
      <c r="R155" s="32">
        <f>IFERROR(VLOOKUP($D155,'SAP Data'!$A$7:$OA$1795,R$4,FALSE),"")</f>
        <v>16163540.939999999</v>
      </c>
      <c r="T155" s="32">
        <f t="shared" si="16"/>
        <v>15329289.575833334</v>
      </c>
      <c r="U155" s="13"/>
      <c r="V155" s="13">
        <f t="shared" si="17"/>
        <v>15329289.575833334</v>
      </c>
      <c r="Y155" s="13">
        <f t="shared" si="18"/>
        <v>0</v>
      </c>
      <c r="AA155" s="13">
        <f t="shared" si="19"/>
        <v>0</v>
      </c>
      <c r="AC155" s="13">
        <f t="shared" si="20"/>
        <v>0</v>
      </c>
      <c r="AE155" s="13">
        <f t="shared" si="21"/>
        <v>0</v>
      </c>
      <c r="AG155" s="13">
        <f t="shared" si="22"/>
        <v>0</v>
      </c>
      <c r="AI155" s="13">
        <f t="shared" si="23"/>
        <v>0</v>
      </c>
      <c r="AJ155" s="15"/>
    </row>
    <row r="156" spans="1:36" outlineLevel="1" x14ac:dyDescent="0.2">
      <c r="B156" s="11" t="str">
        <f>VLOOKUP(D156,'line assign basis'!$A$8:$D$788,2,FALSE)</f>
        <v>PURCHASED APPL-PTLD-</v>
      </c>
      <c r="C156" s="14" t="s">
        <v>364</v>
      </c>
      <c r="D156" s="14" t="s">
        <v>362</v>
      </c>
      <c r="E156" s="14">
        <f>IFERROR(VLOOKUP(D156,'line assign basis'!$A$8:$D$622,4,FALSE),"")</f>
        <v>2</v>
      </c>
      <c r="F156" s="32">
        <f>IFERROR(VLOOKUP($D156,'SAP Data'!$A$7:$OA$1791,F$4,FALSE),"")</f>
        <v>943400.43</v>
      </c>
      <c r="G156" s="32">
        <f>IFERROR(VLOOKUP($D156,'SAP Data'!$A$7:$OA$1791,G$4,FALSE),"")</f>
        <v>1060739.0900000001</v>
      </c>
      <c r="H156" s="32">
        <f>IFERROR(VLOOKUP($D156,'SAP Data'!$A$7:$OA$1791,H$4,FALSE),"")</f>
        <v>967132.68</v>
      </c>
      <c r="I156" s="32">
        <f>IFERROR(VLOOKUP($D156,'SAP Data'!$A$7:$OA$1791,I$4,FALSE),"")</f>
        <v>944229.69</v>
      </c>
      <c r="J156" s="32">
        <f>IFERROR(VLOOKUP($D156,'SAP Data'!$A$7:$OA$1791,J$4,FALSE),"")</f>
        <v>1041470.98</v>
      </c>
      <c r="K156" s="32">
        <f>IFERROR(VLOOKUP($D156,'SAP Data'!$A$7:$OA$1791,K$4,FALSE),"")</f>
        <v>970844.59</v>
      </c>
      <c r="L156" s="32">
        <f>IFERROR(VLOOKUP($D156,'SAP Data'!$A$7:$OA$1795,L$4,FALSE),"")</f>
        <v>984261.08</v>
      </c>
      <c r="M156" s="32">
        <f>IFERROR(VLOOKUP($D156,'SAP Data'!$A$7:$OA$1795,M$4,FALSE),"")</f>
        <v>912366.05</v>
      </c>
      <c r="N156" s="32">
        <f>IFERROR(VLOOKUP($D156,'SAP Data'!$A$7:$OA$1795,N$4,FALSE),"")</f>
        <v>886352.11</v>
      </c>
      <c r="O156" s="32">
        <f>IFERROR(VLOOKUP($D156,'SAP Data'!$A$7:$OA$1795,O$4,FALSE),"")</f>
        <v>822873.81</v>
      </c>
      <c r="P156" s="32">
        <f>IFERROR(VLOOKUP($D156,'SAP Data'!$A$7:$OA$1795,P$4,FALSE),"")</f>
        <v>888960.33</v>
      </c>
      <c r="Q156" s="32">
        <f>IFERROR(VLOOKUP($D156,'SAP Data'!$A$7:$OA$1795,Q$4,FALSE),"")</f>
        <v>866963.2</v>
      </c>
      <c r="R156" s="32">
        <f>IFERROR(VLOOKUP($D156,'SAP Data'!$A$7:$OA$1795,R$4,FALSE),"")</f>
        <v>915956.34</v>
      </c>
      <c r="T156" s="32">
        <f t="shared" si="16"/>
        <v>939655.99958333327</v>
      </c>
      <c r="U156" s="13"/>
      <c r="V156" s="13">
        <f t="shared" si="17"/>
        <v>0</v>
      </c>
      <c r="Y156" s="13">
        <f t="shared" si="18"/>
        <v>0</v>
      </c>
      <c r="AA156" s="13">
        <f t="shared" si="19"/>
        <v>0</v>
      </c>
      <c r="AC156" s="13">
        <f t="shared" si="20"/>
        <v>0</v>
      </c>
      <c r="AE156" s="13">
        <f t="shared" si="21"/>
        <v>939655.99958333327</v>
      </c>
      <c r="AG156" s="13">
        <f t="shared" si="22"/>
        <v>0</v>
      </c>
      <c r="AI156" s="13">
        <f t="shared" si="23"/>
        <v>0</v>
      </c>
      <c r="AJ156" s="15"/>
    </row>
    <row r="157" spans="1:36" outlineLevel="1" x14ac:dyDescent="0.2">
      <c r="B157" s="11" t="str">
        <f>VLOOKUP(D157,'line assign basis'!$A$8:$D$788,2,FALSE)</f>
        <v>MAT &amp; SUPP-GAR TOOLS</v>
      </c>
      <c r="C157" s="14" t="s">
        <v>367</v>
      </c>
      <c r="D157" s="14" t="s">
        <v>365</v>
      </c>
      <c r="E157" s="14">
        <f>IFERROR(VLOOKUP(D157,'line assign basis'!$A$8:$D$622,4,FALSE),"")</f>
        <v>4</v>
      </c>
      <c r="F157" s="32">
        <f>IFERROR(VLOOKUP($D157,'SAP Data'!$A$7:$OA$1791,F$4,FALSE),"")</f>
        <v>0</v>
      </c>
      <c r="G157" s="32">
        <f>IFERROR(VLOOKUP($D157,'SAP Data'!$A$7:$OA$1791,G$4,FALSE),"")</f>
        <v>0</v>
      </c>
      <c r="H157" s="32">
        <f>IFERROR(VLOOKUP($D157,'SAP Data'!$A$7:$OA$1791,H$4,FALSE),"")</f>
        <v>0</v>
      </c>
      <c r="I157" s="32">
        <f>IFERROR(VLOOKUP($D157,'SAP Data'!$A$7:$OA$1791,I$4,FALSE),"")</f>
        <v>0</v>
      </c>
      <c r="J157" s="32">
        <f>IFERROR(VLOOKUP($D157,'SAP Data'!$A$7:$OA$1791,J$4,FALSE),"")</f>
        <v>0</v>
      </c>
      <c r="K157" s="32">
        <f>IFERROR(VLOOKUP($D157,'SAP Data'!$A$7:$OA$1791,K$4,FALSE),"")</f>
        <v>0</v>
      </c>
      <c r="L157" s="32">
        <f>IFERROR(VLOOKUP($D157,'SAP Data'!$A$7:$OA$1795,L$4,FALSE),"")</f>
        <v>0</v>
      </c>
      <c r="M157" s="32">
        <f>IFERROR(VLOOKUP($D157,'SAP Data'!$A$7:$OA$1795,M$4,FALSE),"")</f>
        <v>0</v>
      </c>
      <c r="N157" s="32">
        <f>IFERROR(VLOOKUP($D157,'SAP Data'!$A$7:$OA$1795,N$4,FALSE),"")</f>
        <v>0</v>
      </c>
      <c r="O157" s="32">
        <f>IFERROR(VLOOKUP($D157,'SAP Data'!$A$7:$OA$1795,O$4,FALSE),"")</f>
        <v>0</v>
      </c>
      <c r="P157" s="32">
        <f>IFERROR(VLOOKUP($D157,'SAP Data'!$A$7:$OA$1795,P$4,FALSE),"")</f>
        <v>0</v>
      </c>
      <c r="Q157" s="32">
        <f>IFERROR(VLOOKUP($D157,'SAP Data'!$A$7:$OA$1795,Q$4,FALSE),"")</f>
        <v>0</v>
      </c>
      <c r="R157" s="32">
        <f>IFERROR(VLOOKUP($D157,'SAP Data'!$A$7:$OA$1795,R$4,FALSE),"")</f>
        <v>0</v>
      </c>
      <c r="T157" s="32">
        <f t="shared" si="16"/>
        <v>0</v>
      </c>
      <c r="U157" s="13"/>
      <c r="V157" s="13">
        <f t="shared" si="17"/>
        <v>0</v>
      </c>
      <c r="Y157" s="13">
        <f t="shared" si="18"/>
        <v>0</v>
      </c>
      <c r="AA157" s="13">
        <f t="shared" si="19"/>
        <v>0</v>
      </c>
      <c r="AC157" s="13">
        <f t="shared" si="20"/>
        <v>0</v>
      </c>
      <c r="AE157" s="13">
        <f t="shared" si="21"/>
        <v>0</v>
      </c>
      <c r="AG157" s="13">
        <f t="shared" si="22"/>
        <v>0</v>
      </c>
      <c r="AI157" s="13">
        <f t="shared" si="23"/>
        <v>0</v>
      </c>
      <c r="AJ157" s="15"/>
    </row>
    <row r="158" spans="1:36" outlineLevel="1" x14ac:dyDescent="0.2">
      <c r="B158" s="11" t="str">
        <f>VLOOKUP(D158,'line assign basis'!$A$8:$D$788,2,FALSE)</f>
        <v>MAT &amp; SUPPLIES-GARAG</v>
      </c>
      <c r="C158" s="14" t="s">
        <v>370</v>
      </c>
      <c r="D158" s="14" t="s">
        <v>368</v>
      </c>
      <c r="E158" s="14">
        <f>IFERROR(VLOOKUP(D158,'line assign basis'!$A$8:$D$622,4,FALSE),"")</f>
        <v>4</v>
      </c>
      <c r="F158" s="32">
        <f>IFERROR(VLOOKUP($D158,'SAP Data'!$A$7:$OA$1791,F$4,FALSE),"")</f>
        <v>0</v>
      </c>
      <c r="G158" s="32">
        <f>IFERROR(VLOOKUP($D158,'SAP Data'!$A$7:$OA$1791,G$4,FALSE),"")</f>
        <v>0</v>
      </c>
      <c r="H158" s="32">
        <f>IFERROR(VLOOKUP($D158,'SAP Data'!$A$7:$OA$1791,H$4,FALSE),"")</f>
        <v>0</v>
      </c>
      <c r="I158" s="32">
        <f>IFERROR(VLOOKUP($D158,'SAP Data'!$A$7:$OA$1791,I$4,FALSE),"")</f>
        <v>0</v>
      </c>
      <c r="J158" s="32">
        <f>IFERROR(VLOOKUP($D158,'SAP Data'!$A$7:$OA$1791,J$4,FALSE),"")</f>
        <v>0</v>
      </c>
      <c r="K158" s="32">
        <f>IFERROR(VLOOKUP($D158,'SAP Data'!$A$7:$OA$1791,K$4,FALSE),"")</f>
        <v>0</v>
      </c>
      <c r="L158" s="32">
        <f>IFERROR(VLOOKUP($D158,'SAP Data'!$A$7:$OA$1795,L$4,FALSE),"")</f>
        <v>0</v>
      </c>
      <c r="M158" s="32">
        <f>IFERROR(VLOOKUP($D158,'SAP Data'!$A$7:$OA$1795,M$4,FALSE),"")</f>
        <v>0</v>
      </c>
      <c r="N158" s="32">
        <f>IFERROR(VLOOKUP($D158,'SAP Data'!$A$7:$OA$1795,N$4,FALSE),"")</f>
        <v>0</v>
      </c>
      <c r="O158" s="32">
        <f>IFERROR(VLOOKUP($D158,'SAP Data'!$A$7:$OA$1795,O$4,FALSE),"")</f>
        <v>0</v>
      </c>
      <c r="P158" s="32">
        <f>IFERROR(VLOOKUP($D158,'SAP Data'!$A$7:$OA$1795,P$4,FALSE),"")</f>
        <v>0</v>
      </c>
      <c r="Q158" s="32">
        <f>IFERROR(VLOOKUP($D158,'SAP Data'!$A$7:$OA$1795,Q$4,FALSE),"")</f>
        <v>0</v>
      </c>
      <c r="R158" s="32">
        <f>IFERROR(VLOOKUP($D158,'SAP Data'!$A$7:$OA$1795,R$4,FALSE),"")</f>
        <v>0</v>
      </c>
      <c r="T158" s="32">
        <f t="shared" si="16"/>
        <v>0</v>
      </c>
      <c r="U158" s="13"/>
      <c r="V158" s="13">
        <f t="shared" si="17"/>
        <v>0</v>
      </c>
      <c r="Y158" s="13">
        <f t="shared" si="18"/>
        <v>0</v>
      </c>
      <c r="AA158" s="13">
        <f t="shared" si="19"/>
        <v>0</v>
      </c>
      <c r="AC158" s="13">
        <f t="shared" si="20"/>
        <v>0</v>
      </c>
      <c r="AE158" s="13">
        <f t="shared" si="21"/>
        <v>0</v>
      </c>
      <c r="AG158" s="13">
        <f t="shared" si="22"/>
        <v>0</v>
      </c>
      <c r="AI158" s="13">
        <f t="shared" si="23"/>
        <v>0</v>
      </c>
      <c r="AJ158" s="15"/>
    </row>
    <row r="159" spans="1:36" outlineLevel="1" x14ac:dyDescent="0.2">
      <c r="B159" s="11" t="str">
        <f>VLOOKUP(D159,'line assign basis'!$A$8:$D$788,2,FALSE)</f>
        <v>MAT &amp; SUPPLIES-POSTA</v>
      </c>
      <c r="C159" s="14" t="s">
        <v>373</v>
      </c>
      <c r="D159" s="14" t="s">
        <v>371</v>
      </c>
      <c r="E159" s="14">
        <f>IFERROR(VLOOKUP(D159,'line assign basis'!$A$8:$D$622,4,FALSE),"")</f>
        <v>4</v>
      </c>
      <c r="F159" s="32">
        <f>IFERROR(VLOOKUP($D159,'SAP Data'!$A$7:$OA$1791,F$4,FALSE),"")</f>
        <v>195697.22</v>
      </c>
      <c r="G159" s="32">
        <f>IFERROR(VLOOKUP($D159,'SAP Data'!$A$7:$OA$1791,G$4,FALSE),"")</f>
        <v>263696.15999999997</v>
      </c>
      <c r="H159" s="32">
        <f>IFERROR(VLOOKUP($D159,'SAP Data'!$A$7:$OA$1791,H$4,FALSE),"")</f>
        <v>307093.84999999998</v>
      </c>
      <c r="I159" s="32">
        <f>IFERROR(VLOOKUP($D159,'SAP Data'!$A$7:$OA$1791,I$4,FALSE),"")</f>
        <v>111334.87</v>
      </c>
      <c r="J159" s="32">
        <f>IFERROR(VLOOKUP($D159,'SAP Data'!$A$7:$OA$1791,J$4,FALSE),"")</f>
        <v>310937.09000000003</v>
      </c>
      <c r="K159" s="32">
        <f>IFERROR(VLOOKUP($D159,'SAP Data'!$A$7:$OA$1791,K$4,FALSE),"")</f>
        <v>242314.75</v>
      </c>
      <c r="L159" s="32">
        <f>IFERROR(VLOOKUP($D159,'SAP Data'!$A$7:$OA$1795,L$4,FALSE),"")</f>
        <v>153125.09</v>
      </c>
      <c r="M159" s="32">
        <f>IFERROR(VLOOKUP($D159,'SAP Data'!$A$7:$OA$1795,M$4,FALSE),"")</f>
        <v>301710.7</v>
      </c>
      <c r="N159" s="32">
        <f>IFERROR(VLOOKUP($D159,'SAP Data'!$A$7:$OA$1795,N$4,FALSE),"")</f>
        <v>370201.88</v>
      </c>
      <c r="O159" s="32">
        <f>IFERROR(VLOOKUP($D159,'SAP Data'!$A$7:$OA$1795,O$4,FALSE),"")</f>
        <v>298071.07</v>
      </c>
      <c r="P159" s="32">
        <f>IFERROR(VLOOKUP($D159,'SAP Data'!$A$7:$OA$1795,P$4,FALSE),"")</f>
        <v>201479.43</v>
      </c>
      <c r="Q159" s="32">
        <f>IFERROR(VLOOKUP($D159,'SAP Data'!$A$7:$OA$1795,Q$4,FALSE),"")</f>
        <v>242887.54</v>
      </c>
      <c r="R159" s="32">
        <f>IFERROR(VLOOKUP($D159,'SAP Data'!$A$7:$OA$1795,R$4,FALSE),"")</f>
        <v>112473.12</v>
      </c>
      <c r="T159" s="32">
        <f t="shared" si="16"/>
        <v>246411.46666666667</v>
      </c>
      <c r="U159" s="13"/>
      <c r="V159" s="13">
        <f t="shared" si="17"/>
        <v>246411.46666666667</v>
      </c>
      <c r="Y159" s="13">
        <f t="shared" si="18"/>
        <v>0</v>
      </c>
      <c r="AA159" s="13">
        <f t="shared" si="19"/>
        <v>0</v>
      </c>
      <c r="AC159" s="13">
        <f t="shared" si="20"/>
        <v>0</v>
      </c>
      <c r="AE159" s="13">
        <f t="shared" si="21"/>
        <v>0</v>
      </c>
      <c r="AG159" s="13">
        <f t="shared" si="22"/>
        <v>0</v>
      </c>
      <c r="AI159" s="13">
        <f t="shared" si="23"/>
        <v>0</v>
      </c>
      <c r="AJ159" s="15"/>
    </row>
    <row r="160" spans="1:36" outlineLevel="1" x14ac:dyDescent="0.2">
      <c r="B160" s="11" t="str">
        <f>VLOOKUP(D160,'line assign basis'!$A$8:$D$788,2,FALSE)</f>
        <v>INVEN RESERVE - UTIL</v>
      </c>
      <c r="C160" s="14" t="s">
        <v>1473</v>
      </c>
      <c r="D160" s="14" t="s">
        <v>2693</v>
      </c>
      <c r="E160" s="14">
        <f>IFERROR(VLOOKUP(D160,'line assign basis'!$A$8:$D$622,4,FALSE),"")</f>
        <v>4</v>
      </c>
      <c r="F160" s="32">
        <f>IFERROR(VLOOKUP($D160,'SAP Data'!$A$7:$OA$1791,F$4,FALSE),"")</f>
        <v>0</v>
      </c>
      <c r="G160" s="32">
        <f>IFERROR(VLOOKUP($D160,'SAP Data'!$A$7:$OA$1791,G$4,FALSE),"")</f>
        <v>0</v>
      </c>
      <c r="H160" s="32">
        <f>IFERROR(VLOOKUP($D160,'SAP Data'!$A$7:$OA$1791,H$4,FALSE),"")</f>
        <v>-55105.36</v>
      </c>
      <c r="I160" s="32">
        <f>IFERROR(VLOOKUP($D160,'SAP Data'!$A$7:$OA$1791,I$4,FALSE),"")</f>
        <v>0</v>
      </c>
      <c r="J160" s="32">
        <f>IFERROR(VLOOKUP($D160,'SAP Data'!$A$7:$OA$1791,J$4,FALSE),"")</f>
        <v>0</v>
      </c>
      <c r="K160" s="32">
        <f>IFERROR(VLOOKUP($D160,'SAP Data'!$A$7:$OA$1791,K$4,FALSE),"")</f>
        <v>0</v>
      </c>
      <c r="L160" s="32">
        <f>IFERROR(VLOOKUP($D160,'SAP Data'!$A$7:$OA$1795,L$4,FALSE),"")</f>
        <v>0</v>
      </c>
      <c r="M160" s="32">
        <f>IFERROR(VLOOKUP($D160,'SAP Data'!$A$7:$OA$1795,M$4,FALSE),"")</f>
        <v>0</v>
      </c>
      <c r="N160" s="32">
        <f>IFERROR(VLOOKUP($D160,'SAP Data'!$A$7:$OA$1795,N$4,FALSE),"")</f>
        <v>0</v>
      </c>
      <c r="O160" s="32">
        <f>IFERROR(VLOOKUP($D160,'SAP Data'!$A$7:$OA$1795,O$4,FALSE),"")</f>
        <v>0</v>
      </c>
      <c r="P160" s="32">
        <f>IFERROR(VLOOKUP($D160,'SAP Data'!$A$7:$OA$1795,P$4,FALSE),"")</f>
        <v>0</v>
      </c>
      <c r="Q160" s="32">
        <f>IFERROR(VLOOKUP($D160,'SAP Data'!$A$7:$OA$1795,Q$4,FALSE),"")</f>
        <v>0</v>
      </c>
      <c r="R160" s="32">
        <f>IFERROR(VLOOKUP($D160,'SAP Data'!$A$7:$OA$1795,R$4,FALSE),"")</f>
        <v>0</v>
      </c>
      <c r="T160" s="32">
        <f t="shared" si="16"/>
        <v>-4592.1133333333337</v>
      </c>
      <c r="U160" s="13"/>
      <c r="V160" s="13">
        <f t="shared" si="17"/>
        <v>-4592.1133333333337</v>
      </c>
      <c r="Y160" s="13">
        <f t="shared" si="18"/>
        <v>0</v>
      </c>
      <c r="AA160" s="13">
        <f t="shared" si="19"/>
        <v>0</v>
      </c>
      <c r="AC160" s="13">
        <f t="shared" si="20"/>
        <v>0</v>
      </c>
      <c r="AE160" s="13">
        <f t="shared" si="21"/>
        <v>0</v>
      </c>
      <c r="AG160" s="13">
        <f t="shared" si="22"/>
        <v>0</v>
      </c>
      <c r="AI160" s="13">
        <f t="shared" si="23"/>
        <v>0</v>
      </c>
      <c r="AJ160" s="15"/>
    </row>
    <row r="161" spans="2:36" outlineLevel="1" x14ac:dyDescent="0.2">
      <c r="B161" s="11" t="str">
        <f>VLOOKUP(D161,'line assign basis'!$A$8:$D$788,2,FALSE)</f>
        <v>INVEN RESERVE - APP</v>
      </c>
      <c r="C161" s="14" t="s">
        <v>375</v>
      </c>
      <c r="D161" s="14" t="s">
        <v>374</v>
      </c>
      <c r="E161" s="14">
        <f>IFERROR(VLOOKUP(D161,'line assign basis'!$A$8:$D$622,4,FALSE),"")</f>
        <v>4</v>
      </c>
      <c r="F161" s="32">
        <f>IFERROR(VLOOKUP($D161,'SAP Data'!$A$7:$OA$1791,F$4,FALSE),"")</f>
        <v>-5222.6000000000004</v>
      </c>
      <c r="G161" s="32">
        <f>IFERROR(VLOOKUP($D161,'SAP Data'!$A$7:$OA$1791,G$4,FALSE),"")</f>
        <v>-5222.6000000000004</v>
      </c>
      <c r="H161" s="32">
        <f>IFERROR(VLOOKUP($D161,'SAP Data'!$A$7:$OA$1791,H$4,FALSE),"")</f>
        <v>-5222.6000000000004</v>
      </c>
      <c r="I161" s="32">
        <f>IFERROR(VLOOKUP($D161,'SAP Data'!$A$7:$OA$1791,I$4,FALSE),"")</f>
        <v>-5222.6000000000004</v>
      </c>
      <c r="J161" s="32">
        <f>IFERROR(VLOOKUP($D161,'SAP Data'!$A$7:$OA$1791,J$4,FALSE),"")</f>
        <v>-5222.6000000000004</v>
      </c>
      <c r="K161" s="32">
        <f>IFERROR(VLOOKUP($D161,'SAP Data'!$A$7:$OA$1791,K$4,FALSE),"")</f>
        <v>-5222.6000000000004</v>
      </c>
      <c r="L161" s="32">
        <f>IFERROR(VLOOKUP($D161,'SAP Data'!$A$7:$OA$1795,L$4,FALSE),"")</f>
        <v>-5222.6000000000004</v>
      </c>
      <c r="M161" s="32">
        <f>IFERROR(VLOOKUP($D161,'SAP Data'!$A$7:$OA$1795,M$4,FALSE),"")</f>
        <v>-5222.6000000000004</v>
      </c>
      <c r="N161" s="32">
        <f>IFERROR(VLOOKUP($D161,'SAP Data'!$A$7:$OA$1795,N$4,FALSE),"")</f>
        <v>-5222.6000000000004</v>
      </c>
      <c r="O161" s="32">
        <f>IFERROR(VLOOKUP($D161,'SAP Data'!$A$7:$OA$1795,O$4,FALSE),"")</f>
        <v>-5222.6000000000004</v>
      </c>
      <c r="P161" s="32">
        <f>IFERROR(VLOOKUP($D161,'SAP Data'!$A$7:$OA$1795,P$4,FALSE),"")</f>
        <v>-5222.6000000000004</v>
      </c>
      <c r="Q161" s="32">
        <f>IFERROR(VLOOKUP($D161,'SAP Data'!$A$7:$OA$1795,Q$4,FALSE),"")</f>
        <v>-5222.6000000000004</v>
      </c>
      <c r="R161" s="32">
        <f>IFERROR(VLOOKUP($D161,'SAP Data'!$A$7:$OA$1795,R$4,FALSE),"")</f>
        <v>-5222.6000000000004</v>
      </c>
      <c r="T161" s="32">
        <f t="shared" si="16"/>
        <v>-5222.5999999999995</v>
      </c>
      <c r="U161" s="13"/>
      <c r="V161" s="13">
        <f t="shared" si="17"/>
        <v>-5222.5999999999995</v>
      </c>
      <c r="Y161" s="13">
        <f t="shared" si="18"/>
        <v>0</v>
      </c>
      <c r="AA161" s="13">
        <f t="shared" si="19"/>
        <v>0</v>
      </c>
      <c r="AC161" s="13">
        <f t="shared" si="20"/>
        <v>0</v>
      </c>
      <c r="AE161" s="13">
        <f t="shared" si="21"/>
        <v>0</v>
      </c>
      <c r="AG161" s="13">
        <f t="shared" si="22"/>
        <v>0</v>
      </c>
      <c r="AI161" s="13">
        <f t="shared" si="23"/>
        <v>0</v>
      </c>
      <c r="AJ161" s="15"/>
    </row>
    <row r="162" spans="2:36" outlineLevel="1" x14ac:dyDescent="0.2">
      <c r="B162" s="11" t="str">
        <f>VLOOKUP(D162,'line assign basis'!$A$8:$D$788,2,FALSE)</f>
        <v>MAT &amp; SUPPLIES-ODORA</v>
      </c>
      <c r="C162" s="14" t="s">
        <v>378</v>
      </c>
      <c r="D162" s="14" t="s">
        <v>376</v>
      </c>
      <c r="E162" s="14">
        <f>IFERROR(VLOOKUP(D162,'line assign basis'!$A$8:$D$622,4,FALSE),"")</f>
        <v>4</v>
      </c>
      <c r="F162" s="32">
        <f>IFERROR(VLOOKUP($D162,'SAP Data'!$A$7:$OA$1791,F$4,FALSE),"")</f>
        <v>217364.64</v>
      </c>
      <c r="G162" s="32">
        <f>IFERROR(VLOOKUP($D162,'SAP Data'!$A$7:$OA$1791,G$4,FALSE),"")</f>
        <v>193850.23999999999</v>
      </c>
      <c r="H162" s="32">
        <f>IFERROR(VLOOKUP($D162,'SAP Data'!$A$7:$OA$1791,H$4,FALSE),"")</f>
        <v>166845.92000000001</v>
      </c>
      <c r="I162" s="32">
        <f>IFERROR(VLOOKUP($D162,'SAP Data'!$A$7:$OA$1791,I$4,FALSE),"")</f>
        <v>244378.47</v>
      </c>
      <c r="J162" s="32">
        <f>IFERROR(VLOOKUP($D162,'SAP Data'!$A$7:$OA$1791,J$4,FALSE),"")</f>
        <v>210905.03</v>
      </c>
      <c r="K162" s="32">
        <f>IFERROR(VLOOKUP($D162,'SAP Data'!$A$7:$OA$1791,K$4,FALSE),"")</f>
        <v>174260.87</v>
      </c>
      <c r="L162" s="32">
        <f>IFERROR(VLOOKUP($D162,'SAP Data'!$A$7:$OA$1795,L$4,FALSE),"")</f>
        <v>146745.82999999999</v>
      </c>
      <c r="M162" s="32">
        <f>IFERROR(VLOOKUP($D162,'SAP Data'!$A$7:$OA$1795,M$4,FALSE),"")</f>
        <v>130253.83</v>
      </c>
      <c r="N162" s="32">
        <f>IFERROR(VLOOKUP($D162,'SAP Data'!$A$7:$OA$1795,N$4,FALSE),"")</f>
        <v>223885.06</v>
      </c>
      <c r="O162" s="32">
        <f>IFERROR(VLOOKUP($D162,'SAP Data'!$A$7:$OA$1795,O$4,FALSE),"")</f>
        <v>212649.22</v>
      </c>
      <c r="P162" s="32">
        <f>IFERROR(VLOOKUP($D162,'SAP Data'!$A$7:$OA$1795,P$4,FALSE),"")</f>
        <v>202434.82</v>
      </c>
      <c r="Q162" s="32">
        <f>IFERROR(VLOOKUP($D162,'SAP Data'!$A$7:$OA$1795,Q$4,FALSE),"")</f>
        <v>192050.18</v>
      </c>
      <c r="R162" s="32">
        <f>IFERROR(VLOOKUP($D162,'SAP Data'!$A$7:$OA$1795,R$4,FALSE),"")</f>
        <v>181325.06</v>
      </c>
      <c r="T162" s="32">
        <f t="shared" si="16"/>
        <v>191467.02666666664</v>
      </c>
      <c r="U162" s="13"/>
      <c r="V162" s="13">
        <f t="shared" si="17"/>
        <v>191467.02666666664</v>
      </c>
      <c r="Y162" s="13">
        <f t="shared" si="18"/>
        <v>0</v>
      </c>
      <c r="AA162" s="13">
        <f t="shared" si="19"/>
        <v>0</v>
      </c>
      <c r="AC162" s="13">
        <f t="shared" si="20"/>
        <v>0</v>
      </c>
      <c r="AE162" s="13">
        <f t="shared" si="21"/>
        <v>0</v>
      </c>
      <c r="AG162" s="13">
        <f t="shared" si="22"/>
        <v>0</v>
      </c>
      <c r="AI162" s="13">
        <f t="shared" si="23"/>
        <v>0</v>
      </c>
      <c r="AJ162" s="15"/>
    </row>
    <row r="163" spans="2:36" outlineLevel="1" x14ac:dyDescent="0.2">
      <c r="B163" s="11" t="str">
        <f>VLOOKUP(D163,'line assign basis'!$A$8:$D$788,2,FALSE)</f>
        <v>INVENTORY-OFFICE SUP</v>
      </c>
      <c r="C163" s="14" t="s">
        <v>381</v>
      </c>
      <c r="D163" s="14" t="s">
        <v>379</v>
      </c>
      <c r="E163" s="14">
        <f>IFERROR(VLOOKUP(D163,'line assign basis'!$A$8:$D$622,4,FALSE),"")</f>
        <v>4</v>
      </c>
      <c r="F163" s="32">
        <f>IFERROR(VLOOKUP($D163,'SAP Data'!$A$7:$OA$1791,F$4,FALSE),"")</f>
        <v>31312.87</v>
      </c>
      <c r="G163" s="32">
        <f>IFERROR(VLOOKUP($D163,'SAP Data'!$A$7:$OA$1791,G$4,FALSE),"")</f>
        <v>31312.87</v>
      </c>
      <c r="H163" s="32">
        <f>IFERROR(VLOOKUP($D163,'SAP Data'!$A$7:$OA$1791,H$4,FALSE),"")</f>
        <v>31312.87</v>
      </c>
      <c r="I163" s="32">
        <f>IFERROR(VLOOKUP($D163,'SAP Data'!$A$7:$OA$1791,I$4,FALSE),"")</f>
        <v>45777.48</v>
      </c>
      <c r="J163" s="32">
        <f>IFERROR(VLOOKUP($D163,'SAP Data'!$A$7:$OA$1791,J$4,FALSE),"")</f>
        <v>45777.48</v>
      </c>
      <c r="K163" s="32">
        <f>IFERROR(VLOOKUP($D163,'SAP Data'!$A$7:$OA$1791,K$4,FALSE),"")</f>
        <v>45777.48</v>
      </c>
      <c r="L163" s="32">
        <f>IFERROR(VLOOKUP($D163,'SAP Data'!$A$7:$OA$1795,L$4,FALSE),"")</f>
        <v>45777.48</v>
      </c>
      <c r="M163" s="32">
        <f>IFERROR(VLOOKUP($D163,'SAP Data'!$A$7:$OA$1795,M$4,FALSE),"")</f>
        <v>45777.48</v>
      </c>
      <c r="N163" s="32">
        <f>IFERROR(VLOOKUP($D163,'SAP Data'!$A$7:$OA$1795,N$4,FALSE),"")</f>
        <v>45777.48</v>
      </c>
      <c r="O163" s="32">
        <f>IFERROR(VLOOKUP($D163,'SAP Data'!$A$7:$OA$1795,O$4,FALSE),"")</f>
        <v>45777.48</v>
      </c>
      <c r="P163" s="32">
        <f>IFERROR(VLOOKUP($D163,'SAP Data'!$A$7:$OA$1795,P$4,FALSE),"")</f>
        <v>45777.48</v>
      </c>
      <c r="Q163" s="32">
        <f>IFERROR(VLOOKUP($D163,'SAP Data'!$A$7:$OA$1795,Q$4,FALSE),"")</f>
        <v>45777.48</v>
      </c>
      <c r="R163" s="32">
        <f>IFERROR(VLOOKUP($D163,'SAP Data'!$A$7:$OA$1795,R$4,FALSE),"")</f>
        <v>45777.48</v>
      </c>
      <c r="T163" s="32">
        <f t="shared" si="16"/>
        <v>42764.019583333327</v>
      </c>
      <c r="U163" s="13"/>
      <c r="V163" s="13">
        <f t="shared" si="17"/>
        <v>42764.019583333327</v>
      </c>
      <c r="Y163" s="13">
        <f t="shared" si="18"/>
        <v>0</v>
      </c>
      <c r="AA163" s="13">
        <f t="shared" si="19"/>
        <v>0</v>
      </c>
      <c r="AC163" s="13">
        <f t="shared" si="20"/>
        <v>0</v>
      </c>
      <c r="AE163" s="13">
        <f t="shared" si="21"/>
        <v>0</v>
      </c>
      <c r="AG163" s="13">
        <f t="shared" si="22"/>
        <v>0</v>
      </c>
      <c r="AI163" s="13">
        <f t="shared" si="23"/>
        <v>0</v>
      </c>
      <c r="AJ163" s="15"/>
    </row>
    <row r="164" spans="2:36" outlineLevel="1" x14ac:dyDescent="0.2">
      <c r="B164" s="11" t="str">
        <f>VLOOKUP(D164,'line assign basis'!$A$8:$D$788,2,FALSE)</f>
        <v>MAT &amp; SUPP-DIESEL AU</v>
      </c>
      <c r="C164" s="14" t="s">
        <v>384</v>
      </c>
      <c r="D164" s="14" t="s">
        <v>382</v>
      </c>
      <c r="E164" s="14">
        <f>IFERROR(VLOOKUP(D164,'line assign basis'!$A$8:$D$622,4,FALSE),"")</f>
        <v>4</v>
      </c>
      <c r="F164" s="32">
        <f>IFERROR(VLOOKUP($D164,'SAP Data'!$A$7:$OA$1791,F$4,FALSE),"")</f>
        <v>5415.87</v>
      </c>
      <c r="G164" s="32">
        <f>IFERROR(VLOOKUP($D164,'SAP Data'!$A$7:$OA$1791,G$4,FALSE),"")</f>
        <v>3856.04</v>
      </c>
      <c r="H164" s="32">
        <f>IFERROR(VLOOKUP($D164,'SAP Data'!$A$7:$OA$1791,H$4,FALSE),"")</f>
        <v>40575.07</v>
      </c>
      <c r="I164" s="32">
        <f>IFERROR(VLOOKUP($D164,'SAP Data'!$A$7:$OA$1791,I$4,FALSE),"")</f>
        <v>77061.990000000005</v>
      </c>
      <c r="J164" s="32">
        <f>IFERROR(VLOOKUP($D164,'SAP Data'!$A$7:$OA$1791,J$4,FALSE),"")</f>
        <v>91129.89</v>
      </c>
      <c r="K164" s="32">
        <f>IFERROR(VLOOKUP($D164,'SAP Data'!$A$7:$OA$1791,K$4,FALSE),"")</f>
        <v>138766.15</v>
      </c>
      <c r="L164" s="32">
        <f>IFERROR(VLOOKUP($D164,'SAP Data'!$A$7:$OA$1795,L$4,FALSE),"")</f>
        <v>164179.72</v>
      </c>
      <c r="M164" s="32">
        <f>IFERROR(VLOOKUP($D164,'SAP Data'!$A$7:$OA$1795,M$4,FALSE),"")</f>
        <v>192077.11</v>
      </c>
      <c r="N164" s="32">
        <f>IFERROR(VLOOKUP($D164,'SAP Data'!$A$7:$OA$1795,N$4,FALSE),"")</f>
        <v>212020.85</v>
      </c>
      <c r="O164" s="32">
        <f>IFERROR(VLOOKUP($D164,'SAP Data'!$A$7:$OA$1795,O$4,FALSE),"")</f>
        <v>10280.1</v>
      </c>
      <c r="P164" s="32">
        <f>IFERROR(VLOOKUP($D164,'SAP Data'!$A$7:$OA$1795,P$4,FALSE),"")</f>
        <v>10832.85</v>
      </c>
      <c r="Q164" s="32">
        <f>IFERROR(VLOOKUP($D164,'SAP Data'!$A$7:$OA$1795,Q$4,FALSE),"")</f>
        <v>9144.06</v>
      </c>
      <c r="R164" s="32">
        <f>IFERROR(VLOOKUP($D164,'SAP Data'!$A$7:$OA$1795,R$4,FALSE),"")</f>
        <v>11920.69</v>
      </c>
      <c r="T164" s="32">
        <f t="shared" si="16"/>
        <v>79882.675833333327</v>
      </c>
      <c r="U164" s="13"/>
      <c r="V164" s="13">
        <f t="shared" si="17"/>
        <v>79882.675833333327</v>
      </c>
      <c r="Y164" s="13">
        <f t="shared" si="18"/>
        <v>0</v>
      </c>
      <c r="AA164" s="13">
        <f t="shared" si="19"/>
        <v>0</v>
      </c>
      <c r="AC164" s="13">
        <f t="shared" si="20"/>
        <v>0</v>
      </c>
      <c r="AE164" s="13">
        <f t="shared" si="21"/>
        <v>0</v>
      </c>
      <c r="AG164" s="13">
        <f t="shared" si="22"/>
        <v>0</v>
      </c>
      <c r="AI164" s="13">
        <f t="shared" si="23"/>
        <v>0</v>
      </c>
      <c r="AJ164" s="15"/>
    </row>
    <row r="165" spans="2:36" outlineLevel="1" x14ac:dyDescent="0.2">
      <c r="B165" s="11" t="str">
        <f>VLOOKUP(D165,'line assign basis'!$A$8:$D$788,2,FALSE)</f>
        <v>MAT &amp; SUPP-UNLEADED</v>
      </c>
      <c r="C165" s="14" t="s">
        <v>387</v>
      </c>
      <c r="D165" s="14" t="s">
        <v>385</v>
      </c>
      <c r="E165" s="14">
        <f>IFERROR(VLOOKUP(D165,'line assign basis'!$A$8:$D$622,4,FALSE),"")</f>
        <v>4</v>
      </c>
      <c r="F165" s="32">
        <f>IFERROR(VLOOKUP($D165,'SAP Data'!$A$7:$OA$1791,F$4,FALSE),"")</f>
        <v>70745.08</v>
      </c>
      <c r="G165" s="32">
        <f>IFERROR(VLOOKUP($D165,'SAP Data'!$A$7:$OA$1791,G$4,FALSE),"")</f>
        <v>69907.320000000007</v>
      </c>
      <c r="H165" s="32">
        <f>IFERROR(VLOOKUP($D165,'SAP Data'!$A$7:$OA$1791,H$4,FALSE),"")</f>
        <v>120723.91</v>
      </c>
      <c r="I165" s="32">
        <f>IFERROR(VLOOKUP($D165,'SAP Data'!$A$7:$OA$1791,I$4,FALSE),"")</f>
        <v>160379.62</v>
      </c>
      <c r="J165" s="32">
        <f>IFERROR(VLOOKUP($D165,'SAP Data'!$A$7:$OA$1791,J$4,FALSE),"")</f>
        <v>176680.84</v>
      </c>
      <c r="K165" s="32">
        <f>IFERROR(VLOOKUP($D165,'SAP Data'!$A$7:$OA$1791,K$4,FALSE),"")</f>
        <v>229739.98</v>
      </c>
      <c r="L165" s="32">
        <f>IFERROR(VLOOKUP($D165,'SAP Data'!$A$7:$OA$1795,L$4,FALSE),"")</f>
        <v>267963.71000000002</v>
      </c>
      <c r="M165" s="32">
        <f>IFERROR(VLOOKUP($D165,'SAP Data'!$A$7:$OA$1795,M$4,FALSE),"")</f>
        <v>274884.90999999997</v>
      </c>
      <c r="N165" s="32">
        <f>IFERROR(VLOOKUP($D165,'SAP Data'!$A$7:$OA$1795,N$4,FALSE),"")</f>
        <v>291084.28999999998</v>
      </c>
      <c r="O165" s="32">
        <f>IFERROR(VLOOKUP($D165,'SAP Data'!$A$7:$OA$1795,O$4,FALSE),"")</f>
        <v>91214.63</v>
      </c>
      <c r="P165" s="32">
        <f>IFERROR(VLOOKUP($D165,'SAP Data'!$A$7:$OA$1795,P$4,FALSE),"")</f>
        <v>92732.36</v>
      </c>
      <c r="Q165" s="32">
        <f>IFERROR(VLOOKUP($D165,'SAP Data'!$A$7:$OA$1795,Q$4,FALSE),"")</f>
        <v>116570.09</v>
      </c>
      <c r="R165" s="32">
        <f>IFERROR(VLOOKUP($D165,'SAP Data'!$A$7:$OA$1795,R$4,FALSE),"")</f>
        <v>116776.3</v>
      </c>
      <c r="T165" s="32">
        <f t="shared" si="16"/>
        <v>165470.19583333333</v>
      </c>
      <c r="U165" s="13"/>
      <c r="V165" s="13">
        <f t="shared" si="17"/>
        <v>165470.19583333333</v>
      </c>
      <c r="Y165" s="13">
        <f t="shared" si="18"/>
        <v>0</v>
      </c>
      <c r="AA165" s="13">
        <f t="shared" si="19"/>
        <v>0</v>
      </c>
      <c r="AC165" s="13">
        <f t="shared" si="20"/>
        <v>0</v>
      </c>
      <c r="AE165" s="13">
        <f t="shared" si="21"/>
        <v>0</v>
      </c>
      <c r="AG165" s="13">
        <f t="shared" si="22"/>
        <v>0</v>
      </c>
      <c r="AI165" s="13">
        <f t="shared" si="23"/>
        <v>0</v>
      </c>
      <c r="AJ165" s="15"/>
    </row>
    <row r="166" spans="2:36" outlineLevel="1" x14ac:dyDescent="0.2">
      <c r="B166" s="11" t="str">
        <f>VLOOKUP(D166,'line assign basis'!$A$8:$D$788,2,FALSE)</f>
        <v>MAT &amp; SUPP-SMPE</v>
      </c>
      <c r="C166" s="14" t="s">
        <v>390</v>
      </c>
      <c r="D166" s="14" t="s">
        <v>388</v>
      </c>
      <c r="E166" s="14">
        <f>IFERROR(VLOOKUP(D166,'line assign basis'!$A$8:$D$622,4,FALSE),"")</f>
        <v>4</v>
      </c>
      <c r="F166" s="32">
        <f>IFERROR(VLOOKUP($D166,'SAP Data'!$A$7:$OA$1791,F$4,FALSE),"")</f>
        <v>0</v>
      </c>
      <c r="G166" s="32">
        <f>IFERROR(VLOOKUP($D166,'SAP Data'!$A$7:$OA$1791,G$4,FALSE),"")</f>
        <v>0</v>
      </c>
      <c r="H166" s="32">
        <f>IFERROR(VLOOKUP($D166,'SAP Data'!$A$7:$OA$1791,H$4,FALSE),"")</f>
        <v>0</v>
      </c>
      <c r="I166" s="32">
        <f>IFERROR(VLOOKUP($D166,'SAP Data'!$A$7:$OA$1791,I$4,FALSE),"")</f>
        <v>0</v>
      </c>
      <c r="J166" s="32">
        <f>IFERROR(VLOOKUP($D166,'SAP Data'!$A$7:$OA$1791,J$4,FALSE),"")</f>
        <v>0</v>
      </c>
      <c r="K166" s="32">
        <f>IFERROR(VLOOKUP($D166,'SAP Data'!$A$7:$OA$1791,K$4,FALSE),"")</f>
        <v>0</v>
      </c>
      <c r="L166" s="32">
        <f>IFERROR(VLOOKUP($D166,'SAP Data'!$A$7:$OA$1795,L$4,FALSE),"")</f>
        <v>0</v>
      </c>
      <c r="M166" s="32">
        <f>IFERROR(VLOOKUP($D166,'SAP Data'!$A$7:$OA$1795,M$4,FALSE),"")</f>
        <v>0</v>
      </c>
      <c r="N166" s="32">
        <f>IFERROR(VLOOKUP($D166,'SAP Data'!$A$7:$OA$1795,N$4,FALSE),"")</f>
        <v>0</v>
      </c>
      <c r="O166" s="32">
        <f>IFERROR(VLOOKUP($D166,'SAP Data'!$A$7:$OA$1795,O$4,FALSE),"")</f>
        <v>0</v>
      </c>
      <c r="P166" s="32">
        <f>IFERROR(VLOOKUP($D166,'SAP Data'!$A$7:$OA$1795,P$4,FALSE),"")</f>
        <v>0</v>
      </c>
      <c r="Q166" s="32">
        <f>IFERROR(VLOOKUP($D166,'SAP Data'!$A$7:$OA$1795,Q$4,FALSE),"")</f>
        <v>0</v>
      </c>
      <c r="R166" s="32">
        <f>IFERROR(VLOOKUP($D166,'SAP Data'!$A$7:$OA$1795,R$4,FALSE),"")</f>
        <v>0</v>
      </c>
      <c r="T166" s="32">
        <f t="shared" si="16"/>
        <v>0</v>
      </c>
      <c r="U166" s="13"/>
      <c r="V166" s="13">
        <f t="shared" si="17"/>
        <v>0</v>
      </c>
      <c r="Y166" s="13">
        <f t="shared" si="18"/>
        <v>0</v>
      </c>
      <c r="AA166" s="13">
        <f t="shared" si="19"/>
        <v>0</v>
      </c>
      <c r="AC166" s="13">
        <f t="shared" si="20"/>
        <v>0</v>
      </c>
      <c r="AE166" s="13">
        <f t="shared" si="21"/>
        <v>0</v>
      </c>
      <c r="AG166" s="13">
        <f t="shared" si="22"/>
        <v>0</v>
      </c>
      <c r="AI166" s="13">
        <f t="shared" si="23"/>
        <v>0</v>
      </c>
      <c r="AJ166" s="15"/>
    </row>
    <row r="167" spans="2:36" outlineLevel="1" x14ac:dyDescent="0.2">
      <c r="B167" s="11" t="str">
        <f>VLOOKUP(D167,'line assign basis'!$A$8:$D$788,2,FALSE)</f>
        <v>CONVERSION INV BALAN</v>
      </c>
      <c r="C167" s="14" t="s">
        <v>393</v>
      </c>
      <c r="D167" s="14" t="s">
        <v>391</v>
      </c>
      <c r="E167" s="14">
        <f>IFERROR(VLOOKUP(D167,'line assign basis'!$A$8:$D$622,4,FALSE),"")</f>
        <v>4</v>
      </c>
      <c r="F167" s="32">
        <f>IFERROR(VLOOKUP($D167,'SAP Data'!$A$7:$OA$1791,F$4,FALSE),"")</f>
        <v>0</v>
      </c>
      <c r="G167" s="32">
        <f>IFERROR(VLOOKUP($D167,'SAP Data'!$A$7:$OA$1791,G$4,FALSE),"")</f>
        <v>0</v>
      </c>
      <c r="H167" s="32">
        <f>IFERROR(VLOOKUP($D167,'SAP Data'!$A$7:$OA$1791,H$4,FALSE),"")</f>
        <v>0</v>
      </c>
      <c r="I167" s="32">
        <f>IFERROR(VLOOKUP($D167,'SAP Data'!$A$7:$OA$1791,I$4,FALSE),"")</f>
        <v>0</v>
      </c>
      <c r="J167" s="32">
        <f>IFERROR(VLOOKUP($D167,'SAP Data'!$A$7:$OA$1791,J$4,FALSE),"")</f>
        <v>0</v>
      </c>
      <c r="K167" s="32">
        <f>IFERROR(VLOOKUP($D167,'SAP Data'!$A$7:$OA$1791,K$4,FALSE),"")</f>
        <v>0</v>
      </c>
      <c r="L167" s="32">
        <f>IFERROR(VLOOKUP($D167,'SAP Data'!$A$7:$OA$1795,L$4,FALSE),"")</f>
        <v>0</v>
      </c>
      <c r="M167" s="32">
        <f>IFERROR(VLOOKUP($D167,'SAP Data'!$A$7:$OA$1795,M$4,FALSE),"")</f>
        <v>0</v>
      </c>
      <c r="N167" s="32">
        <f>IFERROR(VLOOKUP($D167,'SAP Data'!$A$7:$OA$1795,N$4,FALSE),"")</f>
        <v>0</v>
      </c>
      <c r="O167" s="32">
        <f>IFERROR(VLOOKUP($D167,'SAP Data'!$A$7:$OA$1795,O$4,FALSE),"")</f>
        <v>0</v>
      </c>
      <c r="P167" s="32">
        <f>IFERROR(VLOOKUP($D167,'SAP Data'!$A$7:$OA$1795,P$4,FALSE),"")</f>
        <v>0</v>
      </c>
      <c r="Q167" s="32">
        <f>IFERROR(VLOOKUP($D167,'SAP Data'!$A$7:$OA$1795,Q$4,FALSE),"")</f>
        <v>0</v>
      </c>
      <c r="R167" s="32">
        <f>IFERROR(VLOOKUP($D167,'SAP Data'!$A$7:$OA$1795,R$4,FALSE),"")</f>
        <v>0</v>
      </c>
      <c r="T167" s="32">
        <f t="shared" si="16"/>
        <v>0</v>
      </c>
      <c r="U167" s="13"/>
      <c r="V167" s="13">
        <f t="shared" si="17"/>
        <v>0</v>
      </c>
      <c r="Y167" s="13">
        <f t="shared" si="18"/>
        <v>0</v>
      </c>
      <c r="AA167" s="13">
        <f t="shared" si="19"/>
        <v>0</v>
      </c>
      <c r="AC167" s="13">
        <f t="shared" si="20"/>
        <v>0</v>
      </c>
      <c r="AE167" s="13">
        <f t="shared" si="21"/>
        <v>0</v>
      </c>
      <c r="AG167" s="13">
        <f t="shared" si="22"/>
        <v>0</v>
      </c>
      <c r="AI167" s="13">
        <f t="shared" si="23"/>
        <v>0</v>
      </c>
      <c r="AJ167" s="15"/>
    </row>
    <row r="168" spans="2:36" outlineLevel="1" x14ac:dyDescent="0.2">
      <c r="B168" s="11" t="str">
        <f>VLOOKUP(D168,'line assign basis'!$A$8:$D$788,2,FALSE)</f>
        <v>STORES EXP-INV ADJ</v>
      </c>
      <c r="C168" s="14" t="s">
        <v>396</v>
      </c>
      <c r="D168" s="14" t="s">
        <v>394</v>
      </c>
      <c r="E168" s="14">
        <f>IFERROR(VLOOKUP(D168,'line assign basis'!$A$8:$D$622,4,FALSE),"")</f>
        <v>4</v>
      </c>
      <c r="F168" s="32">
        <f>IFERROR(VLOOKUP($D168,'SAP Data'!$A$7:$OA$1791,F$4,FALSE),"")</f>
        <v>0</v>
      </c>
      <c r="G168" s="32">
        <f>IFERROR(VLOOKUP($D168,'SAP Data'!$A$7:$OA$1791,G$4,FALSE),"")</f>
        <v>0</v>
      </c>
      <c r="H168" s="32">
        <f>IFERROR(VLOOKUP($D168,'SAP Data'!$A$7:$OA$1791,H$4,FALSE),"")</f>
        <v>0</v>
      </c>
      <c r="I168" s="32">
        <f>IFERROR(VLOOKUP($D168,'SAP Data'!$A$7:$OA$1791,I$4,FALSE),"")</f>
        <v>0</v>
      </c>
      <c r="J168" s="32">
        <f>IFERROR(VLOOKUP($D168,'SAP Data'!$A$7:$OA$1791,J$4,FALSE),"")</f>
        <v>0</v>
      </c>
      <c r="K168" s="32">
        <f>IFERROR(VLOOKUP($D168,'SAP Data'!$A$7:$OA$1791,K$4,FALSE),"")</f>
        <v>0</v>
      </c>
      <c r="L168" s="32">
        <f>IFERROR(VLOOKUP($D168,'SAP Data'!$A$7:$OA$1795,L$4,FALSE),"")</f>
        <v>0</v>
      </c>
      <c r="M168" s="32">
        <f>IFERROR(VLOOKUP($D168,'SAP Data'!$A$7:$OA$1795,M$4,FALSE),"")</f>
        <v>0</v>
      </c>
      <c r="N168" s="32">
        <f>IFERROR(VLOOKUP($D168,'SAP Data'!$A$7:$OA$1795,N$4,FALSE),"")</f>
        <v>0</v>
      </c>
      <c r="O168" s="32">
        <f>IFERROR(VLOOKUP($D168,'SAP Data'!$A$7:$OA$1795,O$4,FALSE),"")</f>
        <v>0</v>
      </c>
      <c r="P168" s="32">
        <f>IFERROR(VLOOKUP($D168,'SAP Data'!$A$7:$OA$1795,P$4,FALSE),"")</f>
        <v>0</v>
      </c>
      <c r="Q168" s="32">
        <f>IFERROR(VLOOKUP($D168,'SAP Data'!$A$7:$OA$1795,Q$4,FALSE),"")</f>
        <v>0</v>
      </c>
      <c r="R168" s="32">
        <f>IFERROR(VLOOKUP($D168,'SAP Data'!$A$7:$OA$1795,R$4,FALSE),"")</f>
        <v>0</v>
      </c>
      <c r="T168" s="32">
        <f t="shared" si="16"/>
        <v>0</v>
      </c>
      <c r="U168" s="13"/>
      <c r="V168" s="13">
        <f t="shared" si="17"/>
        <v>0</v>
      </c>
      <c r="Y168" s="13">
        <f t="shared" si="18"/>
        <v>0</v>
      </c>
      <c r="AA168" s="13">
        <f t="shared" si="19"/>
        <v>0</v>
      </c>
      <c r="AC168" s="13">
        <f t="shared" si="20"/>
        <v>0</v>
      </c>
      <c r="AE168" s="13">
        <f t="shared" si="21"/>
        <v>0</v>
      </c>
      <c r="AG168" s="13">
        <f t="shared" si="22"/>
        <v>0</v>
      </c>
      <c r="AI168" s="13">
        <f t="shared" si="23"/>
        <v>0</v>
      </c>
      <c r="AJ168" s="15"/>
    </row>
    <row r="169" spans="2:36" outlineLevel="1" x14ac:dyDescent="0.2">
      <c r="B169" s="11" t="str">
        <f>VLOOKUP(D169,'line assign basis'!$A$8:$D$788,2,FALSE)</f>
        <v>STORES EXP-FREIGHT</v>
      </c>
      <c r="C169" s="14" t="s">
        <v>399</v>
      </c>
      <c r="D169" s="14" t="s">
        <v>397</v>
      </c>
      <c r="E169" s="14">
        <f>IFERROR(VLOOKUP(D169,'line assign basis'!$A$8:$D$622,4,FALSE),"")</f>
        <v>4</v>
      </c>
      <c r="F169" s="32">
        <f>IFERROR(VLOOKUP($D169,'SAP Data'!$A$7:$OA$1791,F$4,FALSE),"")</f>
        <v>0</v>
      </c>
      <c r="G169" s="32">
        <f>IFERROR(VLOOKUP($D169,'SAP Data'!$A$7:$OA$1791,G$4,FALSE),"")</f>
        <v>0</v>
      </c>
      <c r="H169" s="32">
        <f>IFERROR(VLOOKUP($D169,'SAP Data'!$A$7:$OA$1791,H$4,FALSE),"")</f>
        <v>0</v>
      </c>
      <c r="I169" s="32">
        <f>IFERROR(VLOOKUP($D169,'SAP Data'!$A$7:$OA$1791,I$4,FALSE),"")</f>
        <v>0</v>
      </c>
      <c r="J169" s="32">
        <f>IFERROR(VLOOKUP($D169,'SAP Data'!$A$7:$OA$1791,J$4,FALSE),"")</f>
        <v>0</v>
      </c>
      <c r="K169" s="32">
        <f>IFERROR(VLOOKUP($D169,'SAP Data'!$A$7:$OA$1791,K$4,FALSE),"")</f>
        <v>0</v>
      </c>
      <c r="L169" s="32">
        <f>IFERROR(VLOOKUP($D169,'SAP Data'!$A$7:$OA$1795,L$4,FALSE),"")</f>
        <v>0</v>
      </c>
      <c r="M169" s="32">
        <f>IFERROR(VLOOKUP($D169,'SAP Data'!$A$7:$OA$1795,M$4,FALSE),"")</f>
        <v>0</v>
      </c>
      <c r="N169" s="32">
        <f>IFERROR(VLOOKUP($D169,'SAP Data'!$A$7:$OA$1795,N$4,FALSE),"")</f>
        <v>0</v>
      </c>
      <c r="O169" s="32">
        <f>IFERROR(VLOOKUP($D169,'SAP Data'!$A$7:$OA$1795,O$4,FALSE),"")</f>
        <v>0</v>
      </c>
      <c r="P169" s="32">
        <f>IFERROR(VLOOKUP($D169,'SAP Data'!$A$7:$OA$1795,P$4,FALSE),"")</f>
        <v>0</v>
      </c>
      <c r="Q169" s="32">
        <f>IFERROR(VLOOKUP($D169,'SAP Data'!$A$7:$OA$1795,Q$4,FALSE),"")</f>
        <v>0</v>
      </c>
      <c r="R169" s="32">
        <f>IFERROR(VLOOKUP($D169,'SAP Data'!$A$7:$OA$1795,R$4,FALSE),"")</f>
        <v>0</v>
      </c>
      <c r="T169" s="32">
        <f t="shared" si="16"/>
        <v>0</v>
      </c>
      <c r="U169" s="13"/>
      <c r="V169" s="13">
        <f t="shared" si="17"/>
        <v>0</v>
      </c>
      <c r="Y169" s="13">
        <f t="shared" si="18"/>
        <v>0</v>
      </c>
      <c r="AA169" s="13">
        <f t="shared" si="19"/>
        <v>0</v>
      </c>
      <c r="AC169" s="13">
        <f t="shared" si="20"/>
        <v>0</v>
      </c>
      <c r="AE169" s="13">
        <f t="shared" si="21"/>
        <v>0</v>
      </c>
      <c r="AG169" s="13">
        <f t="shared" si="22"/>
        <v>0</v>
      </c>
      <c r="AI169" s="13">
        <f t="shared" si="23"/>
        <v>0</v>
      </c>
      <c r="AJ169" s="15"/>
    </row>
    <row r="170" spans="2:36" outlineLevel="1" x14ac:dyDescent="0.2">
      <c r="B170" s="11" t="str">
        <f>VLOOKUP(D170,'line assign basis'!$A$8:$D$788,2,FALSE)</f>
        <v>PREPMTS-NOTE DISC</v>
      </c>
      <c r="C170" s="14" t="s">
        <v>402</v>
      </c>
      <c r="D170" s="14" t="s">
        <v>400</v>
      </c>
      <c r="E170" s="14">
        <f>IFERROR(VLOOKUP(D170,'line assign basis'!$A$8:$D$622,4,FALSE),"")</f>
        <v>4</v>
      </c>
      <c r="F170" s="32">
        <f>IFERROR(VLOOKUP($D170,'SAP Data'!$A$7:$OA$1791,F$4,FALSE),"")</f>
        <v>8369.44</v>
      </c>
      <c r="G170" s="32">
        <f>IFERROR(VLOOKUP($D170,'SAP Data'!$A$7:$OA$1791,G$4,FALSE),"")</f>
        <v>23821.25</v>
      </c>
      <c r="H170" s="32">
        <f>IFERROR(VLOOKUP($D170,'SAP Data'!$A$7:$OA$1791,H$4,FALSE),"")</f>
        <v>53324</v>
      </c>
      <c r="I170" s="32">
        <f>IFERROR(VLOOKUP($D170,'SAP Data'!$A$7:$OA$1791,I$4,FALSE),"")</f>
        <v>65258.95</v>
      </c>
      <c r="J170" s="32">
        <f>IFERROR(VLOOKUP($D170,'SAP Data'!$A$7:$OA$1791,J$4,FALSE),"")</f>
        <v>85163.42</v>
      </c>
      <c r="K170" s="32">
        <f>IFERROR(VLOOKUP($D170,'SAP Data'!$A$7:$OA$1791,K$4,FALSE),"")</f>
        <v>51254.51</v>
      </c>
      <c r="L170" s="32">
        <f>IFERROR(VLOOKUP($D170,'SAP Data'!$A$7:$OA$1795,L$4,FALSE),"")</f>
        <v>76583.34</v>
      </c>
      <c r="M170" s="32">
        <f>IFERROR(VLOOKUP($D170,'SAP Data'!$A$7:$OA$1795,M$4,FALSE),"")</f>
        <v>11041.67</v>
      </c>
      <c r="N170" s="32">
        <f>IFERROR(VLOOKUP($D170,'SAP Data'!$A$7:$OA$1795,N$4,FALSE),"")</f>
        <v>1780.49</v>
      </c>
      <c r="O170" s="32">
        <f>IFERROR(VLOOKUP($D170,'SAP Data'!$A$7:$OA$1795,O$4,FALSE),"")</f>
        <v>2849.93</v>
      </c>
      <c r="P170" s="32">
        <f>IFERROR(VLOOKUP($D170,'SAP Data'!$A$7:$OA$1795,P$4,FALSE),"")</f>
        <v>1250</v>
      </c>
      <c r="Q170" s="32">
        <f>IFERROR(VLOOKUP($D170,'SAP Data'!$A$7:$OA$1795,Q$4,FALSE),"")</f>
        <v>216.67</v>
      </c>
      <c r="R170" s="32">
        <f>IFERROR(VLOOKUP($D170,'SAP Data'!$A$7:$OA$1795,R$4,FALSE),"")</f>
        <v>0</v>
      </c>
      <c r="T170" s="32">
        <f t="shared" si="16"/>
        <v>31394.079166666659</v>
      </c>
      <c r="U170" s="13"/>
      <c r="V170" s="13">
        <f t="shared" si="17"/>
        <v>31394.079166666659</v>
      </c>
      <c r="Y170" s="13">
        <f t="shared" si="18"/>
        <v>0</v>
      </c>
      <c r="AA170" s="13">
        <f t="shared" si="19"/>
        <v>0</v>
      </c>
      <c r="AC170" s="13">
        <f t="shared" si="20"/>
        <v>0</v>
      </c>
      <c r="AE170" s="13">
        <f t="shared" si="21"/>
        <v>0</v>
      </c>
      <c r="AG170" s="13">
        <f t="shared" si="22"/>
        <v>0</v>
      </c>
      <c r="AI170" s="13">
        <f t="shared" si="23"/>
        <v>0</v>
      </c>
      <c r="AJ170" s="15"/>
    </row>
    <row r="171" spans="2:36" outlineLevel="1" x14ac:dyDescent="0.2">
      <c r="B171" s="11" t="str">
        <f>VLOOKUP(D171,'line assign basis'!$A$8:$D$788,2,FALSE)</f>
        <v>PREPMTS-NETWORK HARD</v>
      </c>
      <c r="C171" s="14" t="s">
        <v>405</v>
      </c>
      <c r="D171" s="14" t="s">
        <v>403</v>
      </c>
      <c r="E171" s="14">
        <f>IFERROR(VLOOKUP(D171,'line assign basis'!$A$8:$D$622,4,FALSE),"")</f>
        <v>4</v>
      </c>
      <c r="F171" s="32">
        <f>IFERROR(VLOOKUP($D171,'SAP Data'!$A$7:$OA$1791,F$4,FALSE),"")</f>
        <v>0</v>
      </c>
      <c r="G171" s="32">
        <f>IFERROR(VLOOKUP($D171,'SAP Data'!$A$7:$OA$1791,G$4,FALSE),"")</f>
        <v>0</v>
      </c>
      <c r="H171" s="32">
        <f>IFERROR(VLOOKUP($D171,'SAP Data'!$A$7:$OA$1791,H$4,FALSE),"")</f>
        <v>0</v>
      </c>
      <c r="I171" s="32">
        <f>IFERROR(VLOOKUP($D171,'SAP Data'!$A$7:$OA$1791,I$4,FALSE),"")</f>
        <v>0</v>
      </c>
      <c r="J171" s="32">
        <f>IFERROR(VLOOKUP($D171,'SAP Data'!$A$7:$OA$1791,J$4,FALSE),"")</f>
        <v>0</v>
      </c>
      <c r="K171" s="32">
        <f>IFERROR(VLOOKUP($D171,'SAP Data'!$A$7:$OA$1791,K$4,FALSE),"")</f>
        <v>0</v>
      </c>
      <c r="L171" s="32">
        <f>IFERROR(VLOOKUP($D171,'SAP Data'!$A$7:$OA$1795,L$4,FALSE),"")</f>
        <v>0</v>
      </c>
      <c r="M171" s="32">
        <f>IFERROR(VLOOKUP($D171,'SAP Data'!$A$7:$OA$1795,M$4,FALSE),"")</f>
        <v>0</v>
      </c>
      <c r="N171" s="32">
        <f>IFERROR(VLOOKUP($D171,'SAP Data'!$A$7:$OA$1795,N$4,FALSE),"")</f>
        <v>0</v>
      </c>
      <c r="O171" s="32">
        <f>IFERROR(VLOOKUP($D171,'SAP Data'!$A$7:$OA$1795,O$4,FALSE),"")</f>
        <v>0</v>
      </c>
      <c r="P171" s="32">
        <f>IFERROR(VLOOKUP($D171,'SAP Data'!$A$7:$OA$1795,P$4,FALSE),"")</f>
        <v>0</v>
      </c>
      <c r="Q171" s="32">
        <f>IFERROR(VLOOKUP($D171,'SAP Data'!$A$7:$OA$1795,Q$4,FALSE),"")</f>
        <v>0</v>
      </c>
      <c r="R171" s="32">
        <f>IFERROR(VLOOKUP($D171,'SAP Data'!$A$7:$OA$1795,R$4,FALSE),"")</f>
        <v>0</v>
      </c>
      <c r="T171" s="32">
        <f t="shared" si="16"/>
        <v>0</v>
      </c>
      <c r="U171" s="13"/>
      <c r="V171" s="13">
        <f t="shared" si="17"/>
        <v>0</v>
      </c>
      <c r="Y171" s="13">
        <f t="shared" si="18"/>
        <v>0</v>
      </c>
      <c r="AA171" s="13">
        <f t="shared" si="19"/>
        <v>0</v>
      </c>
      <c r="AC171" s="13">
        <f t="shared" si="20"/>
        <v>0</v>
      </c>
      <c r="AE171" s="13">
        <f t="shared" si="21"/>
        <v>0</v>
      </c>
      <c r="AG171" s="13">
        <f t="shared" si="22"/>
        <v>0</v>
      </c>
      <c r="AI171" s="13">
        <f t="shared" si="23"/>
        <v>0</v>
      </c>
      <c r="AJ171" s="15"/>
    </row>
    <row r="172" spans="2:36" outlineLevel="1" x14ac:dyDescent="0.2">
      <c r="B172" s="11" t="str">
        <f>VLOOKUP(D172,'line assign basis'!$A$8:$D$788,2,FALSE)</f>
        <v>VIRTUAL STORAGE</v>
      </c>
      <c r="C172" s="14" t="s">
        <v>408</v>
      </c>
      <c r="D172" s="14" t="s">
        <v>406</v>
      </c>
      <c r="E172" s="14">
        <f>IFERROR(VLOOKUP(D172,'line assign basis'!$A$8:$D$622,4,FALSE),"")</f>
        <v>4</v>
      </c>
      <c r="F172" s="32">
        <f>IFERROR(VLOOKUP($D172,'SAP Data'!$A$7:$OA$1791,F$4,FALSE),"")</f>
        <v>0</v>
      </c>
      <c r="G172" s="32">
        <f>IFERROR(VLOOKUP($D172,'SAP Data'!$A$7:$OA$1791,G$4,FALSE),"")</f>
        <v>0</v>
      </c>
      <c r="H172" s="32">
        <f>IFERROR(VLOOKUP($D172,'SAP Data'!$A$7:$OA$1791,H$4,FALSE),"")</f>
        <v>0</v>
      </c>
      <c r="I172" s="32">
        <f>IFERROR(VLOOKUP($D172,'SAP Data'!$A$7:$OA$1791,I$4,FALSE),"")</f>
        <v>0</v>
      </c>
      <c r="J172" s="32">
        <f>IFERROR(VLOOKUP($D172,'SAP Data'!$A$7:$OA$1791,J$4,FALSE),"")</f>
        <v>0</v>
      </c>
      <c r="K172" s="32">
        <f>IFERROR(VLOOKUP($D172,'SAP Data'!$A$7:$OA$1791,K$4,FALSE),"")</f>
        <v>0</v>
      </c>
      <c r="L172" s="32">
        <f>IFERROR(VLOOKUP($D172,'SAP Data'!$A$7:$OA$1795,L$4,FALSE),"")</f>
        <v>0</v>
      </c>
      <c r="M172" s="32">
        <f>IFERROR(VLOOKUP($D172,'SAP Data'!$A$7:$OA$1795,M$4,FALSE),"")</f>
        <v>0</v>
      </c>
      <c r="N172" s="32">
        <f>IFERROR(VLOOKUP($D172,'SAP Data'!$A$7:$OA$1795,N$4,FALSE),"")</f>
        <v>0</v>
      </c>
      <c r="O172" s="32">
        <f>IFERROR(VLOOKUP($D172,'SAP Data'!$A$7:$OA$1795,O$4,FALSE),"")</f>
        <v>0</v>
      </c>
      <c r="P172" s="32">
        <f>IFERROR(VLOOKUP($D172,'SAP Data'!$A$7:$OA$1795,P$4,FALSE),"")</f>
        <v>0</v>
      </c>
      <c r="Q172" s="32">
        <f>IFERROR(VLOOKUP($D172,'SAP Data'!$A$7:$OA$1795,Q$4,FALSE),"")</f>
        <v>0</v>
      </c>
      <c r="R172" s="32">
        <f>IFERROR(VLOOKUP($D172,'SAP Data'!$A$7:$OA$1795,R$4,FALSE),"")</f>
        <v>0</v>
      </c>
      <c r="T172" s="32">
        <f t="shared" si="16"/>
        <v>0</v>
      </c>
      <c r="U172" s="13"/>
      <c r="V172" s="13">
        <f t="shared" si="17"/>
        <v>0</v>
      </c>
      <c r="Y172" s="13">
        <f t="shared" si="18"/>
        <v>0</v>
      </c>
      <c r="AA172" s="13">
        <f t="shared" si="19"/>
        <v>0</v>
      </c>
      <c r="AC172" s="13">
        <f t="shared" si="20"/>
        <v>0</v>
      </c>
      <c r="AE172" s="13">
        <f t="shared" si="21"/>
        <v>0</v>
      </c>
      <c r="AG172" s="13">
        <f t="shared" si="22"/>
        <v>0</v>
      </c>
      <c r="AI172" s="13">
        <f t="shared" si="23"/>
        <v>0</v>
      </c>
      <c r="AJ172" s="15"/>
    </row>
    <row r="173" spans="2:36" outlineLevel="1" x14ac:dyDescent="0.2">
      <c r="B173" s="11" t="str">
        <f>VLOOKUP(D173,'line assign basis'!$A$8:$D$788,2,FALSE)</f>
        <v>PREPMTS-PROP TAXES</v>
      </c>
      <c r="C173" s="14" t="s">
        <v>411</v>
      </c>
      <c r="D173" s="14" t="s">
        <v>409</v>
      </c>
      <c r="E173" s="14">
        <f>IFERROR(VLOOKUP(D173,'line assign basis'!$A$8:$D$622,4,FALSE),"")</f>
        <v>4</v>
      </c>
      <c r="F173" s="32">
        <f>IFERROR(VLOOKUP($D173,'SAP Data'!$A$7:$OA$1791,F$4,FALSE),"")</f>
        <v>0</v>
      </c>
      <c r="G173" s="32">
        <f>IFERROR(VLOOKUP($D173,'SAP Data'!$A$7:$OA$1791,G$4,FALSE),"")</f>
        <v>0</v>
      </c>
      <c r="H173" s="32">
        <f>IFERROR(VLOOKUP($D173,'SAP Data'!$A$7:$OA$1791,H$4,FALSE),"")</f>
        <v>13999523.82</v>
      </c>
      <c r="I173" s="32">
        <f>IFERROR(VLOOKUP($D173,'SAP Data'!$A$7:$OA$1791,I$4,FALSE),"")</f>
        <v>12053469.74</v>
      </c>
      <c r="J173" s="32">
        <f>IFERROR(VLOOKUP($D173,'SAP Data'!$A$7:$OA$1791,J$4,FALSE),"")</f>
        <v>10044558.119999999</v>
      </c>
      <c r="K173" s="32">
        <f>IFERROR(VLOOKUP($D173,'SAP Data'!$A$7:$OA$1791,K$4,FALSE),"")</f>
        <v>7972952.5</v>
      </c>
      <c r="L173" s="32">
        <f>IFERROR(VLOOKUP($D173,'SAP Data'!$A$7:$OA$1795,L$4,FALSE),"")</f>
        <v>5979714.3799999999</v>
      </c>
      <c r="M173" s="32">
        <f>IFERROR(VLOOKUP($D173,'SAP Data'!$A$7:$OA$1795,M$4,FALSE),"")</f>
        <v>3986476.26</v>
      </c>
      <c r="N173" s="32">
        <f>IFERROR(VLOOKUP($D173,'SAP Data'!$A$7:$OA$1795,N$4,FALSE),"")</f>
        <v>1993238.14</v>
      </c>
      <c r="O173" s="32">
        <f>IFERROR(VLOOKUP($D173,'SAP Data'!$A$7:$OA$1795,O$4,FALSE),"")</f>
        <v>0</v>
      </c>
      <c r="P173" s="32">
        <f>IFERROR(VLOOKUP($D173,'SAP Data'!$A$7:$OA$1795,P$4,FALSE),"")</f>
        <v>0</v>
      </c>
      <c r="Q173" s="32">
        <f>IFERROR(VLOOKUP($D173,'SAP Data'!$A$7:$OA$1795,Q$4,FALSE),"")</f>
        <v>0</v>
      </c>
      <c r="R173" s="32">
        <f>IFERROR(VLOOKUP($D173,'SAP Data'!$A$7:$OA$1795,R$4,FALSE),"")</f>
        <v>0</v>
      </c>
      <c r="T173" s="32">
        <f t="shared" si="16"/>
        <v>4669161.08</v>
      </c>
      <c r="U173" s="13"/>
      <c r="V173" s="13">
        <f t="shared" si="17"/>
        <v>4669161.08</v>
      </c>
      <c r="Y173" s="13">
        <f t="shared" si="18"/>
        <v>0</v>
      </c>
      <c r="AA173" s="13">
        <f t="shared" si="19"/>
        <v>0</v>
      </c>
      <c r="AC173" s="13">
        <f t="shared" si="20"/>
        <v>0</v>
      </c>
      <c r="AE173" s="13">
        <f t="shared" si="21"/>
        <v>0</v>
      </c>
      <c r="AG173" s="13">
        <f t="shared" si="22"/>
        <v>0</v>
      </c>
      <c r="AI173" s="13">
        <f t="shared" si="23"/>
        <v>0</v>
      </c>
      <c r="AJ173" s="15"/>
    </row>
    <row r="174" spans="2:36" outlineLevel="1" x14ac:dyDescent="0.2">
      <c r="B174" s="11" t="str">
        <f>VLOOKUP(D174,'line assign basis'!$A$8:$D$788,2,FALSE)</f>
        <v>PREPMTS-OTHER TAXES</v>
      </c>
      <c r="C174" s="14" t="s">
        <v>414</v>
      </c>
      <c r="D174" s="14" t="s">
        <v>412</v>
      </c>
      <c r="E174" s="14">
        <f>IFERROR(VLOOKUP(D174,'line assign basis'!$A$8:$D$622,4,FALSE),"")</f>
        <v>4</v>
      </c>
      <c r="F174" s="32">
        <f>IFERROR(VLOOKUP($D174,'SAP Data'!$A$7:$OA$1791,F$4,FALSE),"")</f>
        <v>268124.5</v>
      </c>
      <c r="G174" s="32">
        <f>IFERROR(VLOOKUP($D174,'SAP Data'!$A$7:$OA$1791,G$4,FALSE),"")</f>
        <v>178749.65</v>
      </c>
      <c r="H174" s="32">
        <f>IFERROR(VLOOKUP($D174,'SAP Data'!$A$7:$OA$1791,H$4,FALSE),"")</f>
        <v>89374.8</v>
      </c>
      <c r="I174" s="32">
        <f>IFERROR(VLOOKUP($D174,'SAP Data'!$A$7:$OA$1791,I$4,FALSE),"")</f>
        <v>0</v>
      </c>
      <c r="J174" s="32">
        <f>IFERROR(VLOOKUP($D174,'SAP Data'!$A$7:$OA$1791,J$4,FALSE),"")</f>
        <v>0</v>
      </c>
      <c r="K174" s="32">
        <f>IFERROR(VLOOKUP($D174,'SAP Data'!$A$7:$OA$1791,K$4,FALSE),"")</f>
        <v>954448.55</v>
      </c>
      <c r="L174" s="32">
        <f>IFERROR(VLOOKUP($D174,'SAP Data'!$A$7:$OA$1795,L$4,FALSE),"")</f>
        <v>859003.69</v>
      </c>
      <c r="M174" s="32">
        <f>IFERROR(VLOOKUP($D174,'SAP Data'!$A$7:$OA$1795,M$4,FALSE),"")</f>
        <v>763558.83</v>
      </c>
      <c r="N174" s="32">
        <f>IFERROR(VLOOKUP($D174,'SAP Data'!$A$7:$OA$1795,N$4,FALSE),"")</f>
        <v>668113.97</v>
      </c>
      <c r="O174" s="32">
        <f>IFERROR(VLOOKUP($D174,'SAP Data'!$A$7:$OA$1795,O$4,FALSE),"")</f>
        <v>572669.11</v>
      </c>
      <c r="P174" s="32">
        <f>IFERROR(VLOOKUP($D174,'SAP Data'!$A$7:$OA$1795,P$4,FALSE),"")</f>
        <v>477224.25</v>
      </c>
      <c r="Q174" s="32">
        <f>IFERROR(VLOOKUP($D174,'SAP Data'!$A$7:$OA$1795,Q$4,FALSE),"")</f>
        <v>381779.39</v>
      </c>
      <c r="R174" s="32">
        <f>IFERROR(VLOOKUP($D174,'SAP Data'!$A$7:$OA$1795,R$4,FALSE),"")</f>
        <v>286334.53000000003</v>
      </c>
      <c r="T174" s="32">
        <f t="shared" si="16"/>
        <v>435179.31291666656</v>
      </c>
      <c r="U174" s="13"/>
      <c r="V174" s="13">
        <f t="shared" si="17"/>
        <v>435179.31291666656</v>
      </c>
      <c r="Y174" s="13">
        <f t="shared" si="18"/>
        <v>0</v>
      </c>
      <c r="AA174" s="13">
        <f t="shared" si="19"/>
        <v>0</v>
      </c>
      <c r="AC174" s="13">
        <f t="shared" si="20"/>
        <v>0</v>
      </c>
      <c r="AE174" s="13">
        <f t="shared" si="21"/>
        <v>0</v>
      </c>
      <c r="AG174" s="13">
        <f t="shared" si="22"/>
        <v>0</v>
      </c>
      <c r="AI174" s="13">
        <f t="shared" si="23"/>
        <v>0</v>
      </c>
      <c r="AJ174" s="15"/>
    </row>
    <row r="175" spans="2:36" outlineLevel="1" x14ac:dyDescent="0.2">
      <c r="B175" s="11" t="str">
        <f>VLOOKUP(D175,'line assign basis'!$A$8:$D$788,2,FALSE)</f>
        <v>Prepaid Income Tax</v>
      </c>
      <c r="C175" s="14" t="s">
        <v>417</v>
      </c>
      <c r="D175" s="14" t="s">
        <v>415</v>
      </c>
      <c r="E175" s="14">
        <f>IFERROR(VLOOKUP(D175,'line assign basis'!$A$8:$D$622,4,FALSE),"")</f>
        <v>4</v>
      </c>
      <c r="F175" s="32">
        <f>IFERROR(VLOOKUP($D175,'SAP Data'!$A$7:$OA$1791,F$4,FALSE),"")</f>
        <v>0</v>
      </c>
      <c r="G175" s="32">
        <f>IFERROR(VLOOKUP($D175,'SAP Data'!$A$7:$OA$1791,G$4,FALSE),"")</f>
        <v>0</v>
      </c>
      <c r="H175" s="32">
        <f>IFERROR(VLOOKUP($D175,'SAP Data'!$A$7:$OA$1791,H$4,FALSE),"")</f>
        <v>0</v>
      </c>
      <c r="I175" s="32">
        <f>IFERROR(VLOOKUP($D175,'SAP Data'!$A$7:$OA$1791,I$4,FALSE),"")</f>
        <v>0</v>
      </c>
      <c r="J175" s="32">
        <f>IFERROR(VLOOKUP($D175,'SAP Data'!$A$7:$OA$1791,J$4,FALSE),"")</f>
        <v>0</v>
      </c>
      <c r="K175" s="32">
        <f>IFERROR(VLOOKUP($D175,'SAP Data'!$A$7:$OA$1791,K$4,FALSE),"")</f>
        <v>0</v>
      </c>
      <c r="L175" s="32">
        <f>IFERROR(VLOOKUP($D175,'SAP Data'!$A$7:$OA$1795,L$4,FALSE),"")</f>
        <v>0</v>
      </c>
      <c r="M175" s="32">
        <f>IFERROR(VLOOKUP($D175,'SAP Data'!$A$7:$OA$1795,M$4,FALSE),"")</f>
        <v>0</v>
      </c>
      <c r="N175" s="32">
        <f>IFERROR(VLOOKUP($D175,'SAP Data'!$A$7:$OA$1795,N$4,FALSE),"")</f>
        <v>0</v>
      </c>
      <c r="O175" s="32">
        <f>IFERROR(VLOOKUP($D175,'SAP Data'!$A$7:$OA$1795,O$4,FALSE),"")</f>
        <v>0</v>
      </c>
      <c r="P175" s="32">
        <f>IFERROR(VLOOKUP($D175,'SAP Data'!$A$7:$OA$1795,P$4,FALSE),"")</f>
        <v>0</v>
      </c>
      <c r="Q175" s="32">
        <f>IFERROR(VLOOKUP($D175,'SAP Data'!$A$7:$OA$1795,Q$4,FALSE),"")</f>
        <v>0</v>
      </c>
      <c r="R175" s="32">
        <f>IFERROR(VLOOKUP($D175,'SAP Data'!$A$7:$OA$1795,R$4,FALSE),"")</f>
        <v>0</v>
      </c>
      <c r="T175" s="32">
        <f t="shared" si="16"/>
        <v>0</v>
      </c>
      <c r="U175" s="13"/>
      <c r="V175" s="13">
        <f t="shared" si="17"/>
        <v>0</v>
      </c>
      <c r="Y175" s="13">
        <f t="shared" si="18"/>
        <v>0</v>
      </c>
      <c r="AA175" s="13">
        <f t="shared" si="19"/>
        <v>0</v>
      </c>
      <c r="AC175" s="13">
        <f t="shared" si="20"/>
        <v>0</v>
      </c>
      <c r="AE175" s="13">
        <f t="shared" si="21"/>
        <v>0</v>
      </c>
      <c r="AG175" s="13">
        <f t="shared" si="22"/>
        <v>0</v>
      </c>
      <c r="AI175" s="13">
        <f t="shared" si="23"/>
        <v>0</v>
      </c>
      <c r="AJ175" s="15"/>
    </row>
    <row r="176" spans="2:36" outlineLevel="1" x14ac:dyDescent="0.2">
      <c r="B176" s="11" t="str">
        <f>VLOOKUP(D176,'line assign basis'!$A$8:$D$788,2,FALSE)</f>
        <v>VIRTUAL STORAGE-TMC</v>
      </c>
      <c r="C176" s="14" t="s">
        <v>420</v>
      </c>
      <c r="D176" s="14" t="s">
        <v>418</v>
      </c>
      <c r="E176" s="14">
        <f>IFERROR(VLOOKUP(D176,'line assign basis'!$A$8:$D$622,4,FALSE),"")</f>
        <v>4</v>
      </c>
      <c r="F176" s="32">
        <f>IFERROR(VLOOKUP($D176,'SAP Data'!$A$7:$OA$1791,F$4,FALSE),"")</f>
        <v>0</v>
      </c>
      <c r="G176" s="32">
        <f>IFERROR(VLOOKUP($D176,'SAP Data'!$A$7:$OA$1791,G$4,FALSE),"")</f>
        <v>0</v>
      </c>
      <c r="H176" s="32">
        <f>IFERROR(VLOOKUP($D176,'SAP Data'!$A$7:$OA$1791,H$4,FALSE),"")</f>
        <v>0</v>
      </c>
      <c r="I176" s="32">
        <f>IFERROR(VLOOKUP($D176,'SAP Data'!$A$7:$OA$1791,I$4,FALSE),"")</f>
        <v>0</v>
      </c>
      <c r="J176" s="32">
        <f>IFERROR(VLOOKUP($D176,'SAP Data'!$A$7:$OA$1791,J$4,FALSE),"")</f>
        <v>0</v>
      </c>
      <c r="K176" s="32">
        <f>IFERROR(VLOOKUP($D176,'SAP Data'!$A$7:$OA$1791,K$4,FALSE),"")</f>
        <v>0</v>
      </c>
      <c r="L176" s="32">
        <f>IFERROR(VLOOKUP($D176,'SAP Data'!$A$7:$OA$1795,L$4,FALSE),"")</f>
        <v>0</v>
      </c>
      <c r="M176" s="32">
        <f>IFERROR(VLOOKUP($D176,'SAP Data'!$A$7:$OA$1795,M$4,FALSE),"")</f>
        <v>0</v>
      </c>
      <c r="N176" s="32">
        <f>IFERROR(VLOOKUP($D176,'SAP Data'!$A$7:$OA$1795,N$4,FALSE),"")</f>
        <v>0</v>
      </c>
      <c r="O176" s="32">
        <f>IFERROR(VLOOKUP($D176,'SAP Data'!$A$7:$OA$1795,O$4,FALSE),"")</f>
        <v>0</v>
      </c>
      <c r="P176" s="32">
        <f>IFERROR(VLOOKUP($D176,'SAP Data'!$A$7:$OA$1795,P$4,FALSE),"")</f>
        <v>0</v>
      </c>
      <c r="Q176" s="32">
        <f>IFERROR(VLOOKUP($D176,'SAP Data'!$A$7:$OA$1795,Q$4,FALSE),"")</f>
        <v>0</v>
      </c>
      <c r="R176" s="32">
        <f>IFERROR(VLOOKUP($D176,'SAP Data'!$A$7:$OA$1795,R$4,FALSE),"")</f>
        <v>0</v>
      </c>
      <c r="T176" s="32">
        <f t="shared" si="16"/>
        <v>0</v>
      </c>
      <c r="U176" s="13"/>
      <c r="V176" s="13">
        <f t="shared" si="17"/>
        <v>0</v>
      </c>
      <c r="Y176" s="13">
        <f t="shared" si="18"/>
        <v>0</v>
      </c>
      <c r="AA176" s="13">
        <f t="shared" si="19"/>
        <v>0</v>
      </c>
      <c r="AC176" s="13">
        <f t="shared" si="20"/>
        <v>0</v>
      </c>
      <c r="AE176" s="13">
        <f t="shared" si="21"/>
        <v>0</v>
      </c>
      <c r="AG176" s="13">
        <f t="shared" si="22"/>
        <v>0</v>
      </c>
      <c r="AI176" s="13">
        <f t="shared" si="23"/>
        <v>0</v>
      </c>
      <c r="AJ176" s="15"/>
    </row>
    <row r="177" spans="2:36" outlineLevel="1" x14ac:dyDescent="0.2">
      <c r="B177" s="11" t="str">
        <f>VLOOKUP(D177,'line assign basis'!$A$8:$D$788,2,FALSE)</f>
        <v>PREPD LEASES &amp; MAINT</v>
      </c>
      <c r="C177" s="14" t="s">
        <v>423</v>
      </c>
      <c r="D177" s="14" t="s">
        <v>421</v>
      </c>
      <c r="E177" s="14">
        <f>IFERROR(VLOOKUP(D177,'line assign basis'!$A$8:$D$622,4,FALSE),"")</f>
        <v>4</v>
      </c>
      <c r="F177" s="32">
        <f>IFERROR(VLOOKUP($D177,'SAP Data'!$A$7:$OA$1791,F$4,FALSE),"")</f>
        <v>176750.25</v>
      </c>
      <c r="G177" s="32">
        <f>IFERROR(VLOOKUP($D177,'SAP Data'!$A$7:$OA$1791,G$4,FALSE),"")</f>
        <v>149206.22</v>
      </c>
      <c r="H177" s="32">
        <f>IFERROR(VLOOKUP($D177,'SAP Data'!$A$7:$OA$1791,H$4,FALSE),"")</f>
        <v>289662.19</v>
      </c>
      <c r="I177" s="32">
        <f>IFERROR(VLOOKUP($D177,'SAP Data'!$A$7:$OA$1791,I$4,FALSE),"")</f>
        <v>262057.71</v>
      </c>
      <c r="J177" s="32">
        <f>IFERROR(VLOOKUP($D177,'SAP Data'!$A$7:$OA$1791,J$4,FALSE),"")</f>
        <v>233203.23</v>
      </c>
      <c r="K177" s="32">
        <f>IFERROR(VLOOKUP($D177,'SAP Data'!$A$7:$OA$1791,K$4,FALSE),"")</f>
        <v>256409.65</v>
      </c>
      <c r="L177" s="32">
        <f>IFERROR(VLOOKUP($D177,'SAP Data'!$A$7:$OA$1795,L$4,FALSE),"")</f>
        <v>223716.12</v>
      </c>
      <c r="M177" s="32">
        <f>IFERROR(VLOOKUP($D177,'SAP Data'!$A$7:$OA$1795,M$4,FALSE),"")</f>
        <v>191022.54</v>
      </c>
      <c r="N177" s="32">
        <f>IFERROR(VLOOKUP($D177,'SAP Data'!$A$7:$OA$1795,N$4,FALSE),"")</f>
        <v>165583.46</v>
      </c>
      <c r="O177" s="32">
        <f>IFERROR(VLOOKUP($D177,'SAP Data'!$A$7:$OA$1795,O$4,FALSE),"")</f>
        <v>140144.38</v>
      </c>
      <c r="P177" s="32">
        <f>IFERROR(VLOOKUP($D177,'SAP Data'!$A$7:$OA$1795,P$4,FALSE),"")</f>
        <v>114705.3</v>
      </c>
      <c r="Q177" s="32">
        <f>IFERROR(VLOOKUP($D177,'SAP Data'!$A$7:$OA$1795,Q$4,FALSE),"")</f>
        <v>89266.22</v>
      </c>
      <c r="R177" s="32">
        <f>IFERROR(VLOOKUP($D177,'SAP Data'!$A$7:$OA$1795,R$4,FALSE),"")</f>
        <v>87879.64</v>
      </c>
      <c r="T177" s="32">
        <f t="shared" si="16"/>
        <v>187274.33041666666</v>
      </c>
      <c r="U177" s="13"/>
      <c r="V177" s="13">
        <f t="shared" si="17"/>
        <v>187274.33041666666</v>
      </c>
      <c r="Y177" s="13">
        <f t="shared" si="18"/>
        <v>0</v>
      </c>
      <c r="AA177" s="13">
        <f t="shared" si="19"/>
        <v>0</v>
      </c>
      <c r="AC177" s="13">
        <f t="shared" si="20"/>
        <v>0</v>
      </c>
      <c r="AE177" s="13">
        <f t="shared" si="21"/>
        <v>0</v>
      </c>
      <c r="AG177" s="13">
        <f t="shared" si="22"/>
        <v>0</v>
      </c>
      <c r="AI177" s="13">
        <f t="shared" si="23"/>
        <v>0</v>
      </c>
      <c r="AJ177" s="15"/>
    </row>
    <row r="178" spans="2:36" outlineLevel="1" x14ac:dyDescent="0.2">
      <c r="B178" s="11" t="str">
        <f>VLOOKUP(D178,'line assign basis'!$A$8:$D$788,2,FALSE)</f>
        <v>PREPAID NT SYSTEM EX</v>
      </c>
      <c r="C178" s="14" t="s">
        <v>426</v>
      </c>
      <c r="D178" s="14" t="s">
        <v>424</v>
      </c>
      <c r="E178" s="14">
        <f>IFERROR(VLOOKUP(D178,'line assign basis'!$A$8:$D$622,4,FALSE),"")</f>
        <v>4</v>
      </c>
      <c r="F178" s="32">
        <f>IFERROR(VLOOKUP($D178,'SAP Data'!$A$7:$OA$1791,F$4,FALSE),"")</f>
        <v>1925994.04</v>
      </c>
      <c r="G178" s="32">
        <f>IFERROR(VLOOKUP($D178,'SAP Data'!$A$7:$OA$1791,G$4,FALSE),"")</f>
        <v>4065270.79</v>
      </c>
      <c r="H178" s="32">
        <f>IFERROR(VLOOKUP($D178,'SAP Data'!$A$7:$OA$1791,H$4,FALSE),"")</f>
        <v>3942948.42</v>
      </c>
      <c r="I178" s="32">
        <f>IFERROR(VLOOKUP($D178,'SAP Data'!$A$7:$OA$1791,I$4,FALSE),"")</f>
        <v>2615578.7599999998</v>
      </c>
      <c r="J178" s="32">
        <f>IFERROR(VLOOKUP($D178,'SAP Data'!$A$7:$OA$1791,J$4,FALSE),"")</f>
        <v>4632416.72</v>
      </c>
      <c r="K178" s="32">
        <f>IFERROR(VLOOKUP($D178,'SAP Data'!$A$7:$OA$1791,K$4,FALSE),"")</f>
        <v>4601634.6500000004</v>
      </c>
      <c r="L178" s="32">
        <f>IFERROR(VLOOKUP($D178,'SAP Data'!$A$7:$OA$1795,L$4,FALSE),"")</f>
        <v>2524395.36</v>
      </c>
      <c r="M178" s="32">
        <f>IFERROR(VLOOKUP($D178,'SAP Data'!$A$7:$OA$1795,M$4,FALSE),"")</f>
        <v>4243170.88</v>
      </c>
      <c r="N178" s="32">
        <f>IFERROR(VLOOKUP($D178,'SAP Data'!$A$7:$OA$1795,N$4,FALSE),"")</f>
        <v>4643501.16</v>
      </c>
      <c r="O178" s="32">
        <f>IFERROR(VLOOKUP($D178,'SAP Data'!$A$7:$OA$1795,O$4,FALSE),"")</f>
        <v>2964258.66</v>
      </c>
      <c r="P178" s="32">
        <f>IFERROR(VLOOKUP($D178,'SAP Data'!$A$7:$OA$1795,P$4,FALSE),"")</f>
        <v>4508603.53</v>
      </c>
      <c r="Q178" s="32">
        <f>IFERROR(VLOOKUP($D178,'SAP Data'!$A$7:$OA$1795,Q$4,FALSE),"")</f>
        <v>4529050.45</v>
      </c>
      <c r="R178" s="32">
        <f>IFERROR(VLOOKUP($D178,'SAP Data'!$A$7:$OA$1795,R$4,FALSE),"")</f>
        <v>2880548</v>
      </c>
      <c r="T178" s="32">
        <f t="shared" si="16"/>
        <v>3806175.0333333332</v>
      </c>
      <c r="U178" s="13"/>
      <c r="V178" s="13">
        <f t="shared" si="17"/>
        <v>3806175.0333333332</v>
      </c>
      <c r="Y178" s="13">
        <f t="shared" si="18"/>
        <v>0</v>
      </c>
      <c r="AA178" s="13">
        <f t="shared" si="19"/>
        <v>0</v>
      </c>
      <c r="AC178" s="13">
        <f t="shared" si="20"/>
        <v>0</v>
      </c>
      <c r="AE178" s="13">
        <f t="shared" si="21"/>
        <v>0</v>
      </c>
      <c r="AG178" s="13">
        <f t="shared" si="22"/>
        <v>0</v>
      </c>
      <c r="AI178" s="13">
        <f t="shared" si="23"/>
        <v>0</v>
      </c>
      <c r="AJ178" s="15"/>
    </row>
    <row r="179" spans="2:36" outlineLevel="1" x14ac:dyDescent="0.2">
      <c r="B179" s="11" t="str">
        <f>VLOOKUP(D179,'line assign basis'!$A$8:$D$788,2,FALSE)</f>
        <v>PREPMTS-BONUS</v>
      </c>
      <c r="C179" s="14" t="s">
        <v>429</v>
      </c>
      <c r="D179" s="14" t="s">
        <v>427</v>
      </c>
      <c r="E179" s="14">
        <f>IFERROR(VLOOKUP(D179,'line assign basis'!$A$8:$D$622,4,FALSE),"")</f>
        <v>4</v>
      </c>
      <c r="F179" s="32">
        <f>IFERROR(VLOOKUP($D179,'SAP Data'!$A$7:$OA$1791,F$4,FALSE),"")</f>
        <v>122651.97</v>
      </c>
      <c r="G179" s="32">
        <f>IFERROR(VLOOKUP($D179,'SAP Data'!$A$7:$OA$1791,G$4,FALSE),"")</f>
        <v>103480.27</v>
      </c>
      <c r="H179" s="32">
        <f>IFERROR(VLOOKUP($D179,'SAP Data'!$A$7:$OA$1791,H$4,FALSE),"")</f>
        <v>99304.47</v>
      </c>
      <c r="I179" s="32">
        <f>IFERROR(VLOOKUP($D179,'SAP Data'!$A$7:$OA$1791,I$4,FALSE),"")</f>
        <v>119900.01</v>
      </c>
      <c r="J179" s="32">
        <f>IFERROR(VLOOKUP($D179,'SAP Data'!$A$7:$OA$1791,J$4,FALSE),"")</f>
        <v>112413.91</v>
      </c>
      <c r="K179" s="32">
        <f>IFERROR(VLOOKUP($D179,'SAP Data'!$A$7:$OA$1791,K$4,FALSE),"")</f>
        <v>158194.47</v>
      </c>
      <c r="L179" s="32">
        <f>IFERROR(VLOOKUP($D179,'SAP Data'!$A$7:$OA$1795,L$4,FALSE),"")</f>
        <v>162341.71</v>
      </c>
      <c r="M179" s="32">
        <f>IFERROR(VLOOKUP($D179,'SAP Data'!$A$7:$OA$1795,M$4,FALSE),"")</f>
        <v>178780.61</v>
      </c>
      <c r="N179" s="32">
        <f>IFERROR(VLOOKUP($D179,'SAP Data'!$A$7:$OA$1795,N$4,FALSE),"")</f>
        <v>166069.51</v>
      </c>
      <c r="O179" s="32">
        <f>IFERROR(VLOOKUP($D179,'SAP Data'!$A$7:$OA$1795,O$4,FALSE),"")</f>
        <v>143733.41</v>
      </c>
      <c r="P179" s="32">
        <f>IFERROR(VLOOKUP($D179,'SAP Data'!$A$7:$OA$1795,P$4,FALSE),"")</f>
        <v>185487.57</v>
      </c>
      <c r="Q179" s="32">
        <f>IFERROR(VLOOKUP($D179,'SAP Data'!$A$7:$OA$1795,Q$4,FALSE),"")</f>
        <v>162479.23000000001</v>
      </c>
      <c r="R179" s="32">
        <f>IFERROR(VLOOKUP($D179,'SAP Data'!$A$7:$OA$1795,R$4,FALSE),"")</f>
        <v>143550.04999999999</v>
      </c>
      <c r="T179" s="32">
        <f t="shared" si="16"/>
        <v>143773.84833333333</v>
      </c>
      <c r="U179" s="13"/>
      <c r="V179" s="13">
        <f t="shared" si="17"/>
        <v>143773.84833333333</v>
      </c>
      <c r="Y179" s="13">
        <f t="shared" si="18"/>
        <v>0</v>
      </c>
      <c r="AA179" s="13">
        <f t="shared" si="19"/>
        <v>0</v>
      </c>
      <c r="AC179" s="13">
        <f t="shared" si="20"/>
        <v>0</v>
      </c>
      <c r="AE179" s="13">
        <f t="shared" si="21"/>
        <v>0</v>
      </c>
      <c r="AG179" s="13">
        <f t="shared" si="22"/>
        <v>0</v>
      </c>
      <c r="AI179" s="13">
        <f t="shared" si="23"/>
        <v>0</v>
      </c>
      <c r="AJ179" s="15"/>
    </row>
    <row r="180" spans="2:36" outlineLevel="1" x14ac:dyDescent="0.2">
      <c r="B180" s="11" t="str">
        <f>VLOOKUP(D180,'line assign basis'!$A$8:$D$788,2,FALSE)</f>
        <v>PREPMTS-NETWORK OPER</v>
      </c>
      <c r="C180" s="14" t="s">
        <v>432</v>
      </c>
      <c r="D180" s="14" t="s">
        <v>430</v>
      </c>
      <c r="E180" s="14">
        <f>IFERROR(VLOOKUP(D180,'line assign basis'!$A$8:$D$622,4,FALSE),"")</f>
        <v>4</v>
      </c>
      <c r="F180" s="32">
        <f>IFERROR(VLOOKUP($D180,'SAP Data'!$A$7:$OA$1791,F$4,FALSE),"")</f>
        <v>0</v>
      </c>
      <c r="G180" s="32">
        <f>IFERROR(VLOOKUP($D180,'SAP Data'!$A$7:$OA$1791,G$4,FALSE),"")</f>
        <v>0</v>
      </c>
      <c r="H180" s="32">
        <f>IFERROR(VLOOKUP($D180,'SAP Data'!$A$7:$OA$1791,H$4,FALSE),"")</f>
        <v>0</v>
      </c>
      <c r="I180" s="32">
        <f>IFERROR(VLOOKUP($D180,'SAP Data'!$A$7:$OA$1791,I$4,FALSE),"")</f>
        <v>0</v>
      </c>
      <c r="J180" s="32">
        <f>IFERROR(VLOOKUP($D180,'SAP Data'!$A$7:$OA$1791,J$4,FALSE),"")</f>
        <v>0</v>
      </c>
      <c r="K180" s="32">
        <f>IFERROR(VLOOKUP($D180,'SAP Data'!$A$7:$OA$1791,K$4,FALSE),"")</f>
        <v>0</v>
      </c>
      <c r="L180" s="32">
        <f>IFERROR(VLOOKUP($D180,'SAP Data'!$A$7:$OA$1795,L$4,FALSE),"")</f>
        <v>0</v>
      </c>
      <c r="M180" s="32">
        <f>IFERROR(VLOOKUP($D180,'SAP Data'!$A$7:$OA$1795,M$4,FALSE),"")</f>
        <v>0</v>
      </c>
      <c r="N180" s="32">
        <f>IFERROR(VLOOKUP($D180,'SAP Data'!$A$7:$OA$1795,N$4,FALSE),"")</f>
        <v>0</v>
      </c>
      <c r="O180" s="32">
        <f>IFERROR(VLOOKUP($D180,'SAP Data'!$A$7:$OA$1795,O$4,FALSE),"")</f>
        <v>0</v>
      </c>
      <c r="P180" s="32">
        <f>IFERROR(VLOOKUP($D180,'SAP Data'!$A$7:$OA$1795,P$4,FALSE),"")</f>
        <v>0</v>
      </c>
      <c r="Q180" s="32">
        <f>IFERROR(VLOOKUP($D180,'SAP Data'!$A$7:$OA$1795,Q$4,FALSE),"")</f>
        <v>0</v>
      </c>
      <c r="R180" s="32">
        <f>IFERROR(VLOOKUP($D180,'SAP Data'!$A$7:$OA$1795,R$4,FALSE),"")</f>
        <v>0</v>
      </c>
      <c r="T180" s="32">
        <f t="shared" si="16"/>
        <v>0</v>
      </c>
      <c r="U180" s="13"/>
      <c r="V180" s="13">
        <f t="shared" si="17"/>
        <v>0</v>
      </c>
      <c r="Y180" s="13">
        <f t="shared" si="18"/>
        <v>0</v>
      </c>
      <c r="AA180" s="13">
        <f t="shared" si="19"/>
        <v>0</v>
      </c>
      <c r="AC180" s="13">
        <f t="shared" si="20"/>
        <v>0</v>
      </c>
      <c r="AE180" s="13">
        <f t="shared" si="21"/>
        <v>0</v>
      </c>
      <c r="AG180" s="13">
        <f t="shared" si="22"/>
        <v>0</v>
      </c>
      <c r="AI180" s="13">
        <f t="shared" si="23"/>
        <v>0</v>
      </c>
      <c r="AJ180" s="15"/>
    </row>
    <row r="181" spans="2:36" outlineLevel="1" x14ac:dyDescent="0.2">
      <c r="B181" s="11" t="str">
        <f>VLOOKUP(D181,'line assign basis'!$A$8:$D$788,2,FALSE)</f>
        <v>PRE-PD ANNUAL TRIMET</v>
      </c>
      <c r="C181" s="14" t="s">
        <v>435</v>
      </c>
      <c r="D181" s="14" t="s">
        <v>433</v>
      </c>
      <c r="E181" s="14">
        <f>IFERROR(VLOOKUP(D181,'line assign basis'!$A$8:$D$622,4,FALSE),"")</f>
        <v>4</v>
      </c>
      <c r="F181" s="32">
        <f>IFERROR(VLOOKUP($D181,'SAP Data'!$A$7:$OA$1791,F$4,FALSE),"")</f>
        <v>139614.09</v>
      </c>
      <c r="G181" s="32">
        <f>IFERROR(VLOOKUP($D181,'SAP Data'!$A$7:$OA$1791,G$4,FALSE),"")</f>
        <v>154838.49</v>
      </c>
      <c r="H181" s="32">
        <f>IFERROR(VLOOKUP($D181,'SAP Data'!$A$7:$OA$1791,H$4,FALSE),"")</f>
        <v>139354.56</v>
      </c>
      <c r="I181" s="32">
        <f>IFERROR(VLOOKUP($D181,'SAP Data'!$A$7:$OA$1791,I$4,FALSE),"")</f>
        <v>123870.81</v>
      </c>
      <c r="J181" s="32">
        <f>IFERROR(VLOOKUP($D181,'SAP Data'!$A$7:$OA$1791,J$4,FALSE),"")</f>
        <v>108386.94</v>
      </c>
      <c r="K181" s="32">
        <f>IFERROR(VLOOKUP($D181,'SAP Data'!$A$7:$OA$1791,K$4,FALSE),"")</f>
        <v>92903.07</v>
      </c>
      <c r="L181" s="32">
        <f>IFERROR(VLOOKUP($D181,'SAP Data'!$A$7:$OA$1795,L$4,FALSE),"")</f>
        <v>77992.06</v>
      </c>
      <c r="M181" s="32">
        <f>IFERROR(VLOOKUP($D181,'SAP Data'!$A$7:$OA$1795,M$4,FALSE),"")</f>
        <v>61935.33</v>
      </c>
      <c r="N181" s="32">
        <f>IFERROR(VLOOKUP($D181,'SAP Data'!$A$7:$OA$1795,N$4,FALSE),"")</f>
        <v>46451.519999999997</v>
      </c>
      <c r="O181" s="32">
        <f>IFERROR(VLOOKUP($D181,'SAP Data'!$A$7:$OA$1795,O$4,FALSE),"")</f>
        <v>30967.65</v>
      </c>
      <c r="P181" s="32">
        <f>IFERROR(VLOOKUP($D181,'SAP Data'!$A$7:$OA$1795,P$4,FALSE),"")</f>
        <v>15483.78</v>
      </c>
      <c r="Q181" s="32">
        <f>IFERROR(VLOOKUP($D181,'SAP Data'!$A$7:$OA$1795,Q$4,FALSE),"")</f>
        <v>-0.09</v>
      </c>
      <c r="R181" s="32">
        <f>IFERROR(VLOOKUP($D181,'SAP Data'!$A$7:$OA$1795,R$4,FALSE),"")</f>
        <v>98023.91</v>
      </c>
      <c r="T181" s="32">
        <f t="shared" si="16"/>
        <v>80916.926666666681</v>
      </c>
      <c r="U181" s="13"/>
      <c r="V181" s="13">
        <f t="shared" si="17"/>
        <v>80916.926666666681</v>
      </c>
      <c r="Y181" s="13">
        <f t="shared" si="18"/>
        <v>0</v>
      </c>
      <c r="AA181" s="13">
        <f t="shared" si="19"/>
        <v>0</v>
      </c>
      <c r="AC181" s="13">
        <f t="shared" si="20"/>
        <v>0</v>
      </c>
      <c r="AE181" s="13">
        <f t="shared" si="21"/>
        <v>0</v>
      </c>
      <c r="AG181" s="13">
        <f t="shared" si="22"/>
        <v>0</v>
      </c>
      <c r="AI181" s="13">
        <f t="shared" si="23"/>
        <v>0</v>
      </c>
      <c r="AJ181" s="15"/>
    </row>
    <row r="182" spans="2:36" outlineLevel="1" x14ac:dyDescent="0.2">
      <c r="B182" s="11" t="str">
        <f>VLOOKUP(D182,'line assign basis'!$A$8:$D$788,2,FALSE)</f>
        <v>PREPMTS-INSURANCE</v>
      </c>
      <c r="C182" s="14" t="s">
        <v>438</v>
      </c>
      <c r="D182" s="14" t="s">
        <v>436</v>
      </c>
      <c r="E182" s="14">
        <f>IFERROR(VLOOKUP(D182,'line assign basis'!$A$8:$D$622,4,FALSE),"")</f>
        <v>4</v>
      </c>
      <c r="F182" s="32">
        <f>IFERROR(VLOOKUP($D182,'SAP Data'!$A$7:$OA$1791,F$4,FALSE),"")</f>
        <v>318978.18</v>
      </c>
      <c r="G182" s="32">
        <f>IFERROR(VLOOKUP($D182,'SAP Data'!$A$7:$OA$1791,G$4,FALSE),"")</f>
        <v>3353858.51</v>
      </c>
      <c r="H182" s="32">
        <f>IFERROR(VLOOKUP($D182,'SAP Data'!$A$7:$OA$1791,H$4,FALSE),"")</f>
        <v>3913277.4399999999</v>
      </c>
      <c r="I182" s="32">
        <f>IFERROR(VLOOKUP($D182,'SAP Data'!$A$7:$OA$1791,I$4,FALSE),"")</f>
        <v>3562132.59</v>
      </c>
      <c r="J182" s="32">
        <f>IFERROR(VLOOKUP($D182,'SAP Data'!$A$7:$OA$1791,J$4,FALSE),"")</f>
        <v>3210987.74</v>
      </c>
      <c r="K182" s="32">
        <f>IFERROR(VLOOKUP($D182,'SAP Data'!$A$7:$OA$1791,K$4,FALSE),"")</f>
        <v>2859842.89</v>
      </c>
      <c r="L182" s="32">
        <f>IFERROR(VLOOKUP($D182,'SAP Data'!$A$7:$OA$1795,L$4,FALSE),"")</f>
        <v>2508698.04</v>
      </c>
      <c r="M182" s="32">
        <f>IFERROR(VLOOKUP($D182,'SAP Data'!$A$7:$OA$1795,M$4,FALSE),"")</f>
        <v>2157553.19</v>
      </c>
      <c r="N182" s="32">
        <f>IFERROR(VLOOKUP($D182,'SAP Data'!$A$7:$OA$1795,N$4,FALSE),"")</f>
        <v>1806408.34</v>
      </c>
      <c r="O182" s="32">
        <f>IFERROR(VLOOKUP($D182,'SAP Data'!$A$7:$OA$1795,O$4,FALSE),"")</f>
        <v>1455263.49</v>
      </c>
      <c r="P182" s="32">
        <f>IFERROR(VLOOKUP($D182,'SAP Data'!$A$7:$OA$1795,P$4,FALSE),"")</f>
        <v>1104118.6399999999</v>
      </c>
      <c r="Q182" s="32">
        <f>IFERROR(VLOOKUP($D182,'SAP Data'!$A$7:$OA$1795,Q$4,FALSE),"")</f>
        <v>702289.79</v>
      </c>
      <c r="R182" s="32">
        <f>IFERROR(VLOOKUP($D182,'SAP Data'!$A$7:$OA$1795,R$4,FALSE),"")</f>
        <v>351144.94</v>
      </c>
      <c r="T182" s="32">
        <f t="shared" si="16"/>
        <v>2247457.6849999996</v>
      </c>
      <c r="U182" s="13"/>
      <c r="V182" s="13">
        <f t="shared" si="17"/>
        <v>2247457.6849999996</v>
      </c>
      <c r="Y182" s="13">
        <f t="shared" si="18"/>
        <v>0</v>
      </c>
      <c r="AA182" s="13">
        <f t="shared" si="19"/>
        <v>0</v>
      </c>
      <c r="AC182" s="13">
        <f t="shared" si="20"/>
        <v>0</v>
      </c>
      <c r="AE182" s="13">
        <f t="shared" si="21"/>
        <v>0</v>
      </c>
      <c r="AG182" s="13">
        <f t="shared" si="22"/>
        <v>0</v>
      </c>
      <c r="AI182" s="13">
        <f t="shared" si="23"/>
        <v>0</v>
      </c>
      <c r="AJ182" s="15"/>
    </row>
    <row r="183" spans="2:36" outlineLevel="1" x14ac:dyDescent="0.2">
      <c r="B183" s="11" t="str">
        <f>VLOOKUP(D183,'line assign basis'!$A$8:$D$788,2,FALSE)</f>
        <v>PREPMTS-MISC</v>
      </c>
      <c r="C183" s="14" t="s">
        <v>441</v>
      </c>
      <c r="D183" s="14" t="s">
        <v>439</v>
      </c>
      <c r="E183" s="14">
        <f>IFERROR(VLOOKUP(D183,'line assign basis'!$A$8:$D$622,4,FALSE),"")</f>
        <v>4</v>
      </c>
      <c r="F183" s="32">
        <f>IFERROR(VLOOKUP($D183,'SAP Data'!$A$7:$OA$1791,F$4,FALSE),"")</f>
        <v>244715.36</v>
      </c>
      <c r="G183" s="32">
        <f>IFERROR(VLOOKUP($D183,'SAP Data'!$A$7:$OA$1791,G$4,FALSE),"")</f>
        <v>119809.83</v>
      </c>
      <c r="H183" s="32">
        <f>IFERROR(VLOOKUP($D183,'SAP Data'!$A$7:$OA$1791,H$4,FALSE),"")</f>
        <v>59904.91</v>
      </c>
      <c r="I183" s="32">
        <f>IFERROR(VLOOKUP($D183,'SAP Data'!$A$7:$OA$1791,I$4,FALSE),"")</f>
        <v>701336.95</v>
      </c>
      <c r="J183" s="32">
        <f>IFERROR(VLOOKUP($D183,'SAP Data'!$A$7:$OA$1791,J$4,FALSE),"")</f>
        <v>0</v>
      </c>
      <c r="K183" s="32">
        <f>IFERROR(VLOOKUP($D183,'SAP Data'!$A$7:$OA$1791,K$4,FALSE),"")</f>
        <v>0</v>
      </c>
      <c r="L183" s="32">
        <f>IFERROR(VLOOKUP($D183,'SAP Data'!$A$7:$OA$1795,L$4,FALSE),"")</f>
        <v>125000</v>
      </c>
      <c r="M183" s="32">
        <f>IFERROR(VLOOKUP($D183,'SAP Data'!$A$7:$OA$1795,M$4,FALSE),"")</f>
        <v>0</v>
      </c>
      <c r="N183" s="32">
        <f>IFERROR(VLOOKUP($D183,'SAP Data'!$A$7:$OA$1795,N$4,FALSE),"")</f>
        <v>0</v>
      </c>
      <c r="O183" s="32">
        <f>IFERROR(VLOOKUP($D183,'SAP Data'!$A$7:$OA$1795,O$4,FALSE),"")</f>
        <v>415214.94</v>
      </c>
      <c r="P183" s="32">
        <f>IFERROR(VLOOKUP($D183,'SAP Data'!$A$7:$OA$1795,P$4,FALSE),"")</f>
        <v>354384.61</v>
      </c>
      <c r="Q183" s="32">
        <f>IFERROR(VLOOKUP($D183,'SAP Data'!$A$7:$OA$1795,Q$4,FALSE),"")</f>
        <v>293554.28000000003</v>
      </c>
      <c r="R183" s="32">
        <f>IFERROR(VLOOKUP($D183,'SAP Data'!$A$7:$OA$1795,R$4,FALSE),"")</f>
        <v>322722.53999999998</v>
      </c>
      <c r="T183" s="32">
        <f t="shared" si="16"/>
        <v>196077.03916666665</v>
      </c>
      <c r="U183" s="13"/>
      <c r="V183" s="13">
        <f t="shared" si="17"/>
        <v>196077.03916666665</v>
      </c>
      <c r="Y183" s="13">
        <f t="shared" si="18"/>
        <v>0</v>
      </c>
      <c r="AA183" s="13">
        <f t="shared" si="19"/>
        <v>0</v>
      </c>
      <c r="AC183" s="13">
        <f t="shared" si="20"/>
        <v>0</v>
      </c>
      <c r="AE183" s="13">
        <f t="shared" si="21"/>
        <v>0</v>
      </c>
      <c r="AG183" s="13">
        <f t="shared" si="22"/>
        <v>0</v>
      </c>
      <c r="AI183" s="13">
        <f t="shared" si="23"/>
        <v>0</v>
      </c>
      <c r="AJ183" s="15"/>
    </row>
    <row r="184" spans="2:36" outlineLevel="1" x14ac:dyDescent="0.2">
      <c r="B184" s="11" t="str">
        <f>VLOOKUP(D184,'line assign basis'!$A$8:$D$788,2,FALSE)</f>
        <v>PPD STORAGE RENT</v>
      </c>
      <c r="C184" s="14" t="s">
        <v>444</v>
      </c>
      <c r="D184" s="14" t="s">
        <v>442</v>
      </c>
      <c r="E184" s="14">
        <f>IFERROR(VLOOKUP(D184,'line assign basis'!$A$8:$D$622,4,FALSE),"")</f>
        <v>4</v>
      </c>
      <c r="F184" s="32">
        <f>IFERROR(VLOOKUP($D184,'SAP Data'!$A$7:$OA$1791,F$4,FALSE),"")</f>
        <v>237314.16</v>
      </c>
      <c r="G184" s="32">
        <f>IFERROR(VLOOKUP($D184,'SAP Data'!$A$7:$OA$1791,G$4,FALSE),"")</f>
        <v>211542.57</v>
      </c>
      <c r="H184" s="32">
        <f>IFERROR(VLOOKUP($D184,'SAP Data'!$A$7:$OA$1791,H$4,FALSE),"")</f>
        <v>185770.98</v>
      </c>
      <c r="I184" s="32">
        <f>IFERROR(VLOOKUP($D184,'SAP Data'!$A$7:$OA$1791,I$4,FALSE),"")</f>
        <v>471216.65</v>
      </c>
      <c r="J184" s="32">
        <f>IFERROR(VLOOKUP($D184,'SAP Data'!$A$7:$OA$1791,J$4,FALSE),"")</f>
        <v>444865.19</v>
      </c>
      <c r="K184" s="32">
        <f>IFERROR(VLOOKUP($D184,'SAP Data'!$A$7:$OA$1791,K$4,FALSE),"")</f>
        <v>418513.73</v>
      </c>
      <c r="L184" s="32">
        <f>IFERROR(VLOOKUP($D184,'SAP Data'!$A$7:$OA$1795,L$4,FALSE),"")</f>
        <v>392162.27</v>
      </c>
      <c r="M184" s="32">
        <f>IFERROR(VLOOKUP($D184,'SAP Data'!$A$7:$OA$1795,M$4,FALSE),"")</f>
        <v>365810.81</v>
      </c>
      <c r="N184" s="32">
        <f>IFERROR(VLOOKUP($D184,'SAP Data'!$A$7:$OA$1795,N$4,FALSE),"")</f>
        <v>339459.35</v>
      </c>
      <c r="O184" s="32">
        <f>IFERROR(VLOOKUP($D184,'SAP Data'!$A$7:$OA$1795,O$4,FALSE),"")</f>
        <v>313107.89</v>
      </c>
      <c r="P184" s="32">
        <f>IFERROR(VLOOKUP($D184,'SAP Data'!$A$7:$OA$1795,P$4,FALSE),"")</f>
        <v>286756.43</v>
      </c>
      <c r="Q184" s="32">
        <f>IFERROR(VLOOKUP($D184,'SAP Data'!$A$7:$OA$1795,Q$4,FALSE),"")</f>
        <v>260404.97</v>
      </c>
      <c r="R184" s="32">
        <f>IFERROR(VLOOKUP($D184,'SAP Data'!$A$7:$OA$1795,R$4,FALSE),"")</f>
        <v>234053.51</v>
      </c>
      <c r="T184" s="32">
        <f t="shared" si="16"/>
        <v>327107.8895833334</v>
      </c>
      <c r="U184" s="13"/>
      <c r="V184" s="13">
        <f t="shared" si="17"/>
        <v>327107.8895833334</v>
      </c>
      <c r="Y184" s="13">
        <f t="shared" si="18"/>
        <v>0</v>
      </c>
      <c r="AA184" s="13">
        <f t="shared" si="19"/>
        <v>0</v>
      </c>
      <c r="AC184" s="13">
        <f t="shared" si="20"/>
        <v>0</v>
      </c>
      <c r="AE184" s="13">
        <f t="shared" si="21"/>
        <v>0</v>
      </c>
      <c r="AG184" s="13">
        <f t="shared" si="22"/>
        <v>0</v>
      </c>
      <c r="AI184" s="13">
        <f t="shared" si="23"/>
        <v>0</v>
      </c>
      <c r="AJ184" s="15"/>
    </row>
    <row r="185" spans="2:36" outlineLevel="1" x14ac:dyDescent="0.2">
      <c r="B185" s="11" t="str">
        <f>VLOOKUP(D185,'line assign basis'!$A$8:$D$788,2,FALSE)</f>
        <v>PREPMTS-NPC DEM CHGE</v>
      </c>
      <c r="C185" s="14" t="s">
        <v>447</v>
      </c>
      <c r="D185" s="14" t="s">
        <v>445</v>
      </c>
      <c r="E185" s="14">
        <f>IFERROR(VLOOKUP(D185,'line assign basis'!$A$8:$D$622,4,FALSE),"")</f>
        <v>4</v>
      </c>
      <c r="F185" s="32">
        <f>IFERROR(VLOOKUP($D185,'SAP Data'!$A$7:$OA$1791,F$4,FALSE),"")</f>
        <v>3181000</v>
      </c>
      <c r="G185" s="32">
        <f>IFERROR(VLOOKUP($D185,'SAP Data'!$A$7:$OA$1791,G$4,FALSE),"")</f>
        <v>3411000</v>
      </c>
      <c r="H185" s="32">
        <f>IFERROR(VLOOKUP($D185,'SAP Data'!$A$7:$OA$1791,H$4,FALSE),"")</f>
        <v>3021000</v>
      </c>
      <c r="I185" s="32">
        <f>IFERROR(VLOOKUP($D185,'SAP Data'!$A$7:$OA$1791,I$4,FALSE),"")</f>
        <v>2044000</v>
      </c>
      <c r="J185" s="32">
        <f>IFERROR(VLOOKUP($D185,'SAP Data'!$A$7:$OA$1791,J$4,FALSE),"")</f>
        <v>937000</v>
      </c>
      <c r="K185" s="32">
        <f>IFERROR(VLOOKUP($D185,'SAP Data'!$A$7:$OA$1791,K$4,FALSE),"")</f>
        <v>359000</v>
      </c>
      <c r="L185" s="32">
        <f>IFERROR(VLOOKUP($D185,'SAP Data'!$A$7:$OA$1795,L$4,FALSE),"")</f>
        <v>49000</v>
      </c>
      <c r="M185" s="32">
        <f>IFERROR(VLOOKUP($D185,'SAP Data'!$A$7:$OA$1795,M$4,FALSE),"")</f>
        <v>0</v>
      </c>
      <c r="N185" s="32">
        <f>IFERROR(VLOOKUP($D185,'SAP Data'!$A$7:$OA$1795,N$4,FALSE),"")</f>
        <v>327000</v>
      </c>
      <c r="O185" s="32">
        <f>IFERROR(VLOOKUP($D185,'SAP Data'!$A$7:$OA$1795,O$4,FALSE),"")</f>
        <v>1031000</v>
      </c>
      <c r="P185" s="32">
        <f>IFERROR(VLOOKUP($D185,'SAP Data'!$A$7:$OA$1795,P$4,FALSE),"")</f>
        <v>1749000</v>
      </c>
      <c r="Q185" s="32">
        <f>IFERROR(VLOOKUP($D185,'SAP Data'!$A$7:$OA$1795,Q$4,FALSE),"")</f>
        <v>2465000</v>
      </c>
      <c r="R185" s="32">
        <f>IFERROR(VLOOKUP($D185,'SAP Data'!$A$7:$OA$1795,R$4,FALSE),"")</f>
        <v>3181000</v>
      </c>
      <c r="T185" s="32">
        <f t="shared" si="16"/>
        <v>1547833.3333333333</v>
      </c>
      <c r="U185" s="13"/>
      <c r="V185" s="13">
        <f t="shared" si="17"/>
        <v>1547833.3333333333</v>
      </c>
      <c r="Y185" s="13">
        <f t="shared" si="18"/>
        <v>0</v>
      </c>
      <c r="AA185" s="13">
        <f t="shared" si="19"/>
        <v>0</v>
      </c>
      <c r="AC185" s="13">
        <f t="shared" si="20"/>
        <v>0</v>
      </c>
      <c r="AE185" s="13">
        <f t="shared" si="21"/>
        <v>0</v>
      </c>
      <c r="AG185" s="13">
        <f t="shared" si="22"/>
        <v>0</v>
      </c>
      <c r="AI185" s="13">
        <f t="shared" si="23"/>
        <v>0</v>
      </c>
      <c r="AJ185" s="15"/>
    </row>
    <row r="186" spans="2:36" outlineLevel="1" x14ac:dyDescent="0.2">
      <c r="B186" s="11" t="str">
        <f>VLOOKUP(D186,'line assign basis'!$A$8:$D$788,2,FALSE)</f>
        <v>PREPMTS-DEC-NOV DEM</v>
      </c>
      <c r="C186" s="14" t="s">
        <v>450</v>
      </c>
      <c r="D186" s="14" t="s">
        <v>448</v>
      </c>
      <c r="E186" s="14">
        <f>IFERROR(VLOOKUP(D186,'line assign basis'!$A$8:$D$622,4,FALSE),"")</f>
        <v>4</v>
      </c>
      <c r="F186" s="32">
        <f>IFERROR(VLOOKUP($D186,'SAP Data'!$A$7:$OA$1791,F$4,FALSE),"")</f>
        <v>184477</v>
      </c>
      <c r="G186" s="32">
        <f>IFERROR(VLOOKUP($D186,'SAP Data'!$A$7:$OA$1791,G$4,FALSE),"")</f>
        <v>0</v>
      </c>
      <c r="H186" s="32">
        <f>IFERROR(VLOOKUP($D186,'SAP Data'!$A$7:$OA$1791,H$4,FALSE),"")</f>
        <v>309181.23</v>
      </c>
      <c r="I186" s="32">
        <f>IFERROR(VLOOKUP($D186,'SAP Data'!$A$7:$OA$1791,I$4,FALSE),"")</f>
        <v>918078.96</v>
      </c>
      <c r="J186" s="32">
        <f>IFERROR(VLOOKUP($D186,'SAP Data'!$A$7:$OA$1791,J$4,FALSE),"")</f>
        <v>1583799.11</v>
      </c>
      <c r="K186" s="32">
        <f>IFERROR(VLOOKUP($D186,'SAP Data'!$A$7:$OA$1791,K$4,FALSE),"")</f>
        <v>1672057.34</v>
      </c>
      <c r="L186" s="32">
        <f>IFERROR(VLOOKUP($D186,'SAP Data'!$A$7:$OA$1795,L$4,FALSE),"")</f>
        <v>1296771.49</v>
      </c>
      <c r="M186" s="32">
        <f>IFERROR(VLOOKUP($D186,'SAP Data'!$A$7:$OA$1795,M$4,FALSE),"")</f>
        <v>968833.19</v>
      </c>
      <c r="N186" s="32">
        <f>IFERROR(VLOOKUP($D186,'SAP Data'!$A$7:$OA$1795,N$4,FALSE),"")</f>
        <v>878706.46</v>
      </c>
      <c r="O186" s="32">
        <f>IFERROR(VLOOKUP($D186,'SAP Data'!$A$7:$OA$1795,O$4,FALSE),"")</f>
        <v>547791.16</v>
      </c>
      <c r="P186" s="32">
        <f>IFERROR(VLOOKUP($D186,'SAP Data'!$A$7:$OA$1795,P$4,FALSE),"")</f>
        <v>411509.43</v>
      </c>
      <c r="Q186" s="32">
        <f>IFERROR(VLOOKUP($D186,'SAP Data'!$A$7:$OA$1795,Q$4,FALSE),"")</f>
        <v>302369.7</v>
      </c>
      <c r="R186" s="32">
        <f>IFERROR(VLOOKUP($D186,'SAP Data'!$A$7:$OA$1795,R$4,FALSE),"")</f>
        <v>257160.4</v>
      </c>
      <c r="T186" s="32">
        <f t="shared" si="16"/>
        <v>759159.73083333333</v>
      </c>
      <c r="U186" s="13"/>
      <c r="V186" s="13">
        <f t="shared" si="17"/>
        <v>759159.73083333333</v>
      </c>
      <c r="Y186" s="13">
        <f t="shared" si="18"/>
        <v>0</v>
      </c>
      <c r="AA186" s="13">
        <f t="shared" si="19"/>
        <v>0</v>
      </c>
      <c r="AC186" s="13">
        <f t="shared" si="20"/>
        <v>0</v>
      </c>
      <c r="AE186" s="13">
        <f t="shared" si="21"/>
        <v>0</v>
      </c>
      <c r="AG186" s="13">
        <f t="shared" si="22"/>
        <v>0</v>
      </c>
      <c r="AI186" s="13">
        <f t="shared" si="23"/>
        <v>0</v>
      </c>
      <c r="AJ186" s="15"/>
    </row>
    <row r="187" spans="2:36" outlineLevel="1" x14ac:dyDescent="0.2">
      <c r="B187" s="11" t="str">
        <f>VLOOKUP(D187,'line assign basis'!$A$8:$D$788,2,FALSE)</f>
        <v>WC INS Recover - ST</v>
      </c>
      <c r="C187" s="14" t="s">
        <v>453</v>
      </c>
      <c r="D187" s="14" t="s">
        <v>451</v>
      </c>
      <c r="E187" s="14">
        <f>IFERROR(VLOOKUP(D187,'line assign basis'!$A$8:$D$622,4,FALSE),"")</f>
        <v>4</v>
      </c>
      <c r="F187" s="32">
        <f>IFERROR(VLOOKUP($D187,'SAP Data'!$A$7:$OA$1791,F$4,FALSE),"")</f>
        <v>194364.68</v>
      </c>
      <c r="G187" s="32">
        <f>IFERROR(VLOOKUP($D187,'SAP Data'!$A$7:$OA$1791,G$4,FALSE),"")</f>
        <v>179304.75</v>
      </c>
      <c r="H187" s="32">
        <f>IFERROR(VLOOKUP($D187,'SAP Data'!$A$7:$OA$1791,H$4,FALSE),"")</f>
        <v>146185.29999999999</v>
      </c>
      <c r="I187" s="32">
        <f>IFERROR(VLOOKUP($D187,'SAP Data'!$A$7:$OA$1791,I$4,FALSE),"")</f>
        <v>213809.42</v>
      </c>
      <c r="J187" s="32">
        <f>IFERROR(VLOOKUP($D187,'SAP Data'!$A$7:$OA$1791,J$4,FALSE),"")</f>
        <v>1944404.36</v>
      </c>
      <c r="K187" s="32">
        <f>IFERROR(VLOOKUP($D187,'SAP Data'!$A$7:$OA$1791,K$4,FALSE),"")</f>
        <v>1931758.36</v>
      </c>
      <c r="L187" s="32">
        <f>IFERROR(VLOOKUP($D187,'SAP Data'!$A$7:$OA$1795,L$4,FALSE),"")</f>
        <v>211697.66</v>
      </c>
      <c r="M187" s="32">
        <f>IFERROR(VLOOKUP($D187,'SAP Data'!$A$7:$OA$1795,M$4,FALSE),"")</f>
        <v>1892787.37</v>
      </c>
      <c r="N187" s="32">
        <f>IFERROR(VLOOKUP($D187,'SAP Data'!$A$7:$OA$1795,N$4,FALSE),"")</f>
        <v>1881977.69</v>
      </c>
      <c r="O187" s="32">
        <f>IFERROR(VLOOKUP($D187,'SAP Data'!$A$7:$OA$1795,O$4,FALSE),"")</f>
        <v>209968.94</v>
      </c>
      <c r="P187" s="32">
        <f>IFERROR(VLOOKUP($D187,'SAP Data'!$A$7:$OA$1795,P$4,FALSE),"")</f>
        <v>1807437.3</v>
      </c>
      <c r="Q187" s="32">
        <f>IFERROR(VLOOKUP($D187,'SAP Data'!$A$7:$OA$1795,Q$4,FALSE),"")</f>
        <v>1801137.38</v>
      </c>
      <c r="R187" s="32">
        <f>IFERROR(VLOOKUP($D187,'SAP Data'!$A$7:$OA$1795,R$4,FALSE),"")</f>
        <v>235375.63</v>
      </c>
      <c r="T187" s="32">
        <f t="shared" si="16"/>
        <v>1036278.22375</v>
      </c>
      <c r="U187" s="13"/>
      <c r="V187" s="13">
        <f t="shared" si="17"/>
        <v>1036278.22375</v>
      </c>
      <c r="Y187" s="13">
        <f t="shared" si="18"/>
        <v>0</v>
      </c>
      <c r="AA187" s="13">
        <f t="shared" si="19"/>
        <v>0</v>
      </c>
      <c r="AC187" s="13">
        <f t="shared" si="20"/>
        <v>0</v>
      </c>
      <c r="AE187" s="13">
        <f t="shared" si="21"/>
        <v>0</v>
      </c>
      <c r="AG187" s="13">
        <f t="shared" si="22"/>
        <v>0</v>
      </c>
      <c r="AI187" s="13">
        <f t="shared" si="23"/>
        <v>0</v>
      </c>
      <c r="AJ187" s="15"/>
    </row>
    <row r="188" spans="2:36" outlineLevel="1" x14ac:dyDescent="0.2">
      <c r="B188" s="11" t="str">
        <f>VLOOKUP(D188,'line assign basis'!$A$8:$D$788,2,FALSE)</f>
        <v>Cash in Escrow</v>
      </c>
      <c r="C188" s="14" t="s">
        <v>456</v>
      </c>
      <c r="D188" s="14" t="s">
        <v>454</v>
      </c>
      <c r="E188" s="14">
        <f>IFERROR(VLOOKUP(D188,'line assign basis'!$A$8:$D$622,4,FALSE),"")</f>
        <v>4</v>
      </c>
      <c r="F188" s="32">
        <f>IFERROR(VLOOKUP($D188,'SAP Data'!$A$7:$OA$1791,F$4,FALSE),"")</f>
        <v>0</v>
      </c>
      <c r="G188" s="32">
        <f>IFERROR(VLOOKUP($D188,'SAP Data'!$A$7:$OA$1791,G$4,FALSE),"")</f>
        <v>0</v>
      </c>
      <c r="H188" s="32">
        <f>IFERROR(VLOOKUP($D188,'SAP Data'!$A$7:$OA$1791,H$4,FALSE),"")</f>
        <v>0</v>
      </c>
      <c r="I188" s="32">
        <f>IFERROR(VLOOKUP($D188,'SAP Data'!$A$7:$OA$1791,I$4,FALSE),"")</f>
        <v>0</v>
      </c>
      <c r="J188" s="32">
        <f>IFERROR(VLOOKUP($D188,'SAP Data'!$A$7:$OA$1791,J$4,FALSE),"")</f>
        <v>0</v>
      </c>
      <c r="K188" s="32">
        <f>IFERROR(VLOOKUP($D188,'SAP Data'!$A$7:$OA$1791,K$4,FALSE),"")</f>
        <v>0</v>
      </c>
      <c r="L188" s="32">
        <f>IFERROR(VLOOKUP($D188,'SAP Data'!$A$7:$OA$1795,L$4,FALSE),"")</f>
        <v>0</v>
      </c>
      <c r="M188" s="32">
        <f>IFERROR(VLOOKUP($D188,'SAP Data'!$A$7:$OA$1795,M$4,FALSE),"")</f>
        <v>0</v>
      </c>
      <c r="N188" s="32">
        <f>IFERROR(VLOOKUP($D188,'SAP Data'!$A$7:$OA$1795,N$4,FALSE),"")</f>
        <v>0</v>
      </c>
      <c r="O188" s="32">
        <f>IFERROR(VLOOKUP($D188,'SAP Data'!$A$7:$OA$1795,O$4,FALSE),"")</f>
        <v>0</v>
      </c>
      <c r="P188" s="32">
        <f>IFERROR(VLOOKUP($D188,'SAP Data'!$A$7:$OA$1795,P$4,FALSE),"")</f>
        <v>0</v>
      </c>
      <c r="Q188" s="32">
        <f>IFERROR(VLOOKUP($D188,'SAP Data'!$A$7:$OA$1795,Q$4,FALSE),"")</f>
        <v>0</v>
      </c>
      <c r="R188" s="32">
        <f>IFERROR(VLOOKUP($D188,'SAP Data'!$A$7:$OA$1795,R$4,FALSE),"")</f>
        <v>0</v>
      </c>
      <c r="T188" s="32">
        <f t="shared" si="16"/>
        <v>0</v>
      </c>
      <c r="U188" s="13"/>
      <c r="V188" s="13">
        <f t="shared" si="17"/>
        <v>0</v>
      </c>
      <c r="Y188" s="13">
        <f t="shared" si="18"/>
        <v>0</v>
      </c>
      <c r="AA188" s="13">
        <f t="shared" si="19"/>
        <v>0</v>
      </c>
      <c r="AC188" s="13">
        <f t="shared" si="20"/>
        <v>0</v>
      </c>
      <c r="AE188" s="13">
        <f t="shared" si="21"/>
        <v>0</v>
      </c>
      <c r="AG188" s="13">
        <f t="shared" si="22"/>
        <v>0</v>
      </c>
      <c r="AI188" s="13">
        <f t="shared" si="23"/>
        <v>0</v>
      </c>
      <c r="AJ188" s="15"/>
    </row>
    <row r="189" spans="2:36" outlineLevel="1" x14ac:dyDescent="0.2">
      <c r="B189" s="11" t="str">
        <f>VLOOKUP(D189,'line assign basis'!$A$8:$D$788,2,FALSE)</f>
        <v>US BANK-OLGA INVEST</v>
      </c>
      <c r="C189" s="14" t="s">
        <v>459</v>
      </c>
      <c r="D189" s="14" t="s">
        <v>457</v>
      </c>
      <c r="E189" s="14">
        <f>IFERROR(VLOOKUP(D189,'line assign basis'!$A$8:$D$622,4,FALSE),"")</f>
        <v>4</v>
      </c>
      <c r="F189" s="32">
        <f>IFERROR(VLOOKUP($D189,'SAP Data'!$A$7:$OA$1791,F$4,FALSE),"")</f>
        <v>1160469.53</v>
      </c>
      <c r="G189" s="32">
        <f>IFERROR(VLOOKUP($D189,'SAP Data'!$A$7:$OA$1791,G$4,FALSE),"")</f>
        <v>1209622.1200000001</v>
      </c>
      <c r="H189" s="32">
        <f>IFERROR(VLOOKUP($D189,'SAP Data'!$A$7:$OA$1791,H$4,FALSE),"")</f>
        <v>948848.19</v>
      </c>
      <c r="I189" s="32">
        <f>IFERROR(VLOOKUP($D189,'SAP Data'!$A$7:$OA$1791,I$4,FALSE),"")</f>
        <v>952475.09</v>
      </c>
      <c r="J189" s="32">
        <f>IFERROR(VLOOKUP($D189,'SAP Data'!$A$7:$OA$1791,J$4,FALSE),"")</f>
        <v>1076799.3600000001</v>
      </c>
      <c r="K189" s="32">
        <f>IFERROR(VLOOKUP($D189,'SAP Data'!$A$7:$OA$1791,K$4,FALSE),"")</f>
        <v>1108634.3899999999</v>
      </c>
      <c r="L189" s="32">
        <f>IFERROR(VLOOKUP($D189,'SAP Data'!$A$7:$OA$1795,L$4,FALSE),"")</f>
        <v>1235844.42</v>
      </c>
      <c r="M189" s="32">
        <f>IFERROR(VLOOKUP($D189,'SAP Data'!$A$7:$OA$1795,M$4,FALSE),"")</f>
        <v>1352925.1</v>
      </c>
      <c r="N189" s="32">
        <f>IFERROR(VLOOKUP($D189,'SAP Data'!$A$7:$OA$1795,N$4,FALSE),"")</f>
        <v>1598152.22</v>
      </c>
      <c r="O189" s="32">
        <f>IFERROR(VLOOKUP($D189,'SAP Data'!$A$7:$OA$1795,O$4,FALSE),"")</f>
        <v>1752935.56</v>
      </c>
      <c r="P189" s="32">
        <f>IFERROR(VLOOKUP($D189,'SAP Data'!$A$7:$OA$1795,P$4,FALSE),"")</f>
        <v>1373740.64</v>
      </c>
      <c r="Q189" s="32">
        <f>IFERROR(VLOOKUP($D189,'SAP Data'!$A$7:$OA$1795,Q$4,FALSE),"")</f>
        <v>1320783.1399999999</v>
      </c>
      <c r="R189" s="32">
        <f>IFERROR(VLOOKUP($D189,'SAP Data'!$A$7:$OA$1795,R$4,FALSE),"")</f>
        <v>1310551.1499999999</v>
      </c>
      <c r="T189" s="32">
        <f t="shared" si="16"/>
        <v>1263855.8808333336</v>
      </c>
      <c r="U189" s="13"/>
      <c r="V189" s="13">
        <f t="shared" si="17"/>
        <v>1263855.8808333336</v>
      </c>
      <c r="Y189" s="13">
        <f t="shared" si="18"/>
        <v>0</v>
      </c>
      <c r="AA189" s="13">
        <f t="shared" si="19"/>
        <v>0</v>
      </c>
      <c r="AC189" s="13">
        <f t="shared" si="20"/>
        <v>0</v>
      </c>
      <c r="AE189" s="13">
        <f t="shared" si="21"/>
        <v>0</v>
      </c>
      <c r="AG189" s="13">
        <f t="shared" si="22"/>
        <v>0</v>
      </c>
      <c r="AI189" s="13">
        <f t="shared" si="23"/>
        <v>0</v>
      </c>
      <c r="AJ189" s="15"/>
    </row>
    <row r="190" spans="2:36" outlineLevel="1" x14ac:dyDescent="0.2">
      <c r="B190" s="11" t="str">
        <f>VLOOKUP(D190,'line assign basis'!$A$8:$D$788,2,FALSE)</f>
        <v>US BANK-OLIEE INVEST</v>
      </c>
      <c r="C190" s="14" t="s">
        <v>462</v>
      </c>
      <c r="D190" s="14" t="s">
        <v>460</v>
      </c>
      <c r="E190" s="14">
        <f>IFERROR(VLOOKUP(D190,'line assign basis'!$A$8:$D$622,4,FALSE),"")</f>
        <v>4</v>
      </c>
      <c r="F190" s="32">
        <f>IFERROR(VLOOKUP($D190,'SAP Data'!$A$7:$OA$1791,F$4,FALSE),"")</f>
        <v>1866115.35</v>
      </c>
      <c r="G190" s="32">
        <f>IFERROR(VLOOKUP($D190,'SAP Data'!$A$7:$OA$1791,G$4,FALSE),"")</f>
        <v>1702468.14</v>
      </c>
      <c r="H190" s="32">
        <f>IFERROR(VLOOKUP($D190,'SAP Data'!$A$7:$OA$1791,H$4,FALSE),"")</f>
        <v>1667462.31</v>
      </c>
      <c r="I190" s="32">
        <f>IFERROR(VLOOKUP($D190,'SAP Data'!$A$7:$OA$1791,I$4,FALSE),"")</f>
        <v>1721430.13</v>
      </c>
      <c r="J190" s="32">
        <f>IFERROR(VLOOKUP($D190,'SAP Data'!$A$7:$OA$1791,J$4,FALSE),"")</f>
        <v>2031033.05</v>
      </c>
      <c r="K190" s="32">
        <f>IFERROR(VLOOKUP($D190,'SAP Data'!$A$7:$OA$1791,K$4,FALSE),"")</f>
        <v>2544640.62</v>
      </c>
      <c r="L190" s="32">
        <f>IFERROR(VLOOKUP($D190,'SAP Data'!$A$7:$OA$1795,L$4,FALSE),"")</f>
        <v>3091074.99</v>
      </c>
      <c r="M190" s="32">
        <f>IFERROR(VLOOKUP($D190,'SAP Data'!$A$7:$OA$1795,M$4,FALSE),"")</f>
        <v>3232953.98</v>
      </c>
      <c r="N190" s="32">
        <f>IFERROR(VLOOKUP($D190,'SAP Data'!$A$7:$OA$1795,N$4,FALSE),"")</f>
        <v>3372676.43</v>
      </c>
      <c r="O190" s="32">
        <f>IFERROR(VLOOKUP($D190,'SAP Data'!$A$7:$OA$1795,O$4,FALSE),"")</f>
        <v>3509519.83</v>
      </c>
      <c r="P190" s="32">
        <f>IFERROR(VLOOKUP($D190,'SAP Data'!$A$7:$OA$1795,P$4,FALSE),"")</f>
        <v>3563180.15</v>
      </c>
      <c r="Q190" s="32">
        <f>IFERROR(VLOOKUP($D190,'SAP Data'!$A$7:$OA$1795,Q$4,FALSE),"")</f>
        <v>3669287.27</v>
      </c>
      <c r="R190" s="32">
        <f>IFERROR(VLOOKUP($D190,'SAP Data'!$A$7:$OA$1795,R$4,FALSE),"")</f>
        <v>3771369.52</v>
      </c>
      <c r="T190" s="32">
        <f t="shared" si="16"/>
        <v>2743705.7779166671</v>
      </c>
      <c r="U190" s="13"/>
      <c r="V190" s="13">
        <f t="shared" si="17"/>
        <v>2743705.7779166671</v>
      </c>
      <c r="Y190" s="13">
        <f t="shared" si="18"/>
        <v>0</v>
      </c>
      <c r="AA190" s="13">
        <f t="shared" si="19"/>
        <v>0</v>
      </c>
      <c r="AC190" s="13">
        <f t="shared" si="20"/>
        <v>0</v>
      </c>
      <c r="AE190" s="13">
        <f t="shared" si="21"/>
        <v>0</v>
      </c>
      <c r="AG190" s="13">
        <f t="shared" si="22"/>
        <v>0</v>
      </c>
      <c r="AI190" s="13">
        <f t="shared" si="23"/>
        <v>0</v>
      </c>
      <c r="AJ190" s="15"/>
    </row>
    <row r="191" spans="2:36" outlineLevel="1" x14ac:dyDescent="0.2">
      <c r="B191" s="11" t="str">
        <f>VLOOKUP(D191,'line assign basis'!$A$8:$D$788,2,FALSE)</f>
        <v>SMART ENERGY INVEST</v>
      </c>
      <c r="C191" s="14" t="s">
        <v>465</v>
      </c>
      <c r="D191" s="14" t="s">
        <v>463</v>
      </c>
      <c r="E191" s="14">
        <f>IFERROR(VLOOKUP(D191,'line assign basis'!$A$8:$D$622,4,FALSE),"")</f>
        <v>4</v>
      </c>
      <c r="F191" s="32">
        <f>IFERROR(VLOOKUP($D191,'SAP Data'!$A$7:$OA$1791,F$4,FALSE),"")</f>
        <v>144174.09</v>
      </c>
      <c r="G191" s="32">
        <f>IFERROR(VLOOKUP($D191,'SAP Data'!$A$7:$OA$1791,G$4,FALSE),"")</f>
        <v>149324.1</v>
      </c>
      <c r="H191" s="32">
        <f>IFERROR(VLOOKUP($D191,'SAP Data'!$A$7:$OA$1791,H$4,FALSE),"")</f>
        <v>215385.32</v>
      </c>
      <c r="I191" s="32">
        <f>IFERROR(VLOOKUP($D191,'SAP Data'!$A$7:$OA$1791,I$4,FALSE),"")</f>
        <v>314129.51</v>
      </c>
      <c r="J191" s="32">
        <f>IFERROR(VLOOKUP($D191,'SAP Data'!$A$7:$OA$1791,J$4,FALSE),"")</f>
        <v>441045.83</v>
      </c>
      <c r="K191" s="32">
        <f>IFERROR(VLOOKUP($D191,'SAP Data'!$A$7:$OA$1791,K$4,FALSE),"")</f>
        <v>414942.81</v>
      </c>
      <c r="L191" s="32">
        <f>IFERROR(VLOOKUP($D191,'SAP Data'!$A$7:$OA$1795,L$4,FALSE),"")</f>
        <v>458356.54</v>
      </c>
      <c r="M191" s="32">
        <f>IFERROR(VLOOKUP($D191,'SAP Data'!$A$7:$OA$1795,M$4,FALSE),"")</f>
        <v>395358.6</v>
      </c>
      <c r="N191" s="32">
        <f>IFERROR(VLOOKUP($D191,'SAP Data'!$A$7:$OA$1795,N$4,FALSE),"")</f>
        <v>333875.46999999997</v>
      </c>
      <c r="O191" s="32">
        <f>IFERROR(VLOOKUP($D191,'SAP Data'!$A$7:$OA$1795,O$4,FALSE),"")</f>
        <v>228138.93</v>
      </c>
      <c r="P191" s="32">
        <f>IFERROR(VLOOKUP($D191,'SAP Data'!$A$7:$OA$1795,P$4,FALSE),"")</f>
        <v>200383.58</v>
      </c>
      <c r="Q191" s="32">
        <f>IFERROR(VLOOKUP($D191,'SAP Data'!$A$7:$OA$1795,Q$4,FALSE),"")</f>
        <v>176613.97</v>
      </c>
      <c r="R191" s="32">
        <f>IFERROR(VLOOKUP($D191,'SAP Data'!$A$7:$OA$1795,R$4,FALSE),"")</f>
        <v>163032.51</v>
      </c>
      <c r="T191" s="32">
        <f t="shared" si="16"/>
        <v>290096.49666666664</v>
      </c>
      <c r="U191" s="13"/>
      <c r="V191" s="13">
        <f t="shared" si="17"/>
        <v>290096.49666666664</v>
      </c>
      <c r="Y191" s="13">
        <f t="shared" si="18"/>
        <v>0</v>
      </c>
      <c r="AA191" s="13">
        <f t="shared" si="19"/>
        <v>0</v>
      </c>
      <c r="AC191" s="13">
        <f t="shared" si="20"/>
        <v>0</v>
      </c>
      <c r="AE191" s="13">
        <f t="shared" si="21"/>
        <v>0</v>
      </c>
      <c r="AG191" s="13">
        <f t="shared" si="22"/>
        <v>0</v>
      </c>
      <c r="AI191" s="13">
        <f t="shared" si="23"/>
        <v>0</v>
      </c>
      <c r="AJ191" s="15"/>
    </row>
    <row r="192" spans="2:36" outlineLevel="1" x14ac:dyDescent="0.2">
      <c r="B192" s="11" t="str">
        <f>VLOOKUP(D192,'line assign basis'!$A$8:$D$788,2,FALSE)</f>
        <v>A/R INTERCO-WTR SR</v>
      </c>
      <c r="C192" s="14" t="s">
        <v>2912</v>
      </c>
      <c r="D192" s="56" t="s">
        <v>2922</v>
      </c>
      <c r="E192" s="14">
        <f>IFERROR(VLOOKUP(D192,'line assign basis'!$A$8:$D$622,4,FALSE),"")</f>
        <v>2</v>
      </c>
      <c r="F192" s="32">
        <f>IFERROR(VLOOKUP($D192,'SAP Data'!$A$7:$OA$1791,F$4,FALSE),"")</f>
        <v>0</v>
      </c>
      <c r="G192" s="32">
        <f>IFERROR(VLOOKUP($D192,'SAP Data'!$A$7:$OA$1791,G$4,FALSE),"")</f>
        <v>0</v>
      </c>
      <c r="H192" s="32">
        <f>IFERROR(VLOOKUP($D192,'SAP Data'!$A$7:$OA$1791,H$4,FALSE),"")</f>
        <v>0</v>
      </c>
      <c r="I192" s="32">
        <f>IFERROR(VLOOKUP($D192,'SAP Data'!$A$7:$OA$1791,I$4,FALSE),"")</f>
        <v>0</v>
      </c>
      <c r="J192" s="32">
        <f>IFERROR(VLOOKUP($D192,'SAP Data'!$A$7:$OA$1791,J$4,FALSE),"")</f>
        <v>0</v>
      </c>
      <c r="K192" s="32">
        <f>IFERROR(VLOOKUP($D192,'SAP Data'!$A$7:$OA$1791,K$4,FALSE),"")</f>
        <v>-5576.92</v>
      </c>
      <c r="L192" s="32">
        <f>IFERROR(VLOOKUP($D192,'SAP Data'!$A$7:$OA$1795,L$4,FALSE),"")</f>
        <v>0</v>
      </c>
      <c r="M192" s="32">
        <f>IFERROR(VLOOKUP($D192,'SAP Data'!$A$7:$OA$1795,M$4,FALSE),"")</f>
        <v>0</v>
      </c>
      <c r="N192" s="32">
        <f>IFERROR(VLOOKUP($D192,'SAP Data'!$A$7:$OA$1795,N$4,FALSE),"")</f>
        <v>0</v>
      </c>
      <c r="O192" s="32">
        <f>IFERROR(VLOOKUP($D192,'SAP Data'!$A$7:$OA$1795,O$4,FALSE),"")</f>
        <v>0</v>
      </c>
      <c r="P192" s="32">
        <f>IFERROR(VLOOKUP($D192,'SAP Data'!$A$7:$OA$1795,P$4,FALSE),"")</f>
        <v>0</v>
      </c>
      <c r="Q192" s="32">
        <f>IFERROR(VLOOKUP($D192,'SAP Data'!$A$7:$OA$1795,Q$4,FALSE),"")</f>
        <v>0</v>
      </c>
      <c r="R192" s="32">
        <f>IFERROR(VLOOKUP($D192,'SAP Data'!$A$7:$OA$1795,R$4,FALSE),"")</f>
        <v>0</v>
      </c>
      <c r="T192" s="32">
        <f t="shared" si="16"/>
        <v>-464.74333333333334</v>
      </c>
      <c r="U192" s="13"/>
      <c r="V192" s="13">
        <f t="shared" si="17"/>
        <v>0</v>
      </c>
      <c r="Y192" s="13">
        <f t="shared" si="18"/>
        <v>0</v>
      </c>
      <c r="AA192" s="13">
        <f t="shared" si="19"/>
        <v>0</v>
      </c>
      <c r="AC192" s="13">
        <f t="shared" si="20"/>
        <v>0</v>
      </c>
      <c r="AE192" s="13">
        <f t="shared" si="21"/>
        <v>-464.74333333333334</v>
      </c>
      <c r="AG192" s="13">
        <f t="shared" si="22"/>
        <v>0</v>
      </c>
      <c r="AI192" s="13">
        <f t="shared" si="23"/>
        <v>0</v>
      </c>
      <c r="AJ192" s="15"/>
    </row>
    <row r="193" spans="2:36" outlineLevel="1" x14ac:dyDescent="0.2">
      <c r="B193" s="11" t="str">
        <f>VLOOKUP(D193,'line assign basis'!$A$8:$D$788,2,FALSE)</f>
        <v>A/R INTERCO-WTR SRE</v>
      </c>
      <c r="C193" s="14" t="s">
        <v>2914</v>
      </c>
      <c r="D193" s="56" t="s">
        <v>2923</v>
      </c>
      <c r="E193" s="14">
        <f>IFERROR(VLOOKUP(D193,'line assign basis'!$A$8:$D$622,4,FALSE),"")</f>
        <v>2</v>
      </c>
      <c r="F193" s="32">
        <f>IFERROR(VLOOKUP($D193,'SAP Data'!$A$7:$OA$1791,F$4,FALSE),"")</f>
        <v>0</v>
      </c>
      <c r="G193" s="32">
        <f>IFERROR(VLOOKUP($D193,'SAP Data'!$A$7:$OA$1791,G$4,FALSE),"")</f>
        <v>0</v>
      </c>
      <c r="H193" s="32">
        <f>IFERROR(VLOOKUP($D193,'SAP Data'!$A$7:$OA$1791,H$4,FALSE),"")</f>
        <v>0</v>
      </c>
      <c r="I193" s="32">
        <f>IFERROR(VLOOKUP($D193,'SAP Data'!$A$7:$OA$1791,I$4,FALSE),"")</f>
        <v>0</v>
      </c>
      <c r="J193" s="32">
        <f>IFERROR(VLOOKUP($D193,'SAP Data'!$A$7:$OA$1791,J$4,FALSE),"")</f>
        <v>0</v>
      </c>
      <c r="K193" s="32">
        <f>IFERROR(VLOOKUP($D193,'SAP Data'!$A$7:$OA$1791,K$4,FALSE),"")</f>
        <v>0</v>
      </c>
      <c r="L193" s="32">
        <f>IFERROR(VLOOKUP($D193,'SAP Data'!$A$7:$OA$1795,L$4,FALSE),"")</f>
        <v>0</v>
      </c>
      <c r="M193" s="32">
        <f>IFERROR(VLOOKUP($D193,'SAP Data'!$A$7:$OA$1795,M$4,FALSE),"")</f>
        <v>0</v>
      </c>
      <c r="N193" s="32">
        <f>IFERROR(VLOOKUP($D193,'SAP Data'!$A$7:$OA$1795,N$4,FALSE),"")</f>
        <v>0</v>
      </c>
      <c r="O193" s="32">
        <f>IFERROR(VLOOKUP($D193,'SAP Data'!$A$7:$OA$1795,O$4,FALSE),"")</f>
        <v>0</v>
      </c>
      <c r="P193" s="32">
        <f>IFERROR(VLOOKUP($D193,'SAP Data'!$A$7:$OA$1795,P$4,FALSE),"")</f>
        <v>0</v>
      </c>
      <c r="Q193" s="32">
        <f>IFERROR(VLOOKUP($D193,'SAP Data'!$A$7:$OA$1795,Q$4,FALSE),"")</f>
        <v>0</v>
      </c>
      <c r="R193" s="32">
        <f>IFERROR(VLOOKUP($D193,'SAP Data'!$A$7:$OA$1795,R$4,FALSE),"")</f>
        <v>0</v>
      </c>
      <c r="T193" s="32">
        <f t="shared" si="16"/>
        <v>0</v>
      </c>
      <c r="U193" s="13"/>
      <c r="V193" s="13">
        <f t="shared" si="17"/>
        <v>0</v>
      </c>
      <c r="Y193" s="13">
        <f t="shared" si="18"/>
        <v>0</v>
      </c>
      <c r="AA193" s="13">
        <f t="shared" si="19"/>
        <v>0</v>
      </c>
      <c r="AC193" s="13">
        <f t="shared" si="20"/>
        <v>0</v>
      </c>
      <c r="AE193" s="13">
        <f t="shared" si="21"/>
        <v>0</v>
      </c>
      <c r="AG193" s="13">
        <f t="shared" si="22"/>
        <v>0</v>
      </c>
      <c r="AI193" s="13">
        <f t="shared" si="23"/>
        <v>0</v>
      </c>
      <c r="AJ193" s="15"/>
    </row>
    <row r="194" spans="2:36" outlineLevel="1" x14ac:dyDescent="0.2">
      <c r="B194" s="11" t="str">
        <f>VLOOKUP(D194,'line assign basis'!$A$8:$D$788,2,FALSE)</f>
        <v>A/R INTERCO-NWNEN</v>
      </c>
      <c r="C194" s="14" t="s">
        <v>467</v>
      </c>
      <c r="D194" s="14" t="s">
        <v>466</v>
      </c>
      <c r="E194" s="14">
        <f>IFERROR(VLOOKUP(D194,'line assign basis'!$A$8:$D$622,4,FALSE),"")</f>
        <v>2</v>
      </c>
      <c r="F194" s="32">
        <f>IFERROR(VLOOKUP($D194,'SAP Data'!$A$7:$OA$1791,F$4,FALSE),"")</f>
        <v>219.19</v>
      </c>
      <c r="G194" s="32">
        <f>IFERROR(VLOOKUP($D194,'SAP Data'!$A$7:$OA$1791,G$4,FALSE),"")</f>
        <v>0</v>
      </c>
      <c r="H194" s="32">
        <f>IFERROR(VLOOKUP($D194,'SAP Data'!$A$7:$OA$1791,H$4,FALSE),"")</f>
        <v>3980.82</v>
      </c>
      <c r="I194" s="32">
        <f>IFERROR(VLOOKUP($D194,'SAP Data'!$A$7:$OA$1791,I$4,FALSE),"")</f>
        <v>407.97</v>
      </c>
      <c r="J194" s="32">
        <f>IFERROR(VLOOKUP($D194,'SAP Data'!$A$7:$OA$1791,J$4,FALSE),"")</f>
        <v>5576.92</v>
      </c>
      <c r="K194" s="32">
        <f>IFERROR(VLOOKUP($D194,'SAP Data'!$A$7:$OA$1791,K$4,FALSE),"")</f>
        <v>5627.16</v>
      </c>
      <c r="L194" s="32">
        <f>IFERROR(VLOOKUP($D194,'SAP Data'!$A$7:$OA$1795,L$4,FALSE),"")</f>
        <v>165.28</v>
      </c>
      <c r="M194" s="32">
        <f>IFERROR(VLOOKUP($D194,'SAP Data'!$A$7:$OA$1795,M$4,FALSE),"")</f>
        <v>330.56</v>
      </c>
      <c r="N194" s="32">
        <f>IFERROR(VLOOKUP($D194,'SAP Data'!$A$7:$OA$1795,N$4,FALSE),"")</f>
        <v>495.83</v>
      </c>
      <c r="O194" s="32">
        <f>IFERROR(VLOOKUP($D194,'SAP Data'!$A$7:$OA$1795,O$4,FALSE),"")</f>
        <v>2939.16</v>
      </c>
      <c r="P194" s="32">
        <f>IFERROR(VLOOKUP($D194,'SAP Data'!$A$7:$OA$1795,P$4,FALSE),"")</f>
        <v>547.08000000000004</v>
      </c>
      <c r="Q194" s="32">
        <f>IFERROR(VLOOKUP($D194,'SAP Data'!$A$7:$OA$1795,Q$4,FALSE),"")</f>
        <v>651.75</v>
      </c>
      <c r="R194" s="32">
        <f>IFERROR(VLOOKUP($D194,'SAP Data'!$A$7:$OA$1795,R$4,FALSE),"")</f>
        <v>444.78</v>
      </c>
      <c r="T194" s="32">
        <f t="shared" si="16"/>
        <v>1754.542916666667</v>
      </c>
      <c r="U194" s="13"/>
      <c r="V194" s="13">
        <f t="shared" si="17"/>
        <v>0</v>
      </c>
      <c r="Y194" s="13">
        <f t="shared" si="18"/>
        <v>0</v>
      </c>
      <c r="AA194" s="13">
        <f t="shared" si="19"/>
        <v>0</v>
      </c>
      <c r="AC194" s="13">
        <f t="shared" si="20"/>
        <v>0</v>
      </c>
      <c r="AE194" s="13">
        <f t="shared" si="21"/>
        <v>1754.542916666667</v>
      </c>
      <c r="AG194" s="13">
        <f t="shared" si="22"/>
        <v>0</v>
      </c>
      <c r="AI194" s="13">
        <f t="shared" si="23"/>
        <v>0</v>
      </c>
      <c r="AJ194" s="15"/>
    </row>
    <row r="195" spans="2:36" outlineLevel="1" x14ac:dyDescent="0.2">
      <c r="B195" s="11" t="str">
        <f>VLOOKUP(D195,'line assign basis'!$A$8:$D$788,2,FALSE)</f>
        <v>A/R INTERCO-NWNWTR</v>
      </c>
      <c r="C195" s="14" t="s">
        <v>1477</v>
      </c>
      <c r="D195" s="14" t="s">
        <v>2695</v>
      </c>
      <c r="E195" s="14">
        <f>IFERROR(VLOOKUP(D195,'line assign basis'!$A$8:$D$622,4,FALSE),"")</f>
        <v>2</v>
      </c>
      <c r="F195" s="32">
        <f>IFERROR(VLOOKUP($D195,'SAP Data'!$A$7:$OA$1791,F$4,FALSE),"")</f>
        <v>229063.32</v>
      </c>
      <c r="G195" s="32">
        <f>IFERROR(VLOOKUP($D195,'SAP Data'!$A$7:$OA$1791,G$4,FALSE),"")</f>
        <v>101078.88</v>
      </c>
      <c r="H195" s="32">
        <f>IFERROR(VLOOKUP($D195,'SAP Data'!$A$7:$OA$1791,H$4,FALSE),"")</f>
        <v>285609.84999999998</v>
      </c>
      <c r="I195" s="32">
        <f>IFERROR(VLOOKUP($D195,'SAP Data'!$A$7:$OA$1791,I$4,FALSE),"")</f>
        <v>399409.07</v>
      </c>
      <c r="J195" s="32">
        <f>IFERROR(VLOOKUP($D195,'SAP Data'!$A$7:$OA$1791,J$4,FALSE),"")</f>
        <v>85219.16</v>
      </c>
      <c r="K195" s="32">
        <f>IFERROR(VLOOKUP($D195,'SAP Data'!$A$7:$OA$1791,K$4,FALSE),"")</f>
        <v>150175.87</v>
      </c>
      <c r="L195" s="32">
        <f>IFERROR(VLOOKUP($D195,'SAP Data'!$A$7:$OA$1795,L$4,FALSE),"")</f>
        <v>197204.33</v>
      </c>
      <c r="M195" s="32">
        <f>IFERROR(VLOOKUP($D195,'SAP Data'!$A$7:$OA$1795,M$4,FALSE),"")</f>
        <v>241466.31</v>
      </c>
      <c r="N195" s="32">
        <f>IFERROR(VLOOKUP($D195,'SAP Data'!$A$7:$OA$1795,N$4,FALSE),"")</f>
        <v>124852.58</v>
      </c>
      <c r="O195" s="32">
        <f>IFERROR(VLOOKUP($D195,'SAP Data'!$A$7:$OA$1795,O$4,FALSE),"")</f>
        <v>321948.71000000002</v>
      </c>
      <c r="P195" s="32">
        <f>IFERROR(VLOOKUP($D195,'SAP Data'!$A$7:$OA$1795,P$4,FALSE),"")</f>
        <v>106678.53</v>
      </c>
      <c r="Q195" s="32">
        <f>IFERROR(VLOOKUP($D195,'SAP Data'!$A$7:$OA$1795,Q$4,FALSE),"")</f>
        <v>162634.9</v>
      </c>
      <c r="R195" s="32">
        <f>IFERROR(VLOOKUP($D195,'SAP Data'!$A$7:$OA$1795,R$4,FALSE),"")</f>
        <v>215454.64</v>
      </c>
      <c r="T195" s="32">
        <f t="shared" si="16"/>
        <v>199878.09750000003</v>
      </c>
      <c r="U195" s="13"/>
      <c r="V195" s="13">
        <f t="shared" si="17"/>
        <v>0</v>
      </c>
      <c r="Y195" s="13">
        <f t="shared" si="18"/>
        <v>0</v>
      </c>
      <c r="AA195" s="13">
        <f t="shared" si="19"/>
        <v>0</v>
      </c>
      <c r="AC195" s="13">
        <f t="shared" si="20"/>
        <v>0</v>
      </c>
      <c r="AE195" s="13">
        <f t="shared" si="21"/>
        <v>199878.09750000003</v>
      </c>
      <c r="AG195" s="13">
        <f t="shared" si="22"/>
        <v>0</v>
      </c>
      <c r="AI195" s="13">
        <f t="shared" si="23"/>
        <v>0</v>
      </c>
      <c r="AJ195" s="15"/>
    </row>
    <row r="196" spans="2:36" outlineLevel="1" x14ac:dyDescent="0.2">
      <c r="B196" s="11" t="str">
        <f>VLOOKUP(D196,'line assign basis'!$A$8:$D$788,2,FALSE)</f>
        <v>A/R INTERCO - GRS</v>
      </c>
      <c r="C196" s="14" t="s">
        <v>469</v>
      </c>
      <c r="D196" s="14" t="s">
        <v>468</v>
      </c>
      <c r="E196" s="14">
        <f>IFERROR(VLOOKUP(D196,'line assign basis'!$A$8:$D$622,4,FALSE),"")</f>
        <v>2</v>
      </c>
      <c r="F196" s="32">
        <f>IFERROR(VLOOKUP($D196,'SAP Data'!$A$7:$OA$1791,F$4,FALSE),"")</f>
        <v>34355.919999999998</v>
      </c>
      <c r="G196" s="32">
        <f>IFERROR(VLOOKUP($D196,'SAP Data'!$A$7:$OA$1791,G$4,FALSE),"")</f>
        <v>37713.78</v>
      </c>
      <c r="H196" s="32">
        <f>IFERROR(VLOOKUP($D196,'SAP Data'!$A$7:$OA$1791,H$4,FALSE),"")</f>
        <v>311783.61</v>
      </c>
      <c r="I196" s="32">
        <f>IFERROR(VLOOKUP($D196,'SAP Data'!$A$7:$OA$1791,I$4,FALSE),"")</f>
        <v>29106.63</v>
      </c>
      <c r="J196" s="32">
        <f>IFERROR(VLOOKUP($D196,'SAP Data'!$A$7:$OA$1791,J$4,FALSE),"")</f>
        <v>44024.05</v>
      </c>
      <c r="K196" s="32">
        <f>IFERROR(VLOOKUP($D196,'SAP Data'!$A$7:$OA$1791,K$4,FALSE),"")</f>
        <v>42959.43</v>
      </c>
      <c r="L196" s="32">
        <f>IFERROR(VLOOKUP($D196,'SAP Data'!$A$7:$OA$1795,L$4,FALSE),"")</f>
        <v>49172.92</v>
      </c>
      <c r="M196" s="32">
        <f>IFERROR(VLOOKUP($D196,'SAP Data'!$A$7:$OA$1795,M$4,FALSE),"")</f>
        <v>51159.44</v>
      </c>
      <c r="N196" s="32">
        <f>IFERROR(VLOOKUP($D196,'SAP Data'!$A$7:$OA$1795,N$4,FALSE),"")</f>
        <v>50645.06</v>
      </c>
      <c r="O196" s="32">
        <f>IFERROR(VLOOKUP($D196,'SAP Data'!$A$7:$OA$1795,O$4,FALSE),"")</f>
        <v>70062.990000000005</v>
      </c>
      <c r="P196" s="32">
        <f>IFERROR(VLOOKUP($D196,'SAP Data'!$A$7:$OA$1795,P$4,FALSE),"")</f>
        <v>55729.33</v>
      </c>
      <c r="Q196" s="32">
        <f>IFERROR(VLOOKUP($D196,'SAP Data'!$A$7:$OA$1795,Q$4,FALSE),"")</f>
        <v>50259.26</v>
      </c>
      <c r="R196" s="32">
        <f>IFERROR(VLOOKUP($D196,'SAP Data'!$A$7:$OA$1795,R$4,FALSE),"")</f>
        <v>56136.01</v>
      </c>
      <c r="T196" s="32">
        <f t="shared" si="16"/>
        <v>69821.872083333321</v>
      </c>
      <c r="U196" s="13"/>
      <c r="V196" s="13">
        <f t="shared" si="17"/>
        <v>0</v>
      </c>
      <c r="Y196" s="13">
        <f t="shared" si="18"/>
        <v>0</v>
      </c>
      <c r="AA196" s="13">
        <f t="shared" si="19"/>
        <v>0</v>
      </c>
      <c r="AC196" s="13">
        <f t="shared" si="20"/>
        <v>0</v>
      </c>
      <c r="AE196" s="13">
        <f t="shared" si="21"/>
        <v>69821.872083333321</v>
      </c>
      <c r="AG196" s="13">
        <f t="shared" si="22"/>
        <v>0</v>
      </c>
      <c r="AI196" s="13">
        <f t="shared" si="23"/>
        <v>0</v>
      </c>
      <c r="AJ196" s="15"/>
    </row>
    <row r="197" spans="2:36" outlineLevel="1" x14ac:dyDescent="0.2">
      <c r="B197" s="11" t="str">
        <f>VLOOKUP(D197,'line assign basis'!$A$8:$D$788,2,FALSE)</f>
        <v>A/R INTERCO-NWNGS</v>
      </c>
      <c r="C197" s="14" t="s">
        <v>471</v>
      </c>
      <c r="D197" s="14" t="s">
        <v>470</v>
      </c>
      <c r="E197" s="14">
        <f>IFERROR(VLOOKUP(D197,'line assign basis'!$A$8:$D$622,4,FALSE),"")</f>
        <v>2</v>
      </c>
      <c r="F197" s="32">
        <f>IFERROR(VLOOKUP($D197,'SAP Data'!$A$7:$OA$1791,F$4,FALSE),"")</f>
        <v>104392.86</v>
      </c>
      <c r="G197" s="32">
        <f>IFERROR(VLOOKUP($D197,'SAP Data'!$A$7:$OA$1791,G$4,FALSE),"")</f>
        <v>70264.36</v>
      </c>
      <c r="H197" s="32">
        <f>IFERROR(VLOOKUP($D197,'SAP Data'!$A$7:$OA$1791,H$4,FALSE),"")</f>
        <v>77895.41</v>
      </c>
      <c r="I197" s="32">
        <f>IFERROR(VLOOKUP($D197,'SAP Data'!$A$7:$OA$1791,I$4,FALSE),"")</f>
        <v>158824.82</v>
      </c>
      <c r="J197" s="32">
        <f>IFERROR(VLOOKUP($D197,'SAP Data'!$A$7:$OA$1791,J$4,FALSE),"")</f>
        <v>104887.33</v>
      </c>
      <c r="K197" s="32">
        <f>IFERROR(VLOOKUP($D197,'SAP Data'!$A$7:$OA$1791,K$4,FALSE),"")</f>
        <v>63174.42</v>
      </c>
      <c r="L197" s="32">
        <f>IFERROR(VLOOKUP($D197,'SAP Data'!$A$7:$OA$1795,L$4,FALSE),"")</f>
        <v>332030.14</v>
      </c>
      <c r="M197" s="32">
        <f>IFERROR(VLOOKUP($D197,'SAP Data'!$A$7:$OA$1795,M$4,FALSE),"")</f>
        <v>59986.35</v>
      </c>
      <c r="N197" s="32">
        <f>IFERROR(VLOOKUP($D197,'SAP Data'!$A$7:$OA$1795,N$4,FALSE),"")</f>
        <v>57986.239999999998</v>
      </c>
      <c r="O197" s="32">
        <f>IFERROR(VLOOKUP($D197,'SAP Data'!$A$7:$OA$1795,O$4,FALSE),"")</f>
        <v>62205.81</v>
      </c>
      <c r="P197" s="32">
        <f>IFERROR(VLOOKUP($D197,'SAP Data'!$A$7:$OA$1795,P$4,FALSE),"")</f>
        <v>61008.49</v>
      </c>
      <c r="Q197" s="32">
        <f>IFERROR(VLOOKUP($D197,'SAP Data'!$A$7:$OA$1795,Q$4,FALSE),"")</f>
        <v>55750.98</v>
      </c>
      <c r="R197" s="32">
        <f>IFERROR(VLOOKUP($D197,'SAP Data'!$A$7:$OA$1795,R$4,FALSE),"")</f>
        <v>57956.15</v>
      </c>
      <c r="T197" s="32">
        <f t="shared" si="16"/>
        <v>98765.737916666651</v>
      </c>
      <c r="U197" s="13"/>
      <c r="V197" s="13">
        <f t="shared" si="17"/>
        <v>0</v>
      </c>
      <c r="Y197" s="13">
        <f t="shared" si="18"/>
        <v>0</v>
      </c>
      <c r="AA197" s="13">
        <f t="shared" si="19"/>
        <v>0</v>
      </c>
      <c r="AC197" s="13">
        <f t="shared" si="20"/>
        <v>0</v>
      </c>
      <c r="AE197" s="13">
        <f t="shared" si="21"/>
        <v>98765.737916666651</v>
      </c>
      <c r="AG197" s="13">
        <f t="shared" si="22"/>
        <v>0</v>
      </c>
      <c r="AI197" s="13">
        <f t="shared" si="23"/>
        <v>0</v>
      </c>
      <c r="AJ197" s="15"/>
    </row>
    <row r="198" spans="2:36" outlineLevel="1" x14ac:dyDescent="0.2">
      <c r="B198" s="11" t="str">
        <f>VLOOKUP(D198,'line assign basis'!$A$8:$D$788,2,FALSE)</f>
        <v>A/R INTER NNG FIN</v>
      </c>
      <c r="C198" s="14" t="s">
        <v>474</v>
      </c>
      <c r="D198" s="14" t="s">
        <v>472</v>
      </c>
      <c r="E198" s="14">
        <f>IFERROR(VLOOKUP(D198,'line assign basis'!$A$8:$D$622,4,FALSE),"")</f>
        <v>2</v>
      </c>
      <c r="F198" s="32">
        <f>IFERROR(VLOOKUP($D198,'SAP Data'!$A$7:$OA$1791,F$4,FALSE),"")</f>
        <v>0</v>
      </c>
      <c r="G198" s="32">
        <f>IFERROR(VLOOKUP($D198,'SAP Data'!$A$7:$OA$1791,G$4,FALSE),"")</f>
        <v>0</v>
      </c>
      <c r="H198" s="32">
        <f>IFERROR(VLOOKUP($D198,'SAP Data'!$A$7:$OA$1791,H$4,FALSE),"")</f>
        <v>0</v>
      </c>
      <c r="I198" s="32">
        <f>IFERROR(VLOOKUP($D198,'SAP Data'!$A$7:$OA$1791,I$4,FALSE),"")</f>
        <v>0</v>
      </c>
      <c r="J198" s="32">
        <f>IFERROR(VLOOKUP($D198,'SAP Data'!$A$7:$OA$1791,J$4,FALSE),"")</f>
        <v>0</v>
      </c>
      <c r="K198" s="32">
        <f>IFERROR(VLOOKUP($D198,'SAP Data'!$A$7:$OA$1791,K$4,FALSE),"")</f>
        <v>0</v>
      </c>
      <c r="L198" s="32">
        <f>IFERROR(VLOOKUP($D198,'SAP Data'!$A$7:$OA$1795,L$4,FALSE),"")</f>
        <v>0</v>
      </c>
      <c r="M198" s="32">
        <f>IFERROR(VLOOKUP($D198,'SAP Data'!$A$7:$OA$1795,M$4,FALSE),"")</f>
        <v>0</v>
      </c>
      <c r="N198" s="32">
        <f>IFERROR(VLOOKUP($D198,'SAP Data'!$A$7:$OA$1795,N$4,FALSE),"")</f>
        <v>0</v>
      </c>
      <c r="O198" s="32">
        <f>IFERROR(VLOOKUP($D198,'SAP Data'!$A$7:$OA$1795,O$4,FALSE),"")</f>
        <v>0</v>
      </c>
      <c r="P198" s="32">
        <f>IFERROR(VLOOKUP($D198,'SAP Data'!$A$7:$OA$1795,P$4,FALSE),"")</f>
        <v>0</v>
      </c>
      <c r="Q198" s="32">
        <f>IFERROR(VLOOKUP($D198,'SAP Data'!$A$7:$OA$1795,Q$4,FALSE),"")</f>
        <v>0</v>
      </c>
      <c r="R198" s="32">
        <f>IFERROR(VLOOKUP($D198,'SAP Data'!$A$7:$OA$1795,R$4,FALSE),"")</f>
        <v>0</v>
      </c>
      <c r="T198" s="32">
        <f t="shared" si="16"/>
        <v>0</v>
      </c>
      <c r="U198" s="13"/>
      <c r="V198" s="13">
        <f t="shared" si="17"/>
        <v>0</v>
      </c>
      <c r="Y198" s="13">
        <f t="shared" si="18"/>
        <v>0</v>
      </c>
      <c r="AA198" s="13">
        <f t="shared" si="19"/>
        <v>0</v>
      </c>
      <c r="AC198" s="13">
        <f t="shared" si="20"/>
        <v>0</v>
      </c>
      <c r="AE198" s="13">
        <f t="shared" si="21"/>
        <v>0</v>
      </c>
      <c r="AG198" s="13">
        <f t="shared" si="22"/>
        <v>0</v>
      </c>
      <c r="AI198" s="13">
        <f t="shared" si="23"/>
        <v>0</v>
      </c>
      <c r="AJ198" s="15"/>
    </row>
    <row r="199" spans="2:36" outlineLevel="1" x14ac:dyDescent="0.2">
      <c r="B199" s="11" t="str">
        <f>VLOOKUP(D199,'line assign basis'!$A$8:$D$788,2,FALSE)</f>
        <v>A/R INTER NW BIOGAS</v>
      </c>
      <c r="C199" s="14" t="s">
        <v>477</v>
      </c>
      <c r="D199" s="14" t="s">
        <v>475</v>
      </c>
      <c r="E199" s="14">
        <f>IFERROR(VLOOKUP(D199,'line assign basis'!$A$8:$D$622,4,FALSE),"")</f>
        <v>2</v>
      </c>
      <c r="F199" s="32">
        <f>IFERROR(VLOOKUP($D199,'SAP Data'!$A$7:$OA$1791,F$4,FALSE),"")</f>
        <v>0</v>
      </c>
      <c r="G199" s="32">
        <f>IFERROR(VLOOKUP($D199,'SAP Data'!$A$7:$OA$1791,G$4,FALSE),"")</f>
        <v>0</v>
      </c>
      <c r="H199" s="32">
        <f>IFERROR(VLOOKUP($D199,'SAP Data'!$A$7:$OA$1791,H$4,FALSE),"")</f>
        <v>0</v>
      </c>
      <c r="I199" s="32">
        <f>IFERROR(VLOOKUP($D199,'SAP Data'!$A$7:$OA$1791,I$4,FALSE),"")</f>
        <v>0</v>
      </c>
      <c r="J199" s="32">
        <f>IFERROR(VLOOKUP($D199,'SAP Data'!$A$7:$OA$1791,J$4,FALSE),"")</f>
        <v>0</v>
      </c>
      <c r="K199" s="32">
        <f>IFERROR(VLOOKUP($D199,'SAP Data'!$A$7:$OA$1791,K$4,FALSE),"")</f>
        <v>0</v>
      </c>
      <c r="L199" s="32">
        <f>IFERROR(VLOOKUP($D199,'SAP Data'!$A$7:$OA$1795,L$4,FALSE),"")</f>
        <v>0</v>
      </c>
      <c r="M199" s="32">
        <f>IFERROR(VLOOKUP($D199,'SAP Data'!$A$7:$OA$1795,M$4,FALSE),"")</f>
        <v>0</v>
      </c>
      <c r="N199" s="32">
        <f>IFERROR(VLOOKUP($D199,'SAP Data'!$A$7:$OA$1795,N$4,FALSE),"")</f>
        <v>0</v>
      </c>
      <c r="O199" s="32">
        <f>IFERROR(VLOOKUP($D199,'SAP Data'!$A$7:$OA$1795,O$4,FALSE),"")</f>
        <v>0</v>
      </c>
      <c r="P199" s="32">
        <f>IFERROR(VLOOKUP($D199,'SAP Data'!$A$7:$OA$1795,P$4,FALSE),"")</f>
        <v>0</v>
      </c>
      <c r="Q199" s="32">
        <f>IFERROR(VLOOKUP($D199,'SAP Data'!$A$7:$OA$1795,Q$4,FALSE),"")</f>
        <v>0</v>
      </c>
      <c r="R199" s="32">
        <f>IFERROR(VLOOKUP($D199,'SAP Data'!$A$7:$OA$1795,R$4,FALSE),"")</f>
        <v>0</v>
      </c>
      <c r="T199" s="32">
        <f t="shared" ref="T199:T262" si="24">IFERROR((F199/2+SUM(G199:Q199)+R199/2)/12,"")</f>
        <v>0</v>
      </c>
      <c r="U199" s="13"/>
      <c r="V199" s="13">
        <f t="shared" ref="V199:V262" si="25">IF($E199=4,T199,0)</f>
        <v>0</v>
      </c>
      <c r="Y199" s="13">
        <f t="shared" ref="Y199:Y262" si="26">IF(E199=1,T199,0)</f>
        <v>0</v>
      </c>
      <c r="AA199" s="13">
        <f t="shared" ref="AA199:AA262" si="27">_xlfn.IFS($D199="252012",AI199*$AM$21,$D199="252014",AI199*$AM$21,$D199="252022",AI199*$AM$21,$D199="252024",AI199*$AM$21,$D199="252032",AI199*$AM$21,$D199="252034",AI199*$AM$21,$E199=3,AI199*0,$E199="3P",AI199*$AM$16,$E199="3D",AI199*$AM$17,$E199="3G",AI199*$AM$19,$E199="3L",AI199*$AM$20,$E199&lt;=2,0,$E199&gt;=4,0)</f>
        <v>0</v>
      </c>
      <c r="AC199" s="13">
        <f t="shared" ref="AC199:AC262" si="28">IFERROR(AI199-AA199,"")</f>
        <v>0</v>
      </c>
      <c r="AE199" s="13">
        <f t="shared" ref="AE199:AE262" si="29">IF($E199=2,T199,0)</f>
        <v>0</v>
      </c>
      <c r="AG199" s="13">
        <f t="shared" ref="AG199:AG262" si="30">IFERROR(SUM(V199:W199,Y199,AA199:AE199)-T199,"")</f>
        <v>0</v>
      </c>
      <c r="AI199" s="13">
        <f t="shared" ref="AI199:AI262" si="31">_xlfn.IFS($E199=3,T199,$E199="3P",T199,$E199="3D",T199,$E199="3G",T199,$E199="3L",T199,$E199&lt;=2,0,$E199&gt;=4,0)</f>
        <v>0</v>
      </c>
      <c r="AJ199" s="15"/>
    </row>
    <row r="200" spans="2:36" outlineLevel="1" x14ac:dyDescent="0.2">
      <c r="B200" s="11" t="str">
        <f>VLOOKUP(D200,'line assign basis'!$A$8:$D$788,2,FALSE)</f>
        <v>A/R TAX SHARE-NW ENE</v>
      </c>
      <c r="C200" s="14" t="s">
        <v>480</v>
      </c>
      <c r="D200" s="14" t="s">
        <v>478</v>
      </c>
      <c r="E200" s="14">
        <f>IFERROR(VLOOKUP(D200,'line assign basis'!$A$8:$D$622,4,FALSE),"")</f>
        <v>2</v>
      </c>
      <c r="F200" s="32">
        <f>IFERROR(VLOOKUP($D200,'SAP Data'!$A$7:$OA$1791,F$4,FALSE),"")</f>
        <v>0</v>
      </c>
      <c r="G200" s="32">
        <f>IFERROR(VLOOKUP($D200,'SAP Data'!$A$7:$OA$1791,G$4,FALSE),"")</f>
        <v>0</v>
      </c>
      <c r="H200" s="32">
        <f>IFERROR(VLOOKUP($D200,'SAP Data'!$A$7:$OA$1791,H$4,FALSE),"")</f>
        <v>0</v>
      </c>
      <c r="I200" s="32">
        <f>IFERROR(VLOOKUP($D200,'SAP Data'!$A$7:$OA$1791,I$4,FALSE),"")</f>
        <v>0</v>
      </c>
      <c r="J200" s="32">
        <f>IFERROR(VLOOKUP($D200,'SAP Data'!$A$7:$OA$1791,J$4,FALSE),"")</f>
        <v>0</v>
      </c>
      <c r="K200" s="32">
        <f>IFERROR(VLOOKUP($D200,'SAP Data'!$A$7:$OA$1791,K$4,FALSE),"")</f>
        <v>0</v>
      </c>
      <c r="L200" s="32">
        <f>IFERROR(VLOOKUP($D200,'SAP Data'!$A$7:$OA$1795,L$4,FALSE),"")</f>
        <v>0</v>
      </c>
      <c r="M200" s="32">
        <f>IFERROR(VLOOKUP($D200,'SAP Data'!$A$7:$OA$1795,M$4,FALSE),"")</f>
        <v>0</v>
      </c>
      <c r="N200" s="32">
        <f>IFERROR(VLOOKUP($D200,'SAP Data'!$A$7:$OA$1795,N$4,FALSE),"")</f>
        <v>0</v>
      </c>
      <c r="O200" s="32">
        <f>IFERROR(VLOOKUP($D200,'SAP Data'!$A$7:$OA$1795,O$4,FALSE),"")</f>
        <v>0</v>
      </c>
      <c r="P200" s="32">
        <f>IFERROR(VLOOKUP($D200,'SAP Data'!$A$7:$OA$1795,P$4,FALSE),"")</f>
        <v>0</v>
      </c>
      <c r="Q200" s="32">
        <f>IFERROR(VLOOKUP($D200,'SAP Data'!$A$7:$OA$1795,Q$4,FALSE),"")</f>
        <v>0</v>
      </c>
      <c r="R200" s="32">
        <f>IFERROR(VLOOKUP($D200,'SAP Data'!$A$7:$OA$1795,R$4,FALSE),"")</f>
        <v>0</v>
      </c>
      <c r="T200" s="32">
        <f t="shared" si="24"/>
        <v>0</v>
      </c>
      <c r="U200" s="13"/>
      <c r="V200" s="13">
        <f t="shared" si="25"/>
        <v>0</v>
      </c>
      <c r="Y200" s="13">
        <f t="shared" si="26"/>
        <v>0</v>
      </c>
      <c r="AA200" s="13">
        <f t="shared" si="27"/>
        <v>0</v>
      </c>
      <c r="AC200" s="13">
        <f t="shared" si="28"/>
        <v>0</v>
      </c>
      <c r="AE200" s="13">
        <f t="shared" si="29"/>
        <v>0</v>
      </c>
      <c r="AG200" s="13">
        <f t="shared" si="30"/>
        <v>0</v>
      </c>
      <c r="AI200" s="13">
        <f t="shared" si="31"/>
        <v>0</v>
      </c>
      <c r="AJ200" s="15"/>
    </row>
    <row r="201" spans="2:36" outlineLevel="1" x14ac:dyDescent="0.2">
      <c r="B201" s="11" t="str">
        <f>VLOOKUP(D201,'line assign basis'!$A$8:$D$788,2,FALSE)</f>
        <v>A/R TAX SHARE-NWNGS</v>
      </c>
      <c r="C201" s="14" t="s">
        <v>482</v>
      </c>
      <c r="D201" s="14" t="s">
        <v>481</v>
      </c>
      <c r="E201" s="14">
        <f>IFERROR(VLOOKUP(D201,'line assign basis'!$A$8:$D$622,4,FALSE),"")</f>
        <v>2</v>
      </c>
      <c r="F201" s="32">
        <f>IFERROR(VLOOKUP($D201,'SAP Data'!$A$7:$OA$1791,F$4,FALSE),"")</f>
        <v>0</v>
      </c>
      <c r="G201" s="32">
        <f>IFERROR(VLOOKUP($D201,'SAP Data'!$A$7:$OA$1791,G$4,FALSE),"")</f>
        <v>0</v>
      </c>
      <c r="H201" s="32">
        <f>IFERROR(VLOOKUP($D201,'SAP Data'!$A$7:$OA$1791,H$4,FALSE),"")</f>
        <v>0</v>
      </c>
      <c r="I201" s="32">
        <f>IFERROR(VLOOKUP($D201,'SAP Data'!$A$7:$OA$1791,I$4,FALSE),"")</f>
        <v>0</v>
      </c>
      <c r="J201" s="32">
        <f>IFERROR(VLOOKUP($D201,'SAP Data'!$A$7:$OA$1791,J$4,FALSE),"")</f>
        <v>0</v>
      </c>
      <c r="K201" s="32">
        <f>IFERROR(VLOOKUP($D201,'SAP Data'!$A$7:$OA$1791,K$4,FALSE),"")</f>
        <v>0</v>
      </c>
      <c r="L201" s="32">
        <f>IFERROR(VLOOKUP($D201,'SAP Data'!$A$7:$OA$1795,L$4,FALSE),"")</f>
        <v>0</v>
      </c>
      <c r="M201" s="32">
        <f>IFERROR(VLOOKUP($D201,'SAP Data'!$A$7:$OA$1795,M$4,FALSE),"")</f>
        <v>0</v>
      </c>
      <c r="N201" s="32">
        <f>IFERROR(VLOOKUP($D201,'SAP Data'!$A$7:$OA$1795,N$4,FALSE),"")</f>
        <v>0</v>
      </c>
      <c r="O201" s="32">
        <f>IFERROR(VLOOKUP($D201,'SAP Data'!$A$7:$OA$1795,O$4,FALSE),"")</f>
        <v>0</v>
      </c>
      <c r="P201" s="32">
        <f>IFERROR(VLOOKUP($D201,'SAP Data'!$A$7:$OA$1795,P$4,FALSE),"")</f>
        <v>0</v>
      </c>
      <c r="Q201" s="32">
        <f>IFERROR(VLOOKUP($D201,'SAP Data'!$A$7:$OA$1795,Q$4,FALSE),"")</f>
        <v>0</v>
      </c>
      <c r="R201" s="32">
        <f>IFERROR(VLOOKUP($D201,'SAP Data'!$A$7:$OA$1795,R$4,FALSE),"")</f>
        <v>0</v>
      </c>
      <c r="T201" s="32">
        <f t="shared" si="24"/>
        <v>0</v>
      </c>
      <c r="U201" s="13"/>
      <c r="V201" s="13">
        <f t="shared" si="25"/>
        <v>0</v>
      </c>
      <c r="Y201" s="13">
        <f t="shared" si="26"/>
        <v>0</v>
      </c>
      <c r="AA201" s="13">
        <f t="shared" si="27"/>
        <v>0</v>
      </c>
      <c r="AC201" s="13">
        <f t="shared" si="28"/>
        <v>0</v>
      </c>
      <c r="AE201" s="13">
        <f t="shared" si="29"/>
        <v>0</v>
      </c>
      <c r="AG201" s="13">
        <f t="shared" si="30"/>
        <v>0</v>
      </c>
      <c r="AI201" s="13">
        <f t="shared" si="31"/>
        <v>0</v>
      </c>
      <c r="AJ201" s="15"/>
    </row>
    <row r="202" spans="2:36" outlineLevel="1" x14ac:dyDescent="0.2">
      <c r="B202" s="11" t="str">
        <f>VLOOKUP(D202,'line assign basis'!$A$8:$D$788,2,FALSE)</f>
        <v>A/R INTERCO - NNGFC</v>
      </c>
      <c r="C202" s="14" t="s">
        <v>484</v>
      </c>
      <c r="D202" s="14" t="s">
        <v>483</v>
      </c>
      <c r="E202" s="14">
        <f>IFERROR(VLOOKUP(D202,'line assign basis'!$A$8:$D$622,4,FALSE),"")</f>
        <v>2</v>
      </c>
      <c r="F202" s="32">
        <f>IFERROR(VLOOKUP($D202,'SAP Data'!$A$7:$OA$1791,F$4,FALSE),"")</f>
        <v>-28605.15</v>
      </c>
      <c r="G202" s="32">
        <f>IFERROR(VLOOKUP($D202,'SAP Data'!$A$7:$OA$1791,G$4,FALSE),"")</f>
        <v>-8755.1299999999992</v>
      </c>
      <c r="H202" s="32">
        <f>IFERROR(VLOOKUP($D202,'SAP Data'!$A$7:$OA$1791,H$4,FALSE),"")</f>
        <v>-9440.57</v>
      </c>
      <c r="I202" s="32">
        <f>IFERROR(VLOOKUP($D202,'SAP Data'!$A$7:$OA$1791,I$4,FALSE),"")</f>
        <v>-20232.259999999998</v>
      </c>
      <c r="J202" s="32">
        <f>IFERROR(VLOOKUP($D202,'SAP Data'!$A$7:$OA$1791,J$4,FALSE),"")</f>
        <v>-25525.71</v>
      </c>
      <c r="K202" s="32">
        <f>IFERROR(VLOOKUP($D202,'SAP Data'!$A$7:$OA$1791,K$4,FALSE),"")</f>
        <v>-19906.009999999998</v>
      </c>
      <c r="L202" s="32">
        <f>IFERROR(VLOOKUP($D202,'SAP Data'!$A$7:$OA$1795,L$4,FALSE),"")</f>
        <v>-33147.410000000003</v>
      </c>
      <c r="M202" s="32">
        <f>IFERROR(VLOOKUP($D202,'SAP Data'!$A$7:$OA$1795,M$4,FALSE),"")</f>
        <v>-13856.96</v>
      </c>
      <c r="N202" s="32">
        <f>IFERROR(VLOOKUP($D202,'SAP Data'!$A$7:$OA$1795,N$4,FALSE),"")</f>
        <v>-32545.15</v>
      </c>
      <c r="O202" s="32">
        <f>IFERROR(VLOOKUP($D202,'SAP Data'!$A$7:$OA$1795,O$4,FALSE),"")</f>
        <v>-39605.68</v>
      </c>
      <c r="P202" s="32">
        <f>IFERROR(VLOOKUP($D202,'SAP Data'!$A$7:$OA$1795,P$4,FALSE),"")</f>
        <v>-12936.88</v>
      </c>
      <c r="Q202" s="32">
        <f>IFERROR(VLOOKUP($D202,'SAP Data'!$A$7:$OA$1795,Q$4,FALSE),"")</f>
        <v>-22955.25</v>
      </c>
      <c r="R202" s="32">
        <f>IFERROR(VLOOKUP($D202,'SAP Data'!$A$7:$OA$1795,R$4,FALSE),"")</f>
        <v>-33266.980000000003</v>
      </c>
      <c r="T202" s="32">
        <f t="shared" si="24"/>
        <v>-22486.922916666666</v>
      </c>
      <c r="U202" s="13"/>
      <c r="V202" s="13">
        <f t="shared" si="25"/>
        <v>0</v>
      </c>
      <c r="Y202" s="13">
        <f t="shared" si="26"/>
        <v>0</v>
      </c>
      <c r="AA202" s="13">
        <f t="shared" si="27"/>
        <v>0</v>
      </c>
      <c r="AC202" s="13">
        <f t="shared" si="28"/>
        <v>0</v>
      </c>
      <c r="AE202" s="13">
        <f t="shared" si="29"/>
        <v>-22486.922916666666</v>
      </c>
      <c r="AG202" s="13">
        <f t="shared" si="30"/>
        <v>0</v>
      </c>
      <c r="AI202" s="13">
        <f t="shared" si="31"/>
        <v>0</v>
      </c>
      <c r="AJ202" s="15"/>
    </row>
    <row r="203" spans="2:36" outlineLevel="1" x14ac:dyDescent="0.2">
      <c r="B203" s="11" t="str">
        <f>VLOOKUP(D203,'line assign basis'!$A$8:$D$788,2,FALSE)</f>
        <v>A/R TAX SHARE-NNGFC</v>
      </c>
      <c r="C203" s="14" t="s">
        <v>486</v>
      </c>
      <c r="D203" s="14" t="s">
        <v>485</v>
      </c>
      <c r="E203" s="14">
        <f>IFERROR(VLOOKUP(D203,'line assign basis'!$A$8:$D$622,4,FALSE),"")</f>
        <v>2</v>
      </c>
      <c r="F203" s="32">
        <f>IFERROR(VLOOKUP($D203,'SAP Data'!$A$7:$OA$1791,F$4,FALSE),"")</f>
        <v>0</v>
      </c>
      <c r="G203" s="32">
        <f>IFERROR(VLOOKUP($D203,'SAP Data'!$A$7:$OA$1791,G$4,FALSE),"")</f>
        <v>0</v>
      </c>
      <c r="H203" s="32">
        <f>IFERROR(VLOOKUP($D203,'SAP Data'!$A$7:$OA$1791,H$4,FALSE),"")</f>
        <v>0</v>
      </c>
      <c r="I203" s="32">
        <f>IFERROR(VLOOKUP($D203,'SAP Data'!$A$7:$OA$1791,I$4,FALSE),"")</f>
        <v>0</v>
      </c>
      <c r="J203" s="32">
        <f>IFERROR(VLOOKUP($D203,'SAP Data'!$A$7:$OA$1791,J$4,FALSE),"")</f>
        <v>0</v>
      </c>
      <c r="K203" s="32">
        <f>IFERROR(VLOOKUP($D203,'SAP Data'!$A$7:$OA$1791,K$4,FALSE),"")</f>
        <v>0</v>
      </c>
      <c r="L203" s="32">
        <f>IFERROR(VLOOKUP($D203,'SAP Data'!$A$7:$OA$1795,L$4,FALSE),"")</f>
        <v>0</v>
      </c>
      <c r="M203" s="32">
        <f>IFERROR(VLOOKUP($D203,'SAP Data'!$A$7:$OA$1795,M$4,FALSE),"")</f>
        <v>0</v>
      </c>
      <c r="N203" s="32">
        <f>IFERROR(VLOOKUP($D203,'SAP Data'!$A$7:$OA$1795,N$4,FALSE),"")</f>
        <v>0</v>
      </c>
      <c r="O203" s="32">
        <f>IFERROR(VLOOKUP($D203,'SAP Data'!$A$7:$OA$1795,O$4,FALSE),"")</f>
        <v>0</v>
      </c>
      <c r="P203" s="32">
        <f>IFERROR(VLOOKUP($D203,'SAP Data'!$A$7:$OA$1795,P$4,FALSE),"")</f>
        <v>0</v>
      </c>
      <c r="Q203" s="32">
        <f>IFERROR(VLOOKUP($D203,'SAP Data'!$A$7:$OA$1795,Q$4,FALSE),"")</f>
        <v>0</v>
      </c>
      <c r="R203" s="32">
        <f>IFERROR(VLOOKUP($D203,'SAP Data'!$A$7:$OA$1795,R$4,FALSE),"")</f>
        <v>0</v>
      </c>
      <c r="T203" s="32">
        <f t="shared" si="24"/>
        <v>0</v>
      </c>
      <c r="U203" s="13"/>
      <c r="V203" s="13">
        <f t="shared" si="25"/>
        <v>0</v>
      </c>
      <c r="Y203" s="13">
        <f t="shared" si="26"/>
        <v>0</v>
      </c>
      <c r="AA203" s="13">
        <f t="shared" si="27"/>
        <v>0</v>
      </c>
      <c r="AC203" s="13">
        <f t="shared" si="28"/>
        <v>0</v>
      </c>
      <c r="AE203" s="13">
        <f t="shared" si="29"/>
        <v>0</v>
      </c>
      <c r="AG203" s="13">
        <f t="shared" si="30"/>
        <v>0</v>
      </c>
      <c r="AI203" s="13">
        <f t="shared" si="31"/>
        <v>0</v>
      </c>
      <c r="AJ203" s="15"/>
    </row>
    <row r="204" spans="2:36" outlineLevel="1" x14ac:dyDescent="0.2">
      <c r="B204" s="11" t="str">
        <f>VLOOKUP(D204,'line assign basis'!$A$8:$D$788,2,FALSE)</f>
        <v>INVEST IN NNGFC</v>
      </c>
      <c r="C204" s="14" t="s">
        <v>488</v>
      </c>
      <c r="D204" s="14" t="s">
        <v>487</v>
      </c>
      <c r="E204" s="14">
        <f>IFERROR(VLOOKUP(D204,'line assign basis'!$A$8:$D$622,4,FALSE),"")</f>
        <v>2</v>
      </c>
      <c r="F204" s="32">
        <f>IFERROR(VLOOKUP($D204,'SAP Data'!$A$7:$OA$1791,F$4,FALSE),"")</f>
        <v>0</v>
      </c>
      <c r="G204" s="32">
        <f>IFERROR(VLOOKUP($D204,'SAP Data'!$A$7:$OA$1791,G$4,FALSE),"")</f>
        <v>0</v>
      </c>
      <c r="H204" s="32">
        <f>IFERROR(VLOOKUP($D204,'SAP Data'!$A$7:$OA$1791,H$4,FALSE),"")</f>
        <v>0</v>
      </c>
      <c r="I204" s="32">
        <f>IFERROR(VLOOKUP($D204,'SAP Data'!$A$7:$OA$1791,I$4,FALSE),"")</f>
        <v>0</v>
      </c>
      <c r="J204" s="32">
        <f>IFERROR(VLOOKUP($D204,'SAP Data'!$A$7:$OA$1791,J$4,FALSE),"")</f>
        <v>0</v>
      </c>
      <c r="K204" s="32">
        <f>IFERROR(VLOOKUP($D204,'SAP Data'!$A$7:$OA$1791,K$4,FALSE),"")</f>
        <v>0</v>
      </c>
      <c r="L204" s="32">
        <f>IFERROR(VLOOKUP($D204,'SAP Data'!$A$7:$OA$1795,L$4,FALSE),"")</f>
        <v>0</v>
      </c>
      <c r="M204" s="32">
        <f>IFERROR(VLOOKUP($D204,'SAP Data'!$A$7:$OA$1795,M$4,FALSE),"")</f>
        <v>0</v>
      </c>
      <c r="N204" s="32">
        <f>IFERROR(VLOOKUP($D204,'SAP Data'!$A$7:$OA$1795,N$4,FALSE),"")</f>
        <v>0</v>
      </c>
      <c r="O204" s="32">
        <f>IFERROR(VLOOKUP($D204,'SAP Data'!$A$7:$OA$1795,O$4,FALSE),"")</f>
        <v>0</v>
      </c>
      <c r="P204" s="32">
        <f>IFERROR(VLOOKUP($D204,'SAP Data'!$A$7:$OA$1795,P$4,FALSE),"")</f>
        <v>0</v>
      </c>
      <c r="Q204" s="32">
        <f>IFERROR(VLOOKUP($D204,'SAP Data'!$A$7:$OA$1795,Q$4,FALSE),"")</f>
        <v>0</v>
      </c>
      <c r="R204" s="32">
        <f>IFERROR(VLOOKUP($D204,'SAP Data'!$A$7:$OA$1795,R$4,FALSE),"")</f>
        <v>0</v>
      </c>
      <c r="T204" s="32">
        <f t="shared" si="24"/>
        <v>0</v>
      </c>
      <c r="U204" s="13"/>
      <c r="V204" s="13">
        <f t="shared" si="25"/>
        <v>0</v>
      </c>
      <c r="Y204" s="13">
        <f t="shared" si="26"/>
        <v>0</v>
      </c>
      <c r="AA204" s="13">
        <f t="shared" si="27"/>
        <v>0</v>
      </c>
      <c r="AC204" s="13">
        <f t="shared" si="28"/>
        <v>0</v>
      </c>
      <c r="AE204" s="13">
        <f t="shared" si="29"/>
        <v>0</v>
      </c>
      <c r="AG204" s="13">
        <f t="shared" si="30"/>
        <v>0</v>
      </c>
      <c r="AI204" s="13">
        <f t="shared" si="31"/>
        <v>0</v>
      </c>
      <c r="AJ204" s="15"/>
    </row>
    <row r="205" spans="2:36" outlineLevel="1" x14ac:dyDescent="0.2">
      <c r="B205" s="11" t="str">
        <f>VLOOKUP(D205,'line assign basis'!$A$8:$D$788,2,FALSE)</f>
        <v>INVEST IN SUB-HLD</v>
      </c>
      <c r="C205" s="14" t="s">
        <v>1484</v>
      </c>
      <c r="D205" s="14" t="s">
        <v>2698</v>
      </c>
      <c r="E205" s="14">
        <f>IFERROR(VLOOKUP(D205,'line assign basis'!$A$8:$D$622,4,FALSE),"")</f>
        <v>2</v>
      </c>
      <c r="F205" s="32">
        <f>IFERROR(VLOOKUP($D205,'SAP Data'!$A$7:$OA$1791,F$4,FALSE),"")</f>
        <v>0</v>
      </c>
      <c r="G205" s="32">
        <f>IFERROR(VLOOKUP($D205,'SAP Data'!$A$7:$OA$1791,G$4,FALSE),"")</f>
        <v>0</v>
      </c>
      <c r="H205" s="32">
        <f>IFERROR(VLOOKUP($D205,'SAP Data'!$A$7:$OA$1791,H$4,FALSE),"")</f>
        <v>0</v>
      </c>
      <c r="I205" s="32">
        <f>IFERROR(VLOOKUP($D205,'SAP Data'!$A$7:$OA$1791,I$4,FALSE),"")</f>
        <v>0</v>
      </c>
      <c r="J205" s="32">
        <f>IFERROR(VLOOKUP($D205,'SAP Data'!$A$7:$OA$1791,J$4,FALSE),"")</f>
        <v>0</v>
      </c>
      <c r="K205" s="32">
        <f>IFERROR(VLOOKUP($D205,'SAP Data'!$A$7:$OA$1791,K$4,FALSE),"")</f>
        <v>0</v>
      </c>
      <c r="L205" s="32">
        <f>IFERROR(VLOOKUP($D205,'SAP Data'!$A$7:$OA$1795,L$4,FALSE),"")</f>
        <v>0</v>
      </c>
      <c r="M205" s="32">
        <f>IFERROR(VLOOKUP($D205,'SAP Data'!$A$7:$OA$1795,M$4,FALSE),"")</f>
        <v>0</v>
      </c>
      <c r="N205" s="32">
        <f>IFERROR(VLOOKUP($D205,'SAP Data'!$A$7:$OA$1795,N$4,FALSE),"")</f>
        <v>0</v>
      </c>
      <c r="O205" s="32">
        <f>IFERROR(VLOOKUP($D205,'SAP Data'!$A$7:$OA$1795,O$4,FALSE),"")</f>
        <v>0</v>
      </c>
      <c r="P205" s="32">
        <f>IFERROR(VLOOKUP($D205,'SAP Data'!$A$7:$OA$1795,P$4,FALSE),"")</f>
        <v>0</v>
      </c>
      <c r="Q205" s="32">
        <f>IFERROR(VLOOKUP($D205,'SAP Data'!$A$7:$OA$1795,Q$4,FALSE),"")</f>
        <v>0</v>
      </c>
      <c r="R205" s="32">
        <f>IFERROR(VLOOKUP($D205,'SAP Data'!$A$7:$OA$1795,R$4,FALSE),"")</f>
        <v>0</v>
      </c>
      <c r="T205" s="32">
        <f t="shared" si="24"/>
        <v>0</v>
      </c>
      <c r="U205" s="13"/>
      <c r="V205" s="13">
        <f t="shared" si="25"/>
        <v>0</v>
      </c>
      <c r="Y205" s="13">
        <f t="shared" si="26"/>
        <v>0</v>
      </c>
      <c r="AA205" s="13">
        <f t="shared" si="27"/>
        <v>0</v>
      </c>
      <c r="AC205" s="13">
        <f t="shared" si="28"/>
        <v>0</v>
      </c>
      <c r="AE205" s="13">
        <f t="shared" si="29"/>
        <v>0</v>
      </c>
      <c r="AG205" s="13">
        <f t="shared" si="30"/>
        <v>0</v>
      </c>
      <c r="AI205" s="13">
        <f t="shared" si="31"/>
        <v>0</v>
      </c>
      <c r="AJ205" s="15"/>
    </row>
    <row r="206" spans="2:36" outlineLevel="1" x14ac:dyDescent="0.2">
      <c r="B206" s="11" t="str">
        <f>VLOOKUP(D206,'line assign basis'!$A$8:$D$788,2,FALSE)</f>
        <v>NORTHWEST ENERGY COR</v>
      </c>
      <c r="C206" s="14" t="s">
        <v>491</v>
      </c>
      <c r="D206" s="14" t="s">
        <v>489</v>
      </c>
      <c r="E206" s="14">
        <f>IFERROR(VLOOKUP(D206,'line assign basis'!$A$8:$D$622,4,FALSE),"")</f>
        <v>3</v>
      </c>
      <c r="F206" s="32">
        <f>IFERROR(VLOOKUP($D206,'SAP Data'!$A$7:$OA$1791,F$4,FALSE),"")</f>
        <v>92195992.439999998</v>
      </c>
      <c r="G206" s="32">
        <f>IFERROR(VLOOKUP($D206,'SAP Data'!$A$7:$OA$1791,G$4,FALSE),"")</f>
        <v>90543107.439999998</v>
      </c>
      <c r="H206" s="32">
        <f>IFERROR(VLOOKUP($D206,'SAP Data'!$A$7:$OA$1791,H$4,FALSE),"")</f>
        <v>89512661.439999998</v>
      </c>
      <c r="I206" s="32">
        <f>IFERROR(VLOOKUP($D206,'SAP Data'!$A$7:$OA$1791,I$4,FALSE),"")</f>
        <v>88130262.439999998</v>
      </c>
      <c r="J206" s="32">
        <f>IFERROR(VLOOKUP($D206,'SAP Data'!$A$7:$OA$1791,J$4,FALSE),"")</f>
        <v>86622955.439999998</v>
      </c>
      <c r="K206" s="32">
        <f>IFERROR(VLOOKUP($D206,'SAP Data'!$A$7:$OA$1791,K$4,FALSE),"")</f>
        <v>85227428.439999998</v>
      </c>
      <c r="L206" s="32">
        <f>IFERROR(VLOOKUP($D206,'SAP Data'!$A$7:$OA$1795,L$4,FALSE),"")</f>
        <v>83696783.439999998</v>
      </c>
      <c r="M206" s="32">
        <f>IFERROR(VLOOKUP($D206,'SAP Data'!$A$7:$OA$1795,M$4,FALSE),"")</f>
        <v>82573345.439999998</v>
      </c>
      <c r="N206" s="32">
        <f>IFERROR(VLOOKUP($D206,'SAP Data'!$A$7:$OA$1795,N$4,FALSE),"")</f>
        <v>81631857.439999998</v>
      </c>
      <c r="O206" s="32">
        <f>IFERROR(VLOOKUP($D206,'SAP Data'!$A$7:$OA$1795,O$4,FALSE),"")</f>
        <v>80456301.439999998</v>
      </c>
      <c r="P206" s="32">
        <f>IFERROR(VLOOKUP($D206,'SAP Data'!$A$7:$OA$1795,P$4,FALSE),"")</f>
        <v>79321912.439999998</v>
      </c>
      <c r="Q206" s="32">
        <f>IFERROR(VLOOKUP($D206,'SAP Data'!$A$7:$OA$1795,Q$4,FALSE),"")</f>
        <v>78185143.439999998</v>
      </c>
      <c r="R206" s="32">
        <f>IFERROR(VLOOKUP($D206,'SAP Data'!$A$7:$OA$1795,R$4,FALSE),"")</f>
        <v>77351434.439999998</v>
      </c>
      <c r="T206" s="32">
        <f t="shared" si="24"/>
        <v>84222956.023333356</v>
      </c>
      <c r="U206" s="13"/>
      <c r="V206" s="13">
        <f t="shared" si="25"/>
        <v>0</v>
      </c>
      <c r="Y206" s="13">
        <f t="shared" si="26"/>
        <v>0</v>
      </c>
      <c r="AA206" s="13">
        <f t="shared" si="27"/>
        <v>0</v>
      </c>
      <c r="AC206" s="13">
        <f t="shared" si="28"/>
        <v>84222956.023333356</v>
      </c>
      <c r="AE206" s="13">
        <f t="shared" si="29"/>
        <v>0</v>
      </c>
      <c r="AG206" s="13">
        <f t="shared" si="30"/>
        <v>0</v>
      </c>
      <c r="AI206" s="13">
        <f t="shared" si="31"/>
        <v>84222956.023333356</v>
      </c>
      <c r="AJ206" s="15"/>
    </row>
    <row r="207" spans="2:36" outlineLevel="1" x14ac:dyDescent="0.2">
      <c r="B207" s="11" t="str">
        <f>VLOOKUP(D207,'line assign basis'!$A$8:$D$788,2,FALSE)</f>
        <v>INVEST IN NWN WATER</v>
      </c>
      <c r="C207" s="14" t="s">
        <v>1486</v>
      </c>
      <c r="D207" s="14" t="s">
        <v>2699</v>
      </c>
      <c r="E207" s="14">
        <f>IFERROR(VLOOKUP(D207,'line assign basis'!$A$8:$D$622,4,FALSE),"")</f>
        <v>2</v>
      </c>
      <c r="F207" s="32">
        <f>IFERROR(VLOOKUP($D207,'SAP Data'!$A$7:$OA$1791,F$4,FALSE),"")</f>
        <v>0</v>
      </c>
      <c r="G207" s="32">
        <f>IFERROR(VLOOKUP($D207,'SAP Data'!$A$7:$OA$1791,G$4,FALSE),"")</f>
        <v>0</v>
      </c>
      <c r="H207" s="32">
        <f>IFERROR(VLOOKUP($D207,'SAP Data'!$A$7:$OA$1791,H$4,FALSE),"")</f>
        <v>0</v>
      </c>
      <c r="I207" s="32">
        <f>IFERROR(VLOOKUP($D207,'SAP Data'!$A$7:$OA$1791,I$4,FALSE),"")</f>
        <v>0</v>
      </c>
      <c r="J207" s="32">
        <f>IFERROR(VLOOKUP($D207,'SAP Data'!$A$7:$OA$1791,J$4,FALSE),"")</f>
        <v>0</v>
      </c>
      <c r="K207" s="32">
        <f>IFERROR(VLOOKUP($D207,'SAP Data'!$A$7:$OA$1791,K$4,FALSE),"")</f>
        <v>0</v>
      </c>
      <c r="L207" s="32">
        <f>IFERROR(VLOOKUP($D207,'SAP Data'!$A$7:$OA$1795,L$4,FALSE),"")</f>
        <v>0</v>
      </c>
      <c r="M207" s="32">
        <f>IFERROR(VLOOKUP($D207,'SAP Data'!$A$7:$OA$1795,M$4,FALSE),"")</f>
        <v>0</v>
      </c>
      <c r="N207" s="32">
        <f>IFERROR(VLOOKUP($D207,'SAP Data'!$A$7:$OA$1795,N$4,FALSE),"")</f>
        <v>0</v>
      </c>
      <c r="O207" s="32">
        <f>IFERROR(VLOOKUP($D207,'SAP Data'!$A$7:$OA$1795,O$4,FALSE),"")</f>
        <v>0</v>
      </c>
      <c r="P207" s="32">
        <f>IFERROR(VLOOKUP($D207,'SAP Data'!$A$7:$OA$1795,P$4,FALSE),"")</f>
        <v>0</v>
      </c>
      <c r="Q207" s="32">
        <f>IFERROR(VLOOKUP($D207,'SAP Data'!$A$7:$OA$1795,Q$4,FALSE),"")</f>
        <v>0</v>
      </c>
      <c r="R207" s="32">
        <f>IFERROR(VLOOKUP($D207,'SAP Data'!$A$7:$OA$1795,R$4,FALSE),"")</f>
        <v>0</v>
      </c>
      <c r="T207" s="32">
        <f t="shared" si="24"/>
        <v>0</v>
      </c>
      <c r="U207" s="13"/>
      <c r="V207" s="13">
        <f t="shared" si="25"/>
        <v>0</v>
      </c>
      <c r="Y207" s="13">
        <f t="shared" si="26"/>
        <v>0</v>
      </c>
      <c r="AA207" s="13">
        <f t="shared" si="27"/>
        <v>0</v>
      </c>
      <c r="AC207" s="13">
        <f t="shared" si="28"/>
        <v>0</v>
      </c>
      <c r="AE207" s="13">
        <f t="shared" si="29"/>
        <v>0</v>
      </c>
      <c r="AG207" s="13">
        <f t="shared" si="30"/>
        <v>0</v>
      </c>
      <c r="AI207" s="13">
        <f t="shared" si="31"/>
        <v>0</v>
      </c>
      <c r="AJ207" s="15"/>
    </row>
    <row r="208" spans="2:36" outlineLevel="1" x14ac:dyDescent="0.2">
      <c r="B208" s="11" t="str">
        <f>VLOOKUP(D208,'line assign basis'!$A$8:$D$788,2,FALSE)</f>
        <v>INVEST - NWN ENERGY</v>
      </c>
      <c r="C208" s="14" t="s">
        <v>494</v>
      </c>
      <c r="D208" s="14" t="s">
        <v>492</v>
      </c>
      <c r="E208" s="14">
        <f>IFERROR(VLOOKUP(D208,'line assign basis'!$A$8:$D$622,4,FALSE),"")</f>
        <v>2</v>
      </c>
      <c r="F208" s="32">
        <f>IFERROR(VLOOKUP($D208,'SAP Data'!$A$7:$OA$1791,F$4,FALSE),"")</f>
        <v>0</v>
      </c>
      <c r="G208" s="32">
        <f>IFERROR(VLOOKUP($D208,'SAP Data'!$A$7:$OA$1791,G$4,FALSE),"")</f>
        <v>0</v>
      </c>
      <c r="H208" s="32">
        <f>IFERROR(VLOOKUP($D208,'SAP Data'!$A$7:$OA$1791,H$4,FALSE),"")</f>
        <v>0</v>
      </c>
      <c r="I208" s="32">
        <f>IFERROR(VLOOKUP($D208,'SAP Data'!$A$7:$OA$1791,I$4,FALSE),"")</f>
        <v>0</v>
      </c>
      <c r="J208" s="32">
        <f>IFERROR(VLOOKUP($D208,'SAP Data'!$A$7:$OA$1791,J$4,FALSE),"")</f>
        <v>0</v>
      </c>
      <c r="K208" s="32">
        <f>IFERROR(VLOOKUP($D208,'SAP Data'!$A$7:$OA$1791,K$4,FALSE),"")</f>
        <v>0</v>
      </c>
      <c r="L208" s="32">
        <f>IFERROR(VLOOKUP($D208,'SAP Data'!$A$7:$OA$1795,L$4,FALSE),"")</f>
        <v>0</v>
      </c>
      <c r="M208" s="32">
        <f>IFERROR(VLOOKUP($D208,'SAP Data'!$A$7:$OA$1795,M$4,FALSE),"")</f>
        <v>0</v>
      </c>
      <c r="N208" s="32">
        <f>IFERROR(VLOOKUP($D208,'SAP Data'!$A$7:$OA$1795,N$4,FALSE),"")</f>
        <v>0</v>
      </c>
      <c r="O208" s="32">
        <f>IFERROR(VLOOKUP($D208,'SAP Data'!$A$7:$OA$1795,O$4,FALSE),"")</f>
        <v>0</v>
      </c>
      <c r="P208" s="32">
        <f>IFERROR(VLOOKUP($D208,'SAP Data'!$A$7:$OA$1795,P$4,FALSE),"")</f>
        <v>0</v>
      </c>
      <c r="Q208" s="32">
        <f>IFERROR(VLOOKUP($D208,'SAP Data'!$A$7:$OA$1795,Q$4,FALSE),"")</f>
        <v>0</v>
      </c>
      <c r="R208" s="32">
        <f>IFERROR(VLOOKUP($D208,'SAP Data'!$A$7:$OA$1795,R$4,FALSE),"")</f>
        <v>0</v>
      </c>
      <c r="T208" s="32">
        <f t="shared" si="24"/>
        <v>0</v>
      </c>
      <c r="U208" s="13"/>
      <c r="V208" s="13">
        <f t="shared" si="25"/>
        <v>0</v>
      </c>
      <c r="Y208" s="13">
        <f t="shared" si="26"/>
        <v>0</v>
      </c>
      <c r="AA208" s="13">
        <f t="shared" si="27"/>
        <v>0</v>
      </c>
      <c r="AC208" s="13">
        <f t="shared" si="28"/>
        <v>0</v>
      </c>
      <c r="AE208" s="13">
        <f t="shared" si="29"/>
        <v>0</v>
      </c>
      <c r="AG208" s="13">
        <f t="shared" si="30"/>
        <v>0</v>
      </c>
      <c r="AI208" s="13">
        <f t="shared" si="31"/>
        <v>0</v>
      </c>
      <c r="AJ208" s="15"/>
    </row>
    <row r="209" spans="1:36" outlineLevel="1" x14ac:dyDescent="0.2">
      <c r="B209" s="11" t="str">
        <f>VLOOKUP(D209,'line assign basis'!$A$8:$D$788,2,FALSE)</f>
        <v>INVEST - GILL RANCH</v>
      </c>
      <c r="C209" s="14" t="s">
        <v>497</v>
      </c>
      <c r="D209" s="14" t="s">
        <v>495</v>
      </c>
      <c r="E209" s="14">
        <f>IFERROR(VLOOKUP(D209,'line assign basis'!$A$8:$D$622,4,FALSE),"")</f>
        <v>2</v>
      </c>
      <c r="F209" s="32">
        <f>IFERROR(VLOOKUP($D209,'SAP Data'!$A$7:$OA$1791,F$4,FALSE),"")</f>
        <v>0</v>
      </c>
      <c r="G209" s="32">
        <f>IFERROR(VLOOKUP($D209,'SAP Data'!$A$7:$OA$1791,G$4,FALSE),"")</f>
        <v>0</v>
      </c>
      <c r="H209" s="32">
        <f>IFERROR(VLOOKUP($D209,'SAP Data'!$A$7:$OA$1791,H$4,FALSE),"")</f>
        <v>0</v>
      </c>
      <c r="I209" s="32">
        <f>IFERROR(VLOOKUP($D209,'SAP Data'!$A$7:$OA$1791,I$4,FALSE),"")</f>
        <v>0</v>
      </c>
      <c r="J209" s="32">
        <f>IFERROR(VLOOKUP($D209,'SAP Data'!$A$7:$OA$1791,J$4,FALSE),"")</f>
        <v>0</v>
      </c>
      <c r="K209" s="32">
        <f>IFERROR(VLOOKUP($D209,'SAP Data'!$A$7:$OA$1791,K$4,FALSE),"")</f>
        <v>0</v>
      </c>
      <c r="L209" s="32">
        <f>IFERROR(VLOOKUP($D209,'SAP Data'!$A$7:$OA$1795,L$4,FALSE),"")</f>
        <v>0</v>
      </c>
      <c r="M209" s="32">
        <f>IFERROR(VLOOKUP($D209,'SAP Data'!$A$7:$OA$1795,M$4,FALSE),"")</f>
        <v>0</v>
      </c>
      <c r="N209" s="32">
        <f>IFERROR(VLOOKUP($D209,'SAP Data'!$A$7:$OA$1795,N$4,FALSE),"")</f>
        <v>0</v>
      </c>
      <c r="O209" s="32">
        <f>IFERROR(VLOOKUP($D209,'SAP Data'!$A$7:$OA$1795,O$4,FALSE),"")</f>
        <v>0</v>
      </c>
      <c r="P209" s="32">
        <f>IFERROR(VLOOKUP($D209,'SAP Data'!$A$7:$OA$1795,P$4,FALSE),"")</f>
        <v>0</v>
      </c>
      <c r="Q209" s="32">
        <f>IFERROR(VLOOKUP($D209,'SAP Data'!$A$7:$OA$1795,Q$4,FALSE),"")</f>
        <v>0</v>
      </c>
      <c r="R209" s="32">
        <f>IFERROR(VLOOKUP($D209,'SAP Data'!$A$7:$OA$1795,R$4,FALSE),"")</f>
        <v>0</v>
      </c>
      <c r="T209" s="32">
        <f t="shared" si="24"/>
        <v>0</v>
      </c>
      <c r="U209" s="13"/>
      <c r="V209" s="13">
        <f t="shared" si="25"/>
        <v>0</v>
      </c>
      <c r="Y209" s="13">
        <f t="shared" si="26"/>
        <v>0</v>
      </c>
      <c r="AA209" s="13">
        <f t="shared" si="27"/>
        <v>0</v>
      </c>
      <c r="AC209" s="13">
        <f t="shared" si="28"/>
        <v>0</v>
      </c>
      <c r="AE209" s="13">
        <f t="shared" si="29"/>
        <v>0</v>
      </c>
      <c r="AG209" s="13">
        <f t="shared" si="30"/>
        <v>0</v>
      </c>
      <c r="AI209" s="13">
        <f t="shared" si="31"/>
        <v>0</v>
      </c>
      <c r="AJ209" s="15"/>
    </row>
    <row r="210" spans="1:36" outlineLevel="1" x14ac:dyDescent="0.2">
      <c r="B210" s="11" t="str">
        <f>VLOOKUP(D210,'line assign basis'!$A$8:$D$788,2,FALSE)</f>
        <v>A/R INTERCO-HLD</v>
      </c>
      <c r="C210" s="14" t="s">
        <v>1609</v>
      </c>
      <c r="D210" s="14" t="s">
        <v>2696</v>
      </c>
      <c r="E210" s="14">
        <f>IFERROR(VLOOKUP(D210,'line assign basis'!$A$8:$D$622,4,FALSE),"")</f>
        <v>2</v>
      </c>
      <c r="F210" s="32">
        <f>IFERROR(VLOOKUP($D210,'SAP Data'!$A$7:$OA$1791,F$4,FALSE),"")</f>
        <v>766592.96</v>
      </c>
      <c r="G210" s="32">
        <f>IFERROR(VLOOKUP($D210,'SAP Data'!$A$7:$OA$1791,G$4,FALSE),"")</f>
        <v>33856</v>
      </c>
      <c r="H210" s="32">
        <f>IFERROR(VLOOKUP($D210,'SAP Data'!$A$7:$OA$1791,H$4,FALSE),"")</f>
        <v>8157.95</v>
      </c>
      <c r="I210" s="32">
        <f>IFERROR(VLOOKUP($D210,'SAP Data'!$A$7:$OA$1791,I$4,FALSE),"")</f>
        <v>219018.71</v>
      </c>
      <c r="J210" s="32">
        <f>IFERROR(VLOOKUP($D210,'SAP Data'!$A$7:$OA$1791,J$4,FALSE),"")</f>
        <v>12244.62</v>
      </c>
      <c r="K210" s="32">
        <f>IFERROR(VLOOKUP($D210,'SAP Data'!$A$7:$OA$1791,K$4,FALSE),"")</f>
        <v>6989.18</v>
      </c>
      <c r="L210" s="32">
        <f>IFERROR(VLOOKUP($D210,'SAP Data'!$A$7:$OA$1795,L$4,FALSE),"")</f>
        <v>2172114.7400000002</v>
      </c>
      <c r="M210" s="32">
        <f>IFERROR(VLOOKUP($D210,'SAP Data'!$A$7:$OA$1795,M$4,FALSE),"")</f>
        <v>20908.84</v>
      </c>
      <c r="N210" s="32">
        <f>IFERROR(VLOOKUP($D210,'SAP Data'!$A$7:$OA$1795,N$4,FALSE),"")</f>
        <v>26917.84</v>
      </c>
      <c r="O210" s="32">
        <f>IFERROR(VLOOKUP($D210,'SAP Data'!$A$7:$OA$1795,O$4,FALSE),"")</f>
        <v>145330.48000000001</v>
      </c>
      <c r="P210" s="32">
        <f>IFERROR(VLOOKUP($D210,'SAP Data'!$A$7:$OA$1795,P$4,FALSE),"")</f>
        <v>27236.17</v>
      </c>
      <c r="Q210" s="32">
        <f>IFERROR(VLOOKUP($D210,'SAP Data'!$A$7:$OA$1795,Q$4,FALSE),"")</f>
        <v>5916.69</v>
      </c>
      <c r="R210" s="32">
        <f>IFERROR(VLOOKUP($D210,'SAP Data'!$A$7:$OA$1795,R$4,FALSE),"")</f>
        <v>344540.84</v>
      </c>
      <c r="T210" s="32">
        <f t="shared" si="24"/>
        <v>269521.50999999995</v>
      </c>
      <c r="U210" s="13"/>
      <c r="V210" s="13">
        <f t="shared" si="25"/>
        <v>0</v>
      </c>
      <c r="Y210" s="13">
        <f t="shared" si="26"/>
        <v>0</v>
      </c>
      <c r="AA210" s="13">
        <f t="shared" si="27"/>
        <v>0</v>
      </c>
      <c r="AC210" s="13">
        <f t="shared" si="28"/>
        <v>0</v>
      </c>
      <c r="AE210" s="13">
        <f t="shared" si="29"/>
        <v>269521.50999999995</v>
      </c>
      <c r="AG210" s="13">
        <f t="shared" si="30"/>
        <v>0</v>
      </c>
      <c r="AI210" s="13">
        <f t="shared" si="31"/>
        <v>0</v>
      </c>
      <c r="AJ210" s="15"/>
    </row>
    <row r="211" spans="1:36" outlineLevel="1" x14ac:dyDescent="0.2">
      <c r="B211" s="11" t="str">
        <f>VLOOKUP(D211,'line assign basis'!$A$8:$D$788,2,FALSE)</f>
        <v>A/R TAX SHARE-HLD</v>
      </c>
      <c r="C211" s="14" t="s">
        <v>1611</v>
      </c>
      <c r="D211" s="14" t="s">
        <v>2697</v>
      </c>
      <c r="E211" s="14">
        <f>IFERROR(VLOOKUP(D211,'line assign basis'!$A$8:$D$622,4,FALSE),"")</f>
        <v>2</v>
      </c>
      <c r="F211" s="32">
        <f>IFERROR(VLOOKUP($D211,'SAP Data'!$A$7:$OA$1791,F$4,FALSE),"")</f>
        <v>0</v>
      </c>
      <c r="G211" s="32">
        <f>IFERROR(VLOOKUP($D211,'SAP Data'!$A$7:$OA$1791,G$4,FALSE),"")</f>
        <v>0</v>
      </c>
      <c r="H211" s="32">
        <f>IFERROR(VLOOKUP($D211,'SAP Data'!$A$7:$OA$1791,H$4,FALSE),"")</f>
        <v>0</v>
      </c>
      <c r="I211" s="32">
        <f>IFERROR(VLOOKUP($D211,'SAP Data'!$A$7:$OA$1791,I$4,FALSE),"")</f>
        <v>0</v>
      </c>
      <c r="J211" s="32">
        <f>IFERROR(VLOOKUP($D211,'SAP Data'!$A$7:$OA$1791,J$4,FALSE),"")</f>
        <v>0</v>
      </c>
      <c r="K211" s="32">
        <f>IFERROR(VLOOKUP($D211,'SAP Data'!$A$7:$OA$1791,K$4,FALSE),"")</f>
        <v>0</v>
      </c>
      <c r="L211" s="32">
        <f>IFERROR(VLOOKUP($D211,'SAP Data'!$A$7:$OA$1795,L$4,FALSE),"")</f>
        <v>0</v>
      </c>
      <c r="M211" s="32">
        <f>IFERROR(VLOOKUP($D211,'SAP Data'!$A$7:$OA$1795,M$4,FALSE),"")</f>
        <v>0</v>
      </c>
      <c r="N211" s="32">
        <f>IFERROR(VLOOKUP($D211,'SAP Data'!$A$7:$OA$1795,N$4,FALSE),"")</f>
        <v>0</v>
      </c>
      <c r="O211" s="32">
        <f>IFERROR(VLOOKUP($D211,'SAP Data'!$A$7:$OA$1795,O$4,FALSE),"")</f>
        <v>0</v>
      </c>
      <c r="P211" s="32">
        <f>IFERROR(VLOOKUP($D211,'SAP Data'!$A$7:$OA$1795,P$4,FALSE),"")</f>
        <v>0</v>
      </c>
      <c r="Q211" s="32">
        <f>IFERROR(VLOOKUP($D211,'SAP Data'!$A$7:$OA$1795,Q$4,FALSE),"")</f>
        <v>0</v>
      </c>
      <c r="R211" s="32">
        <f>IFERROR(VLOOKUP($D211,'SAP Data'!$A$7:$OA$1795,R$4,FALSE),"")</f>
        <v>0</v>
      </c>
      <c r="T211" s="32">
        <f t="shared" si="24"/>
        <v>0</v>
      </c>
      <c r="U211" s="13"/>
      <c r="V211" s="13">
        <f t="shared" si="25"/>
        <v>0</v>
      </c>
      <c r="Y211" s="13">
        <f t="shared" si="26"/>
        <v>0</v>
      </c>
      <c r="AA211" s="13">
        <f t="shared" si="27"/>
        <v>0</v>
      </c>
      <c r="AC211" s="13">
        <f t="shared" si="28"/>
        <v>0</v>
      </c>
      <c r="AE211" s="13">
        <f t="shared" si="29"/>
        <v>0</v>
      </c>
      <c r="AG211" s="13">
        <f t="shared" si="30"/>
        <v>0</v>
      </c>
      <c r="AI211" s="13">
        <f t="shared" si="31"/>
        <v>0</v>
      </c>
      <c r="AJ211" s="15"/>
    </row>
    <row r="212" spans="1:36" outlineLevel="1" x14ac:dyDescent="0.2">
      <c r="B212" s="11" t="str">
        <f>VLOOKUP(D212,'line assign basis'!$A$8:$D$788,2,FALSE)</f>
        <v>LEASE RECEIVABLE- LT</v>
      </c>
      <c r="C212" s="14" t="s">
        <v>1631</v>
      </c>
      <c r="D212" s="14" t="s">
        <v>2705</v>
      </c>
      <c r="E212" s="14">
        <f>IFERROR(VLOOKUP(D212,'line assign basis'!$A$8:$D$622,4,FALSE),"")</f>
        <v>4</v>
      </c>
      <c r="F212" s="32">
        <f>IFERROR(VLOOKUP($D212,'SAP Data'!$A$7:$OA$1791,F$4,FALSE),"")</f>
        <v>930076.56</v>
      </c>
      <c r="G212" s="32">
        <f>IFERROR(VLOOKUP($D212,'SAP Data'!$A$7:$OA$1791,G$4,FALSE),"")</f>
        <v>930076.56</v>
      </c>
      <c r="H212" s="32">
        <f>IFERROR(VLOOKUP($D212,'SAP Data'!$A$7:$OA$1791,H$4,FALSE),"")</f>
        <v>930076.56</v>
      </c>
      <c r="I212" s="32">
        <f>IFERROR(VLOOKUP($D212,'SAP Data'!$A$7:$OA$1791,I$4,FALSE),"")</f>
        <v>897447.4</v>
      </c>
      <c r="J212" s="32">
        <f>IFERROR(VLOOKUP($D212,'SAP Data'!$A$7:$OA$1791,J$4,FALSE),"")</f>
        <v>897447.4</v>
      </c>
      <c r="K212" s="32">
        <f>IFERROR(VLOOKUP($D212,'SAP Data'!$A$7:$OA$1791,K$4,FALSE),"")</f>
        <v>897447.4</v>
      </c>
      <c r="L212" s="32">
        <f>IFERROR(VLOOKUP($D212,'SAP Data'!$A$7:$OA$1795,L$4,FALSE),"")</f>
        <v>866606.44</v>
      </c>
      <c r="M212" s="32">
        <f>IFERROR(VLOOKUP($D212,'SAP Data'!$A$7:$OA$1795,M$4,FALSE),"")</f>
        <v>866606.44</v>
      </c>
      <c r="N212" s="32">
        <f>IFERROR(VLOOKUP($D212,'SAP Data'!$A$7:$OA$1795,N$4,FALSE),"")</f>
        <v>866606.44</v>
      </c>
      <c r="O212" s="32">
        <f>IFERROR(VLOOKUP($D212,'SAP Data'!$A$7:$OA$1795,O$4,FALSE),"")</f>
        <v>835765.49</v>
      </c>
      <c r="P212" s="32">
        <f>IFERROR(VLOOKUP($D212,'SAP Data'!$A$7:$OA$1795,P$4,FALSE),"")</f>
        <v>835765.49</v>
      </c>
      <c r="Q212" s="32">
        <f>IFERROR(VLOOKUP($D212,'SAP Data'!$A$7:$OA$1795,Q$4,FALSE),"")</f>
        <v>835765.49</v>
      </c>
      <c r="R212" s="32">
        <f>IFERROR(VLOOKUP($D212,'SAP Data'!$A$7:$OA$1795,R$4,FALSE),"")</f>
        <v>804924.53</v>
      </c>
      <c r="T212" s="32">
        <f t="shared" si="24"/>
        <v>877259.30458333332</v>
      </c>
      <c r="U212" s="13"/>
      <c r="V212" s="13">
        <f t="shared" si="25"/>
        <v>877259.30458333332</v>
      </c>
      <c r="Y212" s="13">
        <f t="shared" si="26"/>
        <v>0</v>
      </c>
      <c r="AA212" s="13">
        <f t="shared" si="27"/>
        <v>0</v>
      </c>
      <c r="AC212" s="13">
        <f t="shared" si="28"/>
        <v>0</v>
      </c>
      <c r="AE212" s="13">
        <f t="shared" si="29"/>
        <v>0</v>
      </c>
      <c r="AG212" s="13">
        <f t="shared" si="30"/>
        <v>0</v>
      </c>
      <c r="AI212" s="13">
        <f t="shared" si="31"/>
        <v>0</v>
      </c>
      <c r="AJ212" s="15"/>
    </row>
    <row r="213" spans="1:36" outlineLevel="1" x14ac:dyDescent="0.2">
      <c r="A213" s="14" t="s">
        <v>3026</v>
      </c>
      <c r="B213" s="11" t="str">
        <f>VLOOKUP(D213,'line assign basis'!$A$8:$D$788,2,FALSE)</f>
        <v>N. MIST LT LEASE REC</v>
      </c>
      <c r="C213" s="14" t="s">
        <v>2841</v>
      </c>
      <c r="D213" s="14" t="s">
        <v>2881</v>
      </c>
      <c r="E213" s="14">
        <f>IFERROR(VLOOKUP(D213,'line assign basis'!$A$8:$D$622,4,FALSE),"")</f>
        <v>3</v>
      </c>
      <c r="F213" s="32">
        <f>IFERROR(VLOOKUP($D213,'SAP Data'!$A$7:$OA$1791,F$4,FALSE),"")</f>
        <v>146987461.13</v>
      </c>
      <c r="G213" s="32">
        <f>IFERROR(VLOOKUP($D213,'SAP Data'!$A$7:$OA$1791,G$4,FALSE),"")</f>
        <v>148944104.41999999</v>
      </c>
      <c r="H213" s="32">
        <f>IFERROR(VLOOKUP($D213,'SAP Data'!$A$7:$OA$1791,H$4,FALSE),"")</f>
        <v>148944104.41999999</v>
      </c>
      <c r="I213" s="32">
        <f>IFERROR(VLOOKUP($D213,'SAP Data'!$A$7:$OA$1791,I$4,FALSE),"")</f>
        <v>145412438.03</v>
      </c>
      <c r="J213" s="32">
        <f>IFERROR(VLOOKUP($D213,'SAP Data'!$A$7:$OA$1791,J$4,FALSE),"")</f>
        <v>147699584.40000001</v>
      </c>
      <c r="K213" s="32">
        <f>IFERROR(VLOOKUP($D213,'SAP Data'!$A$7:$OA$1791,K$4,FALSE),"")</f>
        <v>147699584.40000001</v>
      </c>
      <c r="L213" s="32">
        <f>IFERROR(VLOOKUP($D213,'SAP Data'!$A$7:$OA$1795,L$4,FALSE),"")</f>
        <v>146070723.03999999</v>
      </c>
      <c r="M213" s="32">
        <f>IFERROR(VLOOKUP($D213,'SAP Data'!$A$7:$OA$1795,M$4,FALSE),"")</f>
        <v>146534911.94</v>
      </c>
      <c r="N213" s="32">
        <f>IFERROR(VLOOKUP($D213,'SAP Data'!$A$7:$OA$1795,N$4,FALSE),"")</f>
        <v>146534911.94</v>
      </c>
      <c r="O213" s="32">
        <f>IFERROR(VLOOKUP($D213,'SAP Data'!$A$7:$OA$1795,O$4,FALSE),"")</f>
        <v>145372128.56999999</v>
      </c>
      <c r="P213" s="32">
        <f>IFERROR(VLOOKUP($D213,'SAP Data'!$A$7:$OA$1795,P$4,FALSE),"")</f>
        <v>145372128.56999999</v>
      </c>
      <c r="Q213" s="32">
        <f>IFERROR(VLOOKUP($D213,'SAP Data'!$A$7:$OA$1795,Q$4,FALSE),"")</f>
        <v>145372128.56999999</v>
      </c>
      <c r="R213" s="32">
        <f>IFERROR(VLOOKUP($D213,'SAP Data'!$A$7:$OA$1795,R$4,FALSE),"")</f>
        <v>144165826.63999999</v>
      </c>
      <c r="T213" s="32">
        <f t="shared" si="24"/>
        <v>146627782.68208331</v>
      </c>
      <c r="U213" s="13"/>
      <c r="V213" s="13">
        <f t="shared" si="25"/>
        <v>0</v>
      </c>
      <c r="Y213" s="13">
        <f t="shared" si="26"/>
        <v>0</v>
      </c>
      <c r="AA213" s="13">
        <f t="shared" si="27"/>
        <v>0</v>
      </c>
      <c r="AC213" s="13">
        <f t="shared" si="28"/>
        <v>146627782.68208331</v>
      </c>
      <c r="AE213" s="13">
        <f t="shared" si="29"/>
        <v>0</v>
      </c>
      <c r="AG213" s="13">
        <f t="shared" si="30"/>
        <v>0</v>
      </c>
      <c r="AI213" s="13">
        <f t="shared" si="31"/>
        <v>146627782.68208331</v>
      </c>
      <c r="AJ213" s="15"/>
    </row>
    <row r="214" spans="1:36" outlineLevel="1" x14ac:dyDescent="0.2">
      <c r="A214" s="14" t="s">
        <v>3026</v>
      </c>
      <c r="B214" s="11" t="str">
        <f>VLOOKUP(D214,'line assign basis'!$A$8:$D$788,2,FALSE)</f>
        <v>N. MIST ST LEASE REC</v>
      </c>
      <c r="C214" s="14" t="s">
        <v>2834</v>
      </c>
      <c r="D214" s="14" t="s">
        <v>2882</v>
      </c>
      <c r="E214" s="14">
        <f>IFERROR(VLOOKUP(D214,'line assign basis'!$A$8:$D$622,4,FALSE),"")</f>
        <v>3</v>
      </c>
      <c r="F214" s="32">
        <f>IFERROR(VLOOKUP($D214,'SAP Data'!$A$7:$OA$1791,F$4,FALSE),"")</f>
        <v>5493566.9100000001</v>
      </c>
      <c r="G214" s="32">
        <f>IFERROR(VLOOKUP($D214,'SAP Data'!$A$7:$OA$1791,G$4,FALSE),"")</f>
        <v>5493566.9100000001</v>
      </c>
      <c r="H214" s="32">
        <f>IFERROR(VLOOKUP($D214,'SAP Data'!$A$7:$OA$1791,H$4,FALSE),"")</f>
        <v>5493566.9100000001</v>
      </c>
      <c r="I214" s="32">
        <f>IFERROR(VLOOKUP($D214,'SAP Data'!$A$7:$OA$1791,I$4,FALSE),"")</f>
        <v>5287248.54</v>
      </c>
      <c r="J214" s="32">
        <f>IFERROR(VLOOKUP($D214,'SAP Data'!$A$7:$OA$1791,J$4,FALSE),"")</f>
        <v>5287248.54</v>
      </c>
      <c r="K214" s="32">
        <f>IFERROR(VLOOKUP($D214,'SAP Data'!$A$7:$OA$1791,K$4,FALSE),"")</f>
        <v>5287248.54</v>
      </c>
      <c r="L214" s="32">
        <f>IFERROR(VLOOKUP($D214,'SAP Data'!$A$7:$OA$1795,L$4,FALSE),"")</f>
        <v>5215757.33</v>
      </c>
      <c r="M214" s="32">
        <f>IFERROR(VLOOKUP($D214,'SAP Data'!$A$7:$OA$1795,M$4,FALSE),"")</f>
        <v>5215757.33</v>
      </c>
      <c r="N214" s="32">
        <f>IFERROR(VLOOKUP($D214,'SAP Data'!$A$7:$OA$1795,N$4,FALSE),"")</f>
        <v>5215757.33</v>
      </c>
      <c r="O214" s="32">
        <f>IFERROR(VLOOKUP($D214,'SAP Data'!$A$7:$OA$1795,O$4,FALSE),"")</f>
        <v>5167095.09</v>
      </c>
      <c r="P214" s="32">
        <f>IFERROR(VLOOKUP($D214,'SAP Data'!$A$7:$OA$1795,P$4,FALSE),"")</f>
        <v>5167095.09</v>
      </c>
      <c r="Q214" s="32">
        <f>IFERROR(VLOOKUP($D214,'SAP Data'!$A$7:$OA$1795,Q$4,FALSE),"")</f>
        <v>5167095.09</v>
      </c>
      <c r="R214" s="32">
        <f>IFERROR(VLOOKUP($D214,'SAP Data'!$A$7:$OA$1795,R$4,FALSE),"")</f>
        <v>5110159.92</v>
      </c>
      <c r="T214" s="32">
        <f t="shared" si="24"/>
        <v>5274941.6762500005</v>
      </c>
      <c r="U214" s="13"/>
      <c r="V214" s="13">
        <f t="shared" si="25"/>
        <v>0</v>
      </c>
      <c r="Y214" s="13">
        <f t="shared" si="26"/>
        <v>0</v>
      </c>
      <c r="AA214" s="13">
        <f t="shared" si="27"/>
        <v>0</v>
      </c>
      <c r="AC214" s="13">
        <f t="shared" si="28"/>
        <v>5274941.6762500005</v>
      </c>
      <c r="AE214" s="13">
        <f t="shared" si="29"/>
        <v>0</v>
      </c>
      <c r="AG214" s="13">
        <f t="shared" si="30"/>
        <v>0</v>
      </c>
      <c r="AI214" s="13">
        <f t="shared" si="31"/>
        <v>5274941.6762500005</v>
      </c>
      <c r="AJ214" s="15"/>
    </row>
    <row r="215" spans="1:36" outlineLevel="1" x14ac:dyDescent="0.2">
      <c r="B215" s="11" t="str">
        <f>VLOOKUP(D215,'line assign basis'!$A$8:$D$788,2,FALSE)</f>
        <v>PROP HELD FOR SALE</v>
      </c>
      <c r="C215" s="14" t="s">
        <v>1604</v>
      </c>
      <c r="D215" s="14" t="s">
        <v>2694</v>
      </c>
      <c r="E215" s="14">
        <f>IFERROR(VLOOKUP(D215,'line assign basis'!$A$8:$D$622,4,FALSE),"")</f>
        <v>4</v>
      </c>
      <c r="F215" s="32">
        <f>IFERROR(VLOOKUP($D215,'SAP Data'!$A$7:$OA$1791,F$4,FALSE),"")</f>
        <v>1852179.19</v>
      </c>
      <c r="G215" s="32">
        <f>IFERROR(VLOOKUP($D215,'SAP Data'!$A$7:$OA$1791,G$4,FALSE),"")</f>
        <v>1842179.19</v>
      </c>
      <c r="H215" s="32">
        <f>IFERROR(VLOOKUP($D215,'SAP Data'!$A$7:$OA$1791,H$4,FALSE),"")</f>
        <v>1832179.19</v>
      </c>
      <c r="I215" s="32">
        <f>IFERROR(VLOOKUP($D215,'SAP Data'!$A$7:$OA$1791,I$4,FALSE),"")</f>
        <v>1832179.19</v>
      </c>
      <c r="J215" s="32">
        <f>IFERROR(VLOOKUP($D215,'SAP Data'!$A$7:$OA$1791,J$4,FALSE),"")</f>
        <v>1832179.19</v>
      </c>
      <c r="K215" s="32">
        <f>IFERROR(VLOOKUP($D215,'SAP Data'!$A$7:$OA$1791,K$4,FALSE),"")</f>
        <v>1802179.19</v>
      </c>
      <c r="L215" s="32">
        <f>IFERROR(VLOOKUP($D215,'SAP Data'!$A$7:$OA$1795,L$4,FALSE),"")</f>
        <v>1802179.19</v>
      </c>
      <c r="M215" s="32">
        <f>IFERROR(VLOOKUP($D215,'SAP Data'!$A$7:$OA$1795,M$4,FALSE),"")</f>
        <v>1802179.19</v>
      </c>
      <c r="N215" s="32">
        <f>IFERROR(VLOOKUP($D215,'SAP Data'!$A$7:$OA$1795,N$4,FALSE),"")</f>
        <v>1802179.19</v>
      </c>
      <c r="O215" s="32">
        <f>IFERROR(VLOOKUP($D215,'SAP Data'!$A$7:$OA$1795,O$4,FALSE),"")</f>
        <v>1802179.19</v>
      </c>
      <c r="P215" s="32">
        <f>IFERROR(VLOOKUP($D215,'SAP Data'!$A$7:$OA$1795,P$4,FALSE),"")</f>
        <v>1802179.19</v>
      </c>
      <c r="Q215" s="32">
        <f>IFERROR(VLOOKUP($D215,'SAP Data'!$A$7:$OA$1795,Q$4,FALSE),"")</f>
        <v>1802179.19</v>
      </c>
      <c r="R215" s="32">
        <f>IFERROR(VLOOKUP($D215,'SAP Data'!$A$7:$OA$1795,R$4,FALSE),"")</f>
        <v>1802179.19</v>
      </c>
      <c r="T215" s="32">
        <f t="shared" si="24"/>
        <v>1815095.8566666665</v>
      </c>
      <c r="U215" s="13"/>
      <c r="V215" s="13">
        <f t="shared" si="25"/>
        <v>1815095.8566666665</v>
      </c>
      <c r="Y215" s="13">
        <f t="shared" si="26"/>
        <v>0</v>
      </c>
      <c r="AA215" s="13">
        <f t="shared" si="27"/>
        <v>0</v>
      </c>
      <c r="AC215" s="13">
        <f t="shared" si="28"/>
        <v>0</v>
      </c>
      <c r="AE215" s="13">
        <f t="shared" si="29"/>
        <v>0</v>
      </c>
      <c r="AG215" s="13">
        <f t="shared" si="30"/>
        <v>0</v>
      </c>
      <c r="AI215" s="13">
        <f t="shared" si="31"/>
        <v>0</v>
      </c>
      <c r="AJ215" s="15"/>
    </row>
    <row r="216" spans="1:36" outlineLevel="1" x14ac:dyDescent="0.2">
      <c r="B216" s="11" t="str">
        <f>VLOOKUP(D216,'line assign basis'!$A$8:$D$788,2,FALSE)</f>
        <v>UNAMTZD LOSS 9.80%</v>
      </c>
      <c r="C216" s="14" t="s">
        <v>500</v>
      </c>
      <c r="D216" s="14" t="s">
        <v>498</v>
      </c>
      <c r="E216" s="14">
        <f>IFERROR(VLOOKUP(D216,'line assign basis'!$A$8:$D$622,4,FALSE),"")</f>
        <v>2</v>
      </c>
      <c r="F216" s="32">
        <f>IFERROR(VLOOKUP($D216,'SAP Data'!$A$7:$OA$1791,F$4,FALSE),"")</f>
        <v>0</v>
      </c>
      <c r="G216" s="32">
        <f>IFERROR(VLOOKUP($D216,'SAP Data'!$A$7:$OA$1791,G$4,FALSE),"")</f>
        <v>0</v>
      </c>
      <c r="H216" s="32">
        <f>IFERROR(VLOOKUP($D216,'SAP Data'!$A$7:$OA$1791,H$4,FALSE),"")</f>
        <v>0</v>
      </c>
      <c r="I216" s="32">
        <f>IFERROR(VLOOKUP($D216,'SAP Data'!$A$7:$OA$1791,I$4,FALSE),"")</f>
        <v>0</v>
      </c>
      <c r="J216" s="32">
        <f>IFERROR(VLOOKUP($D216,'SAP Data'!$A$7:$OA$1791,J$4,FALSE),"")</f>
        <v>0</v>
      </c>
      <c r="K216" s="32">
        <f>IFERROR(VLOOKUP($D216,'SAP Data'!$A$7:$OA$1791,K$4,FALSE),"")</f>
        <v>0</v>
      </c>
      <c r="L216" s="32">
        <f>IFERROR(VLOOKUP($D216,'SAP Data'!$A$7:$OA$1795,L$4,FALSE),"")</f>
        <v>0</v>
      </c>
      <c r="M216" s="32">
        <f>IFERROR(VLOOKUP($D216,'SAP Data'!$A$7:$OA$1795,M$4,FALSE),"")</f>
        <v>0</v>
      </c>
      <c r="N216" s="32">
        <f>IFERROR(VLOOKUP($D216,'SAP Data'!$A$7:$OA$1795,N$4,FALSE),"")</f>
        <v>0</v>
      </c>
      <c r="O216" s="32">
        <f>IFERROR(VLOOKUP($D216,'SAP Data'!$A$7:$OA$1795,O$4,FALSE),"")</f>
        <v>0</v>
      </c>
      <c r="P216" s="32">
        <f>IFERROR(VLOOKUP($D216,'SAP Data'!$A$7:$OA$1795,P$4,FALSE),"")</f>
        <v>0</v>
      </c>
      <c r="Q216" s="32">
        <f>IFERROR(VLOOKUP($D216,'SAP Data'!$A$7:$OA$1795,Q$4,FALSE),"")</f>
        <v>0</v>
      </c>
      <c r="R216" s="32">
        <f>IFERROR(VLOOKUP($D216,'SAP Data'!$A$7:$OA$1795,R$4,FALSE),"")</f>
        <v>0</v>
      </c>
      <c r="T216" s="32">
        <f t="shared" si="24"/>
        <v>0</v>
      </c>
      <c r="U216" s="13"/>
      <c r="V216" s="13">
        <f t="shared" si="25"/>
        <v>0</v>
      </c>
      <c r="Y216" s="13">
        <f t="shared" si="26"/>
        <v>0</v>
      </c>
      <c r="AA216" s="13">
        <f t="shared" si="27"/>
        <v>0</v>
      </c>
      <c r="AC216" s="13">
        <f t="shared" si="28"/>
        <v>0</v>
      </c>
      <c r="AE216" s="13">
        <f t="shared" si="29"/>
        <v>0</v>
      </c>
      <c r="AG216" s="13">
        <f t="shared" si="30"/>
        <v>0</v>
      </c>
      <c r="AI216" s="13">
        <f t="shared" si="31"/>
        <v>0</v>
      </c>
      <c r="AJ216" s="15"/>
    </row>
    <row r="217" spans="1:36" outlineLevel="1" x14ac:dyDescent="0.2">
      <c r="B217" s="11" t="str">
        <f>VLOOKUP(D217,'line assign basis'!$A$8:$D$788,2,FALSE)</f>
        <v>UNAMTZD LOSS 9.125%</v>
      </c>
      <c r="C217" s="14" t="s">
        <v>503</v>
      </c>
      <c r="D217" s="14" t="s">
        <v>501</v>
      </c>
      <c r="E217" s="14">
        <f>IFERROR(VLOOKUP(D217,'line assign basis'!$A$8:$D$622,4,FALSE),"")</f>
        <v>2</v>
      </c>
      <c r="F217" s="32">
        <f>IFERROR(VLOOKUP($D217,'SAP Data'!$A$7:$OA$1791,F$4,FALSE),"")</f>
        <v>0</v>
      </c>
      <c r="G217" s="32">
        <f>IFERROR(VLOOKUP($D217,'SAP Data'!$A$7:$OA$1791,G$4,FALSE),"")</f>
        <v>0</v>
      </c>
      <c r="H217" s="32">
        <f>IFERROR(VLOOKUP($D217,'SAP Data'!$A$7:$OA$1791,H$4,FALSE),"")</f>
        <v>0</v>
      </c>
      <c r="I217" s="32">
        <f>IFERROR(VLOOKUP($D217,'SAP Data'!$A$7:$OA$1791,I$4,FALSE),"")</f>
        <v>0</v>
      </c>
      <c r="J217" s="32">
        <f>IFERROR(VLOOKUP($D217,'SAP Data'!$A$7:$OA$1791,J$4,FALSE),"")</f>
        <v>0</v>
      </c>
      <c r="K217" s="32">
        <f>IFERROR(VLOOKUP($D217,'SAP Data'!$A$7:$OA$1791,K$4,FALSE),"")</f>
        <v>0</v>
      </c>
      <c r="L217" s="32">
        <f>IFERROR(VLOOKUP($D217,'SAP Data'!$A$7:$OA$1795,L$4,FALSE),"")</f>
        <v>0</v>
      </c>
      <c r="M217" s="32">
        <f>IFERROR(VLOOKUP($D217,'SAP Data'!$A$7:$OA$1795,M$4,FALSE),"")</f>
        <v>0</v>
      </c>
      <c r="N217" s="32">
        <f>IFERROR(VLOOKUP($D217,'SAP Data'!$A$7:$OA$1795,N$4,FALSE),"")</f>
        <v>0</v>
      </c>
      <c r="O217" s="32">
        <f>IFERROR(VLOOKUP($D217,'SAP Data'!$A$7:$OA$1795,O$4,FALSE),"")</f>
        <v>0</v>
      </c>
      <c r="P217" s="32">
        <f>IFERROR(VLOOKUP($D217,'SAP Data'!$A$7:$OA$1795,P$4,FALSE),"")</f>
        <v>0</v>
      </c>
      <c r="Q217" s="32">
        <f>IFERROR(VLOOKUP($D217,'SAP Data'!$A$7:$OA$1795,Q$4,FALSE),"")</f>
        <v>0</v>
      </c>
      <c r="R217" s="32">
        <f>IFERROR(VLOOKUP($D217,'SAP Data'!$A$7:$OA$1795,R$4,FALSE),"")</f>
        <v>0</v>
      </c>
      <c r="T217" s="32">
        <f t="shared" si="24"/>
        <v>0</v>
      </c>
      <c r="U217" s="13"/>
      <c r="V217" s="13">
        <f t="shared" si="25"/>
        <v>0</v>
      </c>
      <c r="Y217" s="13">
        <f t="shared" si="26"/>
        <v>0</v>
      </c>
      <c r="AA217" s="13">
        <f t="shared" si="27"/>
        <v>0</v>
      </c>
      <c r="AC217" s="13">
        <f t="shared" si="28"/>
        <v>0</v>
      </c>
      <c r="AE217" s="13">
        <f t="shared" si="29"/>
        <v>0</v>
      </c>
      <c r="AG217" s="13">
        <f t="shared" si="30"/>
        <v>0</v>
      </c>
      <c r="AI217" s="13">
        <f t="shared" si="31"/>
        <v>0</v>
      </c>
      <c r="AJ217" s="15"/>
    </row>
    <row r="218" spans="1:36" outlineLevel="1" x14ac:dyDescent="0.2">
      <c r="B218" s="11" t="str">
        <f>VLOOKUP(D218,'line assign basis'!$A$8:$D$788,2,FALSE)</f>
        <v>UNAMTZD LOSS 9.75%</v>
      </c>
      <c r="C218" s="14" t="s">
        <v>506</v>
      </c>
      <c r="D218" s="14" t="s">
        <v>504</v>
      </c>
      <c r="E218" s="14">
        <f>IFERROR(VLOOKUP(D218,'line assign basis'!$A$8:$D$622,4,FALSE),"")</f>
        <v>2</v>
      </c>
      <c r="F218" s="32">
        <f>IFERROR(VLOOKUP($D218,'SAP Data'!$A$7:$OA$1791,F$4,FALSE),"")</f>
        <v>980655</v>
      </c>
      <c r="G218" s="32">
        <f>IFERROR(VLOOKUP($D218,'SAP Data'!$A$7:$OA$1791,G$4,FALSE),"")</f>
        <v>971490</v>
      </c>
      <c r="H218" s="32">
        <f>IFERROR(VLOOKUP($D218,'SAP Data'!$A$7:$OA$1791,H$4,FALSE),"")</f>
        <v>962325</v>
      </c>
      <c r="I218" s="32">
        <f>IFERROR(VLOOKUP($D218,'SAP Data'!$A$7:$OA$1791,I$4,FALSE),"")</f>
        <v>953160</v>
      </c>
      <c r="J218" s="32">
        <f>IFERROR(VLOOKUP($D218,'SAP Data'!$A$7:$OA$1791,J$4,FALSE),"")</f>
        <v>943995</v>
      </c>
      <c r="K218" s="32">
        <f>IFERROR(VLOOKUP($D218,'SAP Data'!$A$7:$OA$1791,K$4,FALSE),"")</f>
        <v>934830</v>
      </c>
      <c r="L218" s="32">
        <f>IFERROR(VLOOKUP($D218,'SAP Data'!$A$7:$OA$1795,L$4,FALSE),"")</f>
        <v>925665</v>
      </c>
      <c r="M218" s="32">
        <f>IFERROR(VLOOKUP($D218,'SAP Data'!$A$7:$OA$1795,M$4,FALSE),"")</f>
        <v>916500</v>
      </c>
      <c r="N218" s="32">
        <f>IFERROR(VLOOKUP($D218,'SAP Data'!$A$7:$OA$1795,N$4,FALSE),"")</f>
        <v>907335</v>
      </c>
      <c r="O218" s="32">
        <f>IFERROR(VLOOKUP($D218,'SAP Data'!$A$7:$OA$1795,O$4,FALSE),"")</f>
        <v>898170</v>
      </c>
      <c r="P218" s="32">
        <f>IFERROR(VLOOKUP($D218,'SAP Data'!$A$7:$OA$1795,P$4,FALSE),"")</f>
        <v>889005</v>
      </c>
      <c r="Q218" s="32">
        <f>IFERROR(VLOOKUP($D218,'SAP Data'!$A$7:$OA$1795,Q$4,FALSE),"")</f>
        <v>879840</v>
      </c>
      <c r="R218" s="32">
        <f>IFERROR(VLOOKUP($D218,'SAP Data'!$A$7:$OA$1795,R$4,FALSE),"")</f>
        <v>870675</v>
      </c>
      <c r="T218" s="32">
        <f t="shared" si="24"/>
        <v>925665</v>
      </c>
      <c r="U218" s="13"/>
      <c r="V218" s="13">
        <f t="shared" si="25"/>
        <v>0</v>
      </c>
      <c r="Y218" s="13">
        <f t="shared" si="26"/>
        <v>0</v>
      </c>
      <c r="AA218" s="13">
        <f t="shared" si="27"/>
        <v>0</v>
      </c>
      <c r="AC218" s="13">
        <f t="shared" si="28"/>
        <v>0</v>
      </c>
      <c r="AE218" s="13">
        <f t="shared" si="29"/>
        <v>925665</v>
      </c>
      <c r="AG218" s="13">
        <f t="shared" si="30"/>
        <v>0</v>
      </c>
      <c r="AI218" s="13">
        <f t="shared" si="31"/>
        <v>0</v>
      </c>
      <c r="AJ218" s="15"/>
    </row>
    <row r="219" spans="1:36" outlineLevel="1" x14ac:dyDescent="0.2">
      <c r="B219" s="11" t="str">
        <f>VLOOKUP(D219,'line assign basis'!$A$8:$D$788,2,FALSE)</f>
        <v>UNAMTZD EXPENSE 5.62</v>
      </c>
      <c r="C219" s="14" t="s">
        <v>509</v>
      </c>
      <c r="D219" s="14" t="s">
        <v>507</v>
      </c>
      <c r="E219" s="14">
        <f>IFERROR(VLOOKUP(D219,'line assign basis'!$A$8:$D$622,4,FALSE),"")</f>
        <v>2</v>
      </c>
      <c r="F219" s="32">
        <f>IFERROR(VLOOKUP($D219,'SAP Data'!$A$7:$OA$1791,F$4,FALSE),"")</f>
        <v>602896</v>
      </c>
      <c r="G219" s="32">
        <f>IFERROR(VLOOKUP($D219,'SAP Data'!$A$7:$OA$1791,G$4,FALSE),"")</f>
        <v>590592</v>
      </c>
      <c r="H219" s="32">
        <f>IFERROR(VLOOKUP($D219,'SAP Data'!$A$7:$OA$1791,H$4,FALSE),"")</f>
        <v>578288</v>
      </c>
      <c r="I219" s="32">
        <f>IFERROR(VLOOKUP($D219,'SAP Data'!$A$7:$OA$1791,I$4,FALSE),"")</f>
        <v>565984</v>
      </c>
      <c r="J219" s="32">
        <f>IFERROR(VLOOKUP($D219,'SAP Data'!$A$7:$OA$1791,J$4,FALSE),"")</f>
        <v>553680</v>
      </c>
      <c r="K219" s="32">
        <f>IFERROR(VLOOKUP($D219,'SAP Data'!$A$7:$OA$1791,K$4,FALSE),"")</f>
        <v>541376</v>
      </c>
      <c r="L219" s="32">
        <f>IFERROR(VLOOKUP($D219,'SAP Data'!$A$7:$OA$1795,L$4,FALSE),"")</f>
        <v>529072</v>
      </c>
      <c r="M219" s="32">
        <f>IFERROR(VLOOKUP($D219,'SAP Data'!$A$7:$OA$1795,M$4,FALSE),"")</f>
        <v>516768</v>
      </c>
      <c r="N219" s="32">
        <f>IFERROR(VLOOKUP($D219,'SAP Data'!$A$7:$OA$1795,N$4,FALSE),"")</f>
        <v>504464</v>
      </c>
      <c r="O219" s="32">
        <f>IFERROR(VLOOKUP($D219,'SAP Data'!$A$7:$OA$1795,O$4,FALSE),"")</f>
        <v>492160</v>
      </c>
      <c r="P219" s="32">
        <f>IFERROR(VLOOKUP($D219,'SAP Data'!$A$7:$OA$1795,P$4,FALSE),"")</f>
        <v>479856</v>
      </c>
      <c r="Q219" s="32">
        <f>IFERROR(VLOOKUP($D219,'SAP Data'!$A$7:$OA$1795,Q$4,FALSE),"")</f>
        <v>467552</v>
      </c>
      <c r="R219" s="32">
        <f>IFERROR(VLOOKUP($D219,'SAP Data'!$A$7:$OA$1795,R$4,FALSE),"")</f>
        <v>455248</v>
      </c>
      <c r="T219" s="32">
        <f t="shared" si="24"/>
        <v>529072</v>
      </c>
      <c r="U219" s="13"/>
      <c r="V219" s="13">
        <f t="shared" si="25"/>
        <v>0</v>
      </c>
      <c r="Y219" s="13">
        <f t="shared" si="26"/>
        <v>0</v>
      </c>
      <c r="AA219" s="13">
        <f t="shared" si="27"/>
        <v>0</v>
      </c>
      <c r="AC219" s="13">
        <f t="shared" si="28"/>
        <v>0</v>
      </c>
      <c r="AE219" s="13">
        <f t="shared" si="29"/>
        <v>529072</v>
      </c>
      <c r="AG219" s="13">
        <f t="shared" si="30"/>
        <v>0</v>
      </c>
      <c r="AI219" s="13">
        <f t="shared" si="31"/>
        <v>0</v>
      </c>
      <c r="AJ219" s="15"/>
    </row>
    <row r="220" spans="1:36" outlineLevel="1" x14ac:dyDescent="0.2">
      <c r="A220" s="14" t="s">
        <v>4014</v>
      </c>
      <c r="B220" s="11" t="str">
        <f>VLOOKUP(D220,'line assign basis'!$A$8:$D$788,2,FALSE)</f>
        <v>FAS133 L.T. REG LOSS</v>
      </c>
      <c r="C220" s="14" t="s">
        <v>512</v>
      </c>
      <c r="D220" s="14" t="s">
        <v>510</v>
      </c>
      <c r="E220" s="14">
        <f>IFERROR(VLOOKUP(D220,'line assign basis'!$A$8:$D$622,4,FALSE),"")</f>
        <v>2</v>
      </c>
      <c r="F220" s="32">
        <f>IFERROR(VLOOKUP($D220,'SAP Data'!$A$7:$OA$1791,F$4,FALSE),"")</f>
        <v>2946000</v>
      </c>
      <c r="G220" s="32">
        <f>IFERROR(VLOOKUP($D220,'SAP Data'!$A$7:$OA$1791,G$4,FALSE),"")</f>
        <v>2946000</v>
      </c>
      <c r="H220" s="32">
        <f>IFERROR(VLOOKUP($D220,'SAP Data'!$A$7:$OA$1791,H$4,FALSE),"")</f>
        <v>2946000</v>
      </c>
      <c r="I220" s="32">
        <f>IFERROR(VLOOKUP($D220,'SAP Data'!$A$7:$OA$1791,I$4,FALSE),"")</f>
        <v>608623</v>
      </c>
      <c r="J220" s="32">
        <f>IFERROR(VLOOKUP($D220,'SAP Data'!$A$7:$OA$1791,J$4,FALSE),"")</f>
        <v>608623</v>
      </c>
      <c r="K220" s="32">
        <f>IFERROR(VLOOKUP($D220,'SAP Data'!$A$7:$OA$1791,K$4,FALSE),"")</f>
        <v>608623</v>
      </c>
      <c r="L220" s="32">
        <f>IFERROR(VLOOKUP($D220,'SAP Data'!$A$7:$OA$1795,L$4,FALSE),"")</f>
        <v>930104</v>
      </c>
      <c r="M220" s="32">
        <f>IFERROR(VLOOKUP($D220,'SAP Data'!$A$7:$OA$1795,M$4,FALSE),"")</f>
        <v>930104</v>
      </c>
      <c r="N220" s="32">
        <f>IFERROR(VLOOKUP($D220,'SAP Data'!$A$7:$OA$1795,N$4,FALSE),"")</f>
        <v>930104</v>
      </c>
      <c r="O220" s="32">
        <f>IFERROR(VLOOKUP($D220,'SAP Data'!$A$7:$OA$1795,O$4,FALSE),"")</f>
        <v>1483088</v>
      </c>
      <c r="P220" s="32">
        <f>IFERROR(VLOOKUP($D220,'SAP Data'!$A$7:$OA$1795,P$4,FALSE),"")</f>
        <v>1483088</v>
      </c>
      <c r="Q220" s="32">
        <f>IFERROR(VLOOKUP($D220,'SAP Data'!$A$7:$OA$1795,Q$4,FALSE),"")</f>
        <v>1483088</v>
      </c>
      <c r="R220" s="32">
        <f>IFERROR(VLOOKUP($D220,'SAP Data'!$A$7:$OA$1795,R$4,FALSE),"")</f>
        <v>853933</v>
      </c>
      <c r="T220" s="32">
        <f t="shared" si="24"/>
        <v>1404784.2916666667</v>
      </c>
      <c r="U220" s="13"/>
      <c r="V220" s="13">
        <f t="shared" si="25"/>
        <v>0</v>
      </c>
      <c r="Y220" s="13">
        <f t="shared" si="26"/>
        <v>0</v>
      </c>
      <c r="AA220" s="13">
        <f t="shared" si="27"/>
        <v>0</v>
      </c>
      <c r="AC220" s="13">
        <f t="shared" si="28"/>
        <v>0</v>
      </c>
      <c r="AE220" s="13">
        <f t="shared" si="29"/>
        <v>1404784.2916666667</v>
      </c>
      <c r="AG220" s="13">
        <f t="shared" si="30"/>
        <v>0</v>
      </c>
      <c r="AI220" s="13">
        <f t="shared" si="31"/>
        <v>0</v>
      </c>
      <c r="AJ220" s="15"/>
    </row>
    <row r="221" spans="1:36" outlineLevel="1" x14ac:dyDescent="0.2">
      <c r="A221" s="14" t="s">
        <v>4014</v>
      </c>
      <c r="B221" s="11" t="str">
        <f>VLOOKUP(D221,'line assign basis'!$A$8:$D$788,2,FALSE)</f>
        <v>FAS133 L.T. REG LOSS</v>
      </c>
      <c r="C221" s="14" t="s">
        <v>514</v>
      </c>
      <c r="D221" s="14" t="s">
        <v>513</v>
      </c>
      <c r="E221" s="14">
        <f>IFERROR(VLOOKUP(D221,'line assign basis'!$A$8:$D$622,4,FALSE),"")</f>
        <v>2</v>
      </c>
      <c r="F221" s="32">
        <f>IFERROR(VLOOKUP($D221,'SAP Data'!$A$7:$OA$1791,F$4,FALSE),"")</f>
        <v>20000</v>
      </c>
      <c r="G221" s="32">
        <f>IFERROR(VLOOKUP($D221,'SAP Data'!$A$7:$OA$1791,G$4,FALSE),"")</f>
        <v>20000</v>
      </c>
      <c r="H221" s="32">
        <f>IFERROR(VLOOKUP($D221,'SAP Data'!$A$7:$OA$1791,H$4,FALSE),"")</f>
        <v>20000</v>
      </c>
      <c r="I221" s="32">
        <f>IFERROR(VLOOKUP($D221,'SAP Data'!$A$7:$OA$1791,I$4,FALSE),"")</f>
        <v>0</v>
      </c>
      <c r="J221" s="32">
        <f>IFERROR(VLOOKUP($D221,'SAP Data'!$A$7:$OA$1791,J$4,FALSE),"")</f>
        <v>0</v>
      </c>
      <c r="K221" s="32">
        <f>IFERROR(VLOOKUP($D221,'SAP Data'!$A$7:$OA$1791,K$4,FALSE),"")</f>
        <v>0</v>
      </c>
      <c r="L221" s="32">
        <f>IFERROR(VLOOKUP($D221,'SAP Data'!$A$7:$OA$1795,L$4,FALSE),"")</f>
        <v>9173</v>
      </c>
      <c r="M221" s="32">
        <f>IFERROR(VLOOKUP($D221,'SAP Data'!$A$7:$OA$1795,M$4,FALSE),"")</f>
        <v>9173</v>
      </c>
      <c r="N221" s="32">
        <f>IFERROR(VLOOKUP($D221,'SAP Data'!$A$7:$OA$1795,N$4,FALSE),"")</f>
        <v>9173</v>
      </c>
      <c r="O221" s="32">
        <f>IFERROR(VLOOKUP($D221,'SAP Data'!$A$7:$OA$1795,O$4,FALSE),"")</f>
        <v>23458</v>
      </c>
      <c r="P221" s="32">
        <f>IFERROR(VLOOKUP($D221,'SAP Data'!$A$7:$OA$1795,P$4,FALSE),"")</f>
        <v>23458</v>
      </c>
      <c r="Q221" s="32">
        <f>IFERROR(VLOOKUP($D221,'SAP Data'!$A$7:$OA$1795,Q$4,FALSE),"")</f>
        <v>23458</v>
      </c>
      <c r="R221" s="32">
        <f>IFERROR(VLOOKUP($D221,'SAP Data'!$A$7:$OA$1795,R$4,FALSE),"")</f>
        <v>27062</v>
      </c>
      <c r="T221" s="32">
        <f t="shared" si="24"/>
        <v>13452</v>
      </c>
      <c r="U221" s="13"/>
      <c r="V221" s="13">
        <f t="shared" si="25"/>
        <v>0</v>
      </c>
      <c r="Y221" s="13">
        <f t="shared" si="26"/>
        <v>0</v>
      </c>
      <c r="AA221" s="13">
        <f t="shared" si="27"/>
        <v>0</v>
      </c>
      <c r="AC221" s="13">
        <f t="shared" si="28"/>
        <v>0</v>
      </c>
      <c r="AE221" s="13">
        <f t="shared" si="29"/>
        <v>13452</v>
      </c>
      <c r="AG221" s="13">
        <f t="shared" si="30"/>
        <v>0</v>
      </c>
      <c r="AI221" s="13">
        <f t="shared" si="31"/>
        <v>0</v>
      </c>
      <c r="AJ221" s="15"/>
    </row>
    <row r="222" spans="1:36" outlineLevel="1" x14ac:dyDescent="0.2">
      <c r="A222" s="14" t="s">
        <v>4013</v>
      </c>
      <c r="B222" s="11" t="str">
        <f>VLOOKUP(D222,'line assign basis'!$A$8:$D$788,2,FALSE)</f>
        <v>PHY OPT-LT LOSS REG</v>
      </c>
      <c r="C222" s="14" t="s">
        <v>517</v>
      </c>
      <c r="D222" s="14" t="s">
        <v>515</v>
      </c>
      <c r="E222" s="14">
        <f>IFERROR(VLOOKUP(D222,'line assign basis'!$A$8:$D$622,4,FALSE),"")</f>
        <v>2</v>
      </c>
      <c r="F222" s="32">
        <f>IFERROR(VLOOKUP($D222,'SAP Data'!$A$7:$OA$1791,F$4,FALSE),"")</f>
        <v>32000</v>
      </c>
      <c r="G222" s="32">
        <f>IFERROR(VLOOKUP($D222,'SAP Data'!$A$7:$OA$1791,G$4,FALSE),"")</f>
        <v>32000</v>
      </c>
      <c r="H222" s="32">
        <f>IFERROR(VLOOKUP($D222,'SAP Data'!$A$7:$OA$1791,H$4,FALSE),"")</f>
        <v>32000</v>
      </c>
      <c r="I222" s="32">
        <f>IFERROR(VLOOKUP($D222,'SAP Data'!$A$7:$OA$1791,I$4,FALSE),"")</f>
        <v>0</v>
      </c>
      <c r="J222" s="32">
        <f>IFERROR(VLOOKUP($D222,'SAP Data'!$A$7:$OA$1791,J$4,FALSE),"")</f>
        <v>0</v>
      </c>
      <c r="K222" s="32">
        <f>IFERROR(VLOOKUP($D222,'SAP Data'!$A$7:$OA$1791,K$4,FALSE),"")</f>
        <v>0</v>
      </c>
      <c r="L222" s="32">
        <f>IFERROR(VLOOKUP($D222,'SAP Data'!$A$7:$OA$1795,L$4,FALSE),"")</f>
        <v>0</v>
      </c>
      <c r="M222" s="32">
        <f>IFERROR(VLOOKUP($D222,'SAP Data'!$A$7:$OA$1795,M$4,FALSE),"")</f>
        <v>0</v>
      </c>
      <c r="N222" s="32">
        <f>IFERROR(VLOOKUP($D222,'SAP Data'!$A$7:$OA$1795,N$4,FALSE),"")</f>
        <v>0</v>
      </c>
      <c r="O222" s="32">
        <f>IFERROR(VLOOKUP($D222,'SAP Data'!$A$7:$OA$1795,O$4,FALSE),"")</f>
        <v>151714</v>
      </c>
      <c r="P222" s="32">
        <f>IFERROR(VLOOKUP($D222,'SAP Data'!$A$7:$OA$1795,P$4,FALSE),"")</f>
        <v>151714</v>
      </c>
      <c r="Q222" s="32">
        <f>IFERROR(VLOOKUP($D222,'SAP Data'!$A$7:$OA$1795,Q$4,FALSE),"")</f>
        <v>151714</v>
      </c>
      <c r="R222" s="32">
        <f>IFERROR(VLOOKUP($D222,'SAP Data'!$A$7:$OA$1795,R$4,FALSE),"")</f>
        <v>39652</v>
      </c>
      <c r="T222" s="32">
        <f t="shared" si="24"/>
        <v>46247.333333333336</v>
      </c>
      <c r="U222" s="13"/>
      <c r="V222" s="13">
        <f t="shared" si="25"/>
        <v>0</v>
      </c>
      <c r="Y222" s="13">
        <f t="shared" si="26"/>
        <v>0</v>
      </c>
      <c r="AA222" s="13">
        <f t="shared" si="27"/>
        <v>0</v>
      </c>
      <c r="AC222" s="13">
        <f t="shared" si="28"/>
        <v>0</v>
      </c>
      <c r="AE222" s="13">
        <f t="shared" si="29"/>
        <v>46247.333333333336</v>
      </c>
      <c r="AG222" s="13">
        <f t="shared" si="30"/>
        <v>0</v>
      </c>
      <c r="AI222" s="13">
        <f t="shared" si="31"/>
        <v>0</v>
      </c>
      <c r="AJ222" s="15"/>
    </row>
    <row r="223" spans="1:36" outlineLevel="1" x14ac:dyDescent="0.2">
      <c r="B223" s="11" t="str">
        <f>VLOOKUP(D223,'line assign basis'!$A$8:$D$788,2,FALSE)</f>
        <v>ENVIRONMENTAL RESERV</v>
      </c>
      <c r="C223" s="14" t="s">
        <v>2754</v>
      </c>
      <c r="D223" s="30" t="s">
        <v>2807</v>
      </c>
      <c r="E223" s="14">
        <f>IFERROR(VLOOKUP(D223,'line assign basis'!$A$8:$D$622,4,FALSE),"")</f>
        <v>2</v>
      </c>
      <c r="F223" s="32">
        <f>IFERROR(VLOOKUP($D223,'SAP Data'!$A$7:$OA$1791,F$4,FALSE),"")</f>
        <v>0</v>
      </c>
      <c r="G223" s="32">
        <f>IFERROR(VLOOKUP($D223,'SAP Data'!$A$7:$OA$1791,G$4,FALSE),"")</f>
        <v>0</v>
      </c>
      <c r="H223" s="32">
        <f>IFERROR(VLOOKUP($D223,'SAP Data'!$A$7:$OA$1791,H$4,FALSE),"")</f>
        <v>0</v>
      </c>
      <c r="I223" s="32">
        <f>IFERROR(VLOOKUP($D223,'SAP Data'!$A$7:$OA$1791,I$4,FALSE),"")</f>
        <v>0</v>
      </c>
      <c r="J223" s="32">
        <f>IFERROR(VLOOKUP($D223,'SAP Data'!$A$7:$OA$1791,J$4,FALSE),"")</f>
        <v>0</v>
      </c>
      <c r="K223" s="32">
        <f>IFERROR(VLOOKUP($D223,'SAP Data'!$A$7:$OA$1791,K$4,FALSE),"")</f>
        <v>0</v>
      </c>
      <c r="L223" s="32">
        <f>IFERROR(VLOOKUP($D223,'SAP Data'!$A$7:$OA$1795,L$4,FALSE),"")</f>
        <v>0</v>
      </c>
      <c r="M223" s="32">
        <f>IFERROR(VLOOKUP($D223,'SAP Data'!$A$7:$OA$1795,M$4,FALSE),"")</f>
        <v>0</v>
      </c>
      <c r="N223" s="32">
        <f>IFERROR(VLOOKUP($D223,'SAP Data'!$A$7:$OA$1795,N$4,FALSE),"")</f>
        <v>0</v>
      </c>
      <c r="O223" s="32">
        <f>IFERROR(VLOOKUP($D223,'SAP Data'!$A$7:$OA$1795,O$4,FALSE),"")</f>
        <v>0</v>
      </c>
      <c r="P223" s="32">
        <f>IFERROR(VLOOKUP($D223,'SAP Data'!$A$7:$OA$1795,P$4,FALSE),"")</f>
        <v>0</v>
      </c>
      <c r="Q223" s="32">
        <f>IFERROR(VLOOKUP($D223,'SAP Data'!$A$7:$OA$1795,Q$4,FALSE),"")</f>
        <v>0</v>
      </c>
      <c r="R223" s="32">
        <f>IFERROR(VLOOKUP($D223,'SAP Data'!$A$7:$OA$1795,R$4,FALSE),"")</f>
        <v>0</v>
      </c>
      <c r="T223" s="32">
        <f t="shared" si="24"/>
        <v>0</v>
      </c>
      <c r="U223" s="13"/>
      <c r="V223" s="13">
        <f t="shared" si="25"/>
        <v>0</v>
      </c>
      <c r="Y223" s="13">
        <f t="shared" si="26"/>
        <v>0</v>
      </c>
      <c r="AA223" s="13">
        <f t="shared" si="27"/>
        <v>0</v>
      </c>
      <c r="AC223" s="13">
        <f t="shared" si="28"/>
        <v>0</v>
      </c>
      <c r="AE223" s="13">
        <f t="shared" si="29"/>
        <v>0</v>
      </c>
      <c r="AG223" s="13">
        <f t="shared" si="30"/>
        <v>0</v>
      </c>
      <c r="AI223" s="13">
        <f t="shared" si="31"/>
        <v>0</v>
      </c>
      <c r="AJ223" s="15"/>
    </row>
    <row r="224" spans="1:36" outlineLevel="1" x14ac:dyDescent="0.2">
      <c r="B224" s="11" t="str">
        <f>VLOOKUP(D224,'line assign basis'!$A$8:$D$788,2,FALSE)</f>
        <v>FAS 109 DFED ASSET</v>
      </c>
      <c r="C224" s="14" t="s">
        <v>520</v>
      </c>
      <c r="D224" s="14" t="s">
        <v>518</v>
      </c>
      <c r="E224" s="14">
        <f>IFERROR(VLOOKUP(D224,'line assign basis'!$A$8:$D$622,4,FALSE),"")</f>
        <v>2</v>
      </c>
      <c r="F224" s="32">
        <f>IFERROR(VLOOKUP($D224,'SAP Data'!$A$7:$OA$1791,F$4,FALSE),"")</f>
        <v>15413133.380000001</v>
      </c>
      <c r="G224" s="32">
        <f>IFERROR(VLOOKUP($D224,'SAP Data'!$A$7:$OA$1791,G$4,FALSE),"")</f>
        <v>15413133.380000001</v>
      </c>
      <c r="H224" s="32">
        <f>IFERROR(VLOOKUP($D224,'SAP Data'!$A$7:$OA$1791,H$4,FALSE),"")</f>
        <v>15413133.380000001</v>
      </c>
      <c r="I224" s="32">
        <f>IFERROR(VLOOKUP($D224,'SAP Data'!$A$7:$OA$1791,I$4,FALSE),"")</f>
        <v>14640107.380000001</v>
      </c>
      <c r="J224" s="32">
        <f>IFERROR(VLOOKUP($D224,'SAP Data'!$A$7:$OA$1791,J$4,FALSE),"")</f>
        <v>14640107.380000001</v>
      </c>
      <c r="K224" s="32">
        <f>IFERROR(VLOOKUP($D224,'SAP Data'!$A$7:$OA$1791,K$4,FALSE),"")</f>
        <v>14640107.380000001</v>
      </c>
      <c r="L224" s="32">
        <f>IFERROR(VLOOKUP($D224,'SAP Data'!$A$7:$OA$1795,L$4,FALSE),"")</f>
        <v>13204707.380000001</v>
      </c>
      <c r="M224" s="32">
        <f>IFERROR(VLOOKUP($D224,'SAP Data'!$A$7:$OA$1795,M$4,FALSE),"")</f>
        <v>13204707.380000001</v>
      </c>
      <c r="N224" s="32">
        <f>IFERROR(VLOOKUP($D224,'SAP Data'!$A$7:$OA$1795,N$4,FALSE),"")</f>
        <v>13204707.380000001</v>
      </c>
      <c r="O224" s="32">
        <f>IFERROR(VLOOKUP($D224,'SAP Data'!$A$7:$OA$1795,O$4,FALSE),"")</f>
        <v>13204707.380000001</v>
      </c>
      <c r="P224" s="32">
        <f>IFERROR(VLOOKUP($D224,'SAP Data'!$A$7:$OA$1795,P$4,FALSE),"")</f>
        <v>13204707.380000001</v>
      </c>
      <c r="Q224" s="32">
        <f>IFERROR(VLOOKUP($D224,'SAP Data'!$A$7:$OA$1795,Q$4,FALSE),"")</f>
        <v>13204707.380000001</v>
      </c>
      <c r="R224" s="32">
        <f>IFERROR(VLOOKUP($D224,'SAP Data'!$A$7:$OA$1795,R$4,FALSE),"")</f>
        <v>13204707.380000001</v>
      </c>
      <c r="T224" s="32">
        <f t="shared" si="24"/>
        <v>14023646.129999997</v>
      </c>
      <c r="U224" s="13"/>
      <c r="V224" s="13">
        <f t="shared" si="25"/>
        <v>0</v>
      </c>
      <c r="Y224" s="13">
        <f t="shared" si="26"/>
        <v>0</v>
      </c>
      <c r="AA224" s="13">
        <f t="shared" si="27"/>
        <v>0</v>
      </c>
      <c r="AC224" s="13">
        <f t="shared" si="28"/>
        <v>0</v>
      </c>
      <c r="AE224" s="13">
        <f t="shared" si="29"/>
        <v>14023646.129999997</v>
      </c>
      <c r="AG224" s="13">
        <f t="shared" si="30"/>
        <v>0</v>
      </c>
      <c r="AI224" s="13">
        <f t="shared" si="31"/>
        <v>0</v>
      </c>
      <c r="AJ224" s="15"/>
    </row>
    <row r="225" spans="1:38" outlineLevel="1" x14ac:dyDescent="0.2">
      <c r="B225" s="11" t="str">
        <f>VLOOKUP(D225,'line assign basis'!$A$8:$D$788,2,FALSE)</f>
        <v>Tax - AFUDC Eq Rec</v>
      </c>
      <c r="C225" s="14" t="s">
        <v>523</v>
      </c>
      <c r="D225" s="14" t="s">
        <v>521</v>
      </c>
      <c r="E225" s="14">
        <f>IFERROR(VLOOKUP(D225,'line assign basis'!$A$8:$D$622,4,FALSE),"")</f>
        <v>2</v>
      </c>
      <c r="F225" s="32">
        <f>IFERROR(VLOOKUP($D225,'SAP Data'!$A$7:$OA$1791,F$4,FALSE),"")</f>
        <v>924569.64</v>
      </c>
      <c r="G225" s="32">
        <f>IFERROR(VLOOKUP($D225,'SAP Data'!$A$7:$OA$1791,G$4,FALSE),"")</f>
        <v>924569.64</v>
      </c>
      <c r="H225" s="32">
        <f>IFERROR(VLOOKUP($D225,'SAP Data'!$A$7:$OA$1791,H$4,FALSE),"")</f>
        <v>924569.64</v>
      </c>
      <c r="I225" s="32">
        <f>IFERROR(VLOOKUP($D225,'SAP Data'!$A$7:$OA$1791,I$4,FALSE),"")</f>
        <v>1128855.6399999999</v>
      </c>
      <c r="J225" s="32">
        <f>IFERROR(VLOOKUP($D225,'SAP Data'!$A$7:$OA$1791,J$4,FALSE),"")</f>
        <v>1128855.6399999999</v>
      </c>
      <c r="K225" s="32">
        <f>IFERROR(VLOOKUP($D225,'SAP Data'!$A$7:$OA$1791,K$4,FALSE),"")</f>
        <v>1128855.6399999999</v>
      </c>
      <c r="L225" s="32">
        <f>IFERROR(VLOOKUP($D225,'SAP Data'!$A$7:$OA$1795,L$4,FALSE),"")</f>
        <v>1107791.6399999999</v>
      </c>
      <c r="M225" s="32">
        <f>IFERROR(VLOOKUP($D225,'SAP Data'!$A$7:$OA$1795,M$4,FALSE),"")</f>
        <v>1107791.6399999999</v>
      </c>
      <c r="N225" s="32">
        <f>IFERROR(VLOOKUP($D225,'SAP Data'!$A$7:$OA$1795,N$4,FALSE),"")</f>
        <v>1107791.6399999999</v>
      </c>
      <c r="O225" s="32">
        <f>IFERROR(VLOOKUP($D225,'SAP Data'!$A$7:$OA$1795,O$4,FALSE),"")</f>
        <v>1107791.6399999999</v>
      </c>
      <c r="P225" s="32">
        <f>IFERROR(VLOOKUP($D225,'SAP Data'!$A$7:$OA$1795,P$4,FALSE),"")</f>
        <v>1107791.6399999999</v>
      </c>
      <c r="Q225" s="32">
        <f>IFERROR(VLOOKUP($D225,'SAP Data'!$A$7:$OA$1795,Q$4,FALSE),"")</f>
        <v>1107791.6399999999</v>
      </c>
      <c r="R225" s="32">
        <f>IFERROR(VLOOKUP($D225,'SAP Data'!$A$7:$OA$1795,R$4,FALSE),"")</f>
        <v>1107791.6399999999</v>
      </c>
      <c r="T225" s="32">
        <f t="shared" si="24"/>
        <v>1074886.3900000001</v>
      </c>
      <c r="U225" s="13"/>
      <c r="V225" s="13">
        <f t="shared" si="25"/>
        <v>0</v>
      </c>
      <c r="Y225" s="13">
        <f t="shared" si="26"/>
        <v>0</v>
      </c>
      <c r="AA225" s="13">
        <f t="shared" si="27"/>
        <v>0</v>
      </c>
      <c r="AC225" s="13">
        <f t="shared" si="28"/>
        <v>0</v>
      </c>
      <c r="AE225" s="13">
        <f t="shared" si="29"/>
        <v>1074886.3900000001</v>
      </c>
      <c r="AG225" s="13">
        <f t="shared" si="30"/>
        <v>0</v>
      </c>
      <c r="AI225" s="13">
        <f t="shared" si="31"/>
        <v>0</v>
      </c>
      <c r="AJ225" s="15"/>
      <c r="AK225" s="60"/>
      <c r="AL225" s="60"/>
    </row>
    <row r="226" spans="1:38" outlineLevel="1" x14ac:dyDescent="0.2">
      <c r="B226" s="11" t="str">
        <f>VLOOKUP(D226,'line assign basis'!$A$8:$D$788,2,FALSE)</f>
        <v>PDX CNG PRJ - TAX CR</v>
      </c>
      <c r="C226" s="14" t="s">
        <v>1633</v>
      </c>
      <c r="D226" s="14" t="s">
        <v>2706</v>
      </c>
      <c r="E226" s="14">
        <f>IFERROR(VLOOKUP(D226,'line assign basis'!$A$8:$D$622,4,FALSE),"")</f>
        <v>2</v>
      </c>
      <c r="F226" s="32">
        <f>IFERROR(VLOOKUP($D226,'SAP Data'!$A$7:$OA$1791,F$4,FALSE),"")</f>
        <v>102728.25</v>
      </c>
      <c r="G226" s="32">
        <f>IFERROR(VLOOKUP($D226,'SAP Data'!$A$7:$OA$1791,G$4,FALSE),"")</f>
        <v>98923.5</v>
      </c>
      <c r="H226" s="32">
        <f>IFERROR(VLOOKUP($D226,'SAP Data'!$A$7:$OA$1791,H$4,FALSE),"")</f>
        <v>95118.75</v>
      </c>
      <c r="I226" s="32">
        <f>IFERROR(VLOOKUP($D226,'SAP Data'!$A$7:$OA$1791,I$4,FALSE),"")</f>
        <v>91314</v>
      </c>
      <c r="J226" s="32">
        <f>IFERROR(VLOOKUP($D226,'SAP Data'!$A$7:$OA$1791,J$4,FALSE),"")</f>
        <v>87509.25</v>
      </c>
      <c r="K226" s="32">
        <f>IFERROR(VLOOKUP($D226,'SAP Data'!$A$7:$OA$1791,K$4,FALSE),"")</f>
        <v>83704.5</v>
      </c>
      <c r="L226" s="32">
        <f>IFERROR(VLOOKUP($D226,'SAP Data'!$A$7:$OA$1795,L$4,FALSE),"")</f>
        <v>79899.75</v>
      </c>
      <c r="M226" s="32">
        <f>IFERROR(VLOOKUP($D226,'SAP Data'!$A$7:$OA$1795,M$4,FALSE),"")</f>
        <v>76095</v>
      </c>
      <c r="N226" s="32">
        <f>IFERROR(VLOOKUP($D226,'SAP Data'!$A$7:$OA$1795,N$4,FALSE),"")</f>
        <v>72290.25</v>
      </c>
      <c r="O226" s="32">
        <f>IFERROR(VLOOKUP($D226,'SAP Data'!$A$7:$OA$1795,O$4,FALSE),"")</f>
        <v>68485.5</v>
      </c>
      <c r="P226" s="32">
        <f>IFERROR(VLOOKUP($D226,'SAP Data'!$A$7:$OA$1795,P$4,FALSE),"")</f>
        <v>64680.75</v>
      </c>
      <c r="Q226" s="32">
        <f>IFERROR(VLOOKUP($D226,'SAP Data'!$A$7:$OA$1795,Q$4,FALSE),"")</f>
        <v>60876</v>
      </c>
      <c r="R226" s="32">
        <f>IFERROR(VLOOKUP($D226,'SAP Data'!$A$7:$OA$1795,R$4,FALSE),"")</f>
        <v>57071.25</v>
      </c>
      <c r="T226" s="32">
        <f t="shared" si="24"/>
        <v>79899.75</v>
      </c>
      <c r="U226" s="13"/>
      <c r="V226" s="13">
        <f t="shared" si="25"/>
        <v>0</v>
      </c>
      <c r="Y226" s="13">
        <f t="shared" si="26"/>
        <v>0</v>
      </c>
      <c r="AA226" s="13">
        <f t="shared" si="27"/>
        <v>0</v>
      </c>
      <c r="AC226" s="13">
        <f t="shared" si="28"/>
        <v>0</v>
      </c>
      <c r="AE226" s="13">
        <f t="shared" si="29"/>
        <v>79899.75</v>
      </c>
      <c r="AG226" s="13">
        <f t="shared" si="30"/>
        <v>0</v>
      </c>
      <c r="AI226" s="13">
        <f t="shared" si="31"/>
        <v>0</v>
      </c>
      <c r="AJ226" s="15"/>
    </row>
    <row r="227" spans="1:38" outlineLevel="1" x14ac:dyDescent="0.2">
      <c r="A227" s="14" t="s">
        <v>3026</v>
      </c>
      <c r="B227" s="11" t="str">
        <f>VLOOKUP(D227,'line assign basis'!$A$8:$D$788,2,FALSE)</f>
        <v>TAX NMEP AFDUCT EQ R</v>
      </c>
      <c r="C227" s="14" t="s">
        <v>2836</v>
      </c>
      <c r="D227" s="14" t="s">
        <v>2883</v>
      </c>
      <c r="E227" s="14">
        <f>IFERROR(VLOOKUP(D227,'line assign basis'!$A$8:$D$622,4,FALSE),"")</f>
        <v>3</v>
      </c>
      <c r="F227" s="32">
        <f>IFERROR(VLOOKUP($D227,'SAP Data'!$A$7:$OA$1791,F$4,FALSE),"")</f>
        <v>1420643</v>
      </c>
      <c r="G227" s="32">
        <f>IFERROR(VLOOKUP($D227,'SAP Data'!$A$7:$OA$1791,G$4,FALSE),"")</f>
        <v>1420643</v>
      </c>
      <c r="H227" s="32">
        <f>IFERROR(VLOOKUP($D227,'SAP Data'!$A$7:$OA$1791,H$4,FALSE),"")</f>
        <v>1420643</v>
      </c>
      <c r="I227" s="32">
        <f>IFERROR(VLOOKUP($D227,'SAP Data'!$A$7:$OA$1791,I$4,FALSE),"")</f>
        <v>1404295</v>
      </c>
      <c r="J227" s="32">
        <f>IFERROR(VLOOKUP($D227,'SAP Data'!$A$7:$OA$1791,J$4,FALSE),"")</f>
        <v>1404295</v>
      </c>
      <c r="K227" s="32">
        <f>IFERROR(VLOOKUP($D227,'SAP Data'!$A$7:$OA$1791,K$4,FALSE),"")</f>
        <v>1404295</v>
      </c>
      <c r="L227" s="32">
        <f>IFERROR(VLOOKUP($D227,'SAP Data'!$A$7:$OA$1795,L$4,FALSE),"")</f>
        <v>1386378</v>
      </c>
      <c r="M227" s="32">
        <f>IFERROR(VLOOKUP($D227,'SAP Data'!$A$7:$OA$1795,M$4,FALSE),"")</f>
        <v>1386378</v>
      </c>
      <c r="N227" s="32">
        <f>IFERROR(VLOOKUP($D227,'SAP Data'!$A$7:$OA$1795,N$4,FALSE),"")</f>
        <v>1386378</v>
      </c>
      <c r="O227" s="32">
        <f>IFERROR(VLOOKUP($D227,'SAP Data'!$A$7:$OA$1795,O$4,FALSE),"")</f>
        <v>1386378</v>
      </c>
      <c r="P227" s="32">
        <f>IFERROR(VLOOKUP($D227,'SAP Data'!$A$7:$OA$1795,P$4,FALSE),"")</f>
        <v>1386378</v>
      </c>
      <c r="Q227" s="32">
        <f>IFERROR(VLOOKUP($D227,'SAP Data'!$A$7:$OA$1795,Q$4,FALSE),"")</f>
        <v>1386378</v>
      </c>
      <c r="R227" s="32">
        <f>IFERROR(VLOOKUP($D227,'SAP Data'!$A$7:$OA$1795,R$4,FALSE),"")</f>
        <v>1386378</v>
      </c>
      <c r="T227" s="32">
        <f t="shared" si="24"/>
        <v>1397995.7916666667</v>
      </c>
      <c r="U227" s="13"/>
      <c r="V227" s="13">
        <f t="shared" si="25"/>
        <v>0</v>
      </c>
      <c r="Y227" s="13">
        <f t="shared" si="26"/>
        <v>0</v>
      </c>
      <c r="AA227" s="13">
        <f t="shared" si="27"/>
        <v>0</v>
      </c>
      <c r="AC227" s="13">
        <f t="shared" si="28"/>
        <v>1397995.7916666667</v>
      </c>
      <c r="AE227" s="13">
        <f t="shared" si="29"/>
        <v>0</v>
      </c>
      <c r="AG227" s="13">
        <f t="shared" si="30"/>
        <v>0</v>
      </c>
      <c r="AI227" s="13">
        <f t="shared" si="31"/>
        <v>1397995.7916666667</v>
      </c>
      <c r="AJ227" s="15"/>
    </row>
    <row r="228" spans="1:38" outlineLevel="1" x14ac:dyDescent="0.2">
      <c r="B228" s="11" t="str">
        <f>VLOOKUP(D228,'line assign basis'!$A$8:$D$788,2,FALSE)</f>
        <v>Livingston Tower LHI</v>
      </c>
      <c r="C228" s="14" t="s">
        <v>2918</v>
      </c>
      <c r="D228" s="56" t="s">
        <v>2925</v>
      </c>
      <c r="E228" s="14" t="str">
        <f>IFERROR(VLOOKUP(D228,'line assign basis'!$A$8:$D$622,4,FALSE),"")</f>
        <v>3L</v>
      </c>
      <c r="F228" s="32">
        <f>IFERROR(VLOOKUP($D228,'SAP Data'!$A$7:$OA$1791,F$4,FALSE),"")</f>
        <v>48709.85</v>
      </c>
      <c r="G228" s="32">
        <f>IFERROR(VLOOKUP($D228,'SAP Data'!$A$7:$OA$1791,G$4,FALSE),"")</f>
        <v>50948.19</v>
      </c>
      <c r="H228" s="32">
        <f>IFERROR(VLOOKUP($D228,'SAP Data'!$A$7:$OA$1791,H$4,FALSE),"")</f>
        <v>102148.46</v>
      </c>
      <c r="I228" s="32">
        <f>IFERROR(VLOOKUP($D228,'SAP Data'!$A$7:$OA$1791,I$4,FALSE),"")</f>
        <v>102732.75</v>
      </c>
      <c r="J228" s="32">
        <f>IFERROR(VLOOKUP($D228,'SAP Data'!$A$7:$OA$1791,J$4,FALSE),"")</f>
        <v>102732.75</v>
      </c>
      <c r="K228" s="32">
        <f>IFERROR(VLOOKUP($D228,'SAP Data'!$A$7:$OA$1791,K$4,FALSE),"")</f>
        <v>102732.75</v>
      </c>
      <c r="L228" s="32">
        <f>IFERROR(VLOOKUP($D228,'SAP Data'!$A$7:$OA$1795,L$4,FALSE),"")</f>
        <v>102732.75</v>
      </c>
      <c r="M228" s="32">
        <f>IFERROR(VLOOKUP($D228,'SAP Data'!$A$7:$OA$1795,M$4,FALSE),"")</f>
        <v>102732.75</v>
      </c>
      <c r="N228" s="32">
        <f>IFERROR(VLOOKUP($D228,'SAP Data'!$A$7:$OA$1795,N$4,FALSE),"")</f>
        <v>102732.75</v>
      </c>
      <c r="O228" s="32">
        <f>IFERROR(VLOOKUP($D228,'SAP Data'!$A$7:$OA$1795,O$4,FALSE),"")</f>
        <v>102732.75</v>
      </c>
      <c r="P228" s="32">
        <f>IFERROR(VLOOKUP($D228,'SAP Data'!$A$7:$OA$1795,P$4,FALSE),"")</f>
        <v>102732.75</v>
      </c>
      <c r="Q228" s="32">
        <f>IFERROR(VLOOKUP($D228,'SAP Data'!$A$7:$OA$1795,Q$4,FALSE),"")</f>
        <v>102732.75</v>
      </c>
      <c r="R228" s="32">
        <f>IFERROR(VLOOKUP($D228,'SAP Data'!$A$7:$OA$1795,R$4,FALSE),"")</f>
        <v>102732.75</v>
      </c>
      <c r="T228" s="32">
        <f t="shared" si="24"/>
        <v>96117.724999999991</v>
      </c>
      <c r="U228" s="13"/>
      <c r="V228" s="13">
        <f t="shared" si="25"/>
        <v>0</v>
      </c>
      <c r="Y228" s="13">
        <f t="shared" si="26"/>
        <v>0</v>
      </c>
      <c r="AA228" s="13">
        <f t="shared" si="27"/>
        <v>10534.502660000002</v>
      </c>
      <c r="AC228" s="60">
        <f t="shared" si="28"/>
        <v>85583.222339999993</v>
      </c>
      <c r="AE228" s="13">
        <f t="shared" si="29"/>
        <v>0</v>
      </c>
      <c r="AG228" s="13">
        <f t="shared" si="30"/>
        <v>0</v>
      </c>
      <c r="AI228" s="13">
        <f t="shared" si="31"/>
        <v>96117.724999999991</v>
      </c>
      <c r="AJ228" s="15"/>
    </row>
    <row r="229" spans="1:38" outlineLevel="1" x14ac:dyDescent="0.2">
      <c r="B229" s="11" t="str">
        <f>VLOOKUP(D229,'line assign basis'!$A$8:$D$788,2,FALSE)</f>
        <v>LIVING TOWNE LHI AMO</v>
      </c>
      <c r="C229" s="14" t="s">
        <v>2953</v>
      </c>
      <c r="D229" s="56" t="s">
        <v>2993</v>
      </c>
      <c r="E229" s="14" t="str">
        <f>IFERROR(VLOOKUP(D229,'line assign basis'!$A$8:$D$622,4,FALSE),"")</f>
        <v>3L</v>
      </c>
      <c r="F229" s="32">
        <f>IFERROR(VLOOKUP($D229,'SAP Data'!$A$7:$OA$1791,F$4,FALSE),"")</f>
        <v>0</v>
      </c>
      <c r="G229" s="32">
        <f>IFERROR(VLOOKUP($D229,'SAP Data'!$A$7:$OA$1791,G$4,FALSE),"")</f>
        <v>0</v>
      </c>
      <c r="H229" s="32">
        <f>IFERROR(VLOOKUP($D229,'SAP Data'!$A$7:$OA$1791,H$4,FALSE),"")</f>
        <v>0</v>
      </c>
      <c r="I229" s="32">
        <f>IFERROR(VLOOKUP($D229,'SAP Data'!$A$7:$OA$1791,I$4,FALSE),"")</f>
        <v>-827.92</v>
      </c>
      <c r="J229" s="32">
        <f>IFERROR(VLOOKUP($D229,'SAP Data'!$A$7:$OA$1791,J$4,FALSE),"")</f>
        <v>-1656.97</v>
      </c>
      <c r="K229" s="32">
        <f>IFERROR(VLOOKUP($D229,'SAP Data'!$A$7:$OA$1791,K$4,FALSE),"")</f>
        <v>-2485.46</v>
      </c>
      <c r="L229" s="32">
        <f>IFERROR(VLOOKUP($D229,'SAP Data'!$A$7:$OA$1795,L$4,FALSE),"")</f>
        <v>-3313.95</v>
      </c>
      <c r="M229" s="32">
        <f>IFERROR(VLOOKUP($D229,'SAP Data'!$A$7:$OA$1795,M$4,FALSE),"")</f>
        <v>-4142.4399999999996</v>
      </c>
      <c r="N229" s="32">
        <f>IFERROR(VLOOKUP($D229,'SAP Data'!$A$7:$OA$1795,N$4,FALSE),"")</f>
        <v>-4970.93</v>
      </c>
      <c r="O229" s="32">
        <f>IFERROR(VLOOKUP($D229,'SAP Data'!$A$7:$OA$1795,O$4,FALSE),"")</f>
        <v>-5799.42</v>
      </c>
      <c r="P229" s="32">
        <f>IFERROR(VLOOKUP($D229,'SAP Data'!$A$7:$OA$1795,P$4,FALSE),"")</f>
        <v>-6627.91</v>
      </c>
      <c r="Q229" s="32">
        <f>IFERROR(VLOOKUP($D229,'SAP Data'!$A$7:$OA$1795,Q$4,FALSE),"")</f>
        <v>-7456.4</v>
      </c>
      <c r="R229" s="32">
        <f>IFERROR(VLOOKUP($D229,'SAP Data'!$A$7:$OA$1795,R$4,FALSE),"")</f>
        <v>-8284.89</v>
      </c>
      <c r="T229" s="32">
        <f t="shared" si="24"/>
        <v>-3451.987083333333</v>
      </c>
      <c r="U229" s="13"/>
      <c r="V229" s="13">
        <f t="shared" si="25"/>
        <v>0</v>
      </c>
      <c r="Y229" s="13">
        <f t="shared" si="26"/>
        <v>0</v>
      </c>
      <c r="AA229" s="13">
        <f t="shared" si="27"/>
        <v>-378.33778433333339</v>
      </c>
      <c r="AC229" s="60">
        <f t="shared" si="28"/>
        <v>-3073.6492989999997</v>
      </c>
      <c r="AE229" s="13">
        <f t="shared" si="29"/>
        <v>0</v>
      </c>
      <c r="AG229" s="13">
        <f t="shared" si="30"/>
        <v>0</v>
      </c>
      <c r="AI229" s="13">
        <f t="shared" si="31"/>
        <v>-3451.987083333333</v>
      </c>
      <c r="AJ229" s="15"/>
    </row>
    <row r="230" spans="1:38" outlineLevel="1" x14ac:dyDescent="0.2">
      <c r="B230" s="11" t="str">
        <f>VLOOKUP(D230,'line assign basis'!$A$8:$D$788,2,FALSE)</f>
        <v>ONENECK BEND LHI AMR</v>
      </c>
      <c r="C230" s="14" t="s">
        <v>2953</v>
      </c>
      <c r="D230" s="56" t="s">
        <v>3943</v>
      </c>
      <c r="E230" s="14" t="str">
        <f>IFERROR(VLOOKUP(D230,'line assign basis'!$A$8:$D$622,4,FALSE),"")</f>
        <v>3L</v>
      </c>
      <c r="F230" s="32">
        <f>IFERROR(VLOOKUP($D230,'SAP Data'!$A$7:$OA$1791,F$4,FALSE),"")</f>
        <v>0</v>
      </c>
      <c r="G230" s="32">
        <f>IFERROR(VLOOKUP($D230,'SAP Data'!$A$7:$OA$1791,G$4,FALSE),"")</f>
        <v>0</v>
      </c>
      <c r="H230" s="32">
        <f>IFERROR(VLOOKUP($D230,'SAP Data'!$A$7:$OA$1791,H$4,FALSE),"")</f>
        <v>0</v>
      </c>
      <c r="I230" s="32">
        <f>IFERROR(VLOOKUP($D230,'SAP Data'!$A$7:$OA$1791,I$4,FALSE),"")</f>
        <v>0</v>
      </c>
      <c r="J230" s="32">
        <f>IFERROR(VLOOKUP($D230,'SAP Data'!$A$7:$OA$1791,J$4,FALSE),"")</f>
        <v>0</v>
      </c>
      <c r="K230" s="32">
        <f>IFERROR(VLOOKUP($D230,'SAP Data'!$A$7:$OA$1791,K$4,FALSE),"")</f>
        <v>0</v>
      </c>
      <c r="L230" s="32">
        <f>IFERROR(VLOOKUP($D230,'SAP Data'!$A$7:$OA$1795,L$4,FALSE),"")</f>
        <v>0</v>
      </c>
      <c r="M230" s="32">
        <f>IFERROR(VLOOKUP($D230,'SAP Data'!$A$7:$OA$1795,M$4,FALSE),"")</f>
        <v>-9970.52</v>
      </c>
      <c r="N230" s="32">
        <f>IFERROR(VLOOKUP($D230,'SAP Data'!$A$7:$OA$1795,N$4,FALSE),"")</f>
        <v>-12463.1</v>
      </c>
      <c r="O230" s="32">
        <f>IFERROR(VLOOKUP($D230,'SAP Data'!$A$7:$OA$1795,O$4,FALSE),"")</f>
        <v>-14955.68</v>
      </c>
      <c r="P230" s="32">
        <f>IFERROR(VLOOKUP($D230,'SAP Data'!$A$7:$OA$1795,P$4,FALSE),"")</f>
        <v>-17448.259999999998</v>
      </c>
      <c r="Q230" s="32">
        <f>IFERROR(VLOOKUP($D230,'SAP Data'!$A$7:$OA$1795,Q$4,FALSE),"")</f>
        <v>-19940.84</v>
      </c>
      <c r="R230" s="32">
        <f>IFERROR(VLOOKUP($D230,'SAP Data'!$A$7:$OA$1795,R$4,FALSE),"")</f>
        <v>-22502.83</v>
      </c>
      <c r="T230" s="32">
        <f t="shared" si="24"/>
        <v>-7169.1512499999999</v>
      </c>
      <c r="U230" s="13"/>
      <c r="V230" s="13">
        <f t="shared" si="25"/>
        <v>0</v>
      </c>
      <c r="Y230" s="13">
        <f t="shared" si="26"/>
        <v>0</v>
      </c>
      <c r="AA230" s="13">
        <f t="shared" si="27"/>
        <v>-785.7389770000002</v>
      </c>
      <c r="AC230" s="13">
        <f t="shared" si="28"/>
        <v>-6383.4122729999999</v>
      </c>
      <c r="AE230" s="13">
        <f t="shared" si="29"/>
        <v>0</v>
      </c>
      <c r="AG230" s="13">
        <f t="shared" si="30"/>
        <v>0</v>
      </c>
      <c r="AI230" s="13">
        <f t="shared" si="31"/>
        <v>-7169.1512499999999</v>
      </c>
      <c r="AJ230" s="15"/>
    </row>
    <row r="231" spans="1:38" outlineLevel="1" x14ac:dyDescent="0.2">
      <c r="B231" s="11" t="str">
        <f>VLOOKUP(D231,'line assign basis'!$A$8:$D$788,2,FALSE)</f>
        <v>ST. HONORE LHI COSTS</v>
      </c>
      <c r="C231" s="14" t="s">
        <v>2953</v>
      </c>
      <c r="D231" s="56" t="s">
        <v>3944</v>
      </c>
      <c r="E231" s="14">
        <f>IFERROR(VLOOKUP(D231,'line assign basis'!$A$8:$D$622,4,FALSE),"")</f>
        <v>2</v>
      </c>
      <c r="F231" s="32">
        <f>IFERROR(VLOOKUP($D231,'SAP Data'!$A$7:$OA$1791,F$4,FALSE),"")</f>
        <v>0</v>
      </c>
      <c r="G231" s="32">
        <f>IFERROR(VLOOKUP($D231,'SAP Data'!$A$7:$OA$1791,G$4,FALSE),"")</f>
        <v>0</v>
      </c>
      <c r="H231" s="32">
        <f>IFERROR(VLOOKUP($D231,'SAP Data'!$A$7:$OA$1791,H$4,FALSE),"")</f>
        <v>0</v>
      </c>
      <c r="I231" s="32">
        <f>IFERROR(VLOOKUP($D231,'SAP Data'!$A$7:$OA$1791,I$4,FALSE),"")</f>
        <v>0</v>
      </c>
      <c r="J231" s="32">
        <f>IFERROR(VLOOKUP($D231,'SAP Data'!$A$7:$OA$1791,J$4,FALSE),"")</f>
        <v>0</v>
      </c>
      <c r="K231" s="32">
        <f>IFERROR(VLOOKUP($D231,'SAP Data'!$A$7:$OA$1791,K$4,FALSE),"")</f>
        <v>0</v>
      </c>
      <c r="L231" s="32">
        <f>IFERROR(VLOOKUP($D231,'SAP Data'!$A$7:$OA$1795,L$4,FALSE),"")</f>
        <v>0</v>
      </c>
      <c r="M231" s="32">
        <f>IFERROR(VLOOKUP($D231,'SAP Data'!$A$7:$OA$1795,M$4,FALSE),"")</f>
        <v>0</v>
      </c>
      <c r="N231" s="32">
        <f>IFERROR(VLOOKUP($D231,'SAP Data'!$A$7:$OA$1795,N$4,FALSE),"")</f>
        <v>308927.26</v>
      </c>
      <c r="O231" s="32">
        <f>IFERROR(VLOOKUP($D231,'SAP Data'!$A$7:$OA$1795,O$4,FALSE),"")</f>
        <v>168283.41</v>
      </c>
      <c r="P231" s="32">
        <f>IFERROR(VLOOKUP($D231,'SAP Data'!$A$7:$OA$1795,P$4,FALSE),"")</f>
        <v>168755.06</v>
      </c>
      <c r="Q231" s="32">
        <f>IFERROR(VLOOKUP($D231,'SAP Data'!$A$7:$OA$1795,Q$4,FALSE),"")</f>
        <v>169220.87</v>
      </c>
      <c r="R231" s="32">
        <f>IFERROR(VLOOKUP($D231,'SAP Data'!$A$7:$OA$1795,R$4,FALSE),"")</f>
        <v>169665.95</v>
      </c>
      <c r="T231" s="32">
        <f t="shared" si="24"/>
        <v>75001.631249999991</v>
      </c>
      <c r="U231" s="13"/>
      <c r="V231" s="13">
        <f t="shared" si="25"/>
        <v>0</v>
      </c>
      <c r="Y231" s="13">
        <f t="shared" si="26"/>
        <v>0</v>
      </c>
      <c r="AA231" s="13">
        <f t="shared" si="27"/>
        <v>0</v>
      </c>
      <c r="AC231" s="13">
        <f t="shared" si="28"/>
        <v>0</v>
      </c>
      <c r="AE231" s="13">
        <f t="shared" si="29"/>
        <v>75001.631249999991</v>
      </c>
      <c r="AG231" s="13">
        <f t="shared" si="30"/>
        <v>0</v>
      </c>
      <c r="AI231" s="13">
        <f t="shared" si="31"/>
        <v>0</v>
      </c>
      <c r="AJ231" s="15"/>
    </row>
    <row r="232" spans="1:38" outlineLevel="1" x14ac:dyDescent="0.2">
      <c r="B232" s="11" t="str">
        <f>VLOOKUP(D232,'line assign basis'!$A$8:$D$788,2,FALSE)</f>
        <v>DAIRY BUIL LHI COSTS</v>
      </c>
      <c r="C232" s="14" t="s">
        <v>2953</v>
      </c>
      <c r="D232" s="56" t="s">
        <v>3945</v>
      </c>
      <c r="E232" s="14" t="str">
        <f>IFERROR(VLOOKUP(D232,'line assign basis'!$A$8:$D$622,4,FALSE),"")</f>
        <v>3L</v>
      </c>
      <c r="F232" s="32">
        <f>IFERROR(VLOOKUP($D232,'SAP Data'!$A$7:$OA$1791,F$4,FALSE),"")</f>
        <v>0</v>
      </c>
      <c r="G232" s="32">
        <f>IFERROR(VLOOKUP($D232,'SAP Data'!$A$7:$OA$1791,G$4,FALSE),"")</f>
        <v>0</v>
      </c>
      <c r="H232" s="32">
        <f>IFERROR(VLOOKUP($D232,'SAP Data'!$A$7:$OA$1791,H$4,FALSE),"")</f>
        <v>0</v>
      </c>
      <c r="I232" s="32">
        <f>IFERROR(VLOOKUP($D232,'SAP Data'!$A$7:$OA$1791,I$4,FALSE),"")</f>
        <v>0</v>
      </c>
      <c r="J232" s="32">
        <f>IFERROR(VLOOKUP($D232,'SAP Data'!$A$7:$OA$1791,J$4,FALSE),"")</f>
        <v>0</v>
      </c>
      <c r="K232" s="32">
        <f>IFERROR(VLOOKUP($D232,'SAP Data'!$A$7:$OA$1791,K$4,FALSE),"")</f>
        <v>0</v>
      </c>
      <c r="L232" s="32">
        <f>IFERROR(VLOOKUP($D232,'SAP Data'!$A$7:$OA$1795,L$4,FALSE),"")</f>
        <v>0</v>
      </c>
      <c r="M232" s="32">
        <f>IFERROR(VLOOKUP($D232,'SAP Data'!$A$7:$OA$1795,M$4,FALSE),"")</f>
        <v>0</v>
      </c>
      <c r="N232" s="32">
        <f>IFERROR(VLOOKUP($D232,'SAP Data'!$A$7:$OA$1795,N$4,FALSE),"")</f>
        <v>0</v>
      </c>
      <c r="O232" s="32">
        <f>IFERROR(VLOOKUP($D232,'SAP Data'!$A$7:$OA$1795,O$4,FALSE),"")</f>
        <v>24227.95</v>
      </c>
      <c r="P232" s="32">
        <f>IFERROR(VLOOKUP($D232,'SAP Data'!$A$7:$OA$1795,P$4,FALSE),"")</f>
        <v>24291.79</v>
      </c>
      <c r="Q232" s="32">
        <f>IFERROR(VLOOKUP($D232,'SAP Data'!$A$7:$OA$1795,Q$4,FALSE),"")</f>
        <v>20972.79</v>
      </c>
      <c r="R232" s="32">
        <f>IFERROR(VLOOKUP($D232,'SAP Data'!$A$7:$OA$1795,R$4,FALSE),"")</f>
        <v>21027.95</v>
      </c>
      <c r="T232" s="32">
        <f t="shared" si="24"/>
        <v>6667.2087500000007</v>
      </c>
      <c r="U232" s="13"/>
      <c r="V232" s="13">
        <f t="shared" si="25"/>
        <v>0</v>
      </c>
      <c r="Y232" s="13">
        <f t="shared" si="26"/>
        <v>0</v>
      </c>
      <c r="AA232" s="13">
        <f t="shared" si="27"/>
        <v>730.72607900000025</v>
      </c>
      <c r="AC232" s="13">
        <f t="shared" si="28"/>
        <v>5936.4826710000007</v>
      </c>
      <c r="AE232" s="13">
        <f t="shared" si="29"/>
        <v>0</v>
      </c>
      <c r="AG232" s="13">
        <f t="shared" si="30"/>
        <v>0</v>
      </c>
      <c r="AI232" s="13">
        <f t="shared" si="31"/>
        <v>6667.2087500000007</v>
      </c>
      <c r="AJ232" s="15"/>
    </row>
    <row r="233" spans="1:38" outlineLevel="1" x14ac:dyDescent="0.2">
      <c r="B233" s="11" t="str">
        <f>VLOOKUP(D233,'line assign basis'!$A$8:$D$788,2,FALSE)</f>
        <v>2003 ENVIR INV-GASCO</v>
      </c>
      <c r="C233" s="14" t="s">
        <v>526</v>
      </c>
      <c r="D233" s="14" t="s">
        <v>524</v>
      </c>
      <c r="E233" s="14">
        <f>IFERROR(VLOOKUP(D233,'line assign basis'!$A$8:$D$622,4,FALSE),"")</f>
        <v>2</v>
      </c>
      <c r="F233" s="32">
        <f>IFERROR(VLOOKUP($D233,'SAP Data'!$A$7:$OA$1791,F$4,FALSE),"")</f>
        <v>109706419.5</v>
      </c>
      <c r="G233" s="32">
        <f>IFERROR(VLOOKUP($D233,'SAP Data'!$A$7:$OA$1791,G$4,FALSE),"")</f>
        <v>110912454.92</v>
      </c>
      <c r="H233" s="32">
        <f>IFERROR(VLOOKUP($D233,'SAP Data'!$A$7:$OA$1791,H$4,FALSE),"")</f>
        <v>112648333.73</v>
      </c>
      <c r="I233" s="32">
        <f>IFERROR(VLOOKUP($D233,'SAP Data'!$A$7:$OA$1791,I$4,FALSE),"")</f>
        <v>124177762.40000001</v>
      </c>
      <c r="J233" s="32">
        <f>IFERROR(VLOOKUP($D233,'SAP Data'!$A$7:$OA$1791,J$4,FALSE),"")</f>
        <v>132058861.84999999</v>
      </c>
      <c r="K233" s="32">
        <f>IFERROR(VLOOKUP($D233,'SAP Data'!$A$7:$OA$1791,K$4,FALSE),"")</f>
        <v>132625834.54000001</v>
      </c>
      <c r="L233" s="32">
        <f>IFERROR(VLOOKUP($D233,'SAP Data'!$A$7:$OA$1795,L$4,FALSE),"")</f>
        <v>128939143.88</v>
      </c>
      <c r="M233" s="32">
        <f>IFERROR(VLOOKUP($D233,'SAP Data'!$A$7:$OA$1795,M$4,FALSE),"")</f>
        <v>130595797.59</v>
      </c>
      <c r="N233" s="32">
        <f>IFERROR(VLOOKUP($D233,'SAP Data'!$A$7:$OA$1795,N$4,FALSE),"")</f>
        <v>132631277.97</v>
      </c>
      <c r="O233" s="32">
        <f>IFERROR(VLOOKUP($D233,'SAP Data'!$A$7:$OA$1795,O$4,FALSE),"")</f>
        <v>129020760.94</v>
      </c>
      <c r="P233" s="32">
        <f>IFERROR(VLOOKUP($D233,'SAP Data'!$A$7:$OA$1795,P$4,FALSE),"")</f>
        <v>130534614.79000001</v>
      </c>
      <c r="Q233" s="32">
        <f>IFERROR(VLOOKUP($D233,'SAP Data'!$A$7:$OA$1795,Q$4,FALSE),"")</f>
        <v>131736613.64</v>
      </c>
      <c r="R233" s="32">
        <f>IFERROR(VLOOKUP($D233,'SAP Data'!$A$7:$OA$1795,R$4,FALSE),"")</f>
        <v>115342454.61</v>
      </c>
      <c r="T233" s="32">
        <f t="shared" si="24"/>
        <v>125700491.10875</v>
      </c>
      <c r="U233" s="13"/>
      <c r="V233" s="13">
        <f t="shared" si="25"/>
        <v>0</v>
      </c>
      <c r="Y233" s="13">
        <f t="shared" si="26"/>
        <v>0</v>
      </c>
      <c r="AA233" s="13">
        <f t="shared" si="27"/>
        <v>0</v>
      </c>
      <c r="AC233" s="13">
        <f t="shared" si="28"/>
        <v>0</v>
      </c>
      <c r="AE233" s="13">
        <f t="shared" si="29"/>
        <v>125700491.10875</v>
      </c>
      <c r="AG233" s="13">
        <f t="shared" si="30"/>
        <v>0</v>
      </c>
      <c r="AI233" s="13">
        <f t="shared" si="31"/>
        <v>0</v>
      </c>
      <c r="AJ233" s="15"/>
    </row>
    <row r="234" spans="1:38" outlineLevel="1" x14ac:dyDescent="0.2">
      <c r="B234" s="11" t="str">
        <f>VLOOKUP(D234,'line assign basis'!$A$8:$D$788,2,FALSE)</f>
        <v>2003 ENVIR INV-EUGEN</v>
      </c>
      <c r="C234" s="14" t="s">
        <v>529</v>
      </c>
      <c r="D234" s="14" t="s">
        <v>527</v>
      </c>
      <c r="E234" s="14">
        <f>IFERROR(VLOOKUP(D234,'line assign basis'!$A$8:$D$622,4,FALSE),"")</f>
        <v>2</v>
      </c>
      <c r="F234" s="32">
        <f>IFERROR(VLOOKUP($D234,'SAP Data'!$A$7:$OA$1791,F$4,FALSE),"")</f>
        <v>0</v>
      </c>
      <c r="G234" s="32">
        <f>IFERROR(VLOOKUP($D234,'SAP Data'!$A$7:$OA$1791,G$4,FALSE),"")</f>
        <v>0</v>
      </c>
      <c r="H234" s="32">
        <f>IFERROR(VLOOKUP($D234,'SAP Data'!$A$7:$OA$1791,H$4,FALSE),"")</f>
        <v>0</v>
      </c>
      <c r="I234" s="32">
        <f>IFERROR(VLOOKUP($D234,'SAP Data'!$A$7:$OA$1791,I$4,FALSE),"")</f>
        <v>0</v>
      </c>
      <c r="J234" s="32">
        <f>IFERROR(VLOOKUP($D234,'SAP Data'!$A$7:$OA$1791,J$4,FALSE),"")</f>
        <v>0</v>
      </c>
      <c r="K234" s="32">
        <f>IFERROR(VLOOKUP($D234,'SAP Data'!$A$7:$OA$1791,K$4,FALSE),"")</f>
        <v>0</v>
      </c>
      <c r="L234" s="32">
        <f>IFERROR(VLOOKUP($D234,'SAP Data'!$A$7:$OA$1795,L$4,FALSE),"")</f>
        <v>0</v>
      </c>
      <c r="M234" s="32">
        <f>IFERROR(VLOOKUP($D234,'SAP Data'!$A$7:$OA$1795,M$4,FALSE),"")</f>
        <v>0</v>
      </c>
      <c r="N234" s="32">
        <f>IFERROR(VLOOKUP($D234,'SAP Data'!$A$7:$OA$1795,N$4,FALSE),"")</f>
        <v>0</v>
      </c>
      <c r="O234" s="32">
        <f>IFERROR(VLOOKUP($D234,'SAP Data'!$A$7:$OA$1795,O$4,FALSE),"")</f>
        <v>0</v>
      </c>
      <c r="P234" s="32">
        <f>IFERROR(VLOOKUP($D234,'SAP Data'!$A$7:$OA$1795,P$4,FALSE),"")</f>
        <v>0</v>
      </c>
      <c r="Q234" s="32">
        <f>IFERROR(VLOOKUP($D234,'SAP Data'!$A$7:$OA$1795,Q$4,FALSE),"")</f>
        <v>0</v>
      </c>
      <c r="R234" s="32">
        <f>IFERROR(VLOOKUP($D234,'SAP Data'!$A$7:$OA$1795,R$4,FALSE),"")</f>
        <v>0</v>
      </c>
      <c r="T234" s="32">
        <f t="shared" si="24"/>
        <v>0</v>
      </c>
      <c r="U234" s="13"/>
      <c r="V234" s="13">
        <f t="shared" si="25"/>
        <v>0</v>
      </c>
      <c r="Y234" s="13">
        <f t="shared" si="26"/>
        <v>0</v>
      </c>
      <c r="AA234" s="13">
        <f t="shared" si="27"/>
        <v>0</v>
      </c>
      <c r="AC234" s="13">
        <f t="shared" si="28"/>
        <v>0</v>
      </c>
      <c r="AE234" s="13">
        <f t="shared" si="29"/>
        <v>0</v>
      </c>
      <c r="AG234" s="13">
        <f t="shared" si="30"/>
        <v>0</v>
      </c>
      <c r="AI234" s="13">
        <f t="shared" si="31"/>
        <v>0</v>
      </c>
      <c r="AJ234" s="15"/>
    </row>
    <row r="235" spans="1:38" outlineLevel="1" x14ac:dyDescent="0.2">
      <c r="B235" s="11" t="str">
        <f>VLOOKUP(D235,'line assign basis'!$A$8:$D$788,2,FALSE)</f>
        <v>2003 ENVIR INV-WACKE</v>
      </c>
      <c r="C235" s="14" t="s">
        <v>532</v>
      </c>
      <c r="D235" s="14" t="s">
        <v>530</v>
      </c>
      <c r="E235" s="14">
        <f>IFERROR(VLOOKUP(D235,'line assign basis'!$A$8:$D$622,4,FALSE),"")</f>
        <v>2</v>
      </c>
      <c r="F235" s="32">
        <f>IFERROR(VLOOKUP($D235,'SAP Data'!$A$7:$OA$1791,F$4,FALSE),"")</f>
        <v>0.01</v>
      </c>
      <c r="G235" s="32">
        <f>IFERROR(VLOOKUP($D235,'SAP Data'!$A$7:$OA$1791,G$4,FALSE),"")</f>
        <v>0.01</v>
      </c>
      <c r="H235" s="32">
        <f>IFERROR(VLOOKUP($D235,'SAP Data'!$A$7:$OA$1791,H$4,FALSE),"")</f>
        <v>0.01</v>
      </c>
      <c r="I235" s="32">
        <f>IFERROR(VLOOKUP($D235,'SAP Data'!$A$7:$OA$1791,I$4,FALSE),"")</f>
        <v>0.01</v>
      </c>
      <c r="J235" s="32">
        <f>IFERROR(VLOOKUP($D235,'SAP Data'!$A$7:$OA$1791,J$4,FALSE),"")</f>
        <v>0.01</v>
      </c>
      <c r="K235" s="32">
        <f>IFERROR(VLOOKUP($D235,'SAP Data'!$A$7:$OA$1791,K$4,FALSE),"")</f>
        <v>0.01</v>
      </c>
      <c r="L235" s="32">
        <f>IFERROR(VLOOKUP($D235,'SAP Data'!$A$7:$OA$1795,L$4,FALSE),"")</f>
        <v>0.01</v>
      </c>
      <c r="M235" s="32">
        <f>IFERROR(VLOOKUP($D235,'SAP Data'!$A$7:$OA$1795,M$4,FALSE),"")</f>
        <v>0.01</v>
      </c>
      <c r="N235" s="32">
        <f>IFERROR(VLOOKUP($D235,'SAP Data'!$A$7:$OA$1795,N$4,FALSE),"")</f>
        <v>0.01</v>
      </c>
      <c r="O235" s="32">
        <f>IFERROR(VLOOKUP($D235,'SAP Data'!$A$7:$OA$1795,O$4,FALSE),"")</f>
        <v>0.01</v>
      </c>
      <c r="P235" s="32">
        <f>IFERROR(VLOOKUP($D235,'SAP Data'!$A$7:$OA$1795,P$4,FALSE),"")</f>
        <v>0.01</v>
      </c>
      <c r="Q235" s="32">
        <f>IFERROR(VLOOKUP($D235,'SAP Data'!$A$7:$OA$1795,Q$4,FALSE),"")</f>
        <v>0.01</v>
      </c>
      <c r="R235" s="32">
        <f>IFERROR(VLOOKUP($D235,'SAP Data'!$A$7:$OA$1795,R$4,FALSE),"")</f>
        <v>0.01</v>
      </c>
      <c r="T235" s="32">
        <f t="shared" si="24"/>
        <v>0.01</v>
      </c>
      <c r="U235" s="13"/>
      <c r="V235" s="13">
        <f t="shared" si="25"/>
        <v>0</v>
      </c>
      <c r="Y235" s="13">
        <f t="shared" si="26"/>
        <v>0</v>
      </c>
      <c r="AA235" s="13">
        <f t="shared" si="27"/>
        <v>0</v>
      </c>
      <c r="AC235" s="13">
        <f t="shared" si="28"/>
        <v>0</v>
      </c>
      <c r="AE235" s="13">
        <f t="shared" si="29"/>
        <v>0.01</v>
      </c>
      <c r="AG235" s="13">
        <f t="shared" si="30"/>
        <v>0</v>
      </c>
      <c r="AI235" s="13">
        <f t="shared" si="31"/>
        <v>0</v>
      </c>
      <c r="AJ235" s="15"/>
    </row>
    <row r="236" spans="1:38" outlineLevel="1" x14ac:dyDescent="0.2">
      <c r="B236" s="11" t="str">
        <f>VLOOKUP(D236,'line assign basis'!$A$8:$D$788,2,FALSE)</f>
        <v>2003 ENVIR INV-PORTL</v>
      </c>
      <c r="C236" s="14" t="s">
        <v>535</v>
      </c>
      <c r="D236" s="14" t="s">
        <v>533</v>
      </c>
      <c r="E236" s="14">
        <f>IFERROR(VLOOKUP(D236,'line assign basis'!$A$8:$D$622,4,FALSE),"")</f>
        <v>2</v>
      </c>
      <c r="F236" s="32">
        <f>IFERROR(VLOOKUP($D236,'SAP Data'!$A$7:$OA$1791,F$4,FALSE),"")</f>
        <v>8189355.7800000003</v>
      </c>
      <c r="G236" s="32">
        <f>IFERROR(VLOOKUP($D236,'SAP Data'!$A$7:$OA$1791,G$4,FALSE),"")</f>
        <v>8311646.2999999998</v>
      </c>
      <c r="H236" s="32">
        <f>IFERROR(VLOOKUP($D236,'SAP Data'!$A$7:$OA$1791,H$4,FALSE),"")</f>
        <v>8343420.04</v>
      </c>
      <c r="I236" s="32">
        <f>IFERROR(VLOOKUP($D236,'SAP Data'!$A$7:$OA$1791,I$4,FALSE),"")</f>
        <v>10304347.720000001</v>
      </c>
      <c r="J236" s="32">
        <f>IFERROR(VLOOKUP($D236,'SAP Data'!$A$7:$OA$1791,J$4,FALSE),"")</f>
        <v>10392744.359999999</v>
      </c>
      <c r="K236" s="32">
        <f>IFERROR(VLOOKUP($D236,'SAP Data'!$A$7:$OA$1791,K$4,FALSE),"")</f>
        <v>10549473.609999999</v>
      </c>
      <c r="L236" s="32">
        <f>IFERROR(VLOOKUP($D236,'SAP Data'!$A$7:$OA$1795,L$4,FALSE),"")</f>
        <v>10448020.68</v>
      </c>
      <c r="M236" s="32">
        <f>IFERROR(VLOOKUP($D236,'SAP Data'!$A$7:$OA$1795,M$4,FALSE),"")</f>
        <v>10573800.32</v>
      </c>
      <c r="N236" s="32">
        <f>IFERROR(VLOOKUP($D236,'SAP Data'!$A$7:$OA$1795,N$4,FALSE),"")</f>
        <v>10692874.029999999</v>
      </c>
      <c r="O236" s="32">
        <f>IFERROR(VLOOKUP($D236,'SAP Data'!$A$7:$OA$1795,O$4,FALSE),"")</f>
        <v>10505662.300000001</v>
      </c>
      <c r="P236" s="32">
        <f>IFERROR(VLOOKUP($D236,'SAP Data'!$A$7:$OA$1795,P$4,FALSE),"")</f>
        <v>10565848.029999999</v>
      </c>
      <c r="Q236" s="32">
        <f>IFERROR(VLOOKUP($D236,'SAP Data'!$A$7:$OA$1795,Q$4,FALSE),"")</f>
        <v>10656965.73</v>
      </c>
      <c r="R236" s="32">
        <f>IFERROR(VLOOKUP($D236,'SAP Data'!$A$7:$OA$1795,R$4,FALSE),"")</f>
        <v>9501360.0099999998</v>
      </c>
      <c r="T236" s="32">
        <f t="shared" si="24"/>
        <v>10015846.751250001</v>
      </c>
      <c r="U236" s="13"/>
      <c r="V236" s="13">
        <f t="shared" si="25"/>
        <v>0</v>
      </c>
      <c r="Y236" s="13">
        <f t="shared" si="26"/>
        <v>0</v>
      </c>
      <c r="AA236" s="13">
        <f t="shared" si="27"/>
        <v>0</v>
      </c>
      <c r="AC236" s="13">
        <f t="shared" si="28"/>
        <v>0</v>
      </c>
      <c r="AE236" s="13">
        <f t="shared" si="29"/>
        <v>10015846.751250001</v>
      </c>
      <c r="AG236" s="13">
        <f t="shared" si="30"/>
        <v>0</v>
      </c>
      <c r="AI236" s="13">
        <f t="shared" si="31"/>
        <v>0</v>
      </c>
      <c r="AJ236" s="15"/>
    </row>
    <row r="237" spans="1:38" outlineLevel="1" x14ac:dyDescent="0.2">
      <c r="B237" s="11" t="str">
        <f>VLOOKUP(D237,'line assign basis'!$A$8:$D$788,2,FALSE)</f>
        <v>2003 ENVIR INV-FRONT</v>
      </c>
      <c r="C237" s="14" t="s">
        <v>538</v>
      </c>
      <c r="D237" s="14" t="s">
        <v>536</v>
      </c>
      <c r="E237" s="14">
        <f>IFERROR(VLOOKUP(D237,'line assign basis'!$A$8:$D$622,4,FALSE),"")</f>
        <v>2</v>
      </c>
      <c r="F237" s="32">
        <f>IFERROR(VLOOKUP($D237,'SAP Data'!$A$7:$OA$1791,F$4,FALSE),"")</f>
        <v>11356379.01</v>
      </c>
      <c r="G237" s="32">
        <f>IFERROR(VLOOKUP($D237,'SAP Data'!$A$7:$OA$1791,G$4,FALSE),"")</f>
        <v>11853139.439999999</v>
      </c>
      <c r="H237" s="32">
        <f>IFERROR(VLOOKUP($D237,'SAP Data'!$A$7:$OA$1791,H$4,FALSE),"")</f>
        <v>11893991.050000001</v>
      </c>
      <c r="I237" s="32">
        <f>IFERROR(VLOOKUP($D237,'SAP Data'!$A$7:$OA$1791,I$4,FALSE),"")</f>
        <v>11804585.24</v>
      </c>
      <c r="J237" s="32">
        <f>IFERROR(VLOOKUP($D237,'SAP Data'!$A$7:$OA$1791,J$4,FALSE),"")</f>
        <v>12031106.9</v>
      </c>
      <c r="K237" s="32">
        <f>IFERROR(VLOOKUP($D237,'SAP Data'!$A$7:$OA$1791,K$4,FALSE),"")</f>
        <v>12064993.52</v>
      </c>
      <c r="L237" s="32">
        <f>IFERROR(VLOOKUP($D237,'SAP Data'!$A$7:$OA$1795,L$4,FALSE),"")</f>
        <v>12035975.869999999</v>
      </c>
      <c r="M237" s="32">
        <f>IFERROR(VLOOKUP($D237,'SAP Data'!$A$7:$OA$1795,M$4,FALSE),"")</f>
        <v>12105978.99</v>
      </c>
      <c r="N237" s="32">
        <f>IFERROR(VLOOKUP($D237,'SAP Data'!$A$7:$OA$1795,N$4,FALSE),"")</f>
        <v>12194762.380000001</v>
      </c>
      <c r="O237" s="32">
        <f>IFERROR(VLOOKUP($D237,'SAP Data'!$A$7:$OA$1795,O$4,FALSE),"")</f>
        <v>12931508.6</v>
      </c>
      <c r="P237" s="32">
        <f>IFERROR(VLOOKUP($D237,'SAP Data'!$A$7:$OA$1795,P$4,FALSE),"")</f>
        <v>14716091.189999999</v>
      </c>
      <c r="Q237" s="32">
        <f>IFERROR(VLOOKUP($D237,'SAP Data'!$A$7:$OA$1795,Q$4,FALSE),"")</f>
        <v>15009598.23</v>
      </c>
      <c r="R237" s="32">
        <f>IFERROR(VLOOKUP($D237,'SAP Data'!$A$7:$OA$1795,R$4,FALSE),"")</f>
        <v>14263710.220000001</v>
      </c>
      <c r="T237" s="32">
        <f t="shared" si="24"/>
        <v>12620981.335416667</v>
      </c>
      <c r="U237" s="13"/>
      <c r="V237" s="13">
        <f t="shared" si="25"/>
        <v>0</v>
      </c>
      <c r="Y237" s="13">
        <f t="shared" si="26"/>
        <v>0</v>
      </c>
      <c r="AA237" s="13">
        <f t="shared" si="27"/>
        <v>0</v>
      </c>
      <c r="AC237" s="13">
        <f t="shared" si="28"/>
        <v>0</v>
      </c>
      <c r="AE237" s="13">
        <f t="shared" si="29"/>
        <v>12620981.335416667</v>
      </c>
      <c r="AG237" s="13">
        <f t="shared" si="30"/>
        <v>0</v>
      </c>
      <c r="AI237" s="13">
        <f t="shared" si="31"/>
        <v>0</v>
      </c>
      <c r="AJ237" s="15"/>
    </row>
    <row r="238" spans="1:38" outlineLevel="1" x14ac:dyDescent="0.2">
      <c r="B238" s="11" t="str">
        <f>VLOOKUP(D238,'line assign basis'!$A$8:$D$788,2,FALSE)</f>
        <v>TAR DEPOSIT EARLY AC</v>
      </c>
      <c r="C238" s="14" t="s">
        <v>541</v>
      </c>
      <c r="D238" s="14" t="s">
        <v>539</v>
      </c>
      <c r="E238" s="14">
        <f>IFERROR(VLOOKUP(D238,'line assign basis'!$A$8:$D$622,4,FALSE),"")</f>
        <v>2</v>
      </c>
      <c r="F238" s="32">
        <f>IFERROR(VLOOKUP($D238,'SAP Data'!$A$7:$OA$1791,F$4,FALSE),"")</f>
        <v>0</v>
      </c>
      <c r="G238" s="32">
        <f>IFERROR(VLOOKUP($D238,'SAP Data'!$A$7:$OA$1791,G$4,FALSE),"")</f>
        <v>0</v>
      </c>
      <c r="H238" s="32">
        <f>IFERROR(VLOOKUP($D238,'SAP Data'!$A$7:$OA$1791,H$4,FALSE),"")</f>
        <v>0</v>
      </c>
      <c r="I238" s="32">
        <f>IFERROR(VLOOKUP($D238,'SAP Data'!$A$7:$OA$1791,I$4,FALSE),"")</f>
        <v>0</v>
      </c>
      <c r="J238" s="32">
        <f>IFERROR(VLOOKUP($D238,'SAP Data'!$A$7:$OA$1791,J$4,FALSE),"")</f>
        <v>0</v>
      </c>
      <c r="K238" s="32">
        <f>IFERROR(VLOOKUP($D238,'SAP Data'!$A$7:$OA$1791,K$4,FALSE),"")</f>
        <v>0</v>
      </c>
      <c r="L238" s="32">
        <f>IFERROR(VLOOKUP($D238,'SAP Data'!$A$7:$OA$1795,L$4,FALSE),"")</f>
        <v>0</v>
      </c>
      <c r="M238" s="32">
        <f>IFERROR(VLOOKUP($D238,'SAP Data'!$A$7:$OA$1795,M$4,FALSE),"")</f>
        <v>0</v>
      </c>
      <c r="N238" s="32">
        <f>IFERROR(VLOOKUP($D238,'SAP Data'!$A$7:$OA$1795,N$4,FALSE),"")</f>
        <v>0</v>
      </c>
      <c r="O238" s="32">
        <f>IFERROR(VLOOKUP($D238,'SAP Data'!$A$7:$OA$1795,O$4,FALSE),"")</f>
        <v>0</v>
      </c>
      <c r="P238" s="32">
        <f>IFERROR(VLOOKUP($D238,'SAP Data'!$A$7:$OA$1795,P$4,FALSE),"")</f>
        <v>0</v>
      </c>
      <c r="Q238" s="32">
        <f>IFERROR(VLOOKUP($D238,'SAP Data'!$A$7:$OA$1795,Q$4,FALSE),"")</f>
        <v>0</v>
      </c>
      <c r="R238" s="32">
        <f>IFERROR(VLOOKUP($D238,'SAP Data'!$A$7:$OA$1795,R$4,FALSE),"")</f>
        <v>0</v>
      </c>
      <c r="T238" s="32">
        <f t="shared" si="24"/>
        <v>0</v>
      </c>
      <c r="U238" s="13"/>
      <c r="V238" s="13">
        <f t="shared" si="25"/>
        <v>0</v>
      </c>
      <c r="Y238" s="13">
        <f t="shared" si="26"/>
        <v>0</v>
      </c>
      <c r="AA238" s="13">
        <f t="shared" si="27"/>
        <v>0</v>
      </c>
      <c r="AC238" s="13">
        <f t="shared" si="28"/>
        <v>0</v>
      </c>
      <c r="AE238" s="13">
        <f t="shared" si="29"/>
        <v>0</v>
      </c>
      <c r="AG238" s="13">
        <f t="shared" si="30"/>
        <v>0</v>
      </c>
      <c r="AI238" s="13">
        <f t="shared" si="31"/>
        <v>0</v>
      </c>
      <c r="AJ238" s="15"/>
    </row>
    <row r="239" spans="1:38" outlineLevel="1" x14ac:dyDescent="0.2">
      <c r="B239" s="11" t="str">
        <f>VLOOKUP(D239,'line assign basis'!$A$8:$D$788,2,FALSE)</f>
        <v>OREGON STEEL MILLS</v>
      </c>
      <c r="C239" s="14" t="s">
        <v>544</v>
      </c>
      <c r="D239" s="14" t="s">
        <v>542</v>
      </c>
      <c r="E239" s="14">
        <f>IFERROR(VLOOKUP(D239,'line assign basis'!$A$8:$D$622,4,FALSE),"")</f>
        <v>2</v>
      </c>
      <c r="F239" s="32">
        <f>IFERROR(VLOOKUP($D239,'SAP Data'!$A$7:$OA$1791,F$4,FALSE),"")</f>
        <v>179077.21</v>
      </c>
      <c r="G239" s="32">
        <f>IFERROR(VLOOKUP($D239,'SAP Data'!$A$7:$OA$1791,G$4,FALSE),"")</f>
        <v>179077.21</v>
      </c>
      <c r="H239" s="32">
        <f>IFERROR(VLOOKUP($D239,'SAP Data'!$A$7:$OA$1791,H$4,FALSE),"")</f>
        <v>179077.21</v>
      </c>
      <c r="I239" s="32">
        <f>IFERROR(VLOOKUP($D239,'SAP Data'!$A$7:$OA$1791,I$4,FALSE),"")</f>
        <v>179077.21</v>
      </c>
      <c r="J239" s="32">
        <f>IFERROR(VLOOKUP($D239,'SAP Data'!$A$7:$OA$1791,J$4,FALSE),"")</f>
        <v>179077.21</v>
      </c>
      <c r="K239" s="32">
        <f>IFERROR(VLOOKUP($D239,'SAP Data'!$A$7:$OA$1791,K$4,FALSE),"")</f>
        <v>179077.21</v>
      </c>
      <c r="L239" s="32">
        <f>IFERROR(VLOOKUP($D239,'SAP Data'!$A$7:$OA$1795,L$4,FALSE),"")</f>
        <v>179077.21</v>
      </c>
      <c r="M239" s="32">
        <f>IFERROR(VLOOKUP($D239,'SAP Data'!$A$7:$OA$1795,M$4,FALSE),"")</f>
        <v>179077.21</v>
      </c>
      <c r="N239" s="32">
        <f>IFERROR(VLOOKUP($D239,'SAP Data'!$A$7:$OA$1795,N$4,FALSE),"")</f>
        <v>179077.21</v>
      </c>
      <c r="O239" s="32">
        <f>IFERROR(VLOOKUP($D239,'SAP Data'!$A$7:$OA$1795,O$4,FALSE),"")</f>
        <v>179077.21</v>
      </c>
      <c r="P239" s="32">
        <f>IFERROR(VLOOKUP($D239,'SAP Data'!$A$7:$OA$1795,P$4,FALSE),"")</f>
        <v>179077.21</v>
      </c>
      <c r="Q239" s="32">
        <f>IFERROR(VLOOKUP($D239,'SAP Data'!$A$7:$OA$1795,Q$4,FALSE),"")</f>
        <v>179077.21</v>
      </c>
      <c r="R239" s="32">
        <f>IFERROR(VLOOKUP($D239,'SAP Data'!$A$7:$OA$1795,R$4,FALSE),"")</f>
        <v>179077.21</v>
      </c>
      <c r="T239" s="32">
        <f t="shared" si="24"/>
        <v>179077.21</v>
      </c>
      <c r="U239" s="13"/>
      <c r="V239" s="13">
        <f t="shared" si="25"/>
        <v>0</v>
      </c>
      <c r="Y239" s="13">
        <f t="shared" si="26"/>
        <v>0</v>
      </c>
      <c r="AA239" s="13">
        <f t="shared" si="27"/>
        <v>0</v>
      </c>
      <c r="AC239" s="13">
        <f t="shared" si="28"/>
        <v>0</v>
      </c>
      <c r="AE239" s="13">
        <f t="shared" si="29"/>
        <v>179077.21</v>
      </c>
      <c r="AG239" s="13">
        <f t="shared" si="30"/>
        <v>0</v>
      </c>
      <c r="AI239" s="13">
        <f t="shared" si="31"/>
        <v>0</v>
      </c>
      <c r="AJ239" s="15"/>
    </row>
    <row r="240" spans="1:38" outlineLevel="1" x14ac:dyDescent="0.2">
      <c r="B240" s="11" t="str">
        <f>VLOOKUP(D240,'line assign basis'!$A$8:$D$788,2,FALSE)</f>
        <v>CENTRAL SERVICE CENT</v>
      </c>
      <c r="C240" s="14" t="s">
        <v>547</v>
      </c>
      <c r="D240" s="14" t="s">
        <v>545</v>
      </c>
      <c r="E240" s="14">
        <f>IFERROR(VLOOKUP(D240,'line assign basis'!$A$8:$D$622,4,FALSE),"")</f>
        <v>2</v>
      </c>
      <c r="F240" s="32">
        <f>IFERROR(VLOOKUP($D240,'SAP Data'!$A$7:$OA$1791,F$4,FALSE),"")</f>
        <v>5000.05</v>
      </c>
      <c r="G240" s="32">
        <f>IFERROR(VLOOKUP($D240,'SAP Data'!$A$7:$OA$1791,G$4,FALSE),"")</f>
        <v>5000.05</v>
      </c>
      <c r="H240" s="32">
        <f>IFERROR(VLOOKUP($D240,'SAP Data'!$A$7:$OA$1791,H$4,FALSE),"")</f>
        <v>7012.28</v>
      </c>
      <c r="I240" s="32">
        <f>IFERROR(VLOOKUP($D240,'SAP Data'!$A$7:$OA$1791,I$4,FALSE),"")</f>
        <v>2521.5500000000002</v>
      </c>
      <c r="J240" s="32">
        <f>IFERROR(VLOOKUP($D240,'SAP Data'!$A$7:$OA$1791,J$4,FALSE),"")</f>
        <v>2536.92</v>
      </c>
      <c r="K240" s="32">
        <f>IFERROR(VLOOKUP($D240,'SAP Data'!$A$7:$OA$1791,K$4,FALSE),"")</f>
        <v>2552.39</v>
      </c>
      <c r="L240" s="32">
        <f>IFERROR(VLOOKUP($D240,'SAP Data'!$A$7:$OA$1795,L$4,FALSE),"")</f>
        <v>2567.9499999999998</v>
      </c>
      <c r="M240" s="32">
        <f>IFERROR(VLOOKUP($D240,'SAP Data'!$A$7:$OA$1795,M$4,FALSE),"")</f>
        <v>2583.61</v>
      </c>
      <c r="N240" s="32">
        <f>IFERROR(VLOOKUP($D240,'SAP Data'!$A$7:$OA$1795,N$4,FALSE),"")</f>
        <v>2599.36</v>
      </c>
      <c r="O240" s="32">
        <f>IFERROR(VLOOKUP($D240,'SAP Data'!$A$7:$OA$1795,O$4,FALSE),"")</f>
        <v>2615.21</v>
      </c>
      <c r="P240" s="32">
        <f>IFERROR(VLOOKUP($D240,'SAP Data'!$A$7:$OA$1795,P$4,FALSE),"")</f>
        <v>2631.16</v>
      </c>
      <c r="Q240" s="32">
        <f>IFERROR(VLOOKUP($D240,'SAP Data'!$A$7:$OA$1795,Q$4,FALSE),"")</f>
        <v>2647.2</v>
      </c>
      <c r="R240" s="32">
        <f>IFERROR(VLOOKUP($D240,'SAP Data'!$A$7:$OA$1795,R$4,FALSE),"")</f>
        <v>0.03</v>
      </c>
      <c r="T240" s="32">
        <f t="shared" si="24"/>
        <v>3147.31</v>
      </c>
      <c r="U240" s="13"/>
      <c r="V240" s="13">
        <f t="shared" si="25"/>
        <v>0</v>
      </c>
      <c r="Y240" s="13">
        <f t="shared" si="26"/>
        <v>0</v>
      </c>
      <c r="AA240" s="13">
        <f t="shared" si="27"/>
        <v>0</v>
      </c>
      <c r="AC240" s="13">
        <f t="shared" si="28"/>
        <v>0</v>
      </c>
      <c r="AE240" s="13">
        <f t="shared" si="29"/>
        <v>3147.31</v>
      </c>
      <c r="AG240" s="13">
        <f t="shared" si="30"/>
        <v>0</v>
      </c>
      <c r="AI240" s="13">
        <f t="shared" si="31"/>
        <v>0</v>
      </c>
      <c r="AJ240" s="15"/>
    </row>
    <row r="241" spans="2:36" outlineLevel="1" x14ac:dyDescent="0.2">
      <c r="B241" s="11" t="str">
        <f>VLOOKUP(D241,'line assign basis'!$A$8:$D$788,2,FALSE)</f>
        <v>FR AMERICAN SCHOOL</v>
      </c>
      <c r="C241" s="14" t="s">
        <v>550</v>
      </c>
      <c r="D241" s="14" t="s">
        <v>548</v>
      </c>
      <c r="E241" s="14">
        <f>IFERROR(VLOOKUP(D241,'line assign basis'!$A$8:$D$622,4,FALSE),"")</f>
        <v>2</v>
      </c>
      <c r="F241" s="32">
        <f>IFERROR(VLOOKUP($D241,'SAP Data'!$A$7:$OA$1791,F$4,FALSE),"")</f>
        <v>0</v>
      </c>
      <c r="G241" s="32">
        <f>IFERROR(VLOOKUP($D241,'SAP Data'!$A$7:$OA$1791,G$4,FALSE),"")</f>
        <v>0</v>
      </c>
      <c r="H241" s="32">
        <f>IFERROR(VLOOKUP($D241,'SAP Data'!$A$7:$OA$1791,H$4,FALSE),"")</f>
        <v>0</v>
      </c>
      <c r="I241" s="32">
        <f>IFERROR(VLOOKUP($D241,'SAP Data'!$A$7:$OA$1791,I$4,FALSE),"")</f>
        <v>0</v>
      </c>
      <c r="J241" s="32">
        <f>IFERROR(VLOOKUP($D241,'SAP Data'!$A$7:$OA$1791,J$4,FALSE),"")</f>
        <v>0</v>
      </c>
      <c r="K241" s="32">
        <f>IFERROR(VLOOKUP($D241,'SAP Data'!$A$7:$OA$1791,K$4,FALSE),"")</f>
        <v>0</v>
      </c>
      <c r="L241" s="32">
        <f>IFERROR(VLOOKUP($D241,'SAP Data'!$A$7:$OA$1795,L$4,FALSE),"")</f>
        <v>0</v>
      </c>
      <c r="M241" s="32">
        <f>IFERROR(VLOOKUP($D241,'SAP Data'!$A$7:$OA$1795,M$4,FALSE),"")</f>
        <v>0</v>
      </c>
      <c r="N241" s="32">
        <f>IFERROR(VLOOKUP($D241,'SAP Data'!$A$7:$OA$1795,N$4,FALSE),"")</f>
        <v>0</v>
      </c>
      <c r="O241" s="32">
        <f>IFERROR(VLOOKUP($D241,'SAP Data'!$A$7:$OA$1795,O$4,FALSE),"")</f>
        <v>0</v>
      </c>
      <c r="P241" s="32">
        <f>IFERROR(VLOOKUP($D241,'SAP Data'!$A$7:$OA$1795,P$4,FALSE),"")</f>
        <v>0</v>
      </c>
      <c r="Q241" s="32">
        <f>IFERROR(VLOOKUP($D241,'SAP Data'!$A$7:$OA$1795,Q$4,FALSE),"")</f>
        <v>0</v>
      </c>
      <c r="R241" s="32">
        <f>IFERROR(VLOOKUP($D241,'SAP Data'!$A$7:$OA$1795,R$4,FALSE),"")</f>
        <v>0</v>
      </c>
      <c r="T241" s="32">
        <f t="shared" si="24"/>
        <v>0</v>
      </c>
      <c r="U241" s="13"/>
      <c r="V241" s="13">
        <f t="shared" si="25"/>
        <v>0</v>
      </c>
      <c r="Y241" s="13">
        <f t="shared" si="26"/>
        <v>0</v>
      </c>
      <c r="AA241" s="13">
        <f t="shared" si="27"/>
        <v>0</v>
      </c>
      <c r="AC241" s="13">
        <f t="shared" si="28"/>
        <v>0</v>
      </c>
      <c r="AE241" s="13">
        <f t="shared" si="29"/>
        <v>0</v>
      </c>
      <c r="AG241" s="13">
        <f t="shared" si="30"/>
        <v>0</v>
      </c>
      <c r="AI241" s="13">
        <f t="shared" si="31"/>
        <v>0</v>
      </c>
      <c r="AJ241" s="15"/>
    </row>
    <row r="242" spans="2:36" outlineLevel="1" x14ac:dyDescent="0.2">
      <c r="B242" s="11" t="str">
        <f>VLOOKUP(D242,'line assign basis'!$A$8:$D$788,2,FALSE)</f>
        <v>TUALATIN UNDERGROUND</v>
      </c>
      <c r="C242" s="14" t="s">
        <v>553</v>
      </c>
      <c r="D242" s="14" t="s">
        <v>551</v>
      </c>
      <c r="E242" s="14">
        <f>IFERROR(VLOOKUP(D242,'line assign basis'!$A$8:$D$622,4,FALSE),"")</f>
        <v>2</v>
      </c>
      <c r="F242" s="32">
        <f>IFERROR(VLOOKUP($D242,'SAP Data'!$A$7:$OA$1791,F$4,FALSE),"")</f>
        <v>0</v>
      </c>
      <c r="G242" s="32">
        <f>IFERROR(VLOOKUP($D242,'SAP Data'!$A$7:$OA$1791,G$4,FALSE),"")</f>
        <v>0</v>
      </c>
      <c r="H242" s="32">
        <f>IFERROR(VLOOKUP($D242,'SAP Data'!$A$7:$OA$1791,H$4,FALSE),"")</f>
        <v>0</v>
      </c>
      <c r="I242" s="32">
        <f>IFERROR(VLOOKUP($D242,'SAP Data'!$A$7:$OA$1791,I$4,FALSE),"")</f>
        <v>0</v>
      </c>
      <c r="J242" s="32">
        <f>IFERROR(VLOOKUP($D242,'SAP Data'!$A$7:$OA$1791,J$4,FALSE),"")</f>
        <v>0</v>
      </c>
      <c r="K242" s="32">
        <f>IFERROR(VLOOKUP($D242,'SAP Data'!$A$7:$OA$1791,K$4,FALSE),"")</f>
        <v>0</v>
      </c>
      <c r="L242" s="32">
        <f>IFERROR(VLOOKUP($D242,'SAP Data'!$A$7:$OA$1795,L$4,FALSE),"")</f>
        <v>0</v>
      </c>
      <c r="M242" s="32">
        <f>IFERROR(VLOOKUP($D242,'SAP Data'!$A$7:$OA$1795,M$4,FALSE),"")</f>
        <v>0</v>
      </c>
      <c r="N242" s="32">
        <f>IFERROR(VLOOKUP($D242,'SAP Data'!$A$7:$OA$1795,N$4,FALSE),"")</f>
        <v>0</v>
      </c>
      <c r="O242" s="32">
        <f>IFERROR(VLOOKUP($D242,'SAP Data'!$A$7:$OA$1795,O$4,FALSE),"")</f>
        <v>0</v>
      </c>
      <c r="P242" s="32">
        <f>IFERROR(VLOOKUP($D242,'SAP Data'!$A$7:$OA$1795,P$4,FALSE),"")</f>
        <v>0</v>
      </c>
      <c r="Q242" s="32">
        <f>IFERROR(VLOOKUP($D242,'SAP Data'!$A$7:$OA$1795,Q$4,FALSE),"")</f>
        <v>0</v>
      </c>
      <c r="R242" s="32">
        <f>IFERROR(VLOOKUP($D242,'SAP Data'!$A$7:$OA$1795,R$4,FALSE),"")</f>
        <v>0</v>
      </c>
      <c r="T242" s="32">
        <f t="shared" si="24"/>
        <v>0</v>
      </c>
      <c r="U242" s="13"/>
      <c r="V242" s="13">
        <f t="shared" si="25"/>
        <v>0</v>
      </c>
      <c r="Y242" s="13">
        <f t="shared" si="26"/>
        <v>0</v>
      </c>
      <c r="AA242" s="13">
        <f t="shared" si="27"/>
        <v>0</v>
      </c>
      <c r="AC242" s="13">
        <f t="shared" si="28"/>
        <v>0</v>
      </c>
      <c r="AE242" s="13">
        <f t="shared" si="29"/>
        <v>0</v>
      </c>
      <c r="AG242" s="13">
        <f t="shared" si="30"/>
        <v>0</v>
      </c>
      <c r="AI242" s="13">
        <f t="shared" si="31"/>
        <v>0</v>
      </c>
      <c r="AJ242" s="15"/>
    </row>
    <row r="243" spans="2:36" outlineLevel="1" x14ac:dyDescent="0.2">
      <c r="B243" s="11" t="str">
        <f>VLOOKUP(D243,'line assign basis'!$A$8:$D$788,2,FALSE)</f>
        <v>GASCO INTEREST RESER</v>
      </c>
      <c r="C243" s="14" t="s">
        <v>556</v>
      </c>
      <c r="D243" s="14" t="s">
        <v>554</v>
      </c>
      <c r="E243" s="14">
        <f>IFERROR(VLOOKUP(D243,'line assign basis'!$A$8:$D$622,4,FALSE),"")</f>
        <v>2</v>
      </c>
      <c r="F243" s="32">
        <f>IFERROR(VLOOKUP($D243,'SAP Data'!$A$7:$OA$1791,F$4,FALSE),"")</f>
        <v>0</v>
      </c>
      <c r="G243" s="32">
        <f>IFERROR(VLOOKUP($D243,'SAP Data'!$A$7:$OA$1791,G$4,FALSE),"")</f>
        <v>0</v>
      </c>
      <c r="H243" s="32">
        <f>IFERROR(VLOOKUP($D243,'SAP Data'!$A$7:$OA$1791,H$4,FALSE),"")</f>
        <v>0</v>
      </c>
      <c r="I243" s="32">
        <f>IFERROR(VLOOKUP($D243,'SAP Data'!$A$7:$OA$1791,I$4,FALSE),"")</f>
        <v>0</v>
      </c>
      <c r="J243" s="32">
        <f>IFERROR(VLOOKUP($D243,'SAP Data'!$A$7:$OA$1791,J$4,FALSE),"")</f>
        <v>0</v>
      </c>
      <c r="K243" s="32">
        <f>IFERROR(VLOOKUP($D243,'SAP Data'!$A$7:$OA$1791,K$4,FALSE),"")</f>
        <v>0</v>
      </c>
      <c r="L243" s="32">
        <f>IFERROR(VLOOKUP($D243,'SAP Data'!$A$7:$OA$1795,L$4,FALSE),"")</f>
        <v>0</v>
      </c>
      <c r="M243" s="32">
        <f>IFERROR(VLOOKUP($D243,'SAP Data'!$A$7:$OA$1795,M$4,FALSE),"")</f>
        <v>0</v>
      </c>
      <c r="N243" s="32">
        <f>IFERROR(VLOOKUP($D243,'SAP Data'!$A$7:$OA$1795,N$4,FALSE),"")</f>
        <v>0</v>
      </c>
      <c r="O243" s="32">
        <f>IFERROR(VLOOKUP($D243,'SAP Data'!$A$7:$OA$1795,O$4,FALSE),"")</f>
        <v>0</v>
      </c>
      <c r="P243" s="32">
        <f>IFERROR(VLOOKUP($D243,'SAP Data'!$A$7:$OA$1795,P$4,FALSE),"")</f>
        <v>0</v>
      </c>
      <c r="Q243" s="32">
        <f>IFERROR(VLOOKUP($D243,'SAP Data'!$A$7:$OA$1795,Q$4,FALSE),"")</f>
        <v>0</v>
      </c>
      <c r="R243" s="32">
        <f>IFERROR(VLOOKUP($D243,'SAP Data'!$A$7:$OA$1795,R$4,FALSE),"")</f>
        <v>0</v>
      </c>
      <c r="T243" s="32">
        <f t="shared" si="24"/>
        <v>0</v>
      </c>
      <c r="U243" s="13"/>
      <c r="V243" s="13">
        <f t="shared" si="25"/>
        <v>0</v>
      </c>
      <c r="Y243" s="13">
        <f t="shared" si="26"/>
        <v>0</v>
      </c>
      <c r="AA243" s="13">
        <f t="shared" si="27"/>
        <v>0</v>
      </c>
      <c r="AC243" s="13">
        <f t="shared" si="28"/>
        <v>0</v>
      </c>
      <c r="AE243" s="13">
        <f t="shared" si="29"/>
        <v>0</v>
      </c>
      <c r="AG243" s="13">
        <f t="shared" si="30"/>
        <v>0</v>
      </c>
      <c r="AI243" s="13">
        <f t="shared" si="31"/>
        <v>0</v>
      </c>
      <c r="AJ243" s="15"/>
    </row>
    <row r="244" spans="2:36" outlineLevel="1" x14ac:dyDescent="0.2">
      <c r="B244" s="11" t="str">
        <f>VLOOKUP(D244,'line assign basis'!$A$8:$D$788,2,FALSE)</f>
        <v>ENV SEC DEF REG INT</v>
      </c>
      <c r="C244" s="14" t="s">
        <v>559</v>
      </c>
      <c r="D244" s="14" t="s">
        <v>557</v>
      </c>
      <c r="E244" s="14">
        <f>IFERROR(VLOOKUP(D244,'line assign basis'!$A$8:$D$622,4,FALSE),"")</f>
        <v>2</v>
      </c>
      <c r="F244" s="32">
        <f>IFERROR(VLOOKUP($D244,'SAP Data'!$A$7:$OA$1791,F$4,FALSE),"")</f>
        <v>0</v>
      </c>
      <c r="G244" s="32">
        <f>IFERROR(VLOOKUP($D244,'SAP Data'!$A$7:$OA$1791,G$4,FALSE),"")</f>
        <v>0</v>
      </c>
      <c r="H244" s="32">
        <f>IFERROR(VLOOKUP($D244,'SAP Data'!$A$7:$OA$1791,H$4,FALSE),"")</f>
        <v>0</v>
      </c>
      <c r="I244" s="32">
        <f>IFERROR(VLOOKUP($D244,'SAP Data'!$A$7:$OA$1791,I$4,FALSE),"")</f>
        <v>0</v>
      </c>
      <c r="J244" s="32">
        <f>IFERROR(VLOOKUP($D244,'SAP Data'!$A$7:$OA$1791,J$4,FALSE),"")</f>
        <v>0</v>
      </c>
      <c r="K244" s="32">
        <f>IFERROR(VLOOKUP($D244,'SAP Data'!$A$7:$OA$1791,K$4,FALSE),"")</f>
        <v>0</v>
      </c>
      <c r="L244" s="32">
        <f>IFERROR(VLOOKUP($D244,'SAP Data'!$A$7:$OA$1795,L$4,FALSE),"")</f>
        <v>0</v>
      </c>
      <c r="M244" s="32">
        <f>IFERROR(VLOOKUP($D244,'SAP Data'!$A$7:$OA$1795,M$4,FALSE),"")</f>
        <v>0</v>
      </c>
      <c r="N244" s="32">
        <f>IFERROR(VLOOKUP($D244,'SAP Data'!$A$7:$OA$1795,N$4,FALSE),"")</f>
        <v>0</v>
      </c>
      <c r="O244" s="32">
        <f>IFERROR(VLOOKUP($D244,'SAP Data'!$A$7:$OA$1795,O$4,FALSE),"")</f>
        <v>0</v>
      </c>
      <c r="P244" s="32">
        <f>IFERROR(VLOOKUP($D244,'SAP Data'!$A$7:$OA$1795,P$4,FALSE),"")</f>
        <v>0</v>
      </c>
      <c r="Q244" s="32">
        <f>IFERROR(VLOOKUP($D244,'SAP Data'!$A$7:$OA$1795,Q$4,FALSE),"")</f>
        <v>0</v>
      </c>
      <c r="R244" s="32">
        <f>IFERROR(VLOOKUP($D244,'SAP Data'!$A$7:$OA$1795,R$4,FALSE),"")</f>
        <v>0</v>
      </c>
      <c r="T244" s="32">
        <f t="shared" si="24"/>
        <v>0</v>
      </c>
      <c r="U244" s="13"/>
      <c r="V244" s="13">
        <f t="shared" si="25"/>
        <v>0</v>
      </c>
      <c r="Y244" s="13">
        <f t="shared" si="26"/>
        <v>0</v>
      </c>
      <c r="AA244" s="13">
        <f t="shared" si="27"/>
        <v>0</v>
      </c>
      <c r="AC244" s="13">
        <f t="shared" si="28"/>
        <v>0</v>
      </c>
      <c r="AE244" s="13">
        <f t="shared" si="29"/>
        <v>0</v>
      </c>
      <c r="AG244" s="13">
        <f t="shared" si="30"/>
        <v>0</v>
      </c>
      <c r="AI244" s="13">
        <f t="shared" si="31"/>
        <v>0</v>
      </c>
      <c r="AJ244" s="15"/>
    </row>
    <row r="245" spans="2:36" outlineLevel="1" x14ac:dyDescent="0.2">
      <c r="B245" s="11" t="str">
        <f>VLOOKUP(D245,'line assign basis'!$A$8:$D$788,2,FALSE)</f>
        <v>OR-ENVIRON RECOVERY</v>
      </c>
      <c r="C245" s="14" t="s">
        <v>562</v>
      </c>
      <c r="D245" s="14" t="s">
        <v>560</v>
      </c>
      <c r="E245" s="14">
        <f>IFERROR(VLOOKUP(D245,'line assign basis'!$A$8:$D$622,4,FALSE),"")</f>
        <v>2</v>
      </c>
      <c r="F245" s="32">
        <f>IFERROR(VLOOKUP($D245,'SAP Data'!$A$7:$OA$1791,F$4,FALSE),"")</f>
        <v>-69056516.670000002</v>
      </c>
      <c r="G245" s="32">
        <f>IFERROR(VLOOKUP($D245,'SAP Data'!$A$7:$OA$1791,G$4,FALSE),"")</f>
        <v>-69272191.920000002</v>
      </c>
      <c r="H245" s="32">
        <f>IFERROR(VLOOKUP($D245,'SAP Data'!$A$7:$OA$1791,H$4,FALSE),"")</f>
        <v>-69488667.519999996</v>
      </c>
      <c r="I245" s="32">
        <f>IFERROR(VLOOKUP($D245,'SAP Data'!$A$7:$OA$1791,I$4,FALSE),"")</f>
        <v>-69717634.989999995</v>
      </c>
      <c r="J245" s="32">
        <f>IFERROR(VLOOKUP($D245,'SAP Data'!$A$7:$OA$1791,J$4,FALSE),"")</f>
        <v>-69873337.709999993</v>
      </c>
      <c r="K245" s="32">
        <f>IFERROR(VLOOKUP($D245,'SAP Data'!$A$7:$OA$1791,K$4,FALSE),"")</f>
        <v>-70147306.420000002</v>
      </c>
      <c r="L245" s="32">
        <f>IFERROR(VLOOKUP($D245,'SAP Data'!$A$7:$OA$1795,L$4,FALSE),"")</f>
        <v>-70322214.120000005</v>
      </c>
      <c r="M245" s="32">
        <f>IFERROR(VLOOKUP($D245,'SAP Data'!$A$7:$OA$1795,M$4,FALSE),"")</f>
        <v>-70479267.069999993</v>
      </c>
      <c r="N245" s="32">
        <f>IFERROR(VLOOKUP($D245,'SAP Data'!$A$7:$OA$1795,N$4,FALSE),"")</f>
        <v>-70636652.269999996</v>
      </c>
      <c r="O245" s="32">
        <f>IFERROR(VLOOKUP($D245,'SAP Data'!$A$7:$OA$1795,O$4,FALSE),"")</f>
        <v>-70800036.299999997</v>
      </c>
      <c r="P245" s="32">
        <f>IFERROR(VLOOKUP($D245,'SAP Data'!$A$7:$OA$1795,P$4,FALSE),"")</f>
        <v>-70958156.420000002</v>
      </c>
      <c r="Q245" s="32">
        <f>IFERROR(VLOOKUP($D245,'SAP Data'!$A$7:$OA$1795,Q$4,FALSE),"")</f>
        <v>-71116629.680000007</v>
      </c>
      <c r="R245" s="32">
        <f>IFERROR(VLOOKUP($D245,'SAP Data'!$A$7:$OA$1795,R$4,FALSE),"")</f>
        <v>-63524254.200000003</v>
      </c>
      <c r="T245" s="32">
        <f t="shared" si="24"/>
        <v>-69925206.65458332</v>
      </c>
      <c r="U245" s="13"/>
      <c r="V245" s="13">
        <f t="shared" si="25"/>
        <v>0</v>
      </c>
      <c r="Y245" s="13">
        <f t="shared" si="26"/>
        <v>0</v>
      </c>
      <c r="AA245" s="13">
        <f t="shared" si="27"/>
        <v>0</v>
      </c>
      <c r="AC245" s="13">
        <f t="shared" si="28"/>
        <v>0</v>
      </c>
      <c r="AE245" s="13">
        <f t="shared" si="29"/>
        <v>-69925206.65458332</v>
      </c>
      <c r="AG245" s="13">
        <f t="shared" si="30"/>
        <v>0</v>
      </c>
      <c r="AI245" s="13">
        <f t="shared" si="31"/>
        <v>0</v>
      </c>
      <c r="AJ245" s="15"/>
    </row>
    <row r="246" spans="2:36" outlineLevel="1" x14ac:dyDescent="0.2">
      <c r="B246" s="11" t="str">
        <f>VLOOKUP(D246,'line assign basis'!$A$8:$D$788,2,FALSE)</f>
        <v>ENV BASE RATE DEFERR</v>
      </c>
      <c r="C246" s="14" t="s">
        <v>565</v>
      </c>
      <c r="D246" s="14" t="s">
        <v>563</v>
      </c>
      <c r="E246" s="14">
        <f>IFERROR(VLOOKUP(D246,'line assign basis'!$A$8:$D$622,4,FALSE),"")</f>
        <v>2</v>
      </c>
      <c r="F246" s="32">
        <f>IFERROR(VLOOKUP($D246,'SAP Data'!$A$7:$OA$1791,F$4,FALSE),"")</f>
        <v>-3277853.91</v>
      </c>
      <c r="G246" s="32">
        <f>IFERROR(VLOOKUP($D246,'SAP Data'!$A$7:$OA$1791,G$4,FALSE),"")</f>
        <v>-3606277.51</v>
      </c>
      <c r="H246" s="32">
        <f>IFERROR(VLOOKUP($D246,'SAP Data'!$A$7:$OA$1791,H$4,FALSE),"")</f>
        <v>-4194265.16</v>
      </c>
      <c r="I246" s="32">
        <f>IFERROR(VLOOKUP($D246,'SAP Data'!$A$7:$OA$1791,I$4,FALSE),"")</f>
        <v>-5000000</v>
      </c>
      <c r="J246" s="32">
        <f>IFERROR(VLOOKUP($D246,'SAP Data'!$A$7:$OA$1791,J$4,FALSE),"")</f>
        <v>-5771132.7199999997</v>
      </c>
      <c r="K246" s="32">
        <f>IFERROR(VLOOKUP($D246,'SAP Data'!$A$7:$OA$1791,K$4,FALSE),"")</f>
        <v>-6408137.4400000004</v>
      </c>
      <c r="L246" s="32">
        <f>IFERROR(VLOOKUP($D246,'SAP Data'!$A$7:$OA$1795,L$4,FALSE),"")</f>
        <v>-6977644.4299999997</v>
      </c>
      <c r="M246" s="32">
        <f>IFERROR(VLOOKUP($D246,'SAP Data'!$A$7:$OA$1795,M$4,FALSE),"")</f>
        <v>-7397472.3499999996</v>
      </c>
      <c r="N246" s="32">
        <f>IFERROR(VLOOKUP($D246,'SAP Data'!$A$7:$OA$1795,N$4,FALSE),"")</f>
        <v>-7667814.1200000001</v>
      </c>
      <c r="O246" s="32">
        <f>IFERROR(VLOOKUP($D246,'SAP Data'!$A$7:$OA$1795,O$4,FALSE),"")</f>
        <v>-7851961.4000000004</v>
      </c>
      <c r="P246" s="32">
        <f>IFERROR(VLOOKUP($D246,'SAP Data'!$A$7:$OA$1795,P$4,FALSE),"")</f>
        <v>-7996757.7699999996</v>
      </c>
      <c r="Q246" s="32">
        <f>IFERROR(VLOOKUP($D246,'SAP Data'!$A$7:$OA$1795,Q$4,FALSE),"")</f>
        <v>-8141043.1200000001</v>
      </c>
      <c r="R246" s="32">
        <f>IFERROR(VLOOKUP($D246,'SAP Data'!$A$7:$OA$1795,R$4,FALSE),"")</f>
        <v>-3294816.94</v>
      </c>
      <c r="T246" s="32">
        <f t="shared" si="24"/>
        <v>-6191570.1204166664</v>
      </c>
      <c r="U246" s="13"/>
      <c r="V246" s="13">
        <f t="shared" si="25"/>
        <v>0</v>
      </c>
      <c r="Y246" s="13">
        <f t="shared" si="26"/>
        <v>0</v>
      </c>
      <c r="AA246" s="13">
        <f t="shared" si="27"/>
        <v>0</v>
      </c>
      <c r="AC246" s="13">
        <f t="shared" si="28"/>
        <v>0</v>
      </c>
      <c r="AE246" s="13">
        <f t="shared" si="29"/>
        <v>-6191570.1204166664</v>
      </c>
      <c r="AG246" s="13">
        <f t="shared" si="30"/>
        <v>0</v>
      </c>
      <c r="AI246" s="13">
        <f t="shared" si="31"/>
        <v>0</v>
      </c>
      <c r="AJ246" s="15"/>
    </row>
    <row r="247" spans="2:36" outlineLevel="1" x14ac:dyDescent="0.2">
      <c r="B247" s="11" t="str">
        <f>VLOOKUP(D247,'line assign basis'!$A$8:$D$788,2,FALSE)</f>
        <v>GASCO - WASH</v>
      </c>
      <c r="C247" s="14" t="s">
        <v>568</v>
      </c>
      <c r="D247" s="14" t="s">
        <v>566</v>
      </c>
      <c r="E247" s="14">
        <f>IFERROR(VLOOKUP(D247,'line assign basis'!$A$8:$D$622,4,FALSE),"")</f>
        <v>2</v>
      </c>
      <c r="F247" s="32">
        <f>IFERROR(VLOOKUP($D247,'SAP Data'!$A$7:$OA$1791,F$4,FALSE),"")</f>
        <v>2953098.63</v>
      </c>
      <c r="G247" s="32">
        <f>IFERROR(VLOOKUP($D247,'SAP Data'!$A$7:$OA$1791,G$4,FALSE),"")</f>
        <v>2993310.19</v>
      </c>
      <c r="H247" s="32">
        <f>IFERROR(VLOOKUP($D247,'SAP Data'!$A$7:$OA$1791,H$4,FALSE),"")</f>
        <v>447987.55</v>
      </c>
      <c r="I247" s="32">
        <f>IFERROR(VLOOKUP($D247,'SAP Data'!$A$7:$OA$1791,I$4,FALSE),"")</f>
        <v>525220.77</v>
      </c>
      <c r="J247" s="32">
        <f>IFERROR(VLOOKUP($D247,'SAP Data'!$A$7:$OA$1791,J$4,FALSE),"")</f>
        <v>583511.02</v>
      </c>
      <c r="K247" s="32">
        <f>IFERROR(VLOOKUP($D247,'SAP Data'!$A$7:$OA$1791,K$4,FALSE),"")</f>
        <v>600781.53</v>
      </c>
      <c r="L247" s="32">
        <f>IFERROR(VLOOKUP($D247,'SAP Data'!$A$7:$OA$1795,L$4,FALSE),"")</f>
        <v>653363.52</v>
      </c>
      <c r="M247" s="32">
        <f>IFERROR(VLOOKUP($D247,'SAP Data'!$A$7:$OA$1795,M$4,FALSE),"")</f>
        <v>707914.81</v>
      </c>
      <c r="N247" s="32">
        <f>IFERROR(VLOOKUP($D247,'SAP Data'!$A$7:$OA$1795,N$4,FALSE),"")</f>
        <v>775144.39</v>
      </c>
      <c r="O247" s="32">
        <f>IFERROR(VLOOKUP($D247,'SAP Data'!$A$7:$OA$1795,O$4,FALSE),"")</f>
        <v>829178.2</v>
      </c>
      <c r="P247" s="32">
        <f>IFERROR(VLOOKUP($D247,'SAP Data'!$A$7:$OA$1795,P$4,FALSE),"")</f>
        <v>877776.93</v>
      </c>
      <c r="Q247" s="32">
        <f>IFERROR(VLOOKUP($D247,'SAP Data'!$A$7:$OA$1795,Q$4,FALSE),"")</f>
        <v>915383.07</v>
      </c>
      <c r="R247" s="32">
        <f>IFERROR(VLOOKUP($D247,'SAP Data'!$A$7:$OA$1795,R$4,FALSE),"")</f>
        <v>970251.12</v>
      </c>
      <c r="T247" s="32">
        <f t="shared" si="24"/>
        <v>989270.57125000004</v>
      </c>
      <c r="U247" s="13"/>
      <c r="V247" s="13">
        <f t="shared" si="25"/>
        <v>0</v>
      </c>
      <c r="Y247" s="13">
        <f t="shared" si="26"/>
        <v>0</v>
      </c>
      <c r="AA247" s="13">
        <f t="shared" si="27"/>
        <v>0</v>
      </c>
      <c r="AC247" s="13">
        <f t="shared" si="28"/>
        <v>0</v>
      </c>
      <c r="AE247" s="13">
        <f t="shared" si="29"/>
        <v>989270.57125000004</v>
      </c>
      <c r="AG247" s="13">
        <f t="shared" si="30"/>
        <v>0</v>
      </c>
      <c r="AI247" s="13">
        <f t="shared" si="31"/>
        <v>0</v>
      </c>
      <c r="AJ247" s="15"/>
    </row>
    <row r="248" spans="2:36" outlineLevel="1" x14ac:dyDescent="0.2">
      <c r="B248" s="11" t="str">
        <f>VLOOKUP(D248,'line assign basis'!$A$8:$D$788,2,FALSE)</f>
        <v>CENT SERV CENT-WASH</v>
      </c>
      <c r="C248" s="14" t="s">
        <v>571</v>
      </c>
      <c r="D248" s="14" t="s">
        <v>569</v>
      </c>
      <c r="E248" s="14">
        <f>IFERROR(VLOOKUP(D248,'line assign basis'!$A$8:$D$622,4,FALSE),"")</f>
        <v>2</v>
      </c>
      <c r="F248" s="32">
        <f>IFERROR(VLOOKUP($D248,'SAP Data'!$A$7:$OA$1791,F$4,FALSE),"")</f>
        <v>23148.82</v>
      </c>
      <c r="G248" s="32">
        <f>IFERROR(VLOOKUP($D248,'SAP Data'!$A$7:$OA$1791,G$4,FALSE),"")</f>
        <v>23148.82</v>
      </c>
      <c r="H248" s="32">
        <f>IFERROR(VLOOKUP($D248,'SAP Data'!$A$7:$OA$1791,H$4,FALSE),"")</f>
        <v>311.70999999999998</v>
      </c>
      <c r="I248" s="32">
        <f>IFERROR(VLOOKUP($D248,'SAP Data'!$A$7:$OA$1791,I$4,FALSE),"")</f>
        <v>328.72</v>
      </c>
      <c r="J248" s="32">
        <f>IFERROR(VLOOKUP($D248,'SAP Data'!$A$7:$OA$1791,J$4,FALSE),"")</f>
        <v>328.72</v>
      </c>
      <c r="K248" s="32">
        <f>IFERROR(VLOOKUP($D248,'SAP Data'!$A$7:$OA$1791,K$4,FALSE),"")</f>
        <v>328.72</v>
      </c>
      <c r="L248" s="32">
        <f>IFERROR(VLOOKUP($D248,'SAP Data'!$A$7:$OA$1795,L$4,FALSE),"")</f>
        <v>328.72</v>
      </c>
      <c r="M248" s="32">
        <f>IFERROR(VLOOKUP($D248,'SAP Data'!$A$7:$OA$1795,M$4,FALSE),"")</f>
        <v>328.72</v>
      </c>
      <c r="N248" s="32">
        <f>IFERROR(VLOOKUP($D248,'SAP Data'!$A$7:$OA$1795,N$4,FALSE),"")</f>
        <v>328.72</v>
      </c>
      <c r="O248" s="32">
        <f>IFERROR(VLOOKUP($D248,'SAP Data'!$A$7:$OA$1795,O$4,FALSE),"")</f>
        <v>328.72</v>
      </c>
      <c r="P248" s="32">
        <f>IFERROR(VLOOKUP($D248,'SAP Data'!$A$7:$OA$1795,P$4,FALSE),"")</f>
        <v>328.72</v>
      </c>
      <c r="Q248" s="32">
        <f>IFERROR(VLOOKUP($D248,'SAP Data'!$A$7:$OA$1795,Q$4,FALSE),"")</f>
        <v>328.72</v>
      </c>
      <c r="R248" s="32">
        <f>IFERROR(VLOOKUP($D248,'SAP Data'!$A$7:$OA$1795,R$4,FALSE),"")</f>
        <v>328.72</v>
      </c>
      <c r="T248" s="32">
        <f t="shared" si="24"/>
        <v>3179.815000000001</v>
      </c>
      <c r="U248" s="13"/>
      <c r="V248" s="13">
        <f t="shared" si="25"/>
        <v>0</v>
      </c>
      <c r="Y248" s="13">
        <f t="shared" si="26"/>
        <v>0</v>
      </c>
      <c r="AA248" s="13">
        <f t="shared" si="27"/>
        <v>0</v>
      </c>
      <c r="AC248" s="13">
        <f t="shared" si="28"/>
        <v>0</v>
      </c>
      <c r="AE248" s="13">
        <f t="shared" si="29"/>
        <v>3179.815000000001</v>
      </c>
      <c r="AG248" s="13">
        <f t="shared" si="30"/>
        <v>0</v>
      </c>
      <c r="AI248" s="13">
        <f t="shared" si="31"/>
        <v>0</v>
      </c>
      <c r="AJ248" s="15"/>
    </row>
    <row r="249" spans="2:36" outlineLevel="1" x14ac:dyDescent="0.2">
      <c r="B249" s="11" t="str">
        <f>VLOOKUP(D249,'line assign basis'!$A$8:$D$788,2,FALSE)</f>
        <v>TARBODY - WASH</v>
      </c>
      <c r="C249" s="14" t="s">
        <v>574</v>
      </c>
      <c r="D249" s="14" t="s">
        <v>572</v>
      </c>
      <c r="E249" s="14">
        <f>IFERROR(VLOOKUP(D249,'line assign basis'!$A$8:$D$622,4,FALSE),"")</f>
        <v>2</v>
      </c>
      <c r="F249" s="32">
        <f>IFERROR(VLOOKUP($D249,'SAP Data'!$A$7:$OA$1791,F$4,FALSE),"")</f>
        <v>18093.28</v>
      </c>
      <c r="G249" s="32">
        <f>IFERROR(VLOOKUP($D249,'SAP Data'!$A$7:$OA$1791,G$4,FALSE),"")</f>
        <v>18093.28</v>
      </c>
      <c r="H249" s="32">
        <f>IFERROR(VLOOKUP($D249,'SAP Data'!$A$7:$OA$1791,H$4,FALSE),"")</f>
        <v>0.28000000000000003</v>
      </c>
      <c r="I249" s="32">
        <f>IFERROR(VLOOKUP($D249,'SAP Data'!$A$7:$OA$1791,I$4,FALSE),"")</f>
        <v>0.28000000000000003</v>
      </c>
      <c r="J249" s="32">
        <f>IFERROR(VLOOKUP($D249,'SAP Data'!$A$7:$OA$1791,J$4,FALSE),"")</f>
        <v>0.28000000000000003</v>
      </c>
      <c r="K249" s="32">
        <f>IFERROR(VLOOKUP($D249,'SAP Data'!$A$7:$OA$1791,K$4,FALSE),"")</f>
        <v>0.28000000000000003</v>
      </c>
      <c r="L249" s="32">
        <f>IFERROR(VLOOKUP($D249,'SAP Data'!$A$7:$OA$1795,L$4,FALSE),"")</f>
        <v>0.28000000000000003</v>
      </c>
      <c r="M249" s="32">
        <f>IFERROR(VLOOKUP($D249,'SAP Data'!$A$7:$OA$1795,M$4,FALSE),"")</f>
        <v>0.28000000000000003</v>
      </c>
      <c r="N249" s="32">
        <f>IFERROR(VLOOKUP($D249,'SAP Data'!$A$7:$OA$1795,N$4,FALSE),"")</f>
        <v>0.28000000000000003</v>
      </c>
      <c r="O249" s="32">
        <f>IFERROR(VLOOKUP($D249,'SAP Data'!$A$7:$OA$1795,O$4,FALSE),"")</f>
        <v>0.28000000000000003</v>
      </c>
      <c r="P249" s="32">
        <f>IFERROR(VLOOKUP($D249,'SAP Data'!$A$7:$OA$1795,P$4,FALSE),"")</f>
        <v>0.28000000000000003</v>
      </c>
      <c r="Q249" s="32">
        <f>IFERROR(VLOOKUP($D249,'SAP Data'!$A$7:$OA$1795,Q$4,FALSE),"")</f>
        <v>0.28000000000000003</v>
      </c>
      <c r="R249" s="32">
        <f>IFERROR(VLOOKUP($D249,'SAP Data'!$A$7:$OA$1795,R$4,FALSE),"")</f>
        <v>0.28000000000000003</v>
      </c>
      <c r="T249" s="32">
        <f t="shared" si="24"/>
        <v>2261.9049999999988</v>
      </c>
      <c r="U249" s="13"/>
      <c r="V249" s="13">
        <f t="shared" si="25"/>
        <v>0</v>
      </c>
      <c r="Y249" s="13">
        <f t="shared" si="26"/>
        <v>0</v>
      </c>
      <c r="AA249" s="13">
        <f t="shared" si="27"/>
        <v>0</v>
      </c>
      <c r="AC249" s="13">
        <f t="shared" si="28"/>
        <v>0</v>
      </c>
      <c r="AE249" s="13">
        <f t="shared" si="29"/>
        <v>2261.9049999999988</v>
      </c>
      <c r="AG249" s="13">
        <f t="shared" si="30"/>
        <v>0</v>
      </c>
      <c r="AI249" s="13">
        <f t="shared" si="31"/>
        <v>0</v>
      </c>
      <c r="AJ249" s="15"/>
    </row>
    <row r="250" spans="2:36" outlineLevel="1" x14ac:dyDescent="0.2">
      <c r="B250" s="11" t="str">
        <f>VLOOKUP(D250,'line assign basis'!$A$8:$D$788,2,FALSE)</f>
        <v>PDX HARBOR - WASH</v>
      </c>
      <c r="C250" s="14" t="s">
        <v>577</v>
      </c>
      <c r="D250" s="14" t="s">
        <v>575</v>
      </c>
      <c r="E250" s="14">
        <f>IFERROR(VLOOKUP(D250,'line assign basis'!$A$8:$D$622,4,FALSE),"")</f>
        <v>2</v>
      </c>
      <c r="F250" s="32">
        <f>IFERROR(VLOOKUP($D250,'SAP Data'!$A$7:$OA$1791,F$4,FALSE),"")</f>
        <v>350177.22</v>
      </c>
      <c r="G250" s="32">
        <f>IFERROR(VLOOKUP($D250,'SAP Data'!$A$7:$OA$1791,G$4,FALSE),"")</f>
        <v>354281.68</v>
      </c>
      <c r="H250" s="32">
        <f>IFERROR(VLOOKUP($D250,'SAP Data'!$A$7:$OA$1791,H$4,FALSE),"")</f>
        <v>37130.699999999997</v>
      </c>
      <c r="I250" s="32">
        <f>IFERROR(VLOOKUP($D250,'SAP Data'!$A$7:$OA$1791,I$4,FALSE),"")</f>
        <v>41408.83</v>
      </c>
      <c r="J250" s="32">
        <f>IFERROR(VLOOKUP($D250,'SAP Data'!$A$7:$OA$1791,J$4,FALSE),"")</f>
        <v>44302.76</v>
      </c>
      <c r="K250" s="32">
        <f>IFERROR(VLOOKUP($D250,'SAP Data'!$A$7:$OA$1791,K$4,FALSE),"")</f>
        <v>49542.37</v>
      </c>
      <c r="L250" s="32">
        <f>IFERROR(VLOOKUP($D250,'SAP Data'!$A$7:$OA$1795,L$4,FALSE),"")</f>
        <v>54974.94</v>
      </c>
      <c r="M250" s="32">
        <f>IFERROR(VLOOKUP($D250,'SAP Data'!$A$7:$OA$1795,M$4,FALSE),"")</f>
        <v>59137.31</v>
      </c>
      <c r="N250" s="32">
        <f>IFERROR(VLOOKUP($D250,'SAP Data'!$A$7:$OA$1795,N$4,FALSE),"")</f>
        <v>63043.839999999997</v>
      </c>
      <c r="O250" s="32">
        <f>IFERROR(VLOOKUP($D250,'SAP Data'!$A$7:$OA$1795,O$4,FALSE),"")</f>
        <v>67347.75</v>
      </c>
      <c r="P250" s="32">
        <f>IFERROR(VLOOKUP($D250,'SAP Data'!$A$7:$OA$1795,P$4,FALSE),"")</f>
        <v>69193.55</v>
      </c>
      <c r="Q250" s="32">
        <f>IFERROR(VLOOKUP($D250,'SAP Data'!$A$7:$OA$1795,Q$4,FALSE),"")</f>
        <v>72085.759999999995</v>
      </c>
      <c r="R250" s="32">
        <f>IFERROR(VLOOKUP($D250,'SAP Data'!$A$7:$OA$1795,R$4,FALSE),"")</f>
        <v>74724.070000000007</v>
      </c>
      <c r="T250" s="32">
        <f t="shared" si="24"/>
        <v>93741.677916666667</v>
      </c>
      <c r="U250" s="13"/>
      <c r="V250" s="13">
        <f t="shared" si="25"/>
        <v>0</v>
      </c>
      <c r="Y250" s="13">
        <f t="shared" si="26"/>
        <v>0</v>
      </c>
      <c r="AA250" s="13">
        <f t="shared" si="27"/>
        <v>0</v>
      </c>
      <c r="AC250" s="13">
        <f t="shared" si="28"/>
        <v>0</v>
      </c>
      <c r="AE250" s="13">
        <f t="shared" si="29"/>
        <v>93741.677916666667</v>
      </c>
      <c r="AG250" s="13">
        <f t="shared" si="30"/>
        <v>0</v>
      </c>
      <c r="AI250" s="13">
        <f t="shared" si="31"/>
        <v>0</v>
      </c>
      <c r="AJ250" s="15"/>
    </row>
    <row r="251" spans="2:36" outlineLevel="1" x14ac:dyDescent="0.2">
      <c r="B251" s="11" t="str">
        <f>VLOOKUP(D251,'line assign basis'!$A$8:$D$788,2,FALSE)</f>
        <v>SILTRONIC - WASH</v>
      </c>
      <c r="C251" s="14" t="s">
        <v>580</v>
      </c>
      <c r="D251" s="14" t="s">
        <v>578</v>
      </c>
      <c r="E251" s="14">
        <f>IFERROR(VLOOKUP(D251,'line assign basis'!$A$8:$D$622,4,FALSE),"")</f>
        <v>2</v>
      </c>
      <c r="F251" s="32">
        <f>IFERROR(VLOOKUP($D251,'SAP Data'!$A$7:$OA$1791,F$4,FALSE),"")</f>
        <v>54275.519999999997</v>
      </c>
      <c r="G251" s="32">
        <f>IFERROR(VLOOKUP($D251,'SAP Data'!$A$7:$OA$1791,G$4,FALSE),"")</f>
        <v>54275.519999999997</v>
      </c>
      <c r="H251" s="32">
        <f>IFERROR(VLOOKUP($D251,'SAP Data'!$A$7:$OA$1791,H$4,FALSE),"")</f>
        <v>-0.48</v>
      </c>
      <c r="I251" s="32">
        <f>IFERROR(VLOOKUP($D251,'SAP Data'!$A$7:$OA$1791,I$4,FALSE),"")</f>
        <v>-0.48</v>
      </c>
      <c r="J251" s="32">
        <f>IFERROR(VLOOKUP($D251,'SAP Data'!$A$7:$OA$1791,J$4,FALSE),"")</f>
        <v>-0.48</v>
      </c>
      <c r="K251" s="32">
        <f>IFERROR(VLOOKUP($D251,'SAP Data'!$A$7:$OA$1791,K$4,FALSE),"")</f>
        <v>-0.48</v>
      </c>
      <c r="L251" s="32">
        <f>IFERROR(VLOOKUP($D251,'SAP Data'!$A$7:$OA$1795,L$4,FALSE),"")</f>
        <v>-0.48</v>
      </c>
      <c r="M251" s="32">
        <f>IFERROR(VLOOKUP($D251,'SAP Data'!$A$7:$OA$1795,M$4,FALSE),"")</f>
        <v>-0.48</v>
      </c>
      <c r="N251" s="32">
        <f>IFERROR(VLOOKUP($D251,'SAP Data'!$A$7:$OA$1795,N$4,FALSE),"")</f>
        <v>-0.48</v>
      </c>
      <c r="O251" s="32">
        <f>IFERROR(VLOOKUP($D251,'SAP Data'!$A$7:$OA$1795,O$4,FALSE),"")</f>
        <v>-0.48</v>
      </c>
      <c r="P251" s="32">
        <f>IFERROR(VLOOKUP($D251,'SAP Data'!$A$7:$OA$1795,P$4,FALSE),"")</f>
        <v>-0.48</v>
      </c>
      <c r="Q251" s="32">
        <f>IFERROR(VLOOKUP($D251,'SAP Data'!$A$7:$OA$1795,Q$4,FALSE),"")</f>
        <v>-0.48</v>
      </c>
      <c r="R251" s="32">
        <f>IFERROR(VLOOKUP($D251,'SAP Data'!$A$7:$OA$1795,R$4,FALSE),"")</f>
        <v>-0.48</v>
      </c>
      <c r="T251" s="32">
        <f t="shared" si="24"/>
        <v>6784.0199999999968</v>
      </c>
      <c r="U251" s="13"/>
      <c r="V251" s="13">
        <f t="shared" si="25"/>
        <v>0</v>
      </c>
      <c r="Y251" s="13">
        <f t="shared" si="26"/>
        <v>0</v>
      </c>
      <c r="AA251" s="13">
        <f t="shared" si="27"/>
        <v>0</v>
      </c>
      <c r="AC251" s="13">
        <f t="shared" si="28"/>
        <v>0</v>
      </c>
      <c r="AE251" s="13">
        <f t="shared" si="29"/>
        <v>6784.0199999999968</v>
      </c>
      <c r="AG251" s="13">
        <f t="shared" si="30"/>
        <v>0</v>
      </c>
      <c r="AI251" s="13">
        <f t="shared" si="31"/>
        <v>0</v>
      </c>
      <c r="AJ251" s="15"/>
    </row>
    <row r="252" spans="2:36" outlineLevel="1" x14ac:dyDescent="0.2">
      <c r="B252" s="11" t="str">
        <f>VLOOKUP(D252,'line assign basis'!$A$8:$D$788,2,FALSE)</f>
        <v>WA-ENVIRON RECOVERY</v>
      </c>
      <c r="C252" s="14" t="s">
        <v>583</v>
      </c>
      <c r="D252" s="14" t="s">
        <v>581</v>
      </c>
      <c r="E252" s="14">
        <f>IFERROR(VLOOKUP(D252,'line assign basis'!$A$8:$D$622,4,FALSE),"")</f>
        <v>2</v>
      </c>
      <c r="F252" s="32">
        <f>IFERROR(VLOOKUP($D252,'SAP Data'!$A$7:$OA$1791,F$4,FALSE),"")</f>
        <v>-3614535.58</v>
      </c>
      <c r="G252" s="32">
        <f>IFERROR(VLOOKUP($D252,'SAP Data'!$A$7:$OA$1791,G$4,FALSE),"")</f>
        <v>-5102162.1900000004</v>
      </c>
      <c r="H252" s="32">
        <f>IFERROR(VLOOKUP($D252,'SAP Data'!$A$7:$OA$1791,H$4,FALSE),"")</f>
        <v>-2085334.19</v>
      </c>
      <c r="I252" s="32">
        <f>IFERROR(VLOOKUP($D252,'SAP Data'!$A$7:$OA$1791,I$4,FALSE),"")</f>
        <v>-2085739.3</v>
      </c>
      <c r="J252" s="32">
        <f>IFERROR(VLOOKUP($D252,'SAP Data'!$A$7:$OA$1791,J$4,FALSE),"")</f>
        <v>-2085739.3</v>
      </c>
      <c r="K252" s="32">
        <f>IFERROR(VLOOKUP($D252,'SAP Data'!$A$7:$OA$1791,K$4,FALSE),"")</f>
        <v>-2089784.11</v>
      </c>
      <c r="L252" s="32">
        <f>IFERROR(VLOOKUP($D252,'SAP Data'!$A$7:$OA$1795,L$4,FALSE),"")</f>
        <v>-2090409.96</v>
      </c>
      <c r="M252" s="32">
        <f>IFERROR(VLOOKUP($D252,'SAP Data'!$A$7:$OA$1795,M$4,FALSE),"")</f>
        <v>-2090409.96</v>
      </c>
      <c r="N252" s="32">
        <f>IFERROR(VLOOKUP($D252,'SAP Data'!$A$7:$OA$1795,N$4,FALSE),"")</f>
        <v>-2090409.96</v>
      </c>
      <c r="O252" s="32">
        <f>IFERROR(VLOOKUP($D252,'SAP Data'!$A$7:$OA$1795,O$4,FALSE),"")</f>
        <v>-2090603.04</v>
      </c>
      <c r="P252" s="32">
        <f>IFERROR(VLOOKUP($D252,'SAP Data'!$A$7:$OA$1795,P$4,FALSE),"")</f>
        <v>-2090603.04</v>
      </c>
      <c r="Q252" s="32">
        <f>IFERROR(VLOOKUP($D252,'SAP Data'!$A$7:$OA$1795,Q$4,FALSE),"")</f>
        <v>-2090603.04</v>
      </c>
      <c r="R252" s="32">
        <f>IFERROR(VLOOKUP($D252,'SAP Data'!$A$7:$OA$1795,R$4,FALSE),"")</f>
        <v>-2090951.08</v>
      </c>
      <c r="T252" s="32">
        <f t="shared" si="24"/>
        <v>-2403711.7849999997</v>
      </c>
      <c r="U252" s="13"/>
      <c r="V252" s="13">
        <f t="shared" si="25"/>
        <v>0</v>
      </c>
      <c r="Y252" s="13">
        <f t="shared" si="26"/>
        <v>0</v>
      </c>
      <c r="AA252" s="13">
        <f t="shared" si="27"/>
        <v>0</v>
      </c>
      <c r="AC252" s="13">
        <f t="shared" si="28"/>
        <v>0</v>
      </c>
      <c r="AE252" s="13">
        <f t="shared" si="29"/>
        <v>-2403711.7849999997</v>
      </c>
      <c r="AG252" s="13">
        <f t="shared" si="30"/>
        <v>0</v>
      </c>
      <c r="AI252" s="13">
        <f t="shared" si="31"/>
        <v>0</v>
      </c>
      <c r="AJ252" s="15"/>
    </row>
    <row r="253" spans="2:36" outlineLevel="1" x14ac:dyDescent="0.2">
      <c r="B253" s="11" t="str">
        <f>VLOOKUP(D253,'line assign basis'!$A$8:$D$788,2,FALSE)</f>
        <v>ENVIR WA Int &amp; Spend</v>
      </c>
      <c r="C253" s="14" t="s">
        <v>586</v>
      </c>
      <c r="D253" s="14" t="s">
        <v>584</v>
      </c>
      <c r="E253" s="14">
        <f>IFERROR(VLOOKUP(D253,'line assign basis'!$A$8:$D$622,4,FALSE),"")</f>
        <v>2</v>
      </c>
      <c r="F253" s="32">
        <f>IFERROR(VLOOKUP($D253,'SAP Data'!$A$7:$OA$1791,F$4,FALSE),"")</f>
        <v>0.01</v>
      </c>
      <c r="G253" s="32">
        <f>IFERROR(VLOOKUP($D253,'SAP Data'!$A$7:$OA$1791,G$4,FALSE),"")</f>
        <v>0.01</v>
      </c>
      <c r="H253" s="32">
        <f>IFERROR(VLOOKUP($D253,'SAP Data'!$A$7:$OA$1791,H$4,FALSE),"")</f>
        <v>0.01</v>
      </c>
      <c r="I253" s="32">
        <f>IFERROR(VLOOKUP($D253,'SAP Data'!$A$7:$OA$1791,I$4,FALSE),"")</f>
        <v>0.01</v>
      </c>
      <c r="J253" s="32">
        <f>IFERROR(VLOOKUP($D253,'SAP Data'!$A$7:$OA$1791,J$4,FALSE),"")</f>
        <v>0.01</v>
      </c>
      <c r="K253" s="32">
        <f>IFERROR(VLOOKUP($D253,'SAP Data'!$A$7:$OA$1791,K$4,FALSE),"")</f>
        <v>0.01</v>
      </c>
      <c r="L253" s="32">
        <f>IFERROR(VLOOKUP($D253,'SAP Data'!$A$7:$OA$1795,L$4,FALSE),"")</f>
        <v>0.01</v>
      </c>
      <c r="M253" s="32">
        <f>IFERROR(VLOOKUP($D253,'SAP Data'!$A$7:$OA$1795,M$4,FALSE),"")</f>
        <v>0.01</v>
      </c>
      <c r="N253" s="32">
        <f>IFERROR(VLOOKUP($D253,'SAP Data'!$A$7:$OA$1795,N$4,FALSE),"")</f>
        <v>0.01</v>
      </c>
      <c r="O253" s="32">
        <f>IFERROR(VLOOKUP($D253,'SAP Data'!$A$7:$OA$1795,O$4,FALSE),"")</f>
        <v>0.01</v>
      </c>
      <c r="P253" s="32">
        <f>IFERROR(VLOOKUP($D253,'SAP Data'!$A$7:$OA$1795,P$4,FALSE),"")</f>
        <v>0.01</v>
      </c>
      <c r="Q253" s="32">
        <f>IFERROR(VLOOKUP($D253,'SAP Data'!$A$7:$OA$1795,Q$4,FALSE),"")</f>
        <v>0.01</v>
      </c>
      <c r="R253" s="32">
        <f>IFERROR(VLOOKUP($D253,'SAP Data'!$A$7:$OA$1795,R$4,FALSE),"")</f>
        <v>0.01</v>
      </c>
      <c r="T253" s="32">
        <f t="shared" si="24"/>
        <v>0.01</v>
      </c>
      <c r="U253" s="13"/>
      <c r="V253" s="13">
        <f t="shared" si="25"/>
        <v>0</v>
      </c>
      <c r="Y253" s="13">
        <f t="shared" si="26"/>
        <v>0</v>
      </c>
      <c r="AA253" s="13">
        <f t="shared" si="27"/>
        <v>0</v>
      </c>
      <c r="AC253" s="13">
        <f t="shared" si="28"/>
        <v>0</v>
      </c>
      <c r="AE253" s="13">
        <f t="shared" si="29"/>
        <v>0.01</v>
      </c>
      <c r="AG253" s="13">
        <f t="shared" si="30"/>
        <v>0</v>
      </c>
      <c r="AI253" s="13">
        <f t="shared" si="31"/>
        <v>0</v>
      </c>
      <c r="AJ253" s="15"/>
    </row>
    <row r="254" spans="2:36" outlineLevel="1" x14ac:dyDescent="0.2">
      <c r="B254" s="11" t="str">
        <f>VLOOKUP(D254,'line assign basis'!$A$8:$D$788,2,FALSE)</f>
        <v>ENVIRO POST PRUDENCE</v>
      </c>
      <c r="C254" s="14" t="s">
        <v>589</v>
      </c>
      <c r="D254" s="14" t="s">
        <v>587</v>
      </c>
      <c r="E254" s="14">
        <f>IFERROR(VLOOKUP(D254,'line assign basis'!$A$8:$D$622,4,FALSE),"")</f>
        <v>2</v>
      </c>
      <c r="F254" s="32">
        <f>IFERROR(VLOOKUP($D254,'SAP Data'!$A$7:$OA$1791,F$4,FALSE),"")</f>
        <v>25275305.420000002</v>
      </c>
      <c r="G254" s="32">
        <f>IFERROR(VLOOKUP($D254,'SAP Data'!$A$7:$OA$1791,G$4,FALSE),"")</f>
        <v>25354290.829999998</v>
      </c>
      <c r="H254" s="32">
        <f>IFERROR(VLOOKUP($D254,'SAP Data'!$A$7:$OA$1791,H$4,FALSE),"")</f>
        <v>20346813.190000001</v>
      </c>
      <c r="I254" s="32">
        <f>IFERROR(VLOOKUP($D254,'SAP Data'!$A$7:$OA$1791,I$4,FALSE),"")</f>
        <v>20410397.059999999</v>
      </c>
      <c r="J254" s="32">
        <f>IFERROR(VLOOKUP($D254,'SAP Data'!$A$7:$OA$1791,J$4,FALSE),"")</f>
        <v>20455980.34</v>
      </c>
      <c r="K254" s="32">
        <f>IFERROR(VLOOKUP($D254,'SAP Data'!$A$7:$OA$1791,K$4,FALSE),"")</f>
        <v>20501665.420000002</v>
      </c>
      <c r="L254" s="32">
        <f>IFERROR(VLOOKUP($D254,'SAP Data'!$A$7:$OA$1795,L$4,FALSE),"")</f>
        <v>20547452.530000001</v>
      </c>
      <c r="M254" s="32">
        <f>IFERROR(VLOOKUP($D254,'SAP Data'!$A$7:$OA$1795,M$4,FALSE),"")</f>
        <v>20593341.899999999</v>
      </c>
      <c r="N254" s="32">
        <f>IFERROR(VLOOKUP($D254,'SAP Data'!$A$7:$OA$1795,N$4,FALSE),"")</f>
        <v>20638923.690000001</v>
      </c>
      <c r="O254" s="32">
        <f>IFERROR(VLOOKUP($D254,'SAP Data'!$A$7:$OA$1795,O$4,FALSE),"")</f>
        <v>20685428.329999998</v>
      </c>
      <c r="P254" s="32">
        <f>IFERROR(VLOOKUP($D254,'SAP Data'!$A$7:$OA$1795,P$4,FALSE),"")</f>
        <v>20731625.850000001</v>
      </c>
      <c r="Q254" s="32">
        <f>IFERROR(VLOOKUP($D254,'SAP Data'!$A$7:$OA$1795,Q$4,FALSE),"")</f>
        <v>20777926.539999999</v>
      </c>
      <c r="R254" s="32">
        <f>IFERROR(VLOOKUP($D254,'SAP Data'!$A$7:$OA$1795,R$4,FALSE),"")</f>
        <v>20824331.66</v>
      </c>
      <c r="T254" s="32">
        <f t="shared" si="24"/>
        <v>21174472.018333334</v>
      </c>
      <c r="U254" s="13"/>
      <c r="V254" s="13">
        <f t="shared" si="25"/>
        <v>0</v>
      </c>
      <c r="Y254" s="13">
        <f t="shared" si="26"/>
        <v>0</v>
      </c>
      <c r="AA254" s="13">
        <f t="shared" si="27"/>
        <v>0</v>
      </c>
      <c r="AC254" s="13">
        <f t="shared" si="28"/>
        <v>0</v>
      </c>
      <c r="AE254" s="13">
        <f t="shared" si="29"/>
        <v>21174472.018333334</v>
      </c>
      <c r="AG254" s="13">
        <f t="shared" si="30"/>
        <v>0</v>
      </c>
      <c r="AI254" s="13">
        <f t="shared" si="31"/>
        <v>0</v>
      </c>
      <c r="AJ254" s="15"/>
    </row>
    <row r="255" spans="2:36" outlineLevel="1" x14ac:dyDescent="0.2">
      <c r="B255" s="11" t="str">
        <f>VLOOKUP(D255,'line assign basis'!$A$8:$D$788,2,FALSE)</f>
        <v>ENVIRON. SRRM AMORT.</v>
      </c>
      <c r="C255" s="14" t="s">
        <v>592</v>
      </c>
      <c r="D255" s="14" t="s">
        <v>590</v>
      </c>
      <c r="E255" s="14">
        <f>IFERROR(VLOOKUP(D255,'line assign basis'!$A$8:$D$622,4,FALSE),"")</f>
        <v>2</v>
      </c>
      <c r="F255" s="32">
        <f>IFERROR(VLOOKUP($D255,'SAP Data'!$A$7:$OA$1791,F$4,FALSE),"")</f>
        <v>258464.29</v>
      </c>
      <c r="G255" s="32">
        <f>IFERROR(VLOOKUP($D255,'SAP Data'!$A$7:$OA$1791,G$4,FALSE),"")</f>
        <v>-69789.38</v>
      </c>
      <c r="H255" s="32">
        <f>IFERROR(VLOOKUP($D255,'SAP Data'!$A$7:$OA$1791,H$4,FALSE),"")</f>
        <v>4492472.6900000004</v>
      </c>
      <c r="I255" s="32">
        <f>IFERROR(VLOOKUP($D255,'SAP Data'!$A$7:$OA$1791,I$4,FALSE),"")</f>
        <v>3769050.12</v>
      </c>
      <c r="J255" s="32">
        <f>IFERROR(VLOOKUP($D255,'SAP Data'!$A$7:$OA$1791,J$4,FALSE),"")</f>
        <v>2979579.88</v>
      </c>
      <c r="K255" s="32">
        <f>IFERROR(VLOOKUP($D255,'SAP Data'!$A$7:$OA$1791,K$4,FALSE),"")</f>
        <v>2315382.3199999998</v>
      </c>
      <c r="L255" s="32">
        <f>IFERROR(VLOOKUP($D255,'SAP Data'!$A$7:$OA$1795,L$4,FALSE),"")</f>
        <v>1679452.68</v>
      </c>
      <c r="M255" s="32">
        <f>IFERROR(VLOOKUP($D255,'SAP Data'!$A$7:$OA$1795,M$4,FALSE),"")</f>
        <v>1189286.8500000001</v>
      </c>
      <c r="N255" s="32">
        <f>IFERROR(VLOOKUP($D255,'SAP Data'!$A$7:$OA$1795,N$4,FALSE),"")</f>
        <v>919362.4</v>
      </c>
      <c r="O255" s="32">
        <f>IFERROR(VLOOKUP($D255,'SAP Data'!$A$7:$OA$1795,O$4,FALSE),"")</f>
        <v>708479.93</v>
      </c>
      <c r="P255" s="32">
        <f>IFERROR(VLOOKUP($D255,'SAP Data'!$A$7:$OA$1795,P$4,FALSE),"")</f>
        <v>547137.71</v>
      </c>
      <c r="Q255" s="32">
        <f>IFERROR(VLOOKUP($D255,'SAP Data'!$A$7:$OA$1795,Q$4,FALSE),"")</f>
        <v>417957.48</v>
      </c>
      <c r="R255" s="32">
        <f>IFERROR(VLOOKUP($D255,'SAP Data'!$A$7:$OA$1795,R$4,FALSE),"")</f>
        <v>283743.88</v>
      </c>
      <c r="T255" s="32">
        <f t="shared" si="24"/>
        <v>1601623.06375</v>
      </c>
      <c r="U255" s="13"/>
      <c r="V255" s="13">
        <f t="shared" si="25"/>
        <v>0</v>
      </c>
      <c r="Y255" s="13">
        <f t="shared" si="26"/>
        <v>0</v>
      </c>
      <c r="AA255" s="13">
        <f t="shared" si="27"/>
        <v>0</v>
      </c>
      <c r="AC255" s="13">
        <f t="shared" si="28"/>
        <v>0</v>
      </c>
      <c r="AE255" s="13">
        <f t="shared" si="29"/>
        <v>1601623.06375</v>
      </c>
      <c r="AG255" s="13">
        <f t="shared" si="30"/>
        <v>0</v>
      </c>
      <c r="AI255" s="13">
        <f t="shared" si="31"/>
        <v>0</v>
      </c>
      <c r="AJ255" s="15"/>
    </row>
    <row r="256" spans="2:36" outlineLevel="1" x14ac:dyDescent="0.2">
      <c r="B256" s="11" t="str">
        <f>VLOOKUP(D256,'line assign basis'!$A$8:$D$788,2,FALSE)</f>
        <v>OR COM 31 DECOUP DEF</v>
      </c>
      <c r="C256" s="14" t="s">
        <v>1622</v>
      </c>
      <c r="D256" s="14" t="s">
        <v>2702</v>
      </c>
      <c r="E256" s="14">
        <f>IFERROR(VLOOKUP(D256,'line assign basis'!$A$8:$D$622,4,FALSE),"")</f>
        <v>2</v>
      </c>
      <c r="F256" s="32">
        <f>IFERROR(VLOOKUP($D256,'SAP Data'!$A$7:$OA$1791,F$4,FALSE),"")</f>
        <v>-66667.600000000006</v>
      </c>
      <c r="G256" s="32">
        <f>IFERROR(VLOOKUP($D256,'SAP Data'!$A$7:$OA$1791,G$4,FALSE),"")</f>
        <v>-179596.57</v>
      </c>
      <c r="H256" s="32">
        <f>IFERROR(VLOOKUP($D256,'SAP Data'!$A$7:$OA$1791,H$4,FALSE),"")</f>
        <v>-152327.57999999999</v>
      </c>
      <c r="I256" s="32">
        <f>IFERROR(VLOOKUP($D256,'SAP Data'!$A$7:$OA$1791,I$4,FALSE),"")</f>
        <v>-143773.85</v>
      </c>
      <c r="J256" s="32">
        <f>IFERROR(VLOOKUP($D256,'SAP Data'!$A$7:$OA$1791,J$4,FALSE),"")</f>
        <v>-230335.72</v>
      </c>
      <c r="K256" s="32">
        <f>IFERROR(VLOOKUP($D256,'SAP Data'!$A$7:$OA$1791,K$4,FALSE),"")</f>
        <v>-305439.53999999998</v>
      </c>
      <c r="L256" s="32">
        <f>IFERROR(VLOOKUP($D256,'SAP Data'!$A$7:$OA$1795,L$4,FALSE),"")</f>
        <v>-308517.03999999998</v>
      </c>
      <c r="M256" s="32">
        <f>IFERROR(VLOOKUP($D256,'SAP Data'!$A$7:$OA$1795,M$4,FALSE),"")</f>
        <v>-244387.11</v>
      </c>
      <c r="N256" s="32">
        <f>IFERROR(VLOOKUP($D256,'SAP Data'!$A$7:$OA$1795,N$4,FALSE),"")</f>
        <v>-130068.76</v>
      </c>
      <c r="O256" s="32">
        <f>IFERROR(VLOOKUP($D256,'SAP Data'!$A$7:$OA$1795,O$4,FALSE),"")</f>
        <v>-32107.33</v>
      </c>
      <c r="P256" s="32">
        <f>IFERROR(VLOOKUP($D256,'SAP Data'!$A$7:$OA$1795,P$4,FALSE),"")</f>
        <v>13837.85</v>
      </c>
      <c r="Q256" s="32">
        <f>IFERROR(VLOOKUP($D256,'SAP Data'!$A$7:$OA$1795,Q$4,FALSE),"")</f>
        <v>50592.27</v>
      </c>
      <c r="R256" s="32">
        <f>IFERROR(VLOOKUP($D256,'SAP Data'!$A$7:$OA$1795,R$4,FALSE),"")</f>
        <v>87270.56</v>
      </c>
      <c r="T256" s="32">
        <f t="shared" si="24"/>
        <v>-137651.82500000001</v>
      </c>
      <c r="U256" s="13"/>
      <c r="V256" s="13">
        <f t="shared" si="25"/>
        <v>0</v>
      </c>
      <c r="Y256" s="13">
        <f t="shared" si="26"/>
        <v>0</v>
      </c>
      <c r="AA256" s="13">
        <f t="shared" si="27"/>
        <v>0</v>
      </c>
      <c r="AC256" s="13">
        <f t="shared" si="28"/>
        <v>0</v>
      </c>
      <c r="AE256" s="13">
        <f t="shared" si="29"/>
        <v>-137651.82500000001</v>
      </c>
      <c r="AG256" s="13">
        <f t="shared" si="30"/>
        <v>0</v>
      </c>
      <c r="AI256" s="13">
        <f t="shared" si="31"/>
        <v>0</v>
      </c>
      <c r="AJ256" s="15"/>
    </row>
    <row r="257" spans="2:36" outlineLevel="1" x14ac:dyDescent="0.2">
      <c r="B257" s="11" t="str">
        <f>VLOOKUP(D257,'line assign basis'!$A$8:$D$788,2,FALSE)</f>
        <v>OR COM 31 DECOUP AMR</v>
      </c>
      <c r="C257" s="14" t="s">
        <v>2936</v>
      </c>
      <c r="D257" s="56" t="s">
        <v>2985</v>
      </c>
      <c r="E257" s="14">
        <f>IFERROR(VLOOKUP(D257,'line assign basis'!$A$8:$D$622,4,FALSE),"")</f>
        <v>2</v>
      </c>
      <c r="F257" s="32">
        <f>IFERROR(VLOOKUP($D257,'SAP Data'!$A$7:$OA$1791,F$4,FALSE),"")</f>
        <v>0</v>
      </c>
      <c r="G257" s="32">
        <f>IFERROR(VLOOKUP($D257,'SAP Data'!$A$7:$OA$1791,G$4,FALSE),"")</f>
        <v>0</v>
      </c>
      <c r="H257" s="32">
        <f>IFERROR(VLOOKUP($D257,'SAP Data'!$A$7:$OA$1791,H$4,FALSE),"")</f>
        <v>-38549.519999999997</v>
      </c>
      <c r="I257" s="32">
        <f>IFERROR(VLOOKUP($D257,'SAP Data'!$A$7:$OA$1791,I$4,FALSE),"")</f>
        <v>-32854.550000000003</v>
      </c>
      <c r="J257" s="32">
        <f>IFERROR(VLOOKUP($D257,'SAP Data'!$A$7:$OA$1791,J$4,FALSE),"")</f>
        <v>-26675.21</v>
      </c>
      <c r="K257" s="32">
        <f>IFERROR(VLOOKUP($D257,'SAP Data'!$A$7:$OA$1791,K$4,FALSE),"")</f>
        <v>-21328.29</v>
      </c>
      <c r="L257" s="32">
        <f>IFERROR(VLOOKUP($D257,'SAP Data'!$A$7:$OA$1795,L$4,FALSE),"")</f>
        <v>-16158.23</v>
      </c>
      <c r="M257" s="32">
        <f>IFERROR(VLOOKUP($D257,'SAP Data'!$A$7:$OA$1795,M$4,FALSE),"")</f>
        <v>-12414.28</v>
      </c>
      <c r="N257" s="32">
        <f>IFERROR(VLOOKUP($D257,'SAP Data'!$A$7:$OA$1795,N$4,FALSE),"")</f>
        <v>-10421.91</v>
      </c>
      <c r="O257" s="32">
        <f>IFERROR(VLOOKUP($D257,'SAP Data'!$A$7:$OA$1795,O$4,FALSE),"")</f>
        <v>-8983.93</v>
      </c>
      <c r="P257" s="32">
        <f>IFERROR(VLOOKUP($D257,'SAP Data'!$A$7:$OA$1795,P$4,FALSE),"")</f>
        <v>-7805.98</v>
      </c>
      <c r="Q257" s="32">
        <f>IFERROR(VLOOKUP($D257,'SAP Data'!$A$7:$OA$1795,Q$4,FALSE),"")</f>
        <v>-6852.12</v>
      </c>
      <c r="R257" s="32">
        <f>IFERROR(VLOOKUP($D257,'SAP Data'!$A$7:$OA$1795,R$4,FALSE),"")</f>
        <v>-5882.19</v>
      </c>
      <c r="T257" s="32">
        <f t="shared" si="24"/>
        <v>-15415.426250000002</v>
      </c>
      <c r="U257" s="13"/>
      <c r="V257" s="13">
        <f t="shared" si="25"/>
        <v>0</v>
      </c>
      <c r="Y257" s="13">
        <f t="shared" si="26"/>
        <v>0</v>
      </c>
      <c r="AA257" s="13">
        <f t="shared" si="27"/>
        <v>0</v>
      </c>
      <c r="AC257" s="13">
        <f t="shared" si="28"/>
        <v>0</v>
      </c>
      <c r="AE257" s="13">
        <f t="shared" si="29"/>
        <v>-15415.426250000002</v>
      </c>
      <c r="AG257" s="13">
        <f t="shared" si="30"/>
        <v>0</v>
      </c>
      <c r="AI257" s="13">
        <f t="shared" si="31"/>
        <v>0</v>
      </c>
      <c r="AJ257" s="15"/>
    </row>
    <row r="258" spans="2:36" outlineLevel="1" x14ac:dyDescent="0.2">
      <c r="B258" s="11" t="str">
        <f>VLOOKUP(D258,'line assign basis'!$A$8:$D$788,2,FALSE)</f>
        <v>SEC ADJ COM 31 D DEF</v>
      </c>
      <c r="C258" s="14" t="s">
        <v>1624</v>
      </c>
      <c r="D258" s="14" t="s">
        <v>2703</v>
      </c>
      <c r="E258" s="14">
        <f>IFERROR(VLOOKUP(D258,'line assign basis'!$A$8:$D$622,4,FALSE),"")</f>
        <v>2</v>
      </c>
      <c r="F258" s="32">
        <f>IFERROR(VLOOKUP($D258,'SAP Data'!$A$7:$OA$1791,F$4,FALSE),"")</f>
        <v>0</v>
      </c>
      <c r="G258" s="32">
        <f>IFERROR(VLOOKUP($D258,'SAP Data'!$A$7:$OA$1791,G$4,FALSE),"")</f>
        <v>0</v>
      </c>
      <c r="H258" s="32">
        <f>IFERROR(VLOOKUP($D258,'SAP Data'!$A$7:$OA$1791,H$4,FALSE),"")</f>
        <v>0</v>
      </c>
      <c r="I258" s="32">
        <f>IFERROR(VLOOKUP($D258,'SAP Data'!$A$7:$OA$1791,I$4,FALSE),"")</f>
        <v>0</v>
      </c>
      <c r="J258" s="32">
        <f>IFERROR(VLOOKUP($D258,'SAP Data'!$A$7:$OA$1791,J$4,FALSE),"")</f>
        <v>0</v>
      </c>
      <c r="K258" s="32">
        <f>IFERROR(VLOOKUP($D258,'SAP Data'!$A$7:$OA$1791,K$4,FALSE),"")</f>
        <v>0</v>
      </c>
      <c r="L258" s="32">
        <f>IFERROR(VLOOKUP($D258,'SAP Data'!$A$7:$OA$1795,L$4,FALSE),"")</f>
        <v>0</v>
      </c>
      <c r="M258" s="32">
        <f>IFERROR(VLOOKUP($D258,'SAP Data'!$A$7:$OA$1795,M$4,FALSE),"")</f>
        <v>0</v>
      </c>
      <c r="N258" s="32">
        <f>IFERROR(VLOOKUP($D258,'SAP Data'!$A$7:$OA$1795,N$4,FALSE),"")</f>
        <v>0</v>
      </c>
      <c r="O258" s="32">
        <f>IFERROR(VLOOKUP($D258,'SAP Data'!$A$7:$OA$1795,O$4,FALSE),"")</f>
        <v>0</v>
      </c>
      <c r="P258" s="32">
        <f>IFERROR(VLOOKUP($D258,'SAP Data'!$A$7:$OA$1795,P$4,FALSE),"")</f>
        <v>0</v>
      </c>
      <c r="Q258" s="32">
        <f>IFERROR(VLOOKUP($D258,'SAP Data'!$A$7:$OA$1795,Q$4,FALSE),"")</f>
        <v>-72.8</v>
      </c>
      <c r="R258" s="32">
        <f>IFERROR(VLOOKUP($D258,'SAP Data'!$A$7:$OA$1795,R$4,FALSE),"")</f>
        <v>-228.57</v>
      </c>
      <c r="T258" s="32">
        <f t="shared" si="24"/>
        <v>-15.590416666666664</v>
      </c>
      <c r="U258" s="13"/>
      <c r="V258" s="13">
        <f t="shared" si="25"/>
        <v>0</v>
      </c>
      <c r="Y258" s="13">
        <f t="shared" si="26"/>
        <v>0</v>
      </c>
      <c r="AA258" s="13">
        <f t="shared" si="27"/>
        <v>0</v>
      </c>
      <c r="AC258" s="13">
        <f t="shared" si="28"/>
        <v>0</v>
      </c>
      <c r="AE258" s="13">
        <f t="shared" si="29"/>
        <v>-15.590416666666664</v>
      </c>
      <c r="AG258" s="13">
        <f t="shared" si="30"/>
        <v>0</v>
      </c>
      <c r="AI258" s="13">
        <f t="shared" si="31"/>
        <v>0</v>
      </c>
      <c r="AJ258" s="15"/>
    </row>
    <row r="259" spans="2:36" outlineLevel="1" x14ac:dyDescent="0.2">
      <c r="B259" s="11" t="str">
        <f>VLOOKUP(D259,'line assign basis'!$A$8:$D$788,2,FALSE)</f>
        <v>OR COM 3 DECOUP AMRT</v>
      </c>
      <c r="C259" s="14" t="s">
        <v>2938</v>
      </c>
      <c r="D259" s="56" t="s">
        <v>2986</v>
      </c>
      <c r="E259" s="14">
        <f>IFERROR(VLOOKUP(D259,'line assign basis'!$A$8:$D$622,4,FALSE),"")</f>
        <v>2</v>
      </c>
      <c r="F259" s="32">
        <f>IFERROR(VLOOKUP($D259,'SAP Data'!$A$7:$OA$1791,F$4,FALSE),"")</f>
        <v>0</v>
      </c>
      <c r="G259" s="32">
        <f>IFERROR(VLOOKUP($D259,'SAP Data'!$A$7:$OA$1791,G$4,FALSE),"")</f>
        <v>0</v>
      </c>
      <c r="H259" s="32">
        <f>IFERROR(VLOOKUP($D259,'SAP Data'!$A$7:$OA$1791,H$4,FALSE),"")</f>
        <v>-2889039.72</v>
      </c>
      <c r="I259" s="32">
        <f>IFERROR(VLOOKUP($D259,'SAP Data'!$A$7:$OA$1791,I$4,FALSE),"")</f>
        <v>-2440425.58</v>
      </c>
      <c r="J259" s="32">
        <f>IFERROR(VLOOKUP($D259,'SAP Data'!$A$7:$OA$1791,J$4,FALSE),"")</f>
        <v>-1937752.84</v>
      </c>
      <c r="K259" s="32">
        <f>IFERROR(VLOOKUP($D259,'SAP Data'!$A$7:$OA$1791,K$4,FALSE),"")</f>
        <v>-1516968.02</v>
      </c>
      <c r="L259" s="32">
        <f>IFERROR(VLOOKUP($D259,'SAP Data'!$A$7:$OA$1795,L$4,FALSE),"")</f>
        <v>-1119876.03</v>
      </c>
      <c r="M259" s="32">
        <f>IFERROR(VLOOKUP($D259,'SAP Data'!$A$7:$OA$1795,M$4,FALSE),"")</f>
        <v>-837331.19</v>
      </c>
      <c r="N259" s="32">
        <f>IFERROR(VLOOKUP($D259,'SAP Data'!$A$7:$OA$1795,N$4,FALSE),"")</f>
        <v>-695076.97</v>
      </c>
      <c r="O259" s="32">
        <f>IFERROR(VLOOKUP($D259,'SAP Data'!$A$7:$OA$1795,O$4,FALSE),"")</f>
        <v>-582196.87</v>
      </c>
      <c r="P259" s="32">
        <f>IFERROR(VLOOKUP($D259,'SAP Data'!$A$7:$OA$1795,P$4,FALSE),"")</f>
        <v>-486598.6</v>
      </c>
      <c r="Q259" s="32">
        <f>IFERROR(VLOOKUP($D259,'SAP Data'!$A$7:$OA$1795,Q$4,FALSE),"")</f>
        <v>-406662.15</v>
      </c>
      <c r="R259" s="32">
        <f>IFERROR(VLOOKUP($D259,'SAP Data'!$A$7:$OA$1795,R$4,FALSE),"")</f>
        <v>-324694.11</v>
      </c>
      <c r="T259" s="32">
        <f t="shared" si="24"/>
        <v>-1089522.91875</v>
      </c>
      <c r="U259" s="13"/>
      <c r="V259" s="13">
        <f t="shared" si="25"/>
        <v>0</v>
      </c>
      <c r="Y259" s="13">
        <f t="shared" si="26"/>
        <v>0</v>
      </c>
      <c r="AA259" s="13">
        <f t="shared" si="27"/>
        <v>0</v>
      </c>
      <c r="AC259" s="13">
        <f t="shared" si="28"/>
        <v>0</v>
      </c>
      <c r="AE259" s="13">
        <f t="shared" si="29"/>
        <v>-1089522.91875</v>
      </c>
      <c r="AG259" s="13">
        <f t="shared" si="30"/>
        <v>0</v>
      </c>
      <c r="AI259" s="13">
        <f t="shared" si="31"/>
        <v>0</v>
      </c>
      <c r="AJ259" s="15"/>
    </row>
    <row r="260" spans="2:36" outlineLevel="1" x14ac:dyDescent="0.2">
      <c r="B260" s="11" t="str">
        <f>VLOOKUP(D260,'line assign basis'!$A$8:$D$788,2,FALSE)</f>
        <v>MLT FAM SCHD405 PMTS</v>
      </c>
      <c r="C260" s="14" t="s">
        <v>2756</v>
      </c>
      <c r="D260" s="30" t="s">
        <v>2808</v>
      </c>
      <c r="E260" s="14">
        <f>IFERROR(VLOOKUP(D260,'line assign basis'!$A$8:$D$622,4,FALSE),"")</f>
        <v>2</v>
      </c>
      <c r="F260" s="32">
        <f>IFERROR(VLOOKUP($D260,'SAP Data'!$A$7:$OA$1791,F$4,FALSE),"")</f>
        <v>63424.95</v>
      </c>
      <c r="G260" s="32">
        <f>IFERROR(VLOOKUP($D260,'SAP Data'!$A$7:$OA$1791,G$4,FALSE),"")</f>
        <v>63424.95</v>
      </c>
      <c r="H260" s="32">
        <f>IFERROR(VLOOKUP($D260,'SAP Data'!$A$7:$OA$1791,H$4,FALSE),"")</f>
        <v>63424.95</v>
      </c>
      <c r="I260" s="32">
        <f>IFERROR(VLOOKUP($D260,'SAP Data'!$A$7:$OA$1791,I$4,FALSE),"")</f>
        <v>63424.95</v>
      </c>
      <c r="J260" s="32">
        <f>IFERROR(VLOOKUP($D260,'SAP Data'!$A$7:$OA$1791,J$4,FALSE),"")</f>
        <v>63424.95</v>
      </c>
      <c r="K260" s="32">
        <f>IFERROR(VLOOKUP($D260,'SAP Data'!$A$7:$OA$1791,K$4,FALSE),"")</f>
        <v>66480.399999999994</v>
      </c>
      <c r="L260" s="32">
        <f>IFERROR(VLOOKUP($D260,'SAP Data'!$A$7:$OA$1795,L$4,FALSE),"")</f>
        <v>68030.259999999995</v>
      </c>
      <c r="M260" s="32">
        <f>IFERROR(VLOOKUP($D260,'SAP Data'!$A$7:$OA$1795,M$4,FALSE),"")</f>
        <v>68030.259999999995</v>
      </c>
      <c r="N260" s="32">
        <f>IFERROR(VLOOKUP($D260,'SAP Data'!$A$7:$OA$1795,N$4,FALSE),"")</f>
        <v>69587.399999999994</v>
      </c>
      <c r="O260" s="32">
        <f>IFERROR(VLOOKUP($D260,'SAP Data'!$A$7:$OA$1795,O$4,FALSE),"")</f>
        <v>71145.72</v>
      </c>
      <c r="P260" s="32">
        <f>IFERROR(VLOOKUP($D260,'SAP Data'!$A$7:$OA$1795,P$4,FALSE),"")</f>
        <v>72533.19</v>
      </c>
      <c r="Q260" s="32">
        <f>IFERROR(VLOOKUP($D260,'SAP Data'!$A$7:$OA$1795,Q$4,FALSE),"")</f>
        <v>72533.19</v>
      </c>
      <c r="R260" s="32">
        <f>IFERROR(VLOOKUP($D260,'SAP Data'!$A$7:$OA$1795,R$4,FALSE),"")</f>
        <v>72533.19</v>
      </c>
      <c r="T260" s="32">
        <f t="shared" si="24"/>
        <v>67501.607499999998</v>
      </c>
      <c r="U260" s="13"/>
      <c r="V260" s="13">
        <f t="shared" si="25"/>
        <v>0</v>
      </c>
      <c r="Y260" s="13">
        <f t="shared" si="26"/>
        <v>0</v>
      </c>
      <c r="AA260" s="13">
        <f t="shared" si="27"/>
        <v>0</v>
      </c>
      <c r="AC260" s="13">
        <f t="shared" si="28"/>
        <v>0</v>
      </c>
      <c r="AE260" s="13">
        <f t="shared" si="29"/>
        <v>67501.607499999998</v>
      </c>
      <c r="AG260" s="13">
        <f t="shared" si="30"/>
        <v>0</v>
      </c>
      <c r="AI260" s="13">
        <f t="shared" si="31"/>
        <v>0</v>
      </c>
      <c r="AJ260" s="15"/>
    </row>
    <row r="261" spans="2:36" outlineLevel="1" x14ac:dyDescent="0.2">
      <c r="B261" s="11" t="str">
        <f>VLOOKUP(D261,'line assign basis'!$A$8:$D$788,2,FALSE)</f>
        <v>MLT FAM SCHD4 AMORT</v>
      </c>
      <c r="C261" s="14" t="s">
        <v>2838</v>
      </c>
      <c r="D261" s="30" t="s">
        <v>2874</v>
      </c>
      <c r="E261" s="14">
        <f>IFERROR(VLOOKUP(D261,'line assign basis'!$A$8:$D$622,4,FALSE),"")</f>
        <v>2</v>
      </c>
      <c r="F261" s="32">
        <f>IFERROR(VLOOKUP($D261,'SAP Data'!$A$7:$OA$1791,F$4,FALSE),"")</f>
        <v>-694.19</v>
      </c>
      <c r="G261" s="32">
        <f>IFERROR(VLOOKUP($D261,'SAP Data'!$A$7:$OA$1791,G$4,FALSE),"")</f>
        <v>-812.63</v>
      </c>
      <c r="H261" s="32">
        <f>IFERROR(VLOOKUP($D261,'SAP Data'!$A$7:$OA$1791,H$4,FALSE),"")</f>
        <v>-937.65</v>
      </c>
      <c r="I261" s="32">
        <f>IFERROR(VLOOKUP($D261,'SAP Data'!$A$7:$OA$1791,I$4,FALSE),"")</f>
        <v>-1059.3800000000001</v>
      </c>
      <c r="J261" s="32">
        <f>IFERROR(VLOOKUP($D261,'SAP Data'!$A$7:$OA$1791,J$4,FALSE),"")</f>
        <v>-1184.4000000000001</v>
      </c>
      <c r="K261" s="32">
        <f>IFERROR(VLOOKUP($D261,'SAP Data'!$A$7:$OA$1791,K$4,FALSE),"")</f>
        <v>-1371.93</v>
      </c>
      <c r="L261" s="32">
        <f>IFERROR(VLOOKUP($D261,'SAP Data'!$A$7:$OA$1795,L$4,FALSE),"")</f>
        <v>-1582.49</v>
      </c>
      <c r="M261" s="32">
        <f>IFERROR(VLOOKUP($D261,'SAP Data'!$A$7:$OA$1795,M$4,FALSE),"")</f>
        <v>-1835.82</v>
      </c>
      <c r="N261" s="32">
        <f>IFERROR(VLOOKUP($D261,'SAP Data'!$A$7:$OA$1795,N$4,FALSE),"")</f>
        <v>-2082.5700000000002</v>
      </c>
      <c r="O261" s="32">
        <f>IFERROR(VLOOKUP($D261,'SAP Data'!$A$7:$OA$1795,O$4,FALSE),"")</f>
        <v>-2362.2199999999998</v>
      </c>
      <c r="P261" s="32">
        <f>IFERROR(VLOOKUP($D261,'SAP Data'!$A$7:$OA$1795,P$4,FALSE),"")</f>
        <v>-2664.9</v>
      </c>
      <c r="Q261" s="32">
        <f>IFERROR(VLOOKUP($D261,'SAP Data'!$A$7:$OA$1795,Q$4,FALSE),"")</f>
        <v>-2993.9</v>
      </c>
      <c r="R261" s="32">
        <f>IFERROR(VLOOKUP($D261,'SAP Data'!$A$7:$OA$1795,R$4,FALSE),"")</f>
        <v>-3342.64</v>
      </c>
      <c r="T261" s="32">
        <f t="shared" si="24"/>
        <v>-1742.1920833333334</v>
      </c>
      <c r="U261" s="13"/>
      <c r="V261" s="13">
        <f t="shared" si="25"/>
        <v>0</v>
      </c>
      <c r="Y261" s="13">
        <f t="shared" si="26"/>
        <v>0</v>
      </c>
      <c r="AA261" s="13">
        <f t="shared" si="27"/>
        <v>0</v>
      </c>
      <c r="AC261" s="13">
        <f t="shared" si="28"/>
        <v>0</v>
      </c>
      <c r="AE261" s="13">
        <f t="shared" si="29"/>
        <v>-1742.1920833333334</v>
      </c>
      <c r="AG261" s="13">
        <f t="shared" si="30"/>
        <v>0</v>
      </c>
      <c r="AI261" s="13">
        <f t="shared" si="31"/>
        <v>0</v>
      </c>
      <c r="AJ261" s="15"/>
    </row>
    <row r="262" spans="2:36" outlineLevel="1" x14ac:dyDescent="0.2">
      <c r="B262" s="11" t="str">
        <f>VLOOKUP(D262,'line assign basis'!$A$8:$D$788,2,FALSE)</f>
        <v>DBP PENSION COSTS</v>
      </c>
      <c r="C262" s="14" t="s">
        <v>595</v>
      </c>
      <c r="D262" s="14" t="s">
        <v>593</v>
      </c>
      <c r="E262" s="14">
        <f>IFERROR(VLOOKUP(D262,'line assign basis'!$A$8:$D$622,4,FALSE),"")</f>
        <v>2</v>
      </c>
      <c r="F262" s="32">
        <f>IFERROR(VLOOKUP($D262,'SAP Data'!$A$7:$OA$1791,F$4,FALSE),"")</f>
        <v>160196205.03</v>
      </c>
      <c r="G262" s="32">
        <f>IFERROR(VLOOKUP($D262,'SAP Data'!$A$7:$OA$1791,G$4,FALSE),"")</f>
        <v>159046621.69999999</v>
      </c>
      <c r="H262" s="32">
        <f>IFERROR(VLOOKUP($D262,'SAP Data'!$A$7:$OA$1791,H$4,FALSE),"")</f>
        <v>157628323.37</v>
      </c>
      <c r="I262" s="32">
        <f>IFERROR(VLOOKUP($D262,'SAP Data'!$A$7:$OA$1791,I$4,FALSE),"")</f>
        <v>166902728</v>
      </c>
      <c r="J262" s="32">
        <f>IFERROR(VLOOKUP($D262,'SAP Data'!$A$7:$OA$1791,J$4,FALSE),"")</f>
        <v>165382728</v>
      </c>
      <c r="K262" s="32">
        <f>IFERROR(VLOOKUP($D262,'SAP Data'!$A$7:$OA$1791,K$4,FALSE),"")</f>
        <v>163862728</v>
      </c>
      <c r="L262" s="32">
        <f>IFERROR(VLOOKUP($D262,'SAP Data'!$A$7:$OA$1795,L$4,FALSE),"")</f>
        <v>162342728</v>
      </c>
      <c r="M262" s="32">
        <f>IFERROR(VLOOKUP($D262,'SAP Data'!$A$7:$OA$1795,M$4,FALSE),"")</f>
        <v>160822728</v>
      </c>
      <c r="N262" s="32">
        <f>IFERROR(VLOOKUP($D262,'SAP Data'!$A$7:$OA$1795,N$4,FALSE),"")</f>
        <v>159302728</v>
      </c>
      <c r="O262" s="32">
        <f>IFERROR(VLOOKUP($D262,'SAP Data'!$A$7:$OA$1795,O$4,FALSE),"")</f>
        <v>157782728</v>
      </c>
      <c r="P262" s="32">
        <f>IFERROR(VLOOKUP($D262,'SAP Data'!$A$7:$OA$1795,P$4,FALSE),"")</f>
        <v>156262728</v>
      </c>
      <c r="Q262" s="32">
        <f>IFERROR(VLOOKUP($D262,'SAP Data'!$A$7:$OA$1795,Q$4,FALSE),"")</f>
        <v>154742728</v>
      </c>
      <c r="R262" s="32">
        <f>IFERROR(VLOOKUP($D262,'SAP Data'!$A$7:$OA$1795,R$4,FALSE),"")</f>
        <v>152952728</v>
      </c>
      <c r="T262" s="32">
        <f t="shared" si="24"/>
        <v>160054496.96541667</v>
      </c>
      <c r="U262" s="13"/>
      <c r="V262" s="13">
        <f t="shared" si="25"/>
        <v>0</v>
      </c>
      <c r="Y262" s="13">
        <f t="shared" si="26"/>
        <v>0</v>
      </c>
      <c r="AA262" s="13">
        <f t="shared" si="27"/>
        <v>0</v>
      </c>
      <c r="AC262" s="13">
        <f t="shared" si="28"/>
        <v>0</v>
      </c>
      <c r="AE262" s="13">
        <f t="shared" si="29"/>
        <v>160054496.96541667</v>
      </c>
      <c r="AG262" s="13">
        <f t="shared" si="30"/>
        <v>0</v>
      </c>
      <c r="AI262" s="13">
        <f t="shared" si="31"/>
        <v>0</v>
      </c>
      <c r="AJ262" s="15"/>
    </row>
    <row r="263" spans="2:36" outlineLevel="1" x14ac:dyDescent="0.2">
      <c r="B263" s="11" t="str">
        <f>VLOOKUP(D263,'line assign basis'!$A$8:$D$788,2,FALSE)</f>
        <v>FAS 106 COSTS</v>
      </c>
      <c r="C263" s="14" t="s">
        <v>598</v>
      </c>
      <c r="D263" s="14" t="s">
        <v>596</v>
      </c>
      <c r="E263" s="14">
        <f>IFERROR(VLOOKUP(D263,'line assign basis'!$A$8:$D$622,4,FALSE),"")</f>
        <v>2</v>
      </c>
      <c r="F263" s="32">
        <f>IFERROR(VLOOKUP($D263,'SAP Data'!$A$7:$OA$1791,F$4,FALSE),"")</f>
        <v>4512375</v>
      </c>
      <c r="G263" s="32">
        <f>IFERROR(VLOOKUP($D263,'SAP Data'!$A$7:$OA$1791,G$4,FALSE),"")</f>
        <v>4519208</v>
      </c>
      <c r="H263" s="32">
        <f>IFERROR(VLOOKUP($D263,'SAP Data'!$A$7:$OA$1791,H$4,FALSE),"")</f>
        <v>4543880</v>
      </c>
      <c r="I263" s="32">
        <f>IFERROR(VLOOKUP($D263,'SAP Data'!$A$7:$OA$1791,I$4,FALSE),"")</f>
        <v>6359262.8700000001</v>
      </c>
      <c r="J263" s="32">
        <f>IFERROR(VLOOKUP($D263,'SAP Data'!$A$7:$OA$1791,J$4,FALSE),"")</f>
        <v>6350762.8700000001</v>
      </c>
      <c r="K263" s="32">
        <f>IFERROR(VLOOKUP($D263,'SAP Data'!$A$7:$OA$1791,K$4,FALSE),"")</f>
        <v>6342262.8700000001</v>
      </c>
      <c r="L263" s="32">
        <f>IFERROR(VLOOKUP($D263,'SAP Data'!$A$7:$OA$1795,L$4,FALSE),"")</f>
        <v>6333762.8700000001</v>
      </c>
      <c r="M263" s="32">
        <f>IFERROR(VLOOKUP($D263,'SAP Data'!$A$7:$OA$1795,M$4,FALSE),"")</f>
        <v>6325262.8700000001</v>
      </c>
      <c r="N263" s="32">
        <f>IFERROR(VLOOKUP($D263,'SAP Data'!$A$7:$OA$1795,N$4,FALSE),"")</f>
        <v>6316762.8700000001</v>
      </c>
      <c r="O263" s="32">
        <f>IFERROR(VLOOKUP($D263,'SAP Data'!$A$7:$OA$1795,O$4,FALSE),"")</f>
        <v>6308262.8700000001</v>
      </c>
      <c r="P263" s="32">
        <f>IFERROR(VLOOKUP($D263,'SAP Data'!$A$7:$OA$1795,P$4,FALSE),"")</f>
        <v>6299762.8700000001</v>
      </c>
      <c r="Q263" s="32">
        <f>IFERROR(VLOOKUP($D263,'SAP Data'!$A$7:$OA$1795,Q$4,FALSE),"")</f>
        <v>6291262.8700000001</v>
      </c>
      <c r="R263" s="32">
        <f>IFERROR(VLOOKUP($D263,'SAP Data'!$A$7:$OA$1795,R$4,FALSE),"")</f>
        <v>6254262.8700000001</v>
      </c>
      <c r="T263" s="32">
        <f t="shared" ref="T263:T326" si="32">IFERROR((F263/2+SUM(G263:Q263)+R263/2)/12,"")</f>
        <v>5947814.3970833318</v>
      </c>
      <c r="U263" s="13"/>
      <c r="V263" s="13">
        <f t="shared" ref="V263:V326" si="33">IF($E263=4,T263,0)</f>
        <v>0</v>
      </c>
      <c r="Y263" s="13">
        <f t="shared" ref="Y263:Y326" si="34">IF(E263=1,T263,0)</f>
        <v>0</v>
      </c>
      <c r="AA263" s="13">
        <f t="shared" ref="AA263:AA326" si="35">_xlfn.IFS($D263="252012",AI263*$AM$21,$D263="252014",AI263*$AM$21,$D263="252022",AI263*$AM$21,$D263="252024",AI263*$AM$21,$D263="252032",AI263*$AM$21,$D263="252034",AI263*$AM$21,$E263=3,AI263*0,$E263="3P",AI263*$AM$16,$E263="3D",AI263*$AM$17,$E263="3G",AI263*$AM$19,$E263="3L",AI263*$AM$20,$E263&lt;=2,0,$E263&gt;=4,0)</f>
        <v>0</v>
      </c>
      <c r="AC263" s="13">
        <f t="shared" ref="AC263:AC326" si="36">IFERROR(AI263-AA263,"")</f>
        <v>0</v>
      </c>
      <c r="AE263" s="13">
        <f t="shared" ref="AE263:AE326" si="37">IF($E263=2,T263,0)</f>
        <v>5947814.3970833318</v>
      </c>
      <c r="AG263" s="13">
        <f t="shared" ref="AG263:AG326" si="38">IFERROR(SUM(V263:W263,Y263,AA263:AE263)-T263,"")</f>
        <v>0</v>
      </c>
      <c r="AI263" s="13">
        <f t="shared" ref="AI263:AI326" si="39">_xlfn.IFS($E263=3,T263,$E263="3P",T263,$E263="3D",T263,$E263="3G",T263,$E263="3L",T263,$E263&lt;=2,0,$E263&gt;=4,0)</f>
        <v>0</v>
      </c>
      <c r="AJ263" s="15"/>
    </row>
    <row r="264" spans="2:36" outlineLevel="1" x14ac:dyDescent="0.2">
      <c r="B264" s="11" t="str">
        <f>VLOOKUP(D264,'line assign basis'!$A$8:$D$788,2,FALSE)</f>
        <v>Mist600Comp Maint-18</v>
      </c>
      <c r="C264" s="14" t="s">
        <v>1634</v>
      </c>
      <c r="D264" s="14" t="s">
        <v>2710</v>
      </c>
      <c r="E264" s="14">
        <f>IFERROR(VLOOKUP(D264,'line assign basis'!$A$8:$D$622,4,FALSE),"")</f>
        <v>2</v>
      </c>
      <c r="F264" s="32">
        <f>IFERROR(VLOOKUP($D264,'SAP Data'!$A$7:$OA$1791,F$4,FALSE),"")</f>
        <v>182108.56</v>
      </c>
      <c r="G264" s="32">
        <f>IFERROR(VLOOKUP($D264,'SAP Data'!$A$7:$OA$1791,G$4,FALSE),"")</f>
        <v>182108.56</v>
      </c>
      <c r="H264" s="32">
        <f>IFERROR(VLOOKUP($D264,'SAP Data'!$A$7:$OA$1791,H$4,FALSE),"")</f>
        <v>182108.56</v>
      </c>
      <c r="I264" s="32">
        <f>IFERROR(VLOOKUP($D264,'SAP Data'!$A$7:$OA$1791,I$4,FALSE),"")</f>
        <v>182108.56</v>
      </c>
      <c r="J264" s="32">
        <f>IFERROR(VLOOKUP($D264,'SAP Data'!$A$7:$OA$1791,J$4,FALSE),"")</f>
        <v>182108.56</v>
      </c>
      <c r="K264" s="32">
        <f>IFERROR(VLOOKUP($D264,'SAP Data'!$A$7:$OA$1791,K$4,FALSE),"")</f>
        <v>182108.56</v>
      </c>
      <c r="L264" s="32">
        <f>IFERROR(VLOOKUP($D264,'SAP Data'!$A$7:$OA$1795,L$4,FALSE),"")</f>
        <v>182108.56</v>
      </c>
      <c r="M264" s="32">
        <f>IFERROR(VLOOKUP($D264,'SAP Data'!$A$7:$OA$1795,M$4,FALSE),"")</f>
        <v>182108.56</v>
      </c>
      <c r="N264" s="32">
        <f>IFERROR(VLOOKUP($D264,'SAP Data'!$A$7:$OA$1795,N$4,FALSE),"")</f>
        <v>182108.56</v>
      </c>
      <c r="O264" s="32">
        <f>IFERROR(VLOOKUP($D264,'SAP Data'!$A$7:$OA$1795,O$4,FALSE),"")</f>
        <v>182108.56</v>
      </c>
      <c r="P264" s="32">
        <f>IFERROR(VLOOKUP($D264,'SAP Data'!$A$7:$OA$1795,P$4,FALSE),"")</f>
        <v>182108.56</v>
      </c>
      <c r="Q264" s="32">
        <f>IFERROR(VLOOKUP($D264,'SAP Data'!$A$7:$OA$1795,Q$4,FALSE),"")</f>
        <v>182108.56</v>
      </c>
      <c r="R264" s="32">
        <f>IFERROR(VLOOKUP($D264,'SAP Data'!$A$7:$OA$1795,R$4,FALSE),"")</f>
        <v>182108.56</v>
      </c>
      <c r="T264" s="32">
        <f t="shared" si="32"/>
        <v>182108.56000000003</v>
      </c>
      <c r="U264" s="13"/>
      <c r="V264" s="13">
        <f t="shared" si="33"/>
        <v>0</v>
      </c>
      <c r="Y264" s="13">
        <f t="shared" si="34"/>
        <v>0</v>
      </c>
      <c r="AA264" s="13">
        <f t="shared" si="35"/>
        <v>0</v>
      </c>
      <c r="AC264" s="13">
        <f t="shared" si="36"/>
        <v>0</v>
      </c>
      <c r="AE264" s="13">
        <f t="shared" si="37"/>
        <v>182108.56000000003</v>
      </c>
      <c r="AG264" s="13">
        <f t="shared" si="38"/>
        <v>0</v>
      </c>
      <c r="AI264" s="13">
        <f t="shared" si="39"/>
        <v>0</v>
      </c>
      <c r="AJ264" s="15"/>
    </row>
    <row r="265" spans="2:36" outlineLevel="1" x14ac:dyDescent="0.2">
      <c r="B265" s="11" t="str">
        <f>VLOOKUP(D265,'line assign basis'!$A$8:$D$788,2,FALSE)</f>
        <v>Mist 600 Comp Amort</v>
      </c>
      <c r="C265" s="14" t="s">
        <v>1635</v>
      </c>
      <c r="D265" s="14" t="s">
        <v>2711</v>
      </c>
      <c r="E265" s="14">
        <f>IFERROR(VLOOKUP(D265,'line assign basis'!$A$8:$D$622,4,FALSE),"")</f>
        <v>2</v>
      </c>
      <c r="F265" s="32">
        <f>IFERROR(VLOOKUP($D265,'SAP Data'!$A$7:$OA$1791,F$4,FALSE),"")</f>
        <v>-45657.68</v>
      </c>
      <c r="G265" s="32">
        <f>IFERROR(VLOOKUP($D265,'SAP Data'!$A$7:$OA$1791,G$4,FALSE),"")</f>
        <v>-48689.919999999998</v>
      </c>
      <c r="H265" s="32">
        <f>IFERROR(VLOOKUP($D265,'SAP Data'!$A$7:$OA$1791,H$4,FALSE),"")</f>
        <v>-51722.16</v>
      </c>
      <c r="I265" s="32">
        <f>IFERROR(VLOOKUP($D265,'SAP Data'!$A$7:$OA$1791,I$4,FALSE),"")</f>
        <v>-54754.400000000001</v>
      </c>
      <c r="J265" s="32">
        <f>IFERROR(VLOOKUP($D265,'SAP Data'!$A$7:$OA$1791,J$4,FALSE),"")</f>
        <v>-57786.64</v>
      </c>
      <c r="K265" s="32">
        <f>IFERROR(VLOOKUP($D265,'SAP Data'!$A$7:$OA$1791,K$4,FALSE),"")</f>
        <v>-60818.879999999997</v>
      </c>
      <c r="L265" s="32">
        <f>IFERROR(VLOOKUP($D265,'SAP Data'!$A$7:$OA$1795,L$4,FALSE),"")</f>
        <v>-63851.12</v>
      </c>
      <c r="M265" s="32">
        <f>IFERROR(VLOOKUP($D265,'SAP Data'!$A$7:$OA$1795,M$4,FALSE),"")</f>
        <v>-66883.360000000001</v>
      </c>
      <c r="N265" s="32">
        <f>IFERROR(VLOOKUP($D265,'SAP Data'!$A$7:$OA$1795,N$4,FALSE),"")</f>
        <v>-69915.600000000006</v>
      </c>
      <c r="O265" s="32">
        <f>IFERROR(VLOOKUP($D265,'SAP Data'!$A$7:$OA$1795,O$4,FALSE),"")</f>
        <v>-72947.839999999997</v>
      </c>
      <c r="P265" s="32">
        <f>IFERROR(VLOOKUP($D265,'SAP Data'!$A$7:$OA$1795,P$4,FALSE),"")</f>
        <v>-75980.08</v>
      </c>
      <c r="Q265" s="32">
        <f>IFERROR(VLOOKUP($D265,'SAP Data'!$A$7:$OA$1795,Q$4,FALSE),"")</f>
        <v>-79012.320000000007</v>
      </c>
      <c r="R265" s="32">
        <f>IFERROR(VLOOKUP($D265,'SAP Data'!$A$7:$OA$1795,R$4,FALSE),"")</f>
        <v>-82044.56</v>
      </c>
      <c r="T265" s="32">
        <f t="shared" si="32"/>
        <v>-63851.119999999988</v>
      </c>
      <c r="U265" s="13"/>
      <c r="V265" s="13">
        <f t="shared" si="33"/>
        <v>0</v>
      </c>
      <c r="Y265" s="13">
        <f t="shared" si="34"/>
        <v>0</v>
      </c>
      <c r="AA265" s="13">
        <f t="shared" si="35"/>
        <v>0</v>
      </c>
      <c r="AC265" s="13">
        <f t="shared" si="36"/>
        <v>0</v>
      </c>
      <c r="AE265" s="13">
        <f t="shared" si="37"/>
        <v>-63851.119999999988</v>
      </c>
      <c r="AG265" s="13">
        <f t="shared" si="38"/>
        <v>0</v>
      </c>
      <c r="AI265" s="13">
        <f t="shared" si="39"/>
        <v>0</v>
      </c>
      <c r="AJ265" s="15"/>
    </row>
    <row r="266" spans="2:36" outlineLevel="1" x14ac:dyDescent="0.2">
      <c r="B266" s="11" t="str">
        <f>VLOOKUP(D266,'line assign basis'!$A$8:$D$788,2,FALSE)</f>
        <v>2019 GC300 COMP COST</v>
      </c>
      <c r="C266" s="14" t="s">
        <v>2843</v>
      </c>
      <c r="D266" s="14" t="s">
        <v>2884</v>
      </c>
      <c r="E266" s="14">
        <f>IFERROR(VLOOKUP(D266,'line assign basis'!$A$8:$D$622,4,FALSE),"")</f>
        <v>2</v>
      </c>
      <c r="F266" s="32">
        <f>IFERROR(VLOOKUP($D266,'SAP Data'!$A$7:$OA$1791,F$4,FALSE),"")</f>
        <v>40370.79</v>
      </c>
      <c r="G266" s="32">
        <f>IFERROR(VLOOKUP($D266,'SAP Data'!$A$7:$OA$1791,G$4,FALSE),"")</f>
        <v>424326.53</v>
      </c>
      <c r="H266" s="32">
        <f>IFERROR(VLOOKUP($D266,'SAP Data'!$A$7:$OA$1791,H$4,FALSE),"")</f>
        <v>638378.03</v>
      </c>
      <c r="I266" s="32">
        <f>IFERROR(VLOOKUP($D266,'SAP Data'!$A$7:$OA$1791,I$4,FALSE),"")</f>
        <v>1025691.39</v>
      </c>
      <c r="J266" s="32">
        <f>IFERROR(VLOOKUP($D266,'SAP Data'!$A$7:$OA$1791,J$4,FALSE),"")</f>
        <v>938914.01</v>
      </c>
      <c r="K266" s="32">
        <f>IFERROR(VLOOKUP($D266,'SAP Data'!$A$7:$OA$1791,K$4,FALSE),"")</f>
        <v>824459.48</v>
      </c>
      <c r="L266" s="32">
        <f>IFERROR(VLOOKUP($D266,'SAP Data'!$A$7:$OA$1795,L$4,FALSE),"")</f>
        <v>945334.4</v>
      </c>
      <c r="M266" s="32">
        <f>IFERROR(VLOOKUP($D266,'SAP Data'!$A$7:$OA$1795,M$4,FALSE),"")</f>
        <v>947974.97</v>
      </c>
      <c r="N266" s="32">
        <f>IFERROR(VLOOKUP($D266,'SAP Data'!$A$7:$OA$1795,N$4,FALSE),"")</f>
        <v>950656.67</v>
      </c>
      <c r="O266" s="32">
        <f>IFERROR(VLOOKUP($D266,'SAP Data'!$A$7:$OA$1795,O$4,FALSE),"")</f>
        <v>953206.31</v>
      </c>
      <c r="P266" s="32">
        <f>IFERROR(VLOOKUP($D266,'SAP Data'!$A$7:$OA$1795,P$4,FALSE),"")</f>
        <v>955801.03</v>
      </c>
      <c r="Q266" s="32">
        <f>IFERROR(VLOOKUP($D266,'SAP Data'!$A$7:$OA$1795,Q$4,FALSE),"")</f>
        <v>958048.15</v>
      </c>
      <c r="R266" s="32">
        <f>IFERROR(VLOOKUP($D266,'SAP Data'!$A$7:$OA$1795,R$4,FALSE),"")</f>
        <v>958048.15</v>
      </c>
      <c r="T266" s="32">
        <f t="shared" si="32"/>
        <v>838500.03666666651</v>
      </c>
      <c r="U266" s="13"/>
      <c r="V266" s="13">
        <f t="shared" si="33"/>
        <v>0</v>
      </c>
      <c r="Y266" s="13">
        <f t="shared" si="34"/>
        <v>0</v>
      </c>
      <c r="AA266" s="13">
        <f t="shared" si="35"/>
        <v>0</v>
      </c>
      <c r="AC266" s="13">
        <f t="shared" si="36"/>
        <v>0</v>
      </c>
      <c r="AE266" s="13">
        <f t="shared" si="37"/>
        <v>838500.03666666651</v>
      </c>
      <c r="AG266" s="13">
        <f t="shared" si="38"/>
        <v>0</v>
      </c>
      <c r="AI266" s="13">
        <f t="shared" si="39"/>
        <v>0</v>
      </c>
      <c r="AJ266" s="15"/>
    </row>
    <row r="267" spans="2:36" outlineLevel="1" x14ac:dyDescent="0.2">
      <c r="B267" s="11" t="str">
        <f>VLOOKUP(D267,'line assign basis'!$A$8:$D$788,2,FALSE)</f>
        <v>2019 GC300 COMP AMOR</v>
      </c>
      <c r="C267" s="14" t="s">
        <v>2949</v>
      </c>
      <c r="D267" s="56" t="s">
        <v>2991</v>
      </c>
      <c r="E267" s="14">
        <f>IFERROR(VLOOKUP(D267,'line assign basis'!$A$8:$D$622,4,FALSE),"")</f>
        <v>2</v>
      </c>
      <c r="F267" s="32">
        <f>IFERROR(VLOOKUP($D267,'SAP Data'!$A$7:$OA$1791,F$4,FALSE),"")</f>
        <v>0</v>
      </c>
      <c r="G267" s="32">
        <f>IFERROR(VLOOKUP($D267,'SAP Data'!$A$7:$OA$1791,G$4,FALSE),"")</f>
        <v>0</v>
      </c>
      <c r="H267" s="32">
        <f>IFERROR(VLOOKUP($D267,'SAP Data'!$A$7:$OA$1791,H$4,FALSE),"")</f>
        <v>-10639.63</v>
      </c>
      <c r="I267" s="32">
        <f>IFERROR(VLOOKUP($D267,'SAP Data'!$A$7:$OA$1791,I$4,FALSE),"")</f>
        <v>-27762.97</v>
      </c>
      <c r="J267" s="32">
        <f>IFERROR(VLOOKUP($D267,'SAP Data'!$A$7:$OA$1791,J$4,FALSE),"")</f>
        <v>-43472.51</v>
      </c>
      <c r="K267" s="32">
        <f>IFERROR(VLOOKUP($D267,'SAP Data'!$A$7:$OA$1791,K$4,FALSE),"")</f>
        <v>-57173.8</v>
      </c>
      <c r="L267" s="32">
        <f>IFERROR(VLOOKUP($D267,'SAP Data'!$A$7:$OA$1795,L$4,FALSE),"")</f>
        <v>-73033.850000000006</v>
      </c>
      <c r="M267" s="32">
        <f>IFERROR(VLOOKUP($D267,'SAP Data'!$A$7:$OA$1795,M$4,FALSE),"")</f>
        <v>-88941.89</v>
      </c>
      <c r="N267" s="32">
        <f>IFERROR(VLOOKUP($D267,'SAP Data'!$A$7:$OA$1795,N$4,FALSE),"")</f>
        <v>-104899.63</v>
      </c>
      <c r="O267" s="32">
        <f>IFERROR(VLOOKUP($D267,'SAP Data'!$A$7:$OA$1795,O$4,FALSE),"")</f>
        <v>-120905.23</v>
      </c>
      <c r="P267" s="32">
        <f>IFERROR(VLOOKUP($D267,'SAP Data'!$A$7:$OA$1795,P$4,FALSE),"")</f>
        <v>-136960.84</v>
      </c>
      <c r="Q267" s="32">
        <f>IFERROR(VLOOKUP($D267,'SAP Data'!$A$7:$OA$1795,Q$4,FALSE),"")</f>
        <v>-153060.65</v>
      </c>
      <c r="R267" s="32">
        <f>IFERROR(VLOOKUP($D267,'SAP Data'!$A$7:$OA$1795,R$4,FALSE),"")</f>
        <v>-169160.4</v>
      </c>
      <c r="T267" s="32">
        <f t="shared" si="32"/>
        <v>-75119.266666666663</v>
      </c>
      <c r="U267" s="13"/>
      <c r="V267" s="13">
        <f t="shared" si="33"/>
        <v>0</v>
      </c>
      <c r="Y267" s="13">
        <f t="shared" si="34"/>
        <v>0</v>
      </c>
      <c r="AA267" s="13">
        <f t="shared" si="35"/>
        <v>0</v>
      </c>
      <c r="AC267" s="13">
        <f t="shared" si="36"/>
        <v>0</v>
      </c>
      <c r="AE267" s="13">
        <f t="shared" si="37"/>
        <v>-75119.266666666663</v>
      </c>
      <c r="AG267" s="13">
        <f t="shared" si="38"/>
        <v>0</v>
      </c>
      <c r="AI267" s="13">
        <f t="shared" si="39"/>
        <v>0</v>
      </c>
      <c r="AJ267" s="15"/>
    </row>
    <row r="268" spans="2:36" outlineLevel="1" x14ac:dyDescent="0.2">
      <c r="B268" s="11" t="str">
        <f>VLOOKUP(D268,'line assign basis'!$A$8:$D$788,2,FALSE)</f>
        <v>2019 GC400 COMP COST</v>
      </c>
      <c r="C268" s="14" t="s">
        <v>2845</v>
      </c>
      <c r="D268" s="14" t="s">
        <v>2885</v>
      </c>
      <c r="E268" s="14">
        <f>IFERROR(VLOOKUP(D268,'line assign basis'!$A$8:$D$622,4,FALSE),"")</f>
        <v>2</v>
      </c>
      <c r="F268" s="32">
        <f>IFERROR(VLOOKUP($D268,'SAP Data'!$A$7:$OA$1791,F$4,FALSE),"")</f>
        <v>775086.18</v>
      </c>
      <c r="G268" s="32">
        <f>IFERROR(VLOOKUP($D268,'SAP Data'!$A$7:$OA$1791,G$4,FALSE),"")</f>
        <v>634145.18999999994</v>
      </c>
      <c r="H268" s="32">
        <f>IFERROR(VLOOKUP($D268,'SAP Data'!$A$7:$OA$1791,H$4,FALSE),"")</f>
        <v>762025.02</v>
      </c>
      <c r="I268" s="32">
        <f>IFERROR(VLOOKUP($D268,'SAP Data'!$A$7:$OA$1791,I$4,FALSE),"")</f>
        <v>667367.91</v>
      </c>
      <c r="J268" s="32">
        <f>IFERROR(VLOOKUP($D268,'SAP Data'!$A$7:$OA$1791,J$4,FALSE),"")</f>
        <v>932009.16</v>
      </c>
      <c r="K268" s="32">
        <f>IFERROR(VLOOKUP($D268,'SAP Data'!$A$7:$OA$1791,K$4,FALSE),"")</f>
        <v>935350.42</v>
      </c>
      <c r="L268" s="32">
        <f>IFERROR(VLOOKUP($D268,'SAP Data'!$A$7:$OA$1795,L$4,FALSE),"")</f>
        <v>996956.55</v>
      </c>
      <c r="M268" s="32">
        <f>IFERROR(VLOOKUP($D268,'SAP Data'!$A$7:$OA$1795,M$4,FALSE),"")</f>
        <v>999822.43</v>
      </c>
      <c r="N268" s="32">
        <f>IFERROR(VLOOKUP($D268,'SAP Data'!$A$7:$OA$1795,N$4,FALSE),"")</f>
        <v>1002732.96</v>
      </c>
      <c r="O268" s="32">
        <f>IFERROR(VLOOKUP($D268,'SAP Data'!$A$7:$OA$1795,O$4,FALSE),"")</f>
        <v>1131149.44</v>
      </c>
      <c r="P268" s="32">
        <f>IFERROR(VLOOKUP($D268,'SAP Data'!$A$7:$OA$1795,P$4,FALSE),"")</f>
        <v>1134317.73</v>
      </c>
      <c r="Q268" s="32">
        <f>IFERROR(VLOOKUP($D268,'SAP Data'!$A$7:$OA$1795,Q$4,FALSE),"")</f>
        <v>1105425.47</v>
      </c>
      <c r="R268" s="32">
        <f>IFERROR(VLOOKUP($D268,'SAP Data'!$A$7:$OA$1795,R$4,FALSE),"")</f>
        <v>1146262.25</v>
      </c>
      <c r="T268" s="32">
        <f t="shared" si="32"/>
        <v>938498.04125000013</v>
      </c>
      <c r="U268" s="13"/>
      <c r="V268" s="13">
        <f t="shared" si="33"/>
        <v>0</v>
      </c>
      <c r="Y268" s="13">
        <f t="shared" si="34"/>
        <v>0</v>
      </c>
      <c r="AA268" s="13">
        <f t="shared" si="35"/>
        <v>0</v>
      </c>
      <c r="AC268" s="13">
        <f t="shared" si="36"/>
        <v>0</v>
      </c>
      <c r="AE268" s="13">
        <f t="shared" si="37"/>
        <v>938498.04125000013</v>
      </c>
      <c r="AG268" s="13">
        <f t="shared" si="38"/>
        <v>0</v>
      </c>
      <c r="AI268" s="13">
        <f t="shared" si="39"/>
        <v>0</v>
      </c>
      <c r="AJ268" s="15"/>
    </row>
    <row r="269" spans="2:36" outlineLevel="1" x14ac:dyDescent="0.2">
      <c r="B269" s="11" t="str">
        <f>VLOOKUP(D269,'line assign basis'!$A$8:$D$788,2,FALSE)</f>
        <v>2019 GC400 COMP AMOR</v>
      </c>
      <c r="C269" s="14" t="s">
        <v>2951</v>
      </c>
      <c r="D269" s="56" t="s">
        <v>2992</v>
      </c>
      <c r="E269" s="14">
        <f>IFERROR(VLOOKUP(D269,'line assign basis'!$A$8:$D$622,4,FALSE),"")</f>
        <v>2</v>
      </c>
      <c r="F269" s="32">
        <f>IFERROR(VLOOKUP($D269,'SAP Data'!$A$7:$OA$1791,F$4,FALSE),"")</f>
        <v>0</v>
      </c>
      <c r="G269" s="32">
        <f>IFERROR(VLOOKUP($D269,'SAP Data'!$A$7:$OA$1791,G$4,FALSE),"")</f>
        <v>0</v>
      </c>
      <c r="H269" s="32">
        <f>IFERROR(VLOOKUP($D269,'SAP Data'!$A$7:$OA$1791,H$4,FALSE),"")</f>
        <v>-12700.42</v>
      </c>
      <c r="I269" s="32">
        <f>IFERROR(VLOOKUP($D269,'SAP Data'!$A$7:$OA$1791,I$4,FALSE),"")</f>
        <v>-23749.48</v>
      </c>
      <c r="J269" s="32">
        <f>IFERROR(VLOOKUP($D269,'SAP Data'!$A$7:$OA$1791,J$4,FALSE),"")</f>
        <v>-39409.14</v>
      </c>
      <c r="K269" s="32">
        <f>IFERROR(VLOOKUP($D269,'SAP Data'!$A$7:$OA$1791,K$4,FALSE),"")</f>
        <v>-55127.3</v>
      </c>
      <c r="L269" s="32">
        <f>IFERROR(VLOOKUP($D269,'SAP Data'!$A$7:$OA$1795,L$4,FALSE),"")</f>
        <v>-71945.649999999994</v>
      </c>
      <c r="M269" s="32">
        <f>IFERROR(VLOOKUP($D269,'SAP Data'!$A$7:$OA$1795,M$4,FALSE),"")</f>
        <v>-88815.97</v>
      </c>
      <c r="N269" s="32">
        <f>IFERROR(VLOOKUP($D269,'SAP Data'!$A$7:$OA$1795,N$4,FALSE),"")</f>
        <v>-105740.29</v>
      </c>
      <c r="O269" s="32">
        <f>IFERROR(VLOOKUP($D269,'SAP Data'!$A$7:$OA$1795,O$4,FALSE),"")</f>
        <v>-125087.76</v>
      </c>
      <c r="P269" s="32">
        <f>IFERROR(VLOOKUP($D269,'SAP Data'!$A$7:$OA$1795,P$4,FALSE),"")</f>
        <v>-144495.96</v>
      </c>
      <c r="Q269" s="32">
        <f>IFERROR(VLOOKUP($D269,'SAP Data'!$A$7:$OA$1795,Q$4,FALSE),"")</f>
        <v>-163337.47</v>
      </c>
      <c r="R269" s="32">
        <f>IFERROR(VLOOKUP($D269,'SAP Data'!$A$7:$OA$1795,R$4,FALSE),"")</f>
        <v>-182995.75</v>
      </c>
      <c r="T269" s="32">
        <f t="shared" si="32"/>
        <v>-76825.609583333324</v>
      </c>
      <c r="U269" s="13"/>
      <c r="V269" s="13">
        <f t="shared" si="33"/>
        <v>0</v>
      </c>
      <c r="Y269" s="13">
        <f t="shared" si="34"/>
        <v>0</v>
      </c>
      <c r="AA269" s="13">
        <f t="shared" si="35"/>
        <v>0</v>
      </c>
      <c r="AC269" s="13">
        <f t="shared" si="36"/>
        <v>0</v>
      </c>
      <c r="AE269" s="13">
        <f t="shared" si="37"/>
        <v>-76825.609583333324</v>
      </c>
      <c r="AG269" s="13">
        <f t="shared" si="38"/>
        <v>0</v>
      </c>
      <c r="AI269" s="13">
        <f t="shared" si="39"/>
        <v>0</v>
      </c>
      <c r="AJ269" s="15"/>
    </row>
    <row r="270" spans="2:36" outlineLevel="1" x14ac:dyDescent="0.2">
      <c r="B270" s="11" t="str">
        <f>VLOOKUP(D270,'line assign basis'!$A$8:$D$788,2,FALSE)</f>
        <v>2019 GC500 COMP COST</v>
      </c>
      <c r="C270" s="14" t="s">
        <v>2847</v>
      </c>
      <c r="D270" s="14" t="s">
        <v>2886</v>
      </c>
      <c r="E270" s="14">
        <f>IFERROR(VLOOKUP(D270,'line assign basis'!$A$8:$D$622,4,FALSE),"")</f>
        <v>2</v>
      </c>
      <c r="F270" s="32">
        <f>IFERROR(VLOOKUP($D270,'SAP Data'!$A$7:$OA$1791,F$4,FALSE),"")</f>
        <v>873746.9</v>
      </c>
      <c r="G270" s="32">
        <f>IFERROR(VLOOKUP($D270,'SAP Data'!$A$7:$OA$1791,G$4,FALSE),"")</f>
        <v>1976115.19</v>
      </c>
      <c r="H270" s="32">
        <f>IFERROR(VLOOKUP($D270,'SAP Data'!$A$7:$OA$1791,H$4,FALSE),"")</f>
        <v>1986218.65</v>
      </c>
      <c r="I270" s="32">
        <f>IFERROR(VLOOKUP($D270,'SAP Data'!$A$7:$OA$1791,I$4,FALSE),"")</f>
        <v>2108926.2400000002</v>
      </c>
      <c r="J270" s="32">
        <f>IFERROR(VLOOKUP($D270,'SAP Data'!$A$7:$OA$1791,J$4,FALSE),"")</f>
        <v>2311969.23</v>
      </c>
      <c r="K270" s="32">
        <f>IFERROR(VLOOKUP($D270,'SAP Data'!$A$7:$OA$1791,K$4,FALSE),"")</f>
        <v>2260582.2799999998</v>
      </c>
      <c r="L270" s="32">
        <f>IFERROR(VLOOKUP($D270,'SAP Data'!$A$7:$OA$1795,L$4,FALSE),"")</f>
        <v>2181175.52</v>
      </c>
      <c r="M270" s="32">
        <f>IFERROR(VLOOKUP($D270,'SAP Data'!$A$7:$OA$1795,M$4,FALSE),"")</f>
        <v>2422741.94</v>
      </c>
      <c r="N270" s="32">
        <f>IFERROR(VLOOKUP($D270,'SAP Data'!$A$7:$OA$1795,N$4,FALSE),"")</f>
        <v>2812558.97</v>
      </c>
      <c r="O270" s="32">
        <f>IFERROR(VLOOKUP($D270,'SAP Data'!$A$7:$OA$1795,O$4,FALSE),"")</f>
        <v>2674349.7599999998</v>
      </c>
      <c r="P270" s="32">
        <f>IFERROR(VLOOKUP($D270,'SAP Data'!$A$7:$OA$1795,P$4,FALSE),"")</f>
        <v>2631241.86</v>
      </c>
      <c r="Q270" s="32">
        <f>IFERROR(VLOOKUP($D270,'SAP Data'!$A$7:$OA$1795,Q$4,FALSE),"")</f>
        <v>2645541.41</v>
      </c>
      <c r="R270" s="32">
        <f>IFERROR(VLOOKUP($D270,'SAP Data'!$A$7:$OA$1795,R$4,FALSE),"")</f>
        <v>2652377.09</v>
      </c>
      <c r="T270" s="32">
        <f t="shared" si="32"/>
        <v>2314540.2537500001</v>
      </c>
      <c r="U270" s="13"/>
      <c r="V270" s="13">
        <f t="shared" si="33"/>
        <v>0</v>
      </c>
      <c r="Y270" s="13">
        <f t="shared" si="34"/>
        <v>0</v>
      </c>
      <c r="AA270" s="13">
        <f t="shared" si="35"/>
        <v>0</v>
      </c>
      <c r="AC270" s="13">
        <f t="shared" si="36"/>
        <v>0</v>
      </c>
      <c r="AE270" s="13">
        <f t="shared" si="37"/>
        <v>2314540.2537500001</v>
      </c>
      <c r="AG270" s="13">
        <f t="shared" si="38"/>
        <v>0</v>
      </c>
      <c r="AI270" s="13">
        <f t="shared" si="39"/>
        <v>0</v>
      </c>
      <c r="AJ270" s="15"/>
    </row>
    <row r="271" spans="2:36" outlineLevel="1" x14ac:dyDescent="0.2">
      <c r="B271" s="11" t="str">
        <f>VLOOKUP(D271,'line assign basis'!$A$8:$D$788,2,FALSE)</f>
        <v>2019 GC600 COMP COST</v>
      </c>
      <c r="C271" s="14" t="s">
        <v>2849</v>
      </c>
      <c r="D271" s="14" t="s">
        <v>2887</v>
      </c>
      <c r="E271" s="14">
        <f>IFERROR(VLOOKUP(D271,'line assign basis'!$A$8:$D$622,4,FALSE),"")</f>
        <v>2</v>
      </c>
      <c r="F271" s="32">
        <f>IFERROR(VLOOKUP($D271,'SAP Data'!$A$7:$OA$1791,F$4,FALSE),"")</f>
        <v>353716.8</v>
      </c>
      <c r="G271" s="32">
        <f>IFERROR(VLOOKUP($D271,'SAP Data'!$A$7:$OA$1791,G$4,FALSE),"")</f>
        <v>355373.83</v>
      </c>
      <c r="H271" s="32">
        <f>IFERROR(VLOOKUP($D271,'SAP Data'!$A$7:$OA$1791,H$4,FALSE),"")</f>
        <v>359237.68</v>
      </c>
      <c r="I271" s="32">
        <f>IFERROR(VLOOKUP($D271,'SAP Data'!$A$7:$OA$1791,I$4,FALSE),"")</f>
        <v>365079.26</v>
      </c>
      <c r="J271" s="32">
        <f>IFERROR(VLOOKUP($D271,'SAP Data'!$A$7:$OA$1791,J$4,FALSE),"")</f>
        <v>366174.67</v>
      </c>
      <c r="K271" s="32">
        <f>IFERROR(VLOOKUP($D271,'SAP Data'!$A$7:$OA$1791,K$4,FALSE),"")</f>
        <v>367199.67</v>
      </c>
      <c r="L271" s="32">
        <f>IFERROR(VLOOKUP($D271,'SAP Data'!$A$7:$OA$1795,L$4,FALSE),"")</f>
        <v>368286.2</v>
      </c>
      <c r="M271" s="32">
        <f>IFERROR(VLOOKUP($D271,'SAP Data'!$A$7:$OA$1795,M$4,FALSE),"")</f>
        <v>369328.93</v>
      </c>
      <c r="N271" s="32">
        <f>IFERROR(VLOOKUP($D271,'SAP Data'!$A$7:$OA$1795,N$4,FALSE),"")</f>
        <v>370387.89</v>
      </c>
      <c r="O271" s="32">
        <f>IFERROR(VLOOKUP($D271,'SAP Data'!$A$7:$OA$1795,O$4,FALSE),"")</f>
        <v>371394.71</v>
      </c>
      <c r="P271" s="32">
        <f>IFERROR(VLOOKUP($D271,'SAP Data'!$A$7:$OA$1795,P$4,FALSE),"")</f>
        <v>372419.33</v>
      </c>
      <c r="Q271" s="32">
        <f>IFERROR(VLOOKUP($D271,'SAP Data'!$A$7:$OA$1795,Q$4,FALSE),"")</f>
        <v>373835.5</v>
      </c>
      <c r="R271" s="32">
        <f>IFERROR(VLOOKUP($D271,'SAP Data'!$A$7:$OA$1795,R$4,FALSE),"")</f>
        <v>374803.45</v>
      </c>
      <c r="T271" s="32">
        <f t="shared" si="32"/>
        <v>366914.81624999997</v>
      </c>
      <c r="U271" s="13"/>
      <c r="V271" s="13">
        <f t="shared" si="33"/>
        <v>0</v>
      </c>
      <c r="Y271" s="13">
        <f t="shared" si="34"/>
        <v>0</v>
      </c>
      <c r="AA271" s="13">
        <f t="shared" si="35"/>
        <v>0</v>
      </c>
      <c r="AC271" s="13">
        <f t="shared" si="36"/>
        <v>0</v>
      </c>
      <c r="AE271" s="13">
        <f t="shared" si="37"/>
        <v>366914.81624999997</v>
      </c>
      <c r="AG271" s="13">
        <f t="shared" si="38"/>
        <v>0</v>
      </c>
      <c r="AI271" s="13">
        <f t="shared" si="39"/>
        <v>0</v>
      </c>
      <c r="AJ271" s="15"/>
    </row>
    <row r="272" spans="2:36" outlineLevel="1" x14ac:dyDescent="0.2">
      <c r="B272" s="11" t="str">
        <f>VLOOKUP(D272,'line assign basis'!$A$8:$D$788,2,FALSE)</f>
        <v>2019 GC600 COMP AMOR</v>
      </c>
      <c r="C272" s="14" t="s">
        <v>3995</v>
      </c>
      <c r="D272" s="14" t="s">
        <v>4005</v>
      </c>
      <c r="E272" s="14">
        <f>IFERROR(VLOOKUP(D272,'line assign basis'!$A$8:$D$622,4,FALSE),"")</f>
        <v>2</v>
      </c>
      <c r="F272" s="32">
        <f>IFERROR(VLOOKUP($D272,'SAP Data'!$A$7:$OA$1791,F$4,FALSE),"")</f>
        <v>0</v>
      </c>
      <c r="G272" s="32">
        <f>IFERROR(VLOOKUP($D272,'SAP Data'!$A$7:$OA$1791,G$4,FALSE),"")</f>
        <v>0</v>
      </c>
      <c r="H272" s="32">
        <f>IFERROR(VLOOKUP($D272,'SAP Data'!$A$7:$OA$1791,H$4,FALSE),"")</f>
        <v>0</v>
      </c>
      <c r="I272" s="32">
        <f>IFERROR(VLOOKUP($D272,'SAP Data'!$A$7:$OA$1791,I$4,FALSE),"")</f>
        <v>0</v>
      </c>
      <c r="J272" s="32">
        <f>IFERROR(VLOOKUP($D272,'SAP Data'!$A$7:$OA$1791,J$4,FALSE),"")</f>
        <v>0</v>
      </c>
      <c r="K272" s="32">
        <f>IFERROR(VLOOKUP($D272,'SAP Data'!$A$7:$OA$1791,K$4,FALSE),"")</f>
        <v>0</v>
      </c>
      <c r="L272" s="32">
        <f>IFERROR(VLOOKUP($D272,'SAP Data'!$A$7:$OA$1795,L$4,FALSE),"")</f>
        <v>0</v>
      </c>
      <c r="M272" s="32">
        <f>IFERROR(VLOOKUP($D272,'SAP Data'!$A$7:$OA$1795,M$4,FALSE),"")</f>
        <v>0</v>
      </c>
      <c r="N272" s="32">
        <f>IFERROR(VLOOKUP($D272,'SAP Data'!$A$7:$OA$1795,N$4,FALSE),"")</f>
        <v>0</v>
      </c>
      <c r="O272" s="32">
        <f>IFERROR(VLOOKUP($D272,'SAP Data'!$A$7:$OA$1795,O$4,FALSE),"")</f>
        <v>0</v>
      </c>
      <c r="P272" s="32">
        <f>IFERROR(VLOOKUP($D272,'SAP Data'!$A$7:$OA$1795,P$4,FALSE),"")</f>
        <v>0</v>
      </c>
      <c r="Q272" s="32">
        <f>IFERROR(VLOOKUP($D272,'SAP Data'!$A$7:$OA$1795,Q$4,FALSE),"")</f>
        <v>-6230.59</v>
      </c>
      <c r="R272" s="32">
        <f>IFERROR(VLOOKUP($D272,'SAP Data'!$A$7:$OA$1795,R$4,FALSE),"")</f>
        <v>-12477.35</v>
      </c>
      <c r="T272" s="32">
        <f t="shared" si="32"/>
        <v>-1039.1054166666665</v>
      </c>
      <c r="U272" s="13"/>
      <c r="V272" s="13">
        <f t="shared" si="33"/>
        <v>0</v>
      </c>
      <c r="Y272" s="13">
        <f t="shared" si="34"/>
        <v>0</v>
      </c>
      <c r="AA272" s="13">
        <f t="shared" si="35"/>
        <v>0</v>
      </c>
      <c r="AC272" s="13">
        <f t="shared" si="36"/>
        <v>0</v>
      </c>
      <c r="AE272" s="13">
        <f t="shared" si="37"/>
        <v>-1039.1054166666665</v>
      </c>
      <c r="AG272" s="13">
        <f t="shared" si="38"/>
        <v>0</v>
      </c>
      <c r="AI272" s="13">
        <f t="shared" si="39"/>
        <v>0</v>
      </c>
      <c r="AJ272" s="15"/>
    </row>
    <row r="273" spans="2:36" outlineLevel="1" x14ac:dyDescent="0.2">
      <c r="B273" s="11" t="str">
        <f>VLOOKUP(D273,'line assign basis'!$A$8:$D$788,2,FALSE)</f>
        <v>2019 GC600 COMP UT C</v>
      </c>
      <c r="C273" s="14" t="s">
        <v>2916</v>
      </c>
      <c r="D273" s="56" t="s">
        <v>2924</v>
      </c>
      <c r="E273" s="14">
        <f>IFERROR(VLOOKUP(D273,'line assign basis'!$A$8:$D$622,4,FALSE),"")</f>
        <v>2</v>
      </c>
      <c r="F273" s="32">
        <f>IFERROR(VLOOKUP($D273,'SAP Data'!$A$7:$OA$1791,F$4,FALSE),"")</f>
        <v>165540.01999999999</v>
      </c>
      <c r="G273" s="32">
        <f>IFERROR(VLOOKUP($D273,'SAP Data'!$A$7:$OA$1791,G$4,FALSE),"")</f>
        <v>166356.18</v>
      </c>
      <c r="H273" s="32">
        <f>IFERROR(VLOOKUP($D273,'SAP Data'!$A$7:$OA$1791,H$4,FALSE),"")</f>
        <v>168259.27</v>
      </c>
      <c r="I273" s="32">
        <f>IFERROR(VLOOKUP($D273,'SAP Data'!$A$7:$OA$1791,I$4,FALSE),"")</f>
        <v>171136.45</v>
      </c>
      <c r="J273" s="32">
        <f>IFERROR(VLOOKUP($D273,'SAP Data'!$A$7:$OA$1791,J$4,FALSE),"")</f>
        <v>171675.98</v>
      </c>
      <c r="K273" s="32">
        <f>IFERROR(VLOOKUP($D273,'SAP Data'!$A$7:$OA$1791,K$4,FALSE),"")</f>
        <v>172180.83</v>
      </c>
      <c r="L273" s="32">
        <f>IFERROR(VLOOKUP($D273,'SAP Data'!$A$7:$OA$1795,L$4,FALSE),"")</f>
        <v>172715.99</v>
      </c>
      <c r="M273" s="32">
        <f>IFERROR(VLOOKUP($D273,'SAP Data'!$A$7:$OA$1795,M$4,FALSE),"")</f>
        <v>173229.57</v>
      </c>
      <c r="N273" s="32">
        <f>IFERROR(VLOOKUP($D273,'SAP Data'!$A$7:$OA$1795,N$4,FALSE),"")</f>
        <v>173751.16</v>
      </c>
      <c r="O273" s="32">
        <f>IFERROR(VLOOKUP($D273,'SAP Data'!$A$7:$OA$1795,O$4,FALSE),"")</f>
        <v>174247.06</v>
      </c>
      <c r="P273" s="32">
        <f>IFERROR(VLOOKUP($D273,'SAP Data'!$A$7:$OA$1795,P$4,FALSE),"")</f>
        <v>174751.73</v>
      </c>
      <c r="Q273" s="32">
        <f>IFERROR(VLOOKUP($D273,'SAP Data'!$A$7:$OA$1795,Q$4,FALSE),"")</f>
        <v>175449.26</v>
      </c>
      <c r="R273" s="32">
        <f>IFERROR(VLOOKUP($D273,'SAP Data'!$A$7:$OA$1795,R$4,FALSE),"")</f>
        <v>175926.01</v>
      </c>
      <c r="T273" s="32">
        <f t="shared" si="32"/>
        <v>172040.54125000001</v>
      </c>
      <c r="U273" s="13"/>
      <c r="V273" s="13">
        <f t="shared" si="33"/>
        <v>0</v>
      </c>
      <c r="Y273" s="13">
        <f t="shared" si="34"/>
        <v>0</v>
      </c>
      <c r="AA273" s="13">
        <f t="shared" si="35"/>
        <v>0</v>
      </c>
      <c r="AC273" s="13">
        <f t="shared" si="36"/>
        <v>0</v>
      </c>
      <c r="AE273" s="13">
        <f t="shared" si="37"/>
        <v>172040.54125000001</v>
      </c>
      <c r="AG273" s="13">
        <f t="shared" si="38"/>
        <v>0</v>
      </c>
      <c r="AI273" s="13">
        <f t="shared" si="39"/>
        <v>0</v>
      </c>
      <c r="AJ273" s="15"/>
    </row>
    <row r="274" spans="2:36" outlineLevel="1" x14ac:dyDescent="0.2">
      <c r="B274" s="11" t="str">
        <f>VLOOKUP(D274,'line assign basis'!$A$8:$D$788,2,FALSE)</f>
        <v>2019 GC600 COMP UT A</v>
      </c>
      <c r="C274" s="14" t="s">
        <v>3997</v>
      </c>
      <c r="D274" s="56" t="s">
        <v>4004</v>
      </c>
      <c r="E274" s="14">
        <f>IFERROR(VLOOKUP(D274,'line assign basis'!$A$8:$D$622,4,FALSE),"")</f>
        <v>2</v>
      </c>
      <c r="F274" s="32">
        <f>IFERROR(VLOOKUP($D274,'SAP Data'!$A$7:$OA$1791,F$4,FALSE),"")</f>
        <v>0</v>
      </c>
      <c r="G274" s="32">
        <f>IFERROR(VLOOKUP($D274,'SAP Data'!$A$7:$OA$1791,G$4,FALSE),"")</f>
        <v>0</v>
      </c>
      <c r="H274" s="32">
        <f>IFERROR(VLOOKUP($D274,'SAP Data'!$A$7:$OA$1791,H$4,FALSE),"")</f>
        <v>0</v>
      </c>
      <c r="I274" s="32">
        <f>IFERROR(VLOOKUP($D274,'SAP Data'!$A$7:$OA$1791,I$4,FALSE),"")</f>
        <v>0</v>
      </c>
      <c r="J274" s="32">
        <f>IFERROR(VLOOKUP($D274,'SAP Data'!$A$7:$OA$1791,J$4,FALSE),"")</f>
        <v>0</v>
      </c>
      <c r="K274" s="32">
        <f>IFERROR(VLOOKUP($D274,'SAP Data'!$A$7:$OA$1791,K$4,FALSE),"")</f>
        <v>0</v>
      </c>
      <c r="L274" s="32">
        <f>IFERROR(VLOOKUP($D274,'SAP Data'!$A$7:$OA$1795,L$4,FALSE),"")</f>
        <v>0</v>
      </c>
      <c r="M274" s="32">
        <f>IFERROR(VLOOKUP($D274,'SAP Data'!$A$7:$OA$1795,M$4,FALSE),"")</f>
        <v>0</v>
      </c>
      <c r="N274" s="32">
        <f>IFERROR(VLOOKUP($D274,'SAP Data'!$A$7:$OA$1795,N$4,FALSE),"")</f>
        <v>0</v>
      </c>
      <c r="O274" s="32">
        <f>IFERROR(VLOOKUP($D274,'SAP Data'!$A$7:$OA$1795,O$4,FALSE),"")</f>
        <v>0</v>
      </c>
      <c r="P274" s="32">
        <f>IFERROR(VLOOKUP($D274,'SAP Data'!$A$7:$OA$1795,P$4,FALSE),"")</f>
        <v>0</v>
      </c>
      <c r="Q274" s="32">
        <f>IFERROR(VLOOKUP($D274,'SAP Data'!$A$7:$OA$1795,Q$4,FALSE),"")</f>
        <v>-2924.15</v>
      </c>
      <c r="R274" s="32">
        <f>IFERROR(VLOOKUP($D274,'SAP Data'!$A$7:$OA$1795,R$4,FALSE),"")</f>
        <v>-5856.41</v>
      </c>
      <c r="T274" s="32">
        <f t="shared" si="32"/>
        <v>-487.69624999999996</v>
      </c>
      <c r="U274" s="13"/>
      <c r="V274" s="13">
        <f t="shared" si="33"/>
        <v>0</v>
      </c>
      <c r="Y274" s="13">
        <f t="shared" si="34"/>
        <v>0</v>
      </c>
      <c r="AA274" s="13">
        <f t="shared" si="35"/>
        <v>0</v>
      </c>
      <c r="AC274" s="13">
        <f t="shared" si="36"/>
        <v>0</v>
      </c>
      <c r="AE274" s="13">
        <f t="shared" si="37"/>
        <v>-487.69624999999996</v>
      </c>
      <c r="AG274" s="13">
        <f t="shared" si="38"/>
        <v>0</v>
      </c>
      <c r="AI274" s="13">
        <f t="shared" si="39"/>
        <v>0</v>
      </c>
      <c r="AJ274" s="15"/>
    </row>
    <row r="275" spans="2:36" outlineLevel="1" x14ac:dyDescent="0.2">
      <c r="B275" s="11" t="str">
        <f>VLOOKUP(D275,'line assign basis'!$A$8:$D$788,2,FALSE)</f>
        <v>SALEM COMP REBUI COS</v>
      </c>
      <c r="C275" s="14" t="s">
        <v>3917</v>
      </c>
      <c r="D275" s="56" t="s">
        <v>3942</v>
      </c>
      <c r="E275" s="14">
        <f>IFERROR(VLOOKUP(D275,'line assign basis'!$A$8:$D$622,4,FALSE),"")</f>
        <v>2</v>
      </c>
      <c r="F275" s="32">
        <f>IFERROR(VLOOKUP($D275,'SAP Data'!$A$7:$OA$1791,F$4,FALSE),"")</f>
        <v>0</v>
      </c>
      <c r="G275" s="32">
        <f>IFERROR(VLOOKUP($D275,'SAP Data'!$A$7:$OA$1791,G$4,FALSE),"")</f>
        <v>0</v>
      </c>
      <c r="H275" s="32">
        <f>IFERROR(VLOOKUP($D275,'SAP Data'!$A$7:$OA$1791,H$4,FALSE),"")</f>
        <v>0</v>
      </c>
      <c r="I275" s="32">
        <f>IFERROR(VLOOKUP($D275,'SAP Data'!$A$7:$OA$1791,I$4,FALSE),"")</f>
        <v>0</v>
      </c>
      <c r="J275" s="32">
        <f>IFERROR(VLOOKUP($D275,'SAP Data'!$A$7:$OA$1791,J$4,FALSE),"")</f>
        <v>0</v>
      </c>
      <c r="K275" s="32">
        <f>IFERROR(VLOOKUP($D275,'SAP Data'!$A$7:$OA$1791,K$4,FALSE),"")</f>
        <v>0</v>
      </c>
      <c r="L275" s="32">
        <f>IFERROR(VLOOKUP($D275,'SAP Data'!$A$7:$OA$1795,L$4,FALSE),"")</f>
        <v>0</v>
      </c>
      <c r="M275" s="32">
        <f>IFERROR(VLOOKUP($D275,'SAP Data'!$A$7:$OA$1795,M$4,FALSE),"")</f>
        <v>0</v>
      </c>
      <c r="N275" s="32">
        <f>IFERROR(VLOOKUP($D275,'SAP Data'!$A$7:$OA$1795,N$4,FALSE),"")</f>
        <v>1604.85</v>
      </c>
      <c r="O275" s="32">
        <f>IFERROR(VLOOKUP($D275,'SAP Data'!$A$7:$OA$1795,O$4,FALSE),"")</f>
        <v>1609.28</v>
      </c>
      <c r="P275" s="32">
        <f>IFERROR(VLOOKUP($D275,'SAP Data'!$A$7:$OA$1795,P$4,FALSE),"")</f>
        <v>1613.79</v>
      </c>
      <c r="Q275" s="32">
        <f>IFERROR(VLOOKUP($D275,'SAP Data'!$A$7:$OA$1795,Q$4,FALSE),"")</f>
        <v>32359.21</v>
      </c>
      <c r="R275" s="32">
        <f>IFERROR(VLOOKUP($D275,'SAP Data'!$A$7:$OA$1795,R$4,FALSE),"")</f>
        <v>32444.32</v>
      </c>
      <c r="T275" s="32">
        <f t="shared" si="32"/>
        <v>4450.7741666666661</v>
      </c>
      <c r="U275" s="13"/>
      <c r="V275" s="13">
        <f t="shared" si="33"/>
        <v>0</v>
      </c>
      <c r="Y275" s="13">
        <f t="shared" si="34"/>
        <v>0</v>
      </c>
      <c r="AA275" s="13">
        <f t="shared" si="35"/>
        <v>0</v>
      </c>
      <c r="AC275" s="13">
        <f t="shared" si="36"/>
        <v>0</v>
      </c>
      <c r="AE275" s="13">
        <f t="shared" si="37"/>
        <v>4450.7741666666661</v>
      </c>
      <c r="AG275" s="13">
        <f t="shared" si="38"/>
        <v>0</v>
      </c>
      <c r="AI275" s="13">
        <f t="shared" si="39"/>
        <v>0</v>
      </c>
      <c r="AJ275" s="15"/>
    </row>
    <row r="276" spans="2:36" outlineLevel="1" x14ac:dyDescent="0.2">
      <c r="B276" s="11" t="str">
        <f>VLOOKUP(D276,'line assign basis'!$A$8:$D$788,2,FALSE)</f>
        <v>WACOG - ACCR. OR</v>
      </c>
      <c r="C276" s="14" t="s">
        <v>601</v>
      </c>
      <c r="D276" s="14" t="s">
        <v>599</v>
      </c>
      <c r="E276" s="14">
        <f>IFERROR(VLOOKUP(D276,'line assign basis'!$A$8:$D$622,4,FALSE),"")</f>
        <v>2</v>
      </c>
      <c r="F276" s="32">
        <f>IFERROR(VLOOKUP($D276,'SAP Data'!$A$7:$OA$1791,F$4,FALSE),"")</f>
        <v>19291343.16</v>
      </c>
      <c r="G276" s="32">
        <f>IFERROR(VLOOKUP($D276,'SAP Data'!$A$7:$OA$1791,G$4,FALSE),"")</f>
        <v>18338919.050000001</v>
      </c>
      <c r="H276" s="32">
        <f>IFERROR(VLOOKUP($D276,'SAP Data'!$A$7:$OA$1791,H$4,FALSE),"")</f>
        <v>1068688.1499999999</v>
      </c>
      <c r="I276" s="32">
        <f>IFERROR(VLOOKUP($D276,'SAP Data'!$A$7:$OA$1791,I$4,FALSE),"")</f>
        <v>2911655.4</v>
      </c>
      <c r="J276" s="32">
        <f>IFERROR(VLOOKUP($D276,'SAP Data'!$A$7:$OA$1791,J$4,FALSE),"")</f>
        <v>2563174.83</v>
      </c>
      <c r="K276" s="32">
        <f>IFERROR(VLOOKUP($D276,'SAP Data'!$A$7:$OA$1791,K$4,FALSE),"")</f>
        <v>1687161.15</v>
      </c>
      <c r="L276" s="32">
        <f>IFERROR(VLOOKUP($D276,'SAP Data'!$A$7:$OA$1795,L$4,FALSE),"")</f>
        <v>-14255.94</v>
      </c>
      <c r="M276" s="32">
        <f>IFERROR(VLOOKUP($D276,'SAP Data'!$A$7:$OA$1795,M$4,FALSE),"")</f>
        <v>-1685736.65</v>
      </c>
      <c r="N276" s="32">
        <f>IFERROR(VLOOKUP($D276,'SAP Data'!$A$7:$OA$1795,N$4,FALSE),"")</f>
        <v>-1890385.56</v>
      </c>
      <c r="O276" s="32">
        <f>IFERROR(VLOOKUP($D276,'SAP Data'!$A$7:$OA$1795,O$4,FALSE),"")</f>
        <v>-1710982.12</v>
      </c>
      <c r="P276" s="32">
        <f>IFERROR(VLOOKUP($D276,'SAP Data'!$A$7:$OA$1795,P$4,FALSE),"")</f>
        <v>-988923.67</v>
      </c>
      <c r="Q276" s="32">
        <f>IFERROR(VLOOKUP($D276,'SAP Data'!$A$7:$OA$1795,Q$4,FALSE),"")</f>
        <v>-74290.47</v>
      </c>
      <c r="R276" s="32">
        <f>IFERROR(VLOOKUP($D276,'SAP Data'!$A$7:$OA$1795,R$4,FALSE),"")</f>
        <v>588309.4</v>
      </c>
      <c r="T276" s="32">
        <f t="shared" si="32"/>
        <v>2512070.8708333331</v>
      </c>
      <c r="U276" s="13"/>
      <c r="V276" s="13">
        <f t="shared" si="33"/>
        <v>0</v>
      </c>
      <c r="Y276" s="13">
        <f t="shared" si="34"/>
        <v>0</v>
      </c>
      <c r="AA276" s="13">
        <f t="shared" si="35"/>
        <v>0</v>
      </c>
      <c r="AC276" s="13">
        <f t="shared" si="36"/>
        <v>0</v>
      </c>
      <c r="AE276" s="13">
        <f t="shared" si="37"/>
        <v>2512070.8708333331</v>
      </c>
      <c r="AG276" s="13">
        <f t="shared" si="38"/>
        <v>0</v>
      </c>
      <c r="AI276" s="13">
        <f t="shared" si="39"/>
        <v>0</v>
      </c>
      <c r="AJ276" s="15"/>
    </row>
    <row r="277" spans="2:36" outlineLevel="1" x14ac:dyDescent="0.2">
      <c r="B277" s="11" t="str">
        <f>VLOOKUP(D277,'line assign basis'!$A$8:$D$788,2,FALSE)</f>
        <v>AMORT OR WACOG</v>
      </c>
      <c r="C277" s="14" t="s">
        <v>604</v>
      </c>
      <c r="D277" s="14" t="s">
        <v>602</v>
      </c>
      <c r="E277" s="14">
        <f>IFERROR(VLOOKUP(D277,'line assign basis'!$A$8:$D$622,4,FALSE),"")</f>
        <v>2</v>
      </c>
      <c r="F277" s="32">
        <f>IFERROR(VLOOKUP($D277,'SAP Data'!$A$7:$OA$1791,F$4,FALSE),"")</f>
        <v>-910212.06</v>
      </c>
      <c r="G277" s="32">
        <f>IFERROR(VLOOKUP($D277,'SAP Data'!$A$7:$OA$1791,G$4,FALSE),"")</f>
        <v>-35468.83</v>
      </c>
      <c r="H277" s="32">
        <f>IFERROR(VLOOKUP($D277,'SAP Data'!$A$7:$OA$1791,H$4,FALSE),"")</f>
        <v>19643510.760000002</v>
      </c>
      <c r="I277" s="32">
        <f>IFERROR(VLOOKUP($D277,'SAP Data'!$A$7:$OA$1791,I$4,FALSE),"")</f>
        <v>16811543.449999999</v>
      </c>
      <c r="J277" s="32">
        <f>IFERROR(VLOOKUP($D277,'SAP Data'!$A$7:$OA$1791,J$4,FALSE),"")</f>
        <v>13715026.76</v>
      </c>
      <c r="K277" s="32">
        <f>IFERROR(VLOOKUP($D277,'SAP Data'!$A$7:$OA$1791,K$4,FALSE),"")</f>
        <v>11091714.310000001</v>
      </c>
      <c r="L277" s="32">
        <f>IFERROR(VLOOKUP($D277,'SAP Data'!$A$7:$OA$1795,L$4,FALSE),"")</f>
        <v>8579550.5</v>
      </c>
      <c r="M277" s="32">
        <f>IFERROR(VLOOKUP($D277,'SAP Data'!$A$7:$OA$1795,M$4,FALSE),"")</f>
        <v>6660214.3300000001</v>
      </c>
      <c r="N277" s="32">
        <f>IFERROR(VLOOKUP($D277,'SAP Data'!$A$7:$OA$1795,N$4,FALSE),"")</f>
        <v>5585174.21</v>
      </c>
      <c r="O277" s="32">
        <f>IFERROR(VLOOKUP($D277,'SAP Data'!$A$7:$OA$1795,O$4,FALSE),"")</f>
        <v>4719185.24</v>
      </c>
      <c r="P277" s="32">
        <f>IFERROR(VLOOKUP($D277,'SAP Data'!$A$7:$OA$1795,P$4,FALSE),"")</f>
        <v>4041534.16</v>
      </c>
      <c r="Q277" s="32">
        <f>IFERROR(VLOOKUP($D277,'SAP Data'!$A$7:$OA$1795,Q$4,FALSE),"")</f>
        <v>3484318.69</v>
      </c>
      <c r="R277" s="32">
        <f>IFERROR(VLOOKUP($D277,'SAP Data'!$A$7:$OA$1795,R$4,FALSE),"")</f>
        <v>2910488.21</v>
      </c>
      <c r="T277" s="32">
        <f t="shared" si="32"/>
        <v>7941370.1379166655</v>
      </c>
      <c r="U277" s="13"/>
      <c r="V277" s="13">
        <f t="shared" si="33"/>
        <v>0</v>
      </c>
      <c r="Y277" s="13">
        <f t="shared" si="34"/>
        <v>0</v>
      </c>
      <c r="AA277" s="13">
        <f t="shared" si="35"/>
        <v>0</v>
      </c>
      <c r="AC277" s="13">
        <f t="shared" si="36"/>
        <v>0</v>
      </c>
      <c r="AE277" s="13">
        <f t="shared" si="37"/>
        <v>7941370.1379166655</v>
      </c>
      <c r="AG277" s="13">
        <f t="shared" si="38"/>
        <v>0</v>
      </c>
      <c r="AI277" s="13">
        <f t="shared" si="39"/>
        <v>0</v>
      </c>
      <c r="AJ277" s="15"/>
    </row>
    <row r="278" spans="2:36" outlineLevel="1" x14ac:dyDescent="0.2">
      <c r="B278" s="11" t="str">
        <f>VLOOKUP(D278,'line assign basis'!$A$8:$D$788,2,FALSE)</f>
        <v>SEC DEF INT RV WACOG</v>
      </c>
      <c r="C278" s="14" t="s">
        <v>1488</v>
      </c>
      <c r="D278" s="14" t="s">
        <v>2700</v>
      </c>
      <c r="E278" s="14">
        <f>IFERROR(VLOOKUP(D278,'line assign basis'!$A$8:$D$622,4,FALSE),"")</f>
        <v>2</v>
      </c>
      <c r="F278" s="32">
        <f>IFERROR(VLOOKUP($D278,'SAP Data'!$A$7:$OA$1791,F$4,FALSE),"")</f>
        <v>-303914.99</v>
      </c>
      <c r="G278" s="32">
        <f>IFERROR(VLOOKUP($D278,'SAP Data'!$A$7:$OA$1791,G$4,FALSE),"")</f>
        <v>-339179.93</v>
      </c>
      <c r="H278" s="32">
        <f>IFERROR(VLOOKUP($D278,'SAP Data'!$A$7:$OA$1791,H$4,FALSE),"")</f>
        <v>0</v>
      </c>
      <c r="I278" s="32">
        <f>IFERROR(VLOOKUP($D278,'SAP Data'!$A$7:$OA$1791,I$4,FALSE),"")</f>
        <v>-3529.04</v>
      </c>
      <c r="J278" s="32">
        <f>IFERROR(VLOOKUP($D278,'SAP Data'!$A$7:$OA$1791,J$4,FALSE),"")</f>
        <v>-8829.5400000000009</v>
      </c>
      <c r="K278" s="32">
        <f>IFERROR(VLOOKUP($D278,'SAP Data'!$A$7:$OA$1791,K$4,FALSE),"")</f>
        <v>-13281.41</v>
      </c>
      <c r="L278" s="32">
        <f>IFERROR(VLOOKUP($D278,'SAP Data'!$A$7:$OA$1795,L$4,FALSE),"")</f>
        <v>0</v>
      </c>
      <c r="M278" s="32">
        <f>IFERROR(VLOOKUP($D278,'SAP Data'!$A$7:$OA$1795,M$4,FALSE),"")</f>
        <v>0</v>
      </c>
      <c r="N278" s="32">
        <f>IFERROR(VLOOKUP($D278,'SAP Data'!$A$7:$OA$1795,N$4,FALSE),"")</f>
        <v>0</v>
      </c>
      <c r="O278" s="32">
        <f>IFERROR(VLOOKUP($D278,'SAP Data'!$A$7:$OA$1795,O$4,FALSE),"")</f>
        <v>0</v>
      </c>
      <c r="P278" s="32">
        <f>IFERROR(VLOOKUP($D278,'SAP Data'!$A$7:$OA$1795,P$4,FALSE),"")</f>
        <v>0</v>
      </c>
      <c r="Q278" s="32">
        <f>IFERROR(VLOOKUP($D278,'SAP Data'!$A$7:$OA$1795,Q$4,FALSE),"")</f>
        <v>0</v>
      </c>
      <c r="R278" s="32">
        <f>IFERROR(VLOOKUP($D278,'SAP Data'!$A$7:$OA$1795,R$4,FALSE),"")</f>
        <v>-580.78</v>
      </c>
      <c r="T278" s="32">
        <f t="shared" si="32"/>
        <v>-43088.983749999992</v>
      </c>
      <c r="U278" s="13"/>
      <c r="V278" s="13">
        <f t="shared" si="33"/>
        <v>0</v>
      </c>
      <c r="Y278" s="13">
        <f t="shared" si="34"/>
        <v>0</v>
      </c>
      <c r="AA278" s="13">
        <f t="shared" si="35"/>
        <v>0</v>
      </c>
      <c r="AC278" s="13">
        <f t="shared" si="36"/>
        <v>0</v>
      </c>
      <c r="AE278" s="13">
        <f t="shared" si="37"/>
        <v>-43088.983749999992</v>
      </c>
      <c r="AG278" s="13">
        <f t="shared" si="38"/>
        <v>0</v>
      </c>
      <c r="AI278" s="13">
        <f t="shared" si="39"/>
        <v>0</v>
      </c>
      <c r="AJ278" s="15"/>
    </row>
    <row r="279" spans="2:36" outlineLevel="1" x14ac:dyDescent="0.2">
      <c r="B279" s="11" t="str">
        <f>VLOOKUP(D279,'line assign basis'!$A$8:$D$788,2,FALSE)</f>
        <v>DEMAND - ACCR OR</v>
      </c>
      <c r="C279" s="14" t="s">
        <v>607</v>
      </c>
      <c r="D279" s="14" t="s">
        <v>605</v>
      </c>
      <c r="E279" s="14">
        <f>IFERROR(VLOOKUP(D279,'line assign basis'!$A$8:$D$622,4,FALSE),"")</f>
        <v>2</v>
      </c>
      <c r="F279" s="32">
        <f>IFERROR(VLOOKUP($D279,'SAP Data'!$A$7:$OA$1791,F$4,FALSE),"")</f>
        <v>-568841.13</v>
      </c>
      <c r="G279" s="32">
        <f>IFERROR(VLOOKUP($D279,'SAP Data'!$A$7:$OA$1791,G$4,FALSE),"")</f>
        <v>-591491.18000000005</v>
      </c>
      <c r="H279" s="32">
        <f>IFERROR(VLOOKUP($D279,'SAP Data'!$A$7:$OA$1791,H$4,FALSE),"")</f>
        <v>-112206.86</v>
      </c>
      <c r="I279" s="32">
        <f>IFERROR(VLOOKUP($D279,'SAP Data'!$A$7:$OA$1791,I$4,FALSE),"")</f>
        <v>-181308.6</v>
      </c>
      <c r="J279" s="32">
        <f>IFERROR(VLOOKUP($D279,'SAP Data'!$A$7:$OA$1791,J$4,FALSE),"")</f>
        <v>-209948.09</v>
      </c>
      <c r="K279" s="32">
        <f>IFERROR(VLOOKUP($D279,'SAP Data'!$A$7:$OA$1791,K$4,FALSE),"")</f>
        <v>-279546.71000000002</v>
      </c>
      <c r="L279" s="32">
        <f>IFERROR(VLOOKUP($D279,'SAP Data'!$A$7:$OA$1795,L$4,FALSE),"")</f>
        <v>-365197.55</v>
      </c>
      <c r="M279" s="32">
        <f>IFERROR(VLOOKUP($D279,'SAP Data'!$A$7:$OA$1795,M$4,FALSE),"")</f>
        <v>-449189.75</v>
      </c>
      <c r="N279" s="32">
        <f>IFERROR(VLOOKUP($D279,'SAP Data'!$A$7:$OA$1795,N$4,FALSE),"")</f>
        <v>-516920</v>
      </c>
      <c r="O279" s="32">
        <f>IFERROR(VLOOKUP($D279,'SAP Data'!$A$7:$OA$1795,O$4,FALSE),"")</f>
        <v>-625587.06999999995</v>
      </c>
      <c r="P279" s="32">
        <f>IFERROR(VLOOKUP($D279,'SAP Data'!$A$7:$OA$1795,P$4,FALSE),"")</f>
        <v>-806827.48</v>
      </c>
      <c r="Q279" s="32">
        <f>IFERROR(VLOOKUP($D279,'SAP Data'!$A$7:$OA$1795,Q$4,FALSE),"")</f>
        <v>-878361.38</v>
      </c>
      <c r="R279" s="32">
        <f>IFERROR(VLOOKUP($D279,'SAP Data'!$A$7:$OA$1795,R$4,FALSE),"")</f>
        <v>-1026685.24</v>
      </c>
      <c r="T279" s="32">
        <f t="shared" si="32"/>
        <v>-484528.98791666672</v>
      </c>
      <c r="U279" s="13"/>
      <c r="V279" s="13">
        <f t="shared" si="33"/>
        <v>0</v>
      </c>
      <c r="Y279" s="13">
        <f t="shared" si="34"/>
        <v>0</v>
      </c>
      <c r="AA279" s="13">
        <f t="shared" si="35"/>
        <v>0</v>
      </c>
      <c r="AC279" s="13">
        <f t="shared" si="36"/>
        <v>0</v>
      </c>
      <c r="AE279" s="13">
        <f t="shared" si="37"/>
        <v>-484528.98791666672</v>
      </c>
      <c r="AG279" s="13">
        <f t="shared" si="38"/>
        <v>0</v>
      </c>
      <c r="AI279" s="13">
        <f t="shared" si="39"/>
        <v>0</v>
      </c>
      <c r="AJ279" s="15"/>
    </row>
    <row r="280" spans="2:36" outlineLevel="1" x14ac:dyDescent="0.2">
      <c r="B280" s="11" t="str">
        <f>VLOOKUP(D280,'line assign basis'!$A$8:$D$788,2,FALSE)</f>
        <v>AMORT OR DEMAND</v>
      </c>
      <c r="C280" s="14" t="s">
        <v>610</v>
      </c>
      <c r="D280" s="14" t="s">
        <v>608</v>
      </c>
      <c r="E280" s="14">
        <f>IFERROR(VLOOKUP(D280,'line assign basis'!$A$8:$D$622,4,FALSE),"")</f>
        <v>2</v>
      </c>
      <c r="F280" s="32">
        <f>IFERROR(VLOOKUP($D280,'SAP Data'!$A$7:$OA$1791,F$4,FALSE),"")</f>
        <v>-61042.17</v>
      </c>
      <c r="G280" s="32">
        <f>IFERROR(VLOOKUP($D280,'SAP Data'!$A$7:$OA$1791,G$4,FALSE),"")</f>
        <v>158443.07999999999</v>
      </c>
      <c r="H280" s="32">
        <f>IFERROR(VLOOKUP($D280,'SAP Data'!$A$7:$OA$1791,H$4,FALSE),"")</f>
        <v>-70030.509999999995</v>
      </c>
      <c r="I280" s="32">
        <f>IFERROR(VLOOKUP($D280,'SAP Data'!$A$7:$OA$1791,I$4,FALSE),"")</f>
        <v>-26649.68</v>
      </c>
      <c r="J280" s="32">
        <f>IFERROR(VLOOKUP($D280,'SAP Data'!$A$7:$OA$1791,J$4,FALSE),"")</f>
        <v>20764.509999999998</v>
      </c>
      <c r="K280" s="32">
        <f>IFERROR(VLOOKUP($D280,'SAP Data'!$A$7:$OA$1791,K$4,FALSE),"")</f>
        <v>60762</v>
      </c>
      <c r="L280" s="32">
        <f>IFERROR(VLOOKUP($D280,'SAP Data'!$A$7:$OA$1795,L$4,FALSE),"")</f>
        <v>98975.18</v>
      </c>
      <c r="M280" s="32">
        <f>IFERROR(VLOOKUP($D280,'SAP Data'!$A$7:$OA$1795,M$4,FALSE),"")</f>
        <v>128378.57</v>
      </c>
      <c r="N280" s="32">
        <f>IFERROR(VLOOKUP($D280,'SAP Data'!$A$7:$OA$1795,N$4,FALSE),"")</f>
        <v>144683.4</v>
      </c>
      <c r="O280" s="32">
        <f>IFERROR(VLOOKUP($D280,'SAP Data'!$A$7:$OA$1795,O$4,FALSE),"")</f>
        <v>157536.01999999999</v>
      </c>
      <c r="P280" s="32">
        <f>IFERROR(VLOOKUP($D280,'SAP Data'!$A$7:$OA$1795,P$4,FALSE),"")</f>
        <v>167652.46</v>
      </c>
      <c r="Q280" s="32">
        <f>IFERROR(VLOOKUP($D280,'SAP Data'!$A$7:$OA$1795,Q$4,FALSE),"")</f>
        <v>175844.96</v>
      </c>
      <c r="R280" s="32">
        <f>IFERROR(VLOOKUP($D280,'SAP Data'!$A$7:$OA$1795,R$4,FALSE),"")</f>
        <v>184433.65</v>
      </c>
      <c r="T280" s="32">
        <f t="shared" si="32"/>
        <v>89837.977499999994</v>
      </c>
      <c r="U280" s="13"/>
      <c r="V280" s="13">
        <f t="shared" si="33"/>
        <v>0</v>
      </c>
      <c r="Y280" s="13">
        <f t="shared" si="34"/>
        <v>0</v>
      </c>
      <c r="AA280" s="13">
        <f t="shared" si="35"/>
        <v>0</v>
      </c>
      <c r="AC280" s="13">
        <f t="shared" si="36"/>
        <v>0</v>
      </c>
      <c r="AE280" s="13">
        <f t="shared" si="37"/>
        <v>89837.977499999994</v>
      </c>
      <c r="AG280" s="13">
        <f t="shared" si="38"/>
        <v>0</v>
      </c>
      <c r="AI280" s="13">
        <f t="shared" si="39"/>
        <v>0</v>
      </c>
      <c r="AJ280" s="15"/>
    </row>
    <row r="281" spans="2:36" outlineLevel="1" x14ac:dyDescent="0.2">
      <c r="B281" s="11" t="str">
        <f>VLOOKUP(D281,'line assign basis'!$A$8:$D$788,2,FALSE)</f>
        <v>SEC DEF INT RV DEMND</v>
      </c>
      <c r="C281" s="14" t="s">
        <v>613</v>
      </c>
      <c r="D281" s="14" t="s">
        <v>611</v>
      </c>
      <c r="E281" s="14">
        <f>IFERROR(VLOOKUP(D281,'line assign basis'!$A$8:$D$622,4,FALSE),"")</f>
        <v>2</v>
      </c>
      <c r="F281" s="32">
        <f>IFERROR(VLOOKUP($D281,'SAP Data'!$A$7:$OA$1791,F$4,FALSE),"")</f>
        <v>0</v>
      </c>
      <c r="G281" s="32">
        <f>IFERROR(VLOOKUP($D281,'SAP Data'!$A$7:$OA$1791,G$4,FALSE),"")</f>
        <v>0</v>
      </c>
      <c r="H281" s="32">
        <f>IFERROR(VLOOKUP($D281,'SAP Data'!$A$7:$OA$1791,H$4,FALSE),"")</f>
        <v>0</v>
      </c>
      <c r="I281" s="32">
        <f>IFERROR(VLOOKUP($D281,'SAP Data'!$A$7:$OA$1791,I$4,FALSE),"")</f>
        <v>0</v>
      </c>
      <c r="J281" s="32">
        <f>IFERROR(VLOOKUP($D281,'SAP Data'!$A$7:$OA$1791,J$4,FALSE),"")</f>
        <v>0</v>
      </c>
      <c r="K281" s="32">
        <f>IFERROR(VLOOKUP($D281,'SAP Data'!$A$7:$OA$1791,K$4,FALSE),"")</f>
        <v>0</v>
      </c>
      <c r="L281" s="32">
        <f>IFERROR(VLOOKUP($D281,'SAP Data'!$A$7:$OA$1795,L$4,FALSE),"")</f>
        <v>0</v>
      </c>
      <c r="M281" s="32">
        <f>IFERROR(VLOOKUP($D281,'SAP Data'!$A$7:$OA$1795,M$4,FALSE),"")</f>
        <v>0</v>
      </c>
      <c r="N281" s="32">
        <f>IFERROR(VLOOKUP($D281,'SAP Data'!$A$7:$OA$1795,N$4,FALSE),"")</f>
        <v>0</v>
      </c>
      <c r="O281" s="32">
        <f>IFERROR(VLOOKUP($D281,'SAP Data'!$A$7:$OA$1795,O$4,FALSE),"")</f>
        <v>0</v>
      </c>
      <c r="P281" s="32">
        <f>IFERROR(VLOOKUP($D281,'SAP Data'!$A$7:$OA$1795,P$4,FALSE),"")</f>
        <v>0</v>
      </c>
      <c r="Q281" s="32">
        <f>IFERROR(VLOOKUP($D281,'SAP Data'!$A$7:$OA$1795,Q$4,FALSE),"")</f>
        <v>0</v>
      </c>
      <c r="R281" s="32">
        <f>IFERROR(VLOOKUP($D281,'SAP Data'!$A$7:$OA$1795,R$4,FALSE),"")</f>
        <v>0</v>
      </c>
      <c r="T281" s="32">
        <f t="shared" si="32"/>
        <v>0</v>
      </c>
      <c r="U281" s="13"/>
      <c r="V281" s="13">
        <f t="shared" si="33"/>
        <v>0</v>
      </c>
      <c r="Y281" s="13">
        <f t="shared" si="34"/>
        <v>0</v>
      </c>
      <c r="AA281" s="13">
        <f t="shared" si="35"/>
        <v>0</v>
      </c>
      <c r="AC281" s="13">
        <f t="shared" si="36"/>
        <v>0</v>
      </c>
      <c r="AE281" s="13">
        <f t="shared" si="37"/>
        <v>0</v>
      </c>
      <c r="AG281" s="13">
        <f t="shared" si="38"/>
        <v>0</v>
      </c>
      <c r="AI281" s="13">
        <f t="shared" si="39"/>
        <v>0</v>
      </c>
      <c r="AJ281" s="15"/>
    </row>
    <row r="282" spans="2:36" outlineLevel="1" x14ac:dyDescent="0.2">
      <c r="B282" s="11" t="str">
        <f>VLOOKUP(D282,'line assign basis'!$A$8:$D$788,2,FALSE)</f>
        <v>DEMAND - ACCR COOS B</v>
      </c>
      <c r="C282" s="14" t="s">
        <v>616</v>
      </c>
      <c r="D282" s="14" t="s">
        <v>614</v>
      </c>
      <c r="E282" s="14">
        <f>IFERROR(VLOOKUP(D282,'line assign basis'!$A$8:$D$622,4,FALSE),"")</f>
        <v>2</v>
      </c>
      <c r="F282" s="32">
        <f>IFERROR(VLOOKUP($D282,'SAP Data'!$A$7:$OA$1791,F$4,FALSE),"")</f>
        <v>143369.9</v>
      </c>
      <c r="G282" s="32">
        <f>IFERROR(VLOOKUP($D282,'SAP Data'!$A$7:$OA$1791,G$4,FALSE),"")</f>
        <v>153355.66</v>
      </c>
      <c r="H282" s="32">
        <f>IFERROR(VLOOKUP($D282,'SAP Data'!$A$7:$OA$1791,H$4,FALSE),"")</f>
        <v>52879.56</v>
      </c>
      <c r="I282" s="32">
        <f>IFERROR(VLOOKUP($D282,'SAP Data'!$A$7:$OA$1791,I$4,FALSE),"")</f>
        <v>59236.79</v>
      </c>
      <c r="J282" s="32">
        <f>IFERROR(VLOOKUP($D282,'SAP Data'!$A$7:$OA$1791,J$4,FALSE),"")</f>
        <v>102873.28</v>
      </c>
      <c r="K282" s="32">
        <f>IFERROR(VLOOKUP($D282,'SAP Data'!$A$7:$OA$1791,K$4,FALSE),"")</f>
        <v>110955.85</v>
      </c>
      <c r="L282" s="32">
        <f>IFERROR(VLOOKUP($D282,'SAP Data'!$A$7:$OA$1795,L$4,FALSE),"")</f>
        <v>119097.06</v>
      </c>
      <c r="M282" s="32">
        <f>IFERROR(VLOOKUP($D282,'SAP Data'!$A$7:$OA$1795,M$4,FALSE),"")</f>
        <v>128421.35</v>
      </c>
      <c r="N282" s="32">
        <f>IFERROR(VLOOKUP($D282,'SAP Data'!$A$7:$OA$1795,N$4,FALSE),"")</f>
        <v>140212.72</v>
      </c>
      <c r="O282" s="32">
        <f>IFERROR(VLOOKUP($D282,'SAP Data'!$A$7:$OA$1795,O$4,FALSE),"")</f>
        <v>151790.03</v>
      </c>
      <c r="P282" s="32">
        <f>IFERROR(VLOOKUP($D282,'SAP Data'!$A$7:$OA$1795,P$4,FALSE),"")</f>
        <v>165384.14000000001</v>
      </c>
      <c r="Q282" s="32">
        <f>IFERROR(VLOOKUP($D282,'SAP Data'!$A$7:$OA$1795,Q$4,FALSE),"")</f>
        <v>178876.3</v>
      </c>
      <c r="R282" s="32">
        <f>IFERROR(VLOOKUP($D282,'SAP Data'!$A$7:$OA$1795,R$4,FALSE),"")</f>
        <v>192280.34</v>
      </c>
      <c r="T282" s="32">
        <f t="shared" si="32"/>
        <v>127575.65499999998</v>
      </c>
      <c r="U282" s="13"/>
      <c r="V282" s="13">
        <f t="shared" si="33"/>
        <v>0</v>
      </c>
      <c r="Y282" s="13">
        <f t="shared" si="34"/>
        <v>0</v>
      </c>
      <c r="AA282" s="13">
        <f t="shared" si="35"/>
        <v>0</v>
      </c>
      <c r="AC282" s="13">
        <f t="shared" si="36"/>
        <v>0</v>
      </c>
      <c r="AE282" s="13">
        <f t="shared" si="37"/>
        <v>127575.65499999998</v>
      </c>
      <c r="AG282" s="13">
        <f t="shared" si="38"/>
        <v>0</v>
      </c>
      <c r="AI282" s="13">
        <f t="shared" si="39"/>
        <v>0</v>
      </c>
      <c r="AJ282" s="15"/>
    </row>
    <row r="283" spans="2:36" outlineLevel="1" x14ac:dyDescent="0.2">
      <c r="B283" s="11" t="str">
        <f>VLOOKUP(D283,'line assign basis'!$A$8:$D$788,2,FALSE)</f>
        <v>WACOG - ACCR. WA</v>
      </c>
      <c r="C283" s="14" t="s">
        <v>619</v>
      </c>
      <c r="D283" s="14" t="s">
        <v>617</v>
      </c>
      <c r="E283" s="14">
        <f>IFERROR(VLOOKUP(D283,'line assign basis'!$A$8:$D$622,4,FALSE),"")</f>
        <v>2</v>
      </c>
      <c r="F283" s="32">
        <f>IFERROR(VLOOKUP($D283,'SAP Data'!$A$7:$OA$1791,F$4,FALSE),"")</f>
        <v>2487623.75</v>
      </c>
      <c r="G283" s="32">
        <f>IFERROR(VLOOKUP($D283,'SAP Data'!$A$7:$OA$1791,G$4,FALSE),"")</f>
        <v>2334408.94</v>
      </c>
      <c r="H283" s="32">
        <f>IFERROR(VLOOKUP($D283,'SAP Data'!$A$7:$OA$1791,H$4,FALSE),"")</f>
        <v>89271.45</v>
      </c>
      <c r="I283" s="32">
        <f>IFERROR(VLOOKUP($D283,'SAP Data'!$A$7:$OA$1791,I$4,FALSE),"")</f>
        <v>819802.31</v>
      </c>
      <c r="J283" s="32">
        <f>IFERROR(VLOOKUP($D283,'SAP Data'!$A$7:$OA$1791,J$4,FALSE),"")</f>
        <v>1162743.3500000001</v>
      </c>
      <c r="K283" s="32">
        <f>IFERROR(VLOOKUP($D283,'SAP Data'!$A$7:$OA$1791,K$4,FALSE),"")</f>
        <v>1147353.6599999999</v>
      </c>
      <c r="L283" s="32">
        <f>IFERROR(VLOOKUP($D283,'SAP Data'!$A$7:$OA$1795,L$4,FALSE),"")</f>
        <v>963443.16</v>
      </c>
      <c r="M283" s="32">
        <f>IFERROR(VLOOKUP($D283,'SAP Data'!$A$7:$OA$1795,M$4,FALSE),"")</f>
        <v>672734.49</v>
      </c>
      <c r="N283" s="32">
        <f>IFERROR(VLOOKUP($D283,'SAP Data'!$A$7:$OA$1795,N$4,FALSE),"")</f>
        <v>566158</v>
      </c>
      <c r="O283" s="32">
        <f>IFERROR(VLOOKUP($D283,'SAP Data'!$A$7:$OA$1795,O$4,FALSE),"")</f>
        <v>426233.21</v>
      </c>
      <c r="P283" s="32">
        <f>IFERROR(VLOOKUP($D283,'SAP Data'!$A$7:$OA$1795,P$4,FALSE),"")</f>
        <v>327781.13</v>
      </c>
      <c r="Q283" s="32">
        <f>IFERROR(VLOOKUP($D283,'SAP Data'!$A$7:$OA$1795,Q$4,FALSE),"")</f>
        <v>270333.56</v>
      </c>
      <c r="R283" s="32">
        <f>IFERROR(VLOOKUP($D283,'SAP Data'!$A$7:$OA$1795,R$4,FALSE),"")</f>
        <v>295124.64</v>
      </c>
      <c r="T283" s="32">
        <f t="shared" si="32"/>
        <v>847636.45458333346</v>
      </c>
      <c r="U283" s="13"/>
      <c r="V283" s="13">
        <f t="shared" si="33"/>
        <v>0</v>
      </c>
      <c r="Y283" s="13">
        <f t="shared" si="34"/>
        <v>0</v>
      </c>
      <c r="AA283" s="13">
        <f t="shared" si="35"/>
        <v>0</v>
      </c>
      <c r="AC283" s="13">
        <f t="shared" si="36"/>
        <v>0</v>
      </c>
      <c r="AE283" s="13">
        <f t="shared" si="37"/>
        <v>847636.45458333346</v>
      </c>
      <c r="AG283" s="13">
        <f t="shared" si="38"/>
        <v>0</v>
      </c>
      <c r="AI283" s="13">
        <f t="shared" si="39"/>
        <v>0</v>
      </c>
      <c r="AJ283" s="15"/>
    </row>
    <row r="284" spans="2:36" outlineLevel="1" x14ac:dyDescent="0.2">
      <c r="B284" s="11" t="str">
        <f>VLOOKUP(D284,'line assign basis'!$A$8:$D$788,2,FALSE)</f>
        <v>AMORT WA  WACOG</v>
      </c>
      <c r="C284" s="14" t="s">
        <v>622</v>
      </c>
      <c r="D284" s="14" t="s">
        <v>620</v>
      </c>
      <c r="E284" s="14">
        <f>IFERROR(VLOOKUP(D284,'line assign basis'!$A$8:$D$622,4,FALSE),"")</f>
        <v>2</v>
      </c>
      <c r="F284" s="32">
        <f>IFERROR(VLOOKUP($D284,'SAP Data'!$A$7:$OA$1791,F$4,FALSE),"")</f>
        <v>-144158.47</v>
      </c>
      <c r="G284" s="32">
        <f>IFERROR(VLOOKUP($D284,'SAP Data'!$A$7:$OA$1791,G$4,FALSE),"")</f>
        <v>-33096.559999999998</v>
      </c>
      <c r="H284" s="32">
        <f>IFERROR(VLOOKUP($D284,'SAP Data'!$A$7:$OA$1791,H$4,FALSE),"")</f>
        <v>2719101.63</v>
      </c>
      <c r="I284" s="32">
        <f>IFERROR(VLOOKUP($D284,'SAP Data'!$A$7:$OA$1791,I$4,FALSE),"")</f>
        <v>2338349.8199999998</v>
      </c>
      <c r="J284" s="32">
        <f>IFERROR(VLOOKUP($D284,'SAP Data'!$A$7:$OA$1791,J$4,FALSE),"")</f>
        <v>1910204.3</v>
      </c>
      <c r="K284" s="32">
        <f>IFERROR(VLOOKUP($D284,'SAP Data'!$A$7:$OA$1791,K$4,FALSE),"")</f>
        <v>1552452.05</v>
      </c>
      <c r="L284" s="32">
        <f>IFERROR(VLOOKUP($D284,'SAP Data'!$A$7:$OA$1795,L$4,FALSE),"")</f>
        <v>1204567.68</v>
      </c>
      <c r="M284" s="32">
        <f>IFERROR(VLOOKUP($D284,'SAP Data'!$A$7:$OA$1795,M$4,FALSE),"")</f>
        <v>939876.86</v>
      </c>
      <c r="N284" s="32">
        <f>IFERROR(VLOOKUP($D284,'SAP Data'!$A$7:$OA$1795,N$4,FALSE),"")</f>
        <v>796408.51</v>
      </c>
      <c r="O284" s="32">
        <f>IFERROR(VLOOKUP($D284,'SAP Data'!$A$7:$OA$1795,O$4,FALSE),"")</f>
        <v>685062.54</v>
      </c>
      <c r="P284" s="32">
        <f>IFERROR(VLOOKUP($D284,'SAP Data'!$A$7:$OA$1795,P$4,FALSE),"")</f>
        <v>595932.53</v>
      </c>
      <c r="Q284" s="32">
        <f>IFERROR(VLOOKUP($D284,'SAP Data'!$A$7:$OA$1795,Q$4,FALSE),"")</f>
        <v>524213.5</v>
      </c>
      <c r="R284" s="32">
        <f>IFERROR(VLOOKUP($D284,'SAP Data'!$A$7:$OA$1795,R$4,FALSE),"")</f>
        <v>448689.52</v>
      </c>
      <c r="T284" s="32">
        <f t="shared" si="32"/>
        <v>1115444.8654166665</v>
      </c>
      <c r="U284" s="13"/>
      <c r="V284" s="13">
        <f t="shared" si="33"/>
        <v>0</v>
      </c>
      <c r="Y284" s="13">
        <f t="shared" si="34"/>
        <v>0</v>
      </c>
      <c r="AA284" s="13">
        <f t="shared" si="35"/>
        <v>0</v>
      </c>
      <c r="AC284" s="13">
        <f t="shared" si="36"/>
        <v>0</v>
      </c>
      <c r="AE284" s="13">
        <f t="shared" si="37"/>
        <v>1115444.8654166665</v>
      </c>
      <c r="AG284" s="13">
        <f t="shared" si="38"/>
        <v>0</v>
      </c>
      <c r="AI284" s="13">
        <f t="shared" si="39"/>
        <v>0</v>
      </c>
      <c r="AJ284" s="15"/>
    </row>
    <row r="285" spans="2:36" outlineLevel="1" x14ac:dyDescent="0.2">
      <c r="B285" s="11" t="str">
        <f>VLOOKUP(D285,'line assign basis'!$A$8:$D$788,2,FALSE)</f>
        <v>DEMAND - ACCR WA</v>
      </c>
      <c r="C285" s="14" t="s">
        <v>625</v>
      </c>
      <c r="D285" s="14" t="s">
        <v>623</v>
      </c>
      <c r="E285" s="14">
        <f>IFERROR(VLOOKUP(D285,'line assign basis'!$A$8:$D$622,4,FALSE),"")</f>
        <v>2</v>
      </c>
      <c r="F285" s="32">
        <f>IFERROR(VLOOKUP($D285,'SAP Data'!$A$7:$OA$1791,F$4,FALSE),"")</f>
        <v>160662.81</v>
      </c>
      <c r="G285" s="32">
        <f>IFERROR(VLOOKUP($D285,'SAP Data'!$A$7:$OA$1791,G$4,FALSE),"")</f>
        <v>82747.42</v>
      </c>
      <c r="H285" s="32">
        <f>IFERROR(VLOOKUP($D285,'SAP Data'!$A$7:$OA$1791,H$4,FALSE),"")</f>
        <v>8921.58</v>
      </c>
      <c r="I285" s="32">
        <f>IFERROR(VLOOKUP($D285,'SAP Data'!$A$7:$OA$1791,I$4,FALSE),"")</f>
        <v>-497807.68</v>
      </c>
      <c r="J285" s="32">
        <f>IFERROR(VLOOKUP($D285,'SAP Data'!$A$7:$OA$1791,J$4,FALSE),"")</f>
        <v>-987724.24</v>
      </c>
      <c r="K285" s="32">
        <f>IFERROR(VLOOKUP($D285,'SAP Data'!$A$7:$OA$1791,K$4,FALSE),"")</f>
        <v>-1454652.78</v>
      </c>
      <c r="L285" s="32">
        <f>IFERROR(VLOOKUP($D285,'SAP Data'!$A$7:$OA$1795,L$4,FALSE),"")</f>
        <v>-1752837.99</v>
      </c>
      <c r="M285" s="32">
        <f>IFERROR(VLOOKUP($D285,'SAP Data'!$A$7:$OA$1795,M$4,FALSE),"")</f>
        <v>-1635671.62</v>
      </c>
      <c r="N285" s="32">
        <f>IFERROR(VLOOKUP($D285,'SAP Data'!$A$7:$OA$1795,N$4,FALSE),"")</f>
        <v>-1294507.21</v>
      </c>
      <c r="O285" s="32">
        <f>IFERROR(VLOOKUP($D285,'SAP Data'!$A$7:$OA$1795,O$4,FALSE),"")</f>
        <v>-917307.77</v>
      </c>
      <c r="P285" s="32">
        <f>IFERROR(VLOOKUP($D285,'SAP Data'!$A$7:$OA$1795,P$4,FALSE),"")</f>
        <v>-467745.37</v>
      </c>
      <c r="Q285" s="32">
        <f>IFERROR(VLOOKUP($D285,'SAP Data'!$A$7:$OA$1795,Q$4,FALSE),"")</f>
        <v>-362.67</v>
      </c>
      <c r="R285" s="32">
        <f>IFERROR(VLOOKUP($D285,'SAP Data'!$A$7:$OA$1795,R$4,FALSE),"")</f>
        <v>437778.71</v>
      </c>
      <c r="T285" s="32">
        <f t="shared" si="32"/>
        <v>-718143.96416666673</v>
      </c>
      <c r="U285" s="13"/>
      <c r="V285" s="13">
        <f t="shared" si="33"/>
        <v>0</v>
      </c>
      <c r="Y285" s="13">
        <f t="shared" si="34"/>
        <v>0</v>
      </c>
      <c r="AA285" s="13">
        <f t="shared" si="35"/>
        <v>0</v>
      </c>
      <c r="AC285" s="13">
        <f t="shared" si="36"/>
        <v>0</v>
      </c>
      <c r="AE285" s="13">
        <f t="shared" si="37"/>
        <v>-718143.96416666673</v>
      </c>
      <c r="AG285" s="13">
        <f t="shared" si="38"/>
        <v>0</v>
      </c>
      <c r="AI285" s="13">
        <f t="shared" si="39"/>
        <v>0</v>
      </c>
      <c r="AJ285" s="15"/>
    </row>
    <row r="286" spans="2:36" outlineLevel="1" x14ac:dyDescent="0.2">
      <c r="B286" s="11" t="str">
        <f>VLOOKUP(D286,'line assign basis'!$A$8:$D$788,2,FALSE)</f>
        <v>AMORT WA DEMAND</v>
      </c>
      <c r="C286" s="14" t="s">
        <v>628</v>
      </c>
      <c r="D286" s="14" t="s">
        <v>626</v>
      </c>
      <c r="E286" s="14">
        <f>IFERROR(VLOOKUP(D286,'line assign basis'!$A$8:$D$622,4,FALSE),"")</f>
        <v>2</v>
      </c>
      <c r="F286" s="32">
        <f>IFERROR(VLOOKUP($D286,'SAP Data'!$A$7:$OA$1791,F$4,FALSE),"")</f>
        <v>-965969.96</v>
      </c>
      <c r="G286" s="32">
        <f>IFERROR(VLOOKUP($D286,'SAP Data'!$A$7:$OA$1791,G$4,FALSE),"")</f>
        <v>-858143.41</v>
      </c>
      <c r="H286" s="32">
        <f>IFERROR(VLOOKUP($D286,'SAP Data'!$A$7:$OA$1791,H$4,FALSE),"")</f>
        <v>-865620.52</v>
      </c>
      <c r="I286" s="32">
        <f>IFERROR(VLOOKUP($D286,'SAP Data'!$A$7:$OA$1791,I$4,FALSE),"")</f>
        <v>-549539.49</v>
      </c>
      <c r="J286" s="32">
        <f>IFERROR(VLOOKUP($D286,'SAP Data'!$A$7:$OA$1791,J$4,FALSE),"")</f>
        <v>-1845128.83</v>
      </c>
      <c r="K286" s="32">
        <f>IFERROR(VLOOKUP($D286,'SAP Data'!$A$7:$OA$1791,K$4,FALSE),"")</f>
        <v>-1555071.36</v>
      </c>
      <c r="L286" s="32">
        <f>IFERROR(VLOOKUP($D286,'SAP Data'!$A$7:$OA$1795,L$4,FALSE),"")</f>
        <v>-1272974.6399999999</v>
      </c>
      <c r="M286" s="32">
        <f>IFERROR(VLOOKUP($D286,'SAP Data'!$A$7:$OA$1795,M$4,FALSE),"")</f>
        <v>-1058748.55</v>
      </c>
      <c r="N286" s="32">
        <f>IFERROR(VLOOKUP($D286,'SAP Data'!$A$7:$OA$1795,N$4,FALSE),"")</f>
        <v>-943774.99</v>
      </c>
      <c r="O286" s="32">
        <f>IFERROR(VLOOKUP($D286,'SAP Data'!$A$7:$OA$1795,O$4,FALSE),"")</f>
        <v>-855009.72</v>
      </c>
      <c r="P286" s="32">
        <f>IFERROR(VLOOKUP($D286,'SAP Data'!$A$7:$OA$1795,P$4,FALSE),"")</f>
        <v>-784119.76</v>
      </c>
      <c r="Q286" s="32">
        <f>IFERROR(VLOOKUP($D286,'SAP Data'!$A$7:$OA$1795,Q$4,FALSE),"")</f>
        <v>-727457.66</v>
      </c>
      <c r="R286" s="32">
        <f>IFERROR(VLOOKUP($D286,'SAP Data'!$A$7:$OA$1795,R$4,FALSE),"")</f>
        <v>-667708.62</v>
      </c>
      <c r="T286" s="32">
        <f t="shared" si="32"/>
        <v>-1011035.6850000001</v>
      </c>
      <c r="U286" s="13"/>
      <c r="V286" s="13">
        <f t="shared" si="33"/>
        <v>0</v>
      </c>
      <c r="Y286" s="13">
        <f t="shared" si="34"/>
        <v>0</v>
      </c>
      <c r="AA286" s="13">
        <f t="shared" si="35"/>
        <v>0</v>
      </c>
      <c r="AC286" s="13">
        <f t="shared" si="36"/>
        <v>0</v>
      </c>
      <c r="AE286" s="13">
        <f t="shared" si="37"/>
        <v>-1011035.6850000001</v>
      </c>
      <c r="AG286" s="13">
        <f t="shared" si="38"/>
        <v>0</v>
      </c>
      <c r="AI286" s="13">
        <f t="shared" si="39"/>
        <v>0</v>
      </c>
      <c r="AJ286" s="15"/>
    </row>
    <row r="287" spans="2:36" outlineLevel="1" x14ac:dyDescent="0.2">
      <c r="B287" s="11" t="str">
        <f>VLOOKUP(D287,'line assign basis'!$A$8:$D$788,2,FALSE)</f>
        <v>OR DEMAND ACCR VOLU</v>
      </c>
      <c r="C287" s="14" t="s">
        <v>631</v>
      </c>
      <c r="D287" s="14" t="s">
        <v>629</v>
      </c>
      <c r="E287" s="14">
        <f>IFERROR(VLOOKUP(D287,'line assign basis'!$A$8:$D$622,4,FALSE),"")</f>
        <v>2</v>
      </c>
      <c r="F287" s="32">
        <f>IFERROR(VLOOKUP($D287,'SAP Data'!$A$7:$OA$1791,F$4,FALSE),"")</f>
        <v>-603481.14</v>
      </c>
      <c r="G287" s="32">
        <f>IFERROR(VLOOKUP($D287,'SAP Data'!$A$7:$OA$1791,G$4,FALSE),"")</f>
        <v>-2468322.2999999998</v>
      </c>
      <c r="H287" s="32">
        <f>IFERROR(VLOOKUP($D287,'SAP Data'!$A$7:$OA$1791,H$4,FALSE),"")</f>
        <v>-2799335.57</v>
      </c>
      <c r="I287" s="32">
        <f>IFERROR(VLOOKUP($D287,'SAP Data'!$A$7:$OA$1791,I$4,FALSE),"")</f>
        <v>-1980675.41</v>
      </c>
      <c r="J287" s="32">
        <f>IFERROR(VLOOKUP($D287,'SAP Data'!$A$7:$OA$1791,J$4,FALSE),"")</f>
        <v>-1150528.52</v>
      </c>
      <c r="K287" s="32">
        <f>IFERROR(VLOOKUP($D287,'SAP Data'!$A$7:$OA$1791,K$4,FALSE),"")</f>
        <v>-1389023.9</v>
      </c>
      <c r="L287" s="32">
        <f>IFERROR(VLOOKUP($D287,'SAP Data'!$A$7:$OA$1795,L$4,FALSE),"")</f>
        <v>-1968701.8</v>
      </c>
      <c r="M287" s="32">
        <f>IFERROR(VLOOKUP($D287,'SAP Data'!$A$7:$OA$1795,M$4,FALSE),"")</f>
        <v>-738446.73</v>
      </c>
      <c r="N287" s="32">
        <f>IFERROR(VLOOKUP($D287,'SAP Data'!$A$7:$OA$1795,N$4,FALSE),"")</f>
        <v>-145109.51</v>
      </c>
      <c r="O287" s="32">
        <f>IFERROR(VLOOKUP($D287,'SAP Data'!$A$7:$OA$1795,O$4,FALSE),"")</f>
        <v>-67645.95</v>
      </c>
      <c r="P287" s="32">
        <f>IFERROR(VLOOKUP($D287,'SAP Data'!$A$7:$OA$1795,P$4,FALSE),"")</f>
        <v>924.12</v>
      </c>
      <c r="Q287" s="32">
        <f>IFERROR(VLOOKUP($D287,'SAP Data'!$A$7:$OA$1795,Q$4,FALSE),"")</f>
        <v>16770.57</v>
      </c>
      <c r="R287" s="32">
        <f>IFERROR(VLOOKUP($D287,'SAP Data'!$A$7:$OA$1795,R$4,FALSE),"")</f>
        <v>122340.9</v>
      </c>
      <c r="T287" s="32">
        <f t="shared" si="32"/>
        <v>-1077555.4266666668</v>
      </c>
      <c r="U287" s="13"/>
      <c r="V287" s="13">
        <f t="shared" si="33"/>
        <v>0</v>
      </c>
      <c r="Y287" s="13">
        <f t="shared" si="34"/>
        <v>0</v>
      </c>
      <c r="AA287" s="13">
        <f t="shared" si="35"/>
        <v>0</v>
      </c>
      <c r="AC287" s="13">
        <f t="shared" si="36"/>
        <v>0</v>
      </c>
      <c r="AE287" s="13">
        <f t="shared" si="37"/>
        <v>-1077555.4266666668</v>
      </c>
      <c r="AG287" s="13">
        <f t="shared" si="38"/>
        <v>0</v>
      </c>
      <c r="AI287" s="13">
        <f t="shared" si="39"/>
        <v>0</v>
      </c>
      <c r="AJ287" s="15"/>
    </row>
    <row r="288" spans="2:36" outlineLevel="1" x14ac:dyDescent="0.2">
      <c r="B288" s="11" t="str">
        <f>VLOOKUP(D288,'line assign basis'!$A$8:$D$788,2,FALSE)</f>
        <v>OR WAGOC EQUAL 00-0</v>
      </c>
      <c r="C288" s="14" t="s">
        <v>634</v>
      </c>
      <c r="D288" s="14" t="s">
        <v>632</v>
      </c>
      <c r="E288" s="14">
        <f>IFERROR(VLOOKUP(D288,'line assign basis'!$A$8:$D$622,4,FALSE),"")</f>
        <v>2</v>
      </c>
      <c r="F288" s="32">
        <f>IFERROR(VLOOKUP($D288,'SAP Data'!$A$7:$OA$1791,F$4,FALSE),"")</f>
        <v>235360</v>
      </c>
      <c r="G288" s="32">
        <f>IFERROR(VLOOKUP($D288,'SAP Data'!$A$7:$OA$1791,G$4,FALSE),"")</f>
        <v>0</v>
      </c>
      <c r="H288" s="32">
        <f>IFERROR(VLOOKUP($D288,'SAP Data'!$A$7:$OA$1791,H$4,FALSE),"")</f>
        <v>-36369</v>
      </c>
      <c r="I288" s="32">
        <f>IFERROR(VLOOKUP($D288,'SAP Data'!$A$7:$OA$1791,I$4,FALSE),"")</f>
        <v>68907</v>
      </c>
      <c r="J288" s="32">
        <f>IFERROR(VLOOKUP($D288,'SAP Data'!$A$7:$OA$1791,J$4,FALSE),"")</f>
        <v>248905</v>
      </c>
      <c r="K288" s="32">
        <f>IFERROR(VLOOKUP($D288,'SAP Data'!$A$7:$OA$1791,K$4,FALSE),"")</f>
        <v>347330</v>
      </c>
      <c r="L288" s="32">
        <f>IFERROR(VLOOKUP($D288,'SAP Data'!$A$7:$OA$1795,L$4,FALSE),"")</f>
        <v>282510</v>
      </c>
      <c r="M288" s="32">
        <f>IFERROR(VLOOKUP($D288,'SAP Data'!$A$7:$OA$1795,M$4,FALSE),"")</f>
        <v>-35540</v>
      </c>
      <c r="N288" s="32">
        <f>IFERROR(VLOOKUP($D288,'SAP Data'!$A$7:$OA$1795,N$4,FALSE),"")</f>
        <v>-152511</v>
      </c>
      <c r="O288" s="32">
        <f>IFERROR(VLOOKUP($D288,'SAP Data'!$A$7:$OA$1795,O$4,FALSE),"")</f>
        <v>-128616</v>
      </c>
      <c r="P288" s="32">
        <f>IFERROR(VLOOKUP($D288,'SAP Data'!$A$7:$OA$1795,P$4,FALSE),"")</f>
        <v>-24613</v>
      </c>
      <c r="Q288" s="32">
        <f>IFERROR(VLOOKUP($D288,'SAP Data'!$A$7:$OA$1795,Q$4,FALSE),"")</f>
        <v>75102</v>
      </c>
      <c r="R288" s="32">
        <f>IFERROR(VLOOKUP($D288,'SAP Data'!$A$7:$OA$1795,R$4,FALSE),"")</f>
        <v>138162</v>
      </c>
      <c r="T288" s="32">
        <f t="shared" si="32"/>
        <v>69322.166666666672</v>
      </c>
      <c r="U288" s="13"/>
      <c r="V288" s="13">
        <f t="shared" si="33"/>
        <v>0</v>
      </c>
      <c r="Y288" s="13">
        <f t="shared" si="34"/>
        <v>0</v>
      </c>
      <c r="AA288" s="13">
        <f t="shared" si="35"/>
        <v>0</v>
      </c>
      <c r="AC288" s="13">
        <f t="shared" si="36"/>
        <v>0</v>
      </c>
      <c r="AE288" s="13">
        <f t="shared" si="37"/>
        <v>69322.166666666672</v>
      </c>
      <c r="AG288" s="13">
        <f t="shared" si="38"/>
        <v>0</v>
      </c>
      <c r="AI288" s="13">
        <f t="shared" si="39"/>
        <v>0</v>
      </c>
      <c r="AJ288" s="15"/>
    </row>
    <row r="289" spans="2:36" outlineLevel="1" x14ac:dyDescent="0.2">
      <c r="B289" s="11" t="str">
        <f>VLOOKUP(D289,'line assign basis'!$A$8:$D$788,2,FALSE)</f>
        <v>SEC DEF INT REV DMND</v>
      </c>
      <c r="C289" s="14" t="s">
        <v>1490</v>
      </c>
      <c r="D289" s="14" t="s">
        <v>2701</v>
      </c>
      <c r="E289" s="14">
        <f>IFERROR(VLOOKUP(D289,'line assign basis'!$A$8:$D$622,4,FALSE),"")</f>
        <v>2</v>
      </c>
      <c r="F289" s="32">
        <f>IFERROR(VLOOKUP($D289,'SAP Data'!$A$7:$OA$1791,F$4,FALSE),"")</f>
        <v>0</v>
      </c>
      <c r="G289" s="32">
        <f>IFERROR(VLOOKUP($D289,'SAP Data'!$A$7:$OA$1791,G$4,FALSE),"")</f>
        <v>0</v>
      </c>
      <c r="H289" s="32">
        <f>IFERROR(VLOOKUP($D289,'SAP Data'!$A$7:$OA$1791,H$4,FALSE),"")</f>
        <v>0</v>
      </c>
      <c r="I289" s="32">
        <f>IFERROR(VLOOKUP($D289,'SAP Data'!$A$7:$OA$1791,I$4,FALSE),"")</f>
        <v>0</v>
      </c>
      <c r="J289" s="32">
        <f>IFERROR(VLOOKUP($D289,'SAP Data'!$A$7:$OA$1791,J$4,FALSE),"")</f>
        <v>0</v>
      </c>
      <c r="K289" s="32">
        <f>IFERROR(VLOOKUP($D289,'SAP Data'!$A$7:$OA$1791,K$4,FALSE),"")</f>
        <v>0</v>
      </c>
      <c r="L289" s="32">
        <f>IFERROR(VLOOKUP($D289,'SAP Data'!$A$7:$OA$1795,L$4,FALSE),"")</f>
        <v>0</v>
      </c>
      <c r="M289" s="32">
        <f>IFERROR(VLOOKUP($D289,'SAP Data'!$A$7:$OA$1795,M$4,FALSE),"")</f>
        <v>0</v>
      </c>
      <c r="N289" s="32">
        <f>IFERROR(VLOOKUP($D289,'SAP Data'!$A$7:$OA$1795,N$4,FALSE),"")</f>
        <v>0</v>
      </c>
      <c r="O289" s="32">
        <f>IFERROR(VLOOKUP($D289,'SAP Data'!$A$7:$OA$1795,O$4,FALSE),"")</f>
        <v>0</v>
      </c>
      <c r="P289" s="32">
        <f>IFERROR(VLOOKUP($D289,'SAP Data'!$A$7:$OA$1795,P$4,FALSE),"")</f>
        <v>0</v>
      </c>
      <c r="Q289" s="32">
        <f>IFERROR(VLOOKUP($D289,'SAP Data'!$A$7:$OA$1795,Q$4,FALSE),"")</f>
        <v>-19.989999999999998</v>
      </c>
      <c r="R289" s="32">
        <f>IFERROR(VLOOKUP($D289,'SAP Data'!$A$7:$OA$1795,R$4,FALSE),"")</f>
        <v>-177.17</v>
      </c>
      <c r="T289" s="32">
        <f t="shared" si="32"/>
        <v>-9.0479166666666657</v>
      </c>
      <c r="U289" s="13"/>
      <c r="V289" s="13">
        <f t="shared" si="33"/>
        <v>0</v>
      </c>
      <c r="Y289" s="13">
        <f t="shared" si="34"/>
        <v>0</v>
      </c>
      <c r="AA289" s="13">
        <f t="shared" si="35"/>
        <v>0</v>
      </c>
      <c r="AC289" s="13">
        <f t="shared" si="36"/>
        <v>0</v>
      </c>
      <c r="AE289" s="13">
        <f t="shared" si="37"/>
        <v>-9.0479166666666657</v>
      </c>
      <c r="AG289" s="13">
        <f t="shared" si="38"/>
        <v>0</v>
      </c>
      <c r="AI289" s="13">
        <f t="shared" si="39"/>
        <v>0</v>
      </c>
      <c r="AJ289" s="15"/>
    </row>
    <row r="290" spans="2:36" outlineLevel="1" x14ac:dyDescent="0.2">
      <c r="B290" s="11" t="str">
        <f>VLOOKUP(D290,'line assign basis'!$A$8:$D$788,2,FALSE)</f>
        <v>UNBILLED REVENUE INC</v>
      </c>
      <c r="C290" s="14" t="s">
        <v>637</v>
      </c>
      <c r="D290" s="14" t="s">
        <v>635</v>
      </c>
      <c r="E290" s="14">
        <f>IFERROR(VLOOKUP(D290,'line assign basis'!$A$8:$D$622,4,FALSE),"")</f>
        <v>2</v>
      </c>
      <c r="F290" s="32">
        <f>IFERROR(VLOOKUP($D290,'SAP Data'!$A$7:$OA$1791,F$4,FALSE),"")</f>
        <v>-69080</v>
      </c>
      <c r="G290" s="32">
        <f>IFERROR(VLOOKUP($D290,'SAP Data'!$A$7:$OA$1791,G$4,FALSE),"")</f>
        <v>63817</v>
      </c>
      <c r="H290" s="32">
        <f>IFERROR(VLOOKUP($D290,'SAP Data'!$A$7:$OA$1791,H$4,FALSE),"")</f>
        <v>-1920201</v>
      </c>
      <c r="I290" s="32">
        <f>IFERROR(VLOOKUP($D290,'SAP Data'!$A$7:$OA$1791,I$4,FALSE),"")</f>
        <v>-1928151</v>
      </c>
      <c r="J290" s="32">
        <f>IFERROR(VLOOKUP($D290,'SAP Data'!$A$7:$OA$1791,J$4,FALSE),"")</f>
        <v>-1581390</v>
      </c>
      <c r="K290" s="32">
        <f>IFERROR(VLOOKUP($D290,'SAP Data'!$A$7:$OA$1791,K$4,FALSE),"")</f>
        <v>-1634379</v>
      </c>
      <c r="L290" s="32">
        <f>IFERROR(VLOOKUP($D290,'SAP Data'!$A$7:$OA$1795,L$4,FALSE),"")</f>
        <v>-1536089</v>
      </c>
      <c r="M290" s="32">
        <f>IFERROR(VLOOKUP($D290,'SAP Data'!$A$7:$OA$1795,M$4,FALSE),"")</f>
        <v>-816185</v>
      </c>
      <c r="N290" s="32">
        <f>IFERROR(VLOOKUP($D290,'SAP Data'!$A$7:$OA$1795,N$4,FALSE),"")</f>
        <v>-613915</v>
      </c>
      <c r="O290" s="32">
        <f>IFERROR(VLOOKUP($D290,'SAP Data'!$A$7:$OA$1795,O$4,FALSE),"")</f>
        <v>-462360</v>
      </c>
      <c r="P290" s="32">
        <f>IFERROR(VLOOKUP($D290,'SAP Data'!$A$7:$OA$1795,P$4,FALSE),"")</f>
        <v>-349645</v>
      </c>
      <c r="Q290" s="32">
        <f>IFERROR(VLOOKUP($D290,'SAP Data'!$A$7:$OA$1795,Q$4,FALSE),"")</f>
        <v>-405758</v>
      </c>
      <c r="R290" s="32">
        <f>IFERROR(VLOOKUP($D290,'SAP Data'!$A$7:$OA$1795,R$4,FALSE),"")</f>
        <v>-456920</v>
      </c>
      <c r="T290" s="32">
        <f t="shared" si="32"/>
        <v>-953938</v>
      </c>
      <c r="U290" s="13"/>
      <c r="V290" s="13">
        <f t="shared" si="33"/>
        <v>0</v>
      </c>
      <c r="Y290" s="13">
        <f t="shared" si="34"/>
        <v>0</v>
      </c>
      <c r="AA290" s="13">
        <f t="shared" si="35"/>
        <v>0</v>
      </c>
      <c r="AC290" s="13">
        <f t="shared" si="36"/>
        <v>0</v>
      </c>
      <c r="AE290" s="13">
        <f t="shared" si="37"/>
        <v>-953938</v>
      </c>
      <c r="AG290" s="13">
        <f t="shared" si="38"/>
        <v>0</v>
      </c>
      <c r="AI290" s="13">
        <f t="shared" si="39"/>
        <v>0</v>
      </c>
      <c r="AJ290" s="15"/>
    </row>
    <row r="291" spans="2:36" outlineLevel="1" x14ac:dyDescent="0.2">
      <c r="B291" s="11" t="str">
        <f>VLOOKUP(D291,'line assign basis'!$A$8:$D$788,2,FALSE)</f>
        <v>TEMP HOLDING-RATES</v>
      </c>
      <c r="C291" s="14" t="s">
        <v>640</v>
      </c>
      <c r="D291" s="14" t="s">
        <v>638</v>
      </c>
      <c r="E291" s="14">
        <f>IFERROR(VLOOKUP(D291,'line assign basis'!$A$8:$D$622,4,FALSE),"")</f>
        <v>2</v>
      </c>
      <c r="F291" s="32">
        <f>IFERROR(VLOOKUP($D291,'SAP Data'!$A$7:$OA$1791,F$4,FALSE),"")</f>
        <v>0</v>
      </c>
      <c r="G291" s="32">
        <f>IFERROR(VLOOKUP($D291,'SAP Data'!$A$7:$OA$1791,G$4,FALSE),"")</f>
        <v>0</v>
      </c>
      <c r="H291" s="32">
        <f>IFERROR(VLOOKUP($D291,'SAP Data'!$A$7:$OA$1791,H$4,FALSE),"")</f>
        <v>0</v>
      </c>
      <c r="I291" s="32">
        <f>IFERROR(VLOOKUP($D291,'SAP Data'!$A$7:$OA$1791,I$4,FALSE),"")</f>
        <v>0</v>
      </c>
      <c r="J291" s="32">
        <f>IFERROR(VLOOKUP($D291,'SAP Data'!$A$7:$OA$1791,J$4,FALSE),"")</f>
        <v>0</v>
      </c>
      <c r="K291" s="32">
        <f>IFERROR(VLOOKUP($D291,'SAP Data'!$A$7:$OA$1791,K$4,FALSE),"")</f>
        <v>0</v>
      </c>
      <c r="L291" s="32">
        <f>IFERROR(VLOOKUP($D291,'SAP Data'!$A$7:$OA$1795,L$4,FALSE),"")</f>
        <v>0</v>
      </c>
      <c r="M291" s="32">
        <f>IFERROR(VLOOKUP($D291,'SAP Data'!$A$7:$OA$1795,M$4,FALSE),"")</f>
        <v>0</v>
      </c>
      <c r="N291" s="32">
        <f>IFERROR(VLOOKUP($D291,'SAP Data'!$A$7:$OA$1795,N$4,FALSE),"")</f>
        <v>0</v>
      </c>
      <c r="O291" s="32">
        <f>IFERROR(VLOOKUP($D291,'SAP Data'!$A$7:$OA$1795,O$4,FALSE),"")</f>
        <v>0</v>
      </c>
      <c r="P291" s="32">
        <f>IFERROR(VLOOKUP($D291,'SAP Data'!$A$7:$OA$1795,P$4,FALSE),"")</f>
        <v>0</v>
      </c>
      <c r="Q291" s="32">
        <f>IFERROR(VLOOKUP($D291,'SAP Data'!$A$7:$OA$1795,Q$4,FALSE),"")</f>
        <v>0</v>
      </c>
      <c r="R291" s="32">
        <f>IFERROR(VLOOKUP($D291,'SAP Data'!$A$7:$OA$1795,R$4,FALSE),"")</f>
        <v>0</v>
      </c>
      <c r="T291" s="32">
        <f t="shared" si="32"/>
        <v>0</v>
      </c>
      <c r="U291" s="13"/>
      <c r="V291" s="13">
        <f t="shared" si="33"/>
        <v>0</v>
      </c>
      <c r="Y291" s="13">
        <f t="shared" si="34"/>
        <v>0</v>
      </c>
      <c r="AA291" s="13">
        <f t="shared" si="35"/>
        <v>0</v>
      </c>
      <c r="AC291" s="13">
        <f t="shared" si="36"/>
        <v>0</v>
      </c>
      <c r="AE291" s="13">
        <f t="shared" si="37"/>
        <v>0</v>
      </c>
      <c r="AG291" s="13">
        <f t="shared" si="38"/>
        <v>0</v>
      </c>
      <c r="AI291" s="13">
        <f t="shared" si="39"/>
        <v>0</v>
      </c>
      <c r="AJ291" s="15"/>
    </row>
    <row r="292" spans="2:36" outlineLevel="1" x14ac:dyDescent="0.2">
      <c r="B292" s="11" t="str">
        <f>VLOOKUP(D292,'line assign basis'!$A$8:$D$788,2,FALSE)</f>
        <v>250 TAYLOR LEASE DEF</v>
      </c>
      <c r="C292" s="14" t="s">
        <v>640</v>
      </c>
      <c r="D292" s="56" t="s">
        <v>3901</v>
      </c>
      <c r="E292" s="14">
        <f>IFERROR(VLOOKUP(D292,'line assign basis'!$A$8:$D$622,4,FALSE),"")</f>
        <v>2</v>
      </c>
      <c r="F292" s="32">
        <f>IFERROR(VLOOKUP($D292,'SAP Data'!$A$7:$OA$1791,F$4,FALSE),"")</f>
        <v>0</v>
      </c>
      <c r="G292" s="32">
        <f>IFERROR(VLOOKUP($D292,'SAP Data'!$A$7:$OA$1791,G$4,FALSE),"")</f>
        <v>0</v>
      </c>
      <c r="H292" s="32">
        <f>IFERROR(VLOOKUP($D292,'SAP Data'!$A$7:$OA$1791,H$4,FALSE),"")</f>
        <v>0</v>
      </c>
      <c r="I292" s="32">
        <f>IFERROR(VLOOKUP($D292,'SAP Data'!$A$7:$OA$1791,I$4,FALSE),"")</f>
        <v>0</v>
      </c>
      <c r="J292" s="32">
        <f>IFERROR(VLOOKUP($D292,'SAP Data'!$A$7:$OA$1791,J$4,FALSE),"")</f>
        <v>0</v>
      </c>
      <c r="K292" s="32">
        <f>IFERROR(VLOOKUP($D292,'SAP Data'!$A$7:$OA$1791,K$4,FALSE),"")</f>
        <v>0</v>
      </c>
      <c r="L292" s="32">
        <f>IFERROR(VLOOKUP($D292,'SAP Data'!$A$7:$OA$1795,L$4,FALSE),"")</f>
        <v>632826.21</v>
      </c>
      <c r="M292" s="32">
        <f>IFERROR(VLOOKUP($D292,'SAP Data'!$A$7:$OA$1795,M$4,FALSE),"")</f>
        <v>1265652.42</v>
      </c>
      <c r="N292" s="32">
        <f>IFERROR(VLOOKUP($D292,'SAP Data'!$A$7:$OA$1795,N$4,FALSE),"")</f>
        <v>1900098.33</v>
      </c>
      <c r="O292" s="32">
        <f>IFERROR(VLOOKUP($D292,'SAP Data'!$A$7:$OA$1795,O$4,FALSE),"")</f>
        <v>2411680.31</v>
      </c>
      <c r="P292" s="32">
        <f>IFERROR(VLOOKUP($D292,'SAP Data'!$A$7:$OA$1795,P$4,FALSE),"")</f>
        <v>3014600.39</v>
      </c>
      <c r="Q292" s="32">
        <f>IFERROR(VLOOKUP($D292,'SAP Data'!$A$7:$OA$1795,Q$4,FALSE),"")</f>
        <v>3596069.71</v>
      </c>
      <c r="R292" s="32">
        <f>IFERROR(VLOOKUP($D292,'SAP Data'!$A$7:$OA$1795,R$4,FALSE),"")</f>
        <v>3716109.94</v>
      </c>
      <c r="T292" s="32">
        <f t="shared" si="32"/>
        <v>1223248.5283333336</v>
      </c>
      <c r="U292" s="13"/>
      <c r="V292" s="13">
        <f t="shared" si="33"/>
        <v>0</v>
      </c>
      <c r="Y292" s="13">
        <f t="shared" si="34"/>
        <v>0</v>
      </c>
      <c r="AA292" s="13">
        <f t="shared" si="35"/>
        <v>0</v>
      </c>
      <c r="AC292" s="13">
        <f t="shared" si="36"/>
        <v>0</v>
      </c>
      <c r="AE292" s="13">
        <f t="shared" si="37"/>
        <v>1223248.5283333336</v>
      </c>
      <c r="AG292" s="13">
        <f t="shared" si="38"/>
        <v>0</v>
      </c>
      <c r="AI292" s="13">
        <f t="shared" si="39"/>
        <v>0</v>
      </c>
      <c r="AJ292" s="15"/>
    </row>
    <row r="293" spans="2:36" outlineLevel="1" x14ac:dyDescent="0.2">
      <c r="B293" s="11" t="str">
        <f>VLOOKUP(D293,'line assign basis'!$A$8:$D$788,2,FALSE)</f>
        <v>OR CAT DEFERRAL</v>
      </c>
      <c r="C293" s="14" t="s">
        <v>640</v>
      </c>
      <c r="D293" s="56" t="s">
        <v>3902</v>
      </c>
      <c r="E293" s="14">
        <f>IFERROR(VLOOKUP(D293,'line assign basis'!$A$8:$D$622,4,FALSE),"")</f>
        <v>2</v>
      </c>
      <c r="F293" s="32">
        <f>IFERROR(VLOOKUP($D293,'SAP Data'!$A$7:$OA$1791,F$4,FALSE),"")</f>
        <v>0</v>
      </c>
      <c r="G293" s="32">
        <f>IFERROR(VLOOKUP($D293,'SAP Data'!$A$7:$OA$1791,G$4,FALSE),"")</f>
        <v>0</v>
      </c>
      <c r="H293" s="32">
        <f>IFERROR(VLOOKUP($D293,'SAP Data'!$A$7:$OA$1791,H$4,FALSE),"")</f>
        <v>0</v>
      </c>
      <c r="I293" s="32">
        <f>IFERROR(VLOOKUP($D293,'SAP Data'!$A$7:$OA$1791,I$4,FALSE),"")</f>
        <v>0</v>
      </c>
      <c r="J293" s="32">
        <f>IFERROR(VLOOKUP($D293,'SAP Data'!$A$7:$OA$1791,J$4,FALSE),"")</f>
        <v>0</v>
      </c>
      <c r="K293" s="32">
        <f>IFERROR(VLOOKUP($D293,'SAP Data'!$A$7:$OA$1791,K$4,FALSE),"")</f>
        <v>0</v>
      </c>
      <c r="L293" s="32">
        <f>IFERROR(VLOOKUP($D293,'SAP Data'!$A$7:$OA$1795,L$4,FALSE),"")</f>
        <v>2022482</v>
      </c>
      <c r="M293" s="32">
        <f>IFERROR(VLOOKUP($D293,'SAP Data'!$A$7:$OA$1795,M$4,FALSE),"")</f>
        <v>2022482</v>
      </c>
      <c r="N293" s="32">
        <f>IFERROR(VLOOKUP($D293,'SAP Data'!$A$7:$OA$1795,N$4,FALSE),"")</f>
        <v>2124968</v>
      </c>
      <c r="O293" s="32">
        <f>IFERROR(VLOOKUP($D293,'SAP Data'!$A$7:$OA$1795,O$4,FALSE),"")</f>
        <v>1729633.51</v>
      </c>
      <c r="P293" s="32">
        <f>IFERROR(VLOOKUP($D293,'SAP Data'!$A$7:$OA$1795,P$4,FALSE),"")</f>
        <v>1829244.66</v>
      </c>
      <c r="Q293" s="32">
        <f>IFERROR(VLOOKUP($D293,'SAP Data'!$A$7:$OA$1795,Q$4,FALSE),"")</f>
        <v>1840667.29</v>
      </c>
      <c r="R293" s="32">
        <f>IFERROR(VLOOKUP($D293,'SAP Data'!$A$7:$OA$1795,R$4,FALSE),"")</f>
        <v>2035150.77</v>
      </c>
      <c r="T293" s="32">
        <f t="shared" si="32"/>
        <v>1048921.0704166668</v>
      </c>
      <c r="U293" s="13"/>
      <c r="V293" s="13">
        <f t="shared" si="33"/>
        <v>0</v>
      </c>
      <c r="Y293" s="13">
        <f t="shared" si="34"/>
        <v>0</v>
      </c>
      <c r="AA293" s="13">
        <f t="shared" si="35"/>
        <v>0</v>
      </c>
      <c r="AC293" s="13">
        <f t="shared" si="36"/>
        <v>0</v>
      </c>
      <c r="AE293" s="13">
        <f t="shared" si="37"/>
        <v>1048921.0704166668</v>
      </c>
      <c r="AG293" s="13">
        <f t="shared" si="38"/>
        <v>0</v>
      </c>
      <c r="AI293" s="13">
        <f t="shared" si="39"/>
        <v>0</v>
      </c>
      <c r="AJ293" s="15"/>
    </row>
    <row r="294" spans="2:36" outlineLevel="1" x14ac:dyDescent="0.2">
      <c r="B294" s="11" t="str">
        <f>VLOOKUP(D294,'line assign basis'!$A$8:$D$788,2,FALSE)</f>
        <v>OR CAT ASC 740 ADJ</v>
      </c>
      <c r="C294" s="14" t="s">
        <v>3915</v>
      </c>
      <c r="D294" s="56" t="s">
        <v>3933</v>
      </c>
      <c r="E294" s="14">
        <f>IFERROR(VLOOKUP(D294,'line assign basis'!$A$8:$D$622,4,FALSE),"")</f>
        <v>2</v>
      </c>
      <c r="F294" s="32">
        <f>IFERROR(VLOOKUP($D294,'SAP Data'!$A$7:$OA$1791,F$4,FALSE),"")</f>
        <v>0</v>
      </c>
      <c r="G294" s="32">
        <f>IFERROR(VLOOKUP($D294,'SAP Data'!$A$7:$OA$1791,G$4,FALSE),"")</f>
        <v>0</v>
      </c>
      <c r="H294" s="32">
        <f>IFERROR(VLOOKUP($D294,'SAP Data'!$A$7:$OA$1791,H$4,FALSE),"")</f>
        <v>0</v>
      </c>
      <c r="I294" s="32">
        <f>IFERROR(VLOOKUP($D294,'SAP Data'!$A$7:$OA$1791,I$4,FALSE),"")</f>
        <v>0</v>
      </c>
      <c r="J294" s="32">
        <f>IFERROR(VLOOKUP($D294,'SAP Data'!$A$7:$OA$1791,J$4,FALSE),"")</f>
        <v>0</v>
      </c>
      <c r="K294" s="32">
        <f>IFERROR(VLOOKUP($D294,'SAP Data'!$A$7:$OA$1791,K$4,FALSE),"")</f>
        <v>0</v>
      </c>
      <c r="L294" s="32">
        <f>IFERROR(VLOOKUP($D294,'SAP Data'!$A$7:$OA$1795,L$4,FALSE),"")</f>
        <v>0</v>
      </c>
      <c r="M294" s="32">
        <f>IFERROR(VLOOKUP($D294,'SAP Data'!$A$7:$OA$1795,M$4,FALSE),"")</f>
        <v>0</v>
      </c>
      <c r="N294" s="32">
        <f>IFERROR(VLOOKUP($D294,'SAP Data'!$A$7:$OA$1795,N$4,FALSE),"")</f>
        <v>0</v>
      </c>
      <c r="O294" s="32">
        <f>IFERROR(VLOOKUP($D294,'SAP Data'!$A$7:$OA$1795,O$4,FALSE),"")</f>
        <v>179078</v>
      </c>
      <c r="P294" s="32">
        <f>IFERROR(VLOOKUP($D294,'SAP Data'!$A$7:$OA$1795,P$4,FALSE),"")</f>
        <v>-250931</v>
      </c>
      <c r="Q294" s="32">
        <f>IFERROR(VLOOKUP($D294,'SAP Data'!$A$7:$OA$1795,Q$4,FALSE),"")</f>
        <v>-535641</v>
      </c>
      <c r="R294" s="32">
        <f>IFERROR(VLOOKUP($D294,'SAP Data'!$A$7:$OA$1795,R$4,FALSE),"")</f>
        <v>-941552</v>
      </c>
      <c r="T294" s="32">
        <f t="shared" si="32"/>
        <v>-89855.833333333328</v>
      </c>
      <c r="U294" s="13"/>
      <c r="V294" s="13">
        <f t="shared" si="33"/>
        <v>0</v>
      </c>
      <c r="Y294" s="13">
        <f t="shared" si="34"/>
        <v>0</v>
      </c>
      <c r="AA294" s="13">
        <f t="shared" si="35"/>
        <v>0</v>
      </c>
      <c r="AC294" s="13">
        <f t="shared" si="36"/>
        <v>0</v>
      </c>
      <c r="AE294" s="13">
        <f t="shared" si="37"/>
        <v>-89855.833333333328</v>
      </c>
      <c r="AG294" s="13">
        <f t="shared" si="38"/>
        <v>0</v>
      </c>
      <c r="AI294" s="13">
        <f t="shared" si="39"/>
        <v>0</v>
      </c>
      <c r="AJ294" s="15"/>
    </row>
    <row r="295" spans="2:36" outlineLevel="1" x14ac:dyDescent="0.2">
      <c r="B295" s="11" t="str">
        <f>VLOOKUP(D295,'line assign basis'!$A$8:$D$788,2,FALSE)</f>
        <v>SEC DEF INT REV IND</v>
      </c>
      <c r="C295" s="14" t="s">
        <v>643</v>
      </c>
      <c r="D295" s="14" t="s">
        <v>641</v>
      </c>
      <c r="E295" s="14">
        <f>IFERROR(VLOOKUP(D295,'line assign basis'!$A$8:$D$622,4,FALSE),"")</f>
        <v>2</v>
      </c>
      <c r="F295" s="32">
        <f>IFERROR(VLOOKUP($D295,'SAP Data'!$A$7:$OA$1791,F$4,FALSE),"")</f>
        <v>-9596.65</v>
      </c>
      <c r="G295" s="32">
        <f>IFERROR(VLOOKUP($D295,'SAP Data'!$A$7:$OA$1791,G$4,FALSE),"")</f>
        <v>-12475.77</v>
      </c>
      <c r="H295" s="32">
        <f>IFERROR(VLOOKUP($D295,'SAP Data'!$A$7:$OA$1791,H$4,FALSE),"")</f>
        <v>-4306.68</v>
      </c>
      <c r="I295" s="32">
        <f>IFERROR(VLOOKUP($D295,'SAP Data'!$A$7:$OA$1791,I$4,FALSE),"")</f>
        <v>-8758.7000000000007</v>
      </c>
      <c r="J295" s="32">
        <f>IFERROR(VLOOKUP($D295,'SAP Data'!$A$7:$OA$1791,J$4,FALSE),"")</f>
        <v>-13237.86</v>
      </c>
      <c r="K295" s="32">
        <f>IFERROR(VLOOKUP($D295,'SAP Data'!$A$7:$OA$1791,K$4,FALSE),"")</f>
        <v>-19661.2</v>
      </c>
      <c r="L295" s="32">
        <f>IFERROR(VLOOKUP($D295,'SAP Data'!$A$7:$OA$1795,L$4,FALSE),"")</f>
        <v>-19661.2</v>
      </c>
      <c r="M295" s="32">
        <f>IFERROR(VLOOKUP($D295,'SAP Data'!$A$7:$OA$1795,M$4,FALSE),"")</f>
        <v>-19661.2</v>
      </c>
      <c r="N295" s="32">
        <f>IFERROR(VLOOKUP($D295,'SAP Data'!$A$7:$OA$1795,N$4,FALSE),"")</f>
        <v>-19661.2</v>
      </c>
      <c r="O295" s="32">
        <f>IFERROR(VLOOKUP($D295,'SAP Data'!$A$7:$OA$1795,O$4,FALSE),"")</f>
        <v>-19661.2</v>
      </c>
      <c r="P295" s="32">
        <f>IFERROR(VLOOKUP($D295,'SAP Data'!$A$7:$OA$1795,P$4,FALSE),"")</f>
        <v>-21240.91</v>
      </c>
      <c r="Q295" s="32">
        <f>IFERROR(VLOOKUP($D295,'SAP Data'!$A$7:$OA$1795,Q$4,FALSE),"")</f>
        <v>-24409.96</v>
      </c>
      <c r="R295" s="32">
        <f>IFERROR(VLOOKUP($D295,'SAP Data'!$A$7:$OA$1795,R$4,FALSE),"")</f>
        <v>-27598.34</v>
      </c>
      <c r="T295" s="32">
        <f t="shared" si="32"/>
        <v>-16777.781250000004</v>
      </c>
      <c r="U295" s="13"/>
      <c r="V295" s="13">
        <f t="shared" si="33"/>
        <v>0</v>
      </c>
      <c r="Y295" s="13">
        <f t="shared" si="34"/>
        <v>0</v>
      </c>
      <c r="AA295" s="13">
        <f t="shared" si="35"/>
        <v>0</v>
      </c>
      <c r="AC295" s="13">
        <f t="shared" si="36"/>
        <v>0</v>
      </c>
      <c r="AE295" s="13">
        <f t="shared" si="37"/>
        <v>-16777.781250000004</v>
      </c>
      <c r="AG295" s="13">
        <f t="shared" si="38"/>
        <v>0</v>
      </c>
      <c r="AI295" s="13">
        <f t="shared" si="39"/>
        <v>0</v>
      </c>
      <c r="AJ295" s="15"/>
    </row>
    <row r="296" spans="2:36" outlineLevel="1" x14ac:dyDescent="0.2">
      <c r="B296" s="11" t="str">
        <f>VLOOKUP(D296,'line assign basis'!$A$8:$D$788,2,FALSE)</f>
        <v>DEF OR INDSTRIAL DSM</v>
      </c>
      <c r="C296" s="14" t="s">
        <v>646</v>
      </c>
      <c r="D296" s="14" t="s">
        <v>644</v>
      </c>
      <c r="E296" s="14">
        <f>IFERROR(VLOOKUP(D296,'line assign basis'!$A$8:$D$622,4,FALSE),"")</f>
        <v>2</v>
      </c>
      <c r="F296" s="32">
        <f>IFERROR(VLOOKUP($D296,'SAP Data'!$A$7:$OA$1791,F$4,FALSE),"")</f>
        <v>3136365.99</v>
      </c>
      <c r="G296" s="32">
        <f>IFERROR(VLOOKUP($D296,'SAP Data'!$A$7:$OA$1791,G$4,FALSE),"")</f>
        <v>4645703.99</v>
      </c>
      <c r="H296" s="32">
        <f>IFERROR(VLOOKUP($D296,'SAP Data'!$A$7:$OA$1791,H$4,FALSE),"")</f>
        <v>2304753.86</v>
      </c>
      <c r="I296" s="32">
        <f>IFERROR(VLOOKUP($D296,'SAP Data'!$A$7:$OA$1791,I$4,FALSE),"")</f>
        <v>2318807.1</v>
      </c>
      <c r="J296" s="32">
        <f>IFERROR(VLOOKUP($D296,'SAP Data'!$A$7:$OA$1791,J$4,FALSE),"")</f>
        <v>2332946.0299999998</v>
      </c>
      <c r="K296" s="32">
        <f>IFERROR(VLOOKUP($D296,'SAP Data'!$A$7:$OA$1791,K$4,FALSE),"")</f>
        <v>3745282.71</v>
      </c>
      <c r="L296" s="32">
        <f>IFERROR(VLOOKUP($D296,'SAP Data'!$A$7:$OA$1795,L$4,FALSE),"")</f>
        <v>3745282.71</v>
      </c>
      <c r="M296" s="32">
        <f>IFERROR(VLOOKUP($D296,'SAP Data'!$A$7:$OA$1795,M$4,FALSE),"")</f>
        <v>3745282.71</v>
      </c>
      <c r="N296" s="32">
        <f>IFERROR(VLOOKUP($D296,'SAP Data'!$A$7:$OA$1795,N$4,FALSE),"")</f>
        <v>3745282.71</v>
      </c>
      <c r="O296" s="32">
        <f>IFERROR(VLOOKUP($D296,'SAP Data'!$A$7:$OA$1795,O$4,FALSE),"")</f>
        <v>3745282.71</v>
      </c>
      <c r="P296" s="32">
        <f>IFERROR(VLOOKUP($D296,'SAP Data'!$A$7:$OA$1795,P$4,FALSE),"")</f>
        <v>5143394.25</v>
      </c>
      <c r="Q296" s="32">
        <f>IFERROR(VLOOKUP($D296,'SAP Data'!$A$7:$OA$1795,Q$4,FALSE),"")</f>
        <v>5151919.24</v>
      </c>
      <c r="R296" s="32">
        <f>IFERROR(VLOOKUP($D296,'SAP Data'!$A$7:$OA$1795,R$4,FALSE),"")</f>
        <v>5160496.21</v>
      </c>
      <c r="T296" s="32">
        <f t="shared" si="32"/>
        <v>3731030.76</v>
      </c>
      <c r="U296" s="13"/>
      <c r="V296" s="13">
        <f t="shared" si="33"/>
        <v>0</v>
      </c>
      <c r="Y296" s="13">
        <f t="shared" si="34"/>
        <v>0</v>
      </c>
      <c r="AA296" s="13">
        <f t="shared" si="35"/>
        <v>0</v>
      </c>
      <c r="AC296" s="13">
        <f t="shared" si="36"/>
        <v>0</v>
      </c>
      <c r="AE296" s="13">
        <f t="shared" si="37"/>
        <v>3731030.76</v>
      </c>
      <c r="AG296" s="13">
        <f t="shared" si="38"/>
        <v>0</v>
      </c>
      <c r="AI296" s="13">
        <f t="shared" si="39"/>
        <v>0</v>
      </c>
      <c r="AJ296" s="15"/>
    </row>
    <row r="297" spans="2:36" outlineLevel="1" x14ac:dyDescent="0.2">
      <c r="B297" s="11" t="str">
        <f>VLOOKUP(D297,'line assign basis'!$A$8:$D$788,2,FALSE)</f>
        <v>AMORT OR DSM-INDUSTR</v>
      </c>
      <c r="C297" s="14" t="s">
        <v>649</v>
      </c>
      <c r="D297" s="14" t="s">
        <v>647</v>
      </c>
      <c r="E297" s="14">
        <f>IFERROR(VLOOKUP(D297,'line assign basis'!$A$8:$D$622,4,FALSE),"")</f>
        <v>2</v>
      </c>
      <c r="F297" s="32">
        <f>IFERROR(VLOOKUP($D297,'SAP Data'!$A$7:$OA$1791,F$4,FALSE),"")</f>
        <v>652401.53</v>
      </c>
      <c r="G297" s="32">
        <f>IFERROR(VLOOKUP($D297,'SAP Data'!$A$7:$OA$1791,G$4,FALSE),"")</f>
        <v>155602.64000000001</v>
      </c>
      <c r="H297" s="32">
        <f>IFERROR(VLOOKUP($D297,'SAP Data'!$A$7:$OA$1791,H$4,FALSE),"")</f>
        <v>2138896.19</v>
      </c>
      <c r="I297" s="32">
        <f>IFERROR(VLOOKUP($D297,'SAP Data'!$A$7:$OA$1791,I$4,FALSE),"")</f>
        <v>1843555.35</v>
      </c>
      <c r="J297" s="32">
        <f>IFERROR(VLOOKUP($D297,'SAP Data'!$A$7:$OA$1791,J$4,FALSE),"")</f>
        <v>1527424.06</v>
      </c>
      <c r="K297" s="32">
        <f>IFERROR(VLOOKUP($D297,'SAP Data'!$A$7:$OA$1791,K$4,FALSE),"")</f>
        <v>1231865.55</v>
      </c>
      <c r="L297" s="32">
        <f>IFERROR(VLOOKUP($D297,'SAP Data'!$A$7:$OA$1795,L$4,FALSE),"")</f>
        <v>942127.04</v>
      </c>
      <c r="M297" s="32">
        <f>IFERROR(VLOOKUP($D297,'SAP Data'!$A$7:$OA$1795,M$4,FALSE),"")</f>
        <v>713527.71</v>
      </c>
      <c r="N297" s="32">
        <f>IFERROR(VLOOKUP($D297,'SAP Data'!$A$7:$OA$1795,N$4,FALSE),"")</f>
        <v>539680.79</v>
      </c>
      <c r="O297" s="32">
        <f>IFERROR(VLOOKUP($D297,'SAP Data'!$A$7:$OA$1795,O$4,FALSE),"")</f>
        <v>369280.26</v>
      </c>
      <c r="P297" s="32">
        <f>IFERROR(VLOOKUP($D297,'SAP Data'!$A$7:$OA$1795,P$4,FALSE),"")</f>
        <v>215862.72</v>
      </c>
      <c r="Q297" s="32">
        <f>IFERROR(VLOOKUP($D297,'SAP Data'!$A$7:$OA$1795,Q$4,FALSE),"")</f>
        <v>70022.94</v>
      </c>
      <c r="R297" s="32">
        <f>IFERROR(VLOOKUP($D297,'SAP Data'!$A$7:$OA$1795,R$4,FALSE),"")</f>
        <v>-77068.22</v>
      </c>
      <c r="T297" s="32">
        <f t="shared" si="32"/>
        <v>836292.65874999994</v>
      </c>
      <c r="U297" s="13"/>
      <c r="V297" s="13">
        <f t="shared" si="33"/>
        <v>0</v>
      </c>
      <c r="Y297" s="13">
        <f t="shared" si="34"/>
        <v>0</v>
      </c>
      <c r="AA297" s="13">
        <f t="shared" si="35"/>
        <v>0</v>
      </c>
      <c r="AC297" s="13">
        <f t="shared" si="36"/>
        <v>0</v>
      </c>
      <c r="AE297" s="13">
        <f t="shared" si="37"/>
        <v>836292.65874999994</v>
      </c>
      <c r="AG297" s="13">
        <f t="shared" si="38"/>
        <v>0</v>
      </c>
      <c r="AI297" s="13">
        <f t="shared" si="39"/>
        <v>0</v>
      </c>
      <c r="AJ297" s="15"/>
    </row>
    <row r="298" spans="2:36" outlineLevel="1" x14ac:dyDescent="0.2">
      <c r="B298" s="11" t="str">
        <f>VLOOKUP(D298,'line assign basis'!$A$8:$D$788,2,FALSE)</f>
        <v>DEF WA GREAT PROGRAM</v>
      </c>
      <c r="C298" s="14" t="s">
        <v>652</v>
      </c>
      <c r="D298" s="14" t="s">
        <v>650</v>
      </c>
      <c r="E298" s="14">
        <f>IFERROR(VLOOKUP(D298,'line assign basis'!$A$8:$D$622,4,FALSE),"")</f>
        <v>2</v>
      </c>
      <c r="F298" s="32">
        <f>IFERROR(VLOOKUP($D298,'SAP Data'!$A$7:$OA$1791,F$4,FALSE),"")</f>
        <v>268909.27</v>
      </c>
      <c r="G298" s="32">
        <f>IFERROR(VLOOKUP($D298,'SAP Data'!$A$7:$OA$1791,G$4,FALSE),"")</f>
        <v>274111.65000000002</v>
      </c>
      <c r="H298" s="32">
        <f>IFERROR(VLOOKUP($D298,'SAP Data'!$A$7:$OA$1791,H$4,FALSE),"")</f>
        <v>31118.62</v>
      </c>
      <c r="I298" s="32">
        <f>IFERROR(VLOOKUP($D298,'SAP Data'!$A$7:$OA$1791,I$4,FALSE),"")</f>
        <v>77260.86</v>
      </c>
      <c r="J298" s="32">
        <f>IFERROR(VLOOKUP($D298,'SAP Data'!$A$7:$OA$1791,J$4,FALSE),"")</f>
        <v>129179.46</v>
      </c>
      <c r="K298" s="32">
        <f>IFERROR(VLOOKUP($D298,'SAP Data'!$A$7:$OA$1791,K$4,FALSE),"")</f>
        <v>169204.55</v>
      </c>
      <c r="L298" s="32">
        <f>IFERROR(VLOOKUP($D298,'SAP Data'!$A$7:$OA$1795,L$4,FALSE),"")</f>
        <v>210832.93</v>
      </c>
      <c r="M298" s="32">
        <f>IFERROR(VLOOKUP($D298,'SAP Data'!$A$7:$OA$1795,M$4,FALSE),"")</f>
        <v>231153.57</v>
      </c>
      <c r="N298" s="32">
        <f>IFERROR(VLOOKUP($D298,'SAP Data'!$A$7:$OA$1795,N$4,FALSE),"")</f>
        <v>264517.3</v>
      </c>
      <c r="O298" s="32">
        <f>IFERROR(VLOOKUP($D298,'SAP Data'!$A$7:$OA$1795,O$4,FALSE),"")</f>
        <v>305259.57</v>
      </c>
      <c r="P298" s="32">
        <f>IFERROR(VLOOKUP($D298,'SAP Data'!$A$7:$OA$1795,P$4,FALSE),"")</f>
        <v>338963.41</v>
      </c>
      <c r="Q298" s="32">
        <f>IFERROR(VLOOKUP($D298,'SAP Data'!$A$7:$OA$1795,Q$4,FALSE),"")</f>
        <v>367415.08</v>
      </c>
      <c r="R298" s="32">
        <f>IFERROR(VLOOKUP($D298,'SAP Data'!$A$7:$OA$1795,R$4,FALSE),"")</f>
        <v>389004.83</v>
      </c>
      <c r="T298" s="32">
        <f t="shared" si="32"/>
        <v>227331.17083333331</v>
      </c>
      <c r="U298" s="13"/>
      <c r="V298" s="13">
        <f t="shared" si="33"/>
        <v>0</v>
      </c>
      <c r="Y298" s="13">
        <f t="shared" si="34"/>
        <v>0</v>
      </c>
      <c r="AA298" s="13">
        <f t="shared" si="35"/>
        <v>0</v>
      </c>
      <c r="AC298" s="13">
        <f t="shared" si="36"/>
        <v>0</v>
      </c>
      <c r="AE298" s="13">
        <f t="shared" si="37"/>
        <v>227331.17083333331</v>
      </c>
      <c r="AG298" s="13">
        <f t="shared" si="38"/>
        <v>0</v>
      </c>
      <c r="AI298" s="13">
        <f t="shared" si="39"/>
        <v>0</v>
      </c>
      <c r="AJ298" s="15"/>
    </row>
    <row r="299" spans="2:36" outlineLevel="1" x14ac:dyDescent="0.2">
      <c r="B299" s="11" t="str">
        <f>VLOOKUP(D299,'line assign basis'!$A$8:$D$788,2,FALSE)</f>
        <v>AMORT WA GREAT PRGM</v>
      </c>
      <c r="C299" s="14" t="s">
        <v>655</v>
      </c>
      <c r="D299" s="14" t="s">
        <v>653</v>
      </c>
      <c r="E299" s="14">
        <f>IFERROR(VLOOKUP(D299,'line assign basis'!$A$8:$D$622,4,FALSE),"")</f>
        <v>2</v>
      </c>
      <c r="F299" s="32">
        <f>IFERROR(VLOOKUP($D299,'SAP Data'!$A$7:$OA$1791,F$4,FALSE),"")</f>
        <v>22245.42</v>
      </c>
      <c r="G299" s="32">
        <f>IFERROR(VLOOKUP($D299,'SAP Data'!$A$7:$OA$1791,G$4,FALSE),"")</f>
        <v>2842.29</v>
      </c>
      <c r="H299" s="32">
        <f>IFERROR(VLOOKUP($D299,'SAP Data'!$A$7:$OA$1791,H$4,FALSE),"")</f>
        <v>242910.43</v>
      </c>
      <c r="I299" s="32">
        <f>IFERROR(VLOOKUP($D299,'SAP Data'!$A$7:$OA$1791,I$4,FALSE),"")</f>
        <v>204623.71</v>
      </c>
      <c r="J299" s="32">
        <f>IFERROR(VLOOKUP($D299,'SAP Data'!$A$7:$OA$1791,J$4,FALSE),"")</f>
        <v>161605.98000000001</v>
      </c>
      <c r="K299" s="32">
        <f>IFERROR(VLOOKUP($D299,'SAP Data'!$A$7:$OA$1791,K$4,FALSE),"")</f>
        <v>125766.42</v>
      </c>
      <c r="L299" s="32">
        <f>IFERROR(VLOOKUP($D299,'SAP Data'!$A$7:$OA$1795,L$4,FALSE),"")</f>
        <v>90943.9</v>
      </c>
      <c r="M299" s="32">
        <f>IFERROR(VLOOKUP($D299,'SAP Data'!$A$7:$OA$1795,M$4,FALSE),"")</f>
        <v>64417.1</v>
      </c>
      <c r="N299" s="32">
        <f>IFERROR(VLOOKUP($D299,'SAP Data'!$A$7:$OA$1795,N$4,FALSE),"")</f>
        <v>50077.16</v>
      </c>
      <c r="O299" s="32">
        <f>IFERROR(VLOOKUP($D299,'SAP Data'!$A$7:$OA$1795,O$4,FALSE),"")</f>
        <v>38982.79</v>
      </c>
      <c r="P299" s="32">
        <f>IFERROR(VLOOKUP($D299,'SAP Data'!$A$7:$OA$1795,P$4,FALSE),"")</f>
        <v>30285.62</v>
      </c>
      <c r="Q299" s="32">
        <f>IFERROR(VLOOKUP($D299,'SAP Data'!$A$7:$OA$1795,Q$4,FALSE),"")</f>
        <v>23344.46</v>
      </c>
      <c r="R299" s="32">
        <f>IFERROR(VLOOKUP($D299,'SAP Data'!$A$7:$OA$1795,R$4,FALSE),"")</f>
        <v>16019.05</v>
      </c>
      <c r="T299" s="32">
        <f t="shared" si="32"/>
        <v>87911.007916666669</v>
      </c>
      <c r="U299" s="13"/>
      <c r="V299" s="13">
        <f t="shared" si="33"/>
        <v>0</v>
      </c>
      <c r="Y299" s="13">
        <f t="shared" si="34"/>
        <v>0</v>
      </c>
      <c r="AA299" s="13">
        <f t="shared" si="35"/>
        <v>0</v>
      </c>
      <c r="AC299" s="13">
        <f t="shared" si="36"/>
        <v>0</v>
      </c>
      <c r="AE299" s="13">
        <f t="shared" si="37"/>
        <v>87911.007916666669</v>
      </c>
      <c r="AG299" s="13">
        <f t="shared" si="38"/>
        <v>0</v>
      </c>
      <c r="AI299" s="13">
        <f t="shared" si="39"/>
        <v>0</v>
      </c>
      <c r="AJ299" s="15"/>
    </row>
    <row r="300" spans="2:36" outlineLevel="1" x14ac:dyDescent="0.2">
      <c r="B300" s="11" t="str">
        <f>VLOOKUP(D300,'line assign basis'!$A$8:$D$788,2,FALSE)</f>
        <v>DEFER OR PUC FEE</v>
      </c>
      <c r="C300" s="14" t="s">
        <v>658</v>
      </c>
      <c r="D300" s="14" t="s">
        <v>656</v>
      </c>
      <c r="E300" s="14">
        <f>IFERROR(VLOOKUP(D300,'line assign basis'!$A$8:$D$622,4,FALSE),"")</f>
        <v>2</v>
      </c>
      <c r="F300" s="32">
        <f>IFERROR(VLOOKUP($D300,'SAP Data'!$A$7:$OA$1791,F$4,FALSE),"")</f>
        <v>141987.51</v>
      </c>
      <c r="G300" s="32">
        <f>IFERROR(VLOOKUP($D300,'SAP Data'!$A$7:$OA$1791,G$4,FALSE),"")</f>
        <v>142853.28</v>
      </c>
      <c r="H300" s="32">
        <f>IFERROR(VLOOKUP($D300,'SAP Data'!$A$7:$OA$1791,H$4,FALSE),"")</f>
        <v>0</v>
      </c>
      <c r="I300" s="32">
        <f>IFERROR(VLOOKUP($D300,'SAP Data'!$A$7:$OA$1791,I$4,FALSE),"")</f>
        <v>0</v>
      </c>
      <c r="J300" s="32">
        <f>IFERROR(VLOOKUP($D300,'SAP Data'!$A$7:$OA$1791,J$4,FALSE),"")</f>
        <v>0</v>
      </c>
      <c r="K300" s="32">
        <f>IFERROR(VLOOKUP($D300,'SAP Data'!$A$7:$OA$1791,K$4,FALSE),"")</f>
        <v>0</v>
      </c>
      <c r="L300" s="32">
        <f>IFERROR(VLOOKUP($D300,'SAP Data'!$A$7:$OA$1795,L$4,FALSE),"")</f>
        <v>321079.69</v>
      </c>
      <c r="M300" s="32">
        <f>IFERROR(VLOOKUP($D300,'SAP Data'!$A$7:$OA$1795,M$4,FALSE),"")</f>
        <v>323037.46999999997</v>
      </c>
      <c r="N300" s="32">
        <f>IFERROR(VLOOKUP($D300,'SAP Data'!$A$7:$OA$1795,N$4,FALSE),"")</f>
        <v>325007.19</v>
      </c>
      <c r="O300" s="32">
        <f>IFERROR(VLOOKUP($D300,'SAP Data'!$A$7:$OA$1795,O$4,FALSE),"")</f>
        <v>326988.92</v>
      </c>
      <c r="P300" s="32">
        <f>IFERROR(VLOOKUP($D300,'SAP Data'!$A$7:$OA$1795,P$4,FALSE),"")</f>
        <v>328982.73</v>
      </c>
      <c r="Q300" s="32">
        <f>IFERROR(VLOOKUP($D300,'SAP Data'!$A$7:$OA$1795,Q$4,FALSE),"")</f>
        <v>330988.7</v>
      </c>
      <c r="R300" s="32">
        <f>IFERROR(VLOOKUP($D300,'SAP Data'!$A$7:$OA$1795,R$4,FALSE),"")</f>
        <v>333006.90000000002</v>
      </c>
      <c r="T300" s="32">
        <f t="shared" si="32"/>
        <v>194702.93208333335</v>
      </c>
      <c r="U300" s="13"/>
      <c r="V300" s="13">
        <f t="shared" si="33"/>
        <v>0</v>
      </c>
      <c r="Y300" s="13">
        <f t="shared" si="34"/>
        <v>0</v>
      </c>
      <c r="AA300" s="13">
        <f t="shared" si="35"/>
        <v>0</v>
      </c>
      <c r="AC300" s="13">
        <f t="shared" si="36"/>
        <v>0</v>
      </c>
      <c r="AE300" s="13">
        <f t="shared" si="37"/>
        <v>194702.93208333335</v>
      </c>
      <c r="AG300" s="13">
        <f t="shared" si="38"/>
        <v>0</v>
      </c>
      <c r="AI300" s="13">
        <f t="shared" si="39"/>
        <v>0</v>
      </c>
      <c r="AJ300" s="15"/>
    </row>
    <row r="301" spans="2:36" outlineLevel="1" x14ac:dyDescent="0.2">
      <c r="B301" s="11" t="str">
        <f>VLOOKUP(D301,'line assign basis'!$A$8:$D$788,2,FALSE)</f>
        <v>AMORT OR PUC FEE</v>
      </c>
      <c r="C301" s="14" t="s">
        <v>661</v>
      </c>
      <c r="D301" s="14" t="s">
        <v>659</v>
      </c>
      <c r="E301" s="14">
        <f>IFERROR(VLOOKUP(D301,'line assign basis'!$A$8:$D$622,4,FALSE),"")</f>
        <v>2</v>
      </c>
      <c r="F301" s="32">
        <f>IFERROR(VLOOKUP($D301,'SAP Data'!$A$7:$OA$1791,F$4,FALSE),"")</f>
        <v>9479.67</v>
      </c>
      <c r="G301" s="32">
        <f>IFERROR(VLOOKUP($D301,'SAP Data'!$A$7:$OA$1791,G$4,FALSE),"")</f>
        <v>-4799.6000000000004</v>
      </c>
      <c r="H301" s="32">
        <f>IFERROR(VLOOKUP($D301,'SAP Data'!$A$7:$OA$1791,H$4,FALSE),"")</f>
        <v>119295.43</v>
      </c>
      <c r="I301" s="32">
        <f>IFERROR(VLOOKUP($D301,'SAP Data'!$A$7:$OA$1791,I$4,FALSE),"")</f>
        <v>99605.9</v>
      </c>
      <c r="J301" s="32">
        <f>IFERROR(VLOOKUP($D301,'SAP Data'!$A$7:$OA$1791,J$4,FALSE),"")</f>
        <v>78092.479999999996</v>
      </c>
      <c r="K301" s="32">
        <f>IFERROR(VLOOKUP($D301,'SAP Data'!$A$7:$OA$1791,K$4,FALSE),"")</f>
        <v>59941.54</v>
      </c>
      <c r="L301" s="32">
        <f>IFERROR(VLOOKUP($D301,'SAP Data'!$A$7:$OA$1795,L$4,FALSE),"")</f>
        <v>42560.57</v>
      </c>
      <c r="M301" s="32">
        <f>IFERROR(VLOOKUP($D301,'SAP Data'!$A$7:$OA$1795,M$4,FALSE),"")</f>
        <v>29247.93</v>
      </c>
      <c r="N301" s="32">
        <f>IFERROR(VLOOKUP($D301,'SAP Data'!$A$7:$OA$1795,N$4,FALSE),"")</f>
        <v>21868.75</v>
      </c>
      <c r="O301" s="32">
        <f>IFERROR(VLOOKUP($D301,'SAP Data'!$A$7:$OA$1795,O$4,FALSE),"")</f>
        <v>16043.69</v>
      </c>
      <c r="P301" s="32">
        <f>IFERROR(VLOOKUP($D301,'SAP Data'!$A$7:$OA$1795,P$4,FALSE),"")</f>
        <v>11504.41</v>
      </c>
      <c r="Q301" s="32">
        <f>IFERROR(VLOOKUP($D301,'SAP Data'!$A$7:$OA$1795,Q$4,FALSE),"")</f>
        <v>7811.67</v>
      </c>
      <c r="R301" s="32">
        <f>IFERROR(VLOOKUP($D301,'SAP Data'!$A$7:$OA$1795,R$4,FALSE),"")</f>
        <v>3996.69</v>
      </c>
      <c r="T301" s="32">
        <f t="shared" si="32"/>
        <v>40659.245833333327</v>
      </c>
      <c r="U301" s="13"/>
      <c r="V301" s="13">
        <f t="shared" si="33"/>
        <v>0</v>
      </c>
      <c r="Y301" s="13">
        <f t="shared" si="34"/>
        <v>0</v>
      </c>
      <c r="AA301" s="13">
        <f t="shared" si="35"/>
        <v>0</v>
      </c>
      <c r="AC301" s="13">
        <f t="shared" si="36"/>
        <v>0</v>
      </c>
      <c r="AE301" s="13">
        <f t="shared" si="37"/>
        <v>40659.245833333327</v>
      </c>
      <c r="AG301" s="13">
        <f t="shared" si="38"/>
        <v>0</v>
      </c>
      <c r="AI301" s="13">
        <f t="shared" si="39"/>
        <v>0</v>
      </c>
      <c r="AJ301" s="15"/>
    </row>
    <row r="302" spans="2:36" outlineLevel="1" x14ac:dyDescent="0.2">
      <c r="B302" s="11" t="str">
        <f>VLOOKUP(D302,'line assign basis'!$A$8:$D$788,2,FALSE)</f>
        <v>OR DEF WARM - Res</v>
      </c>
      <c r="C302" s="14" t="s">
        <v>664</v>
      </c>
      <c r="D302" s="14" t="s">
        <v>662</v>
      </c>
      <c r="E302" s="14">
        <f>IFERROR(VLOOKUP(D302,'line assign basis'!$A$8:$D$622,4,FALSE),"")</f>
        <v>2</v>
      </c>
      <c r="F302" s="32">
        <f>IFERROR(VLOOKUP($D302,'SAP Data'!$A$7:$OA$1791,F$4,FALSE),"")</f>
        <v>-539917.54</v>
      </c>
      <c r="G302" s="32">
        <f>IFERROR(VLOOKUP($D302,'SAP Data'!$A$7:$OA$1791,G$4,FALSE),"")</f>
        <v>-542075.18000000005</v>
      </c>
      <c r="H302" s="32">
        <f>IFERROR(VLOOKUP($D302,'SAP Data'!$A$7:$OA$1791,H$4,FALSE),"")</f>
        <v>63.34</v>
      </c>
      <c r="I302" s="32">
        <f>IFERROR(VLOOKUP($D302,'SAP Data'!$A$7:$OA$1791,I$4,FALSE),"")</f>
        <v>2461.4899999999998</v>
      </c>
      <c r="J302" s="32">
        <f>IFERROR(VLOOKUP($D302,'SAP Data'!$A$7:$OA$1791,J$4,FALSE),"")</f>
        <v>233262.24</v>
      </c>
      <c r="K302" s="32">
        <f>IFERROR(VLOOKUP($D302,'SAP Data'!$A$7:$OA$1791,K$4,FALSE),"")</f>
        <v>415932.56</v>
      </c>
      <c r="L302" s="32">
        <f>IFERROR(VLOOKUP($D302,'SAP Data'!$A$7:$OA$1795,L$4,FALSE),"")</f>
        <v>371900.39</v>
      </c>
      <c r="M302" s="32">
        <f>IFERROR(VLOOKUP($D302,'SAP Data'!$A$7:$OA$1795,M$4,FALSE),"")</f>
        <v>330066.53000000003</v>
      </c>
      <c r="N302" s="32">
        <f>IFERROR(VLOOKUP($D302,'SAP Data'!$A$7:$OA$1795,N$4,FALSE),"")</f>
        <v>701744.64000000001</v>
      </c>
      <c r="O302" s="32">
        <f>IFERROR(VLOOKUP($D302,'SAP Data'!$A$7:$OA$1795,O$4,FALSE),"")</f>
        <v>704182.95</v>
      </c>
      <c r="P302" s="32">
        <f>IFERROR(VLOOKUP($D302,'SAP Data'!$A$7:$OA$1795,P$4,FALSE),"")</f>
        <v>706224.21</v>
      </c>
      <c r="Q302" s="32">
        <f>IFERROR(VLOOKUP($D302,'SAP Data'!$A$7:$OA$1795,Q$4,FALSE),"")</f>
        <v>708289.53</v>
      </c>
      <c r="R302" s="32">
        <f>IFERROR(VLOOKUP($D302,'SAP Data'!$A$7:$OA$1795,R$4,FALSE),"")</f>
        <v>710365.56</v>
      </c>
      <c r="T302" s="32">
        <f t="shared" si="32"/>
        <v>309773.05916666664</v>
      </c>
      <c r="U302" s="13"/>
      <c r="V302" s="13">
        <f t="shared" si="33"/>
        <v>0</v>
      </c>
      <c r="Y302" s="13">
        <f t="shared" si="34"/>
        <v>0</v>
      </c>
      <c r="AA302" s="13">
        <f t="shared" si="35"/>
        <v>0</v>
      </c>
      <c r="AC302" s="13">
        <f t="shared" si="36"/>
        <v>0</v>
      </c>
      <c r="AE302" s="13">
        <f t="shared" si="37"/>
        <v>309773.05916666664</v>
      </c>
      <c r="AG302" s="13">
        <f t="shared" si="38"/>
        <v>0</v>
      </c>
      <c r="AI302" s="13">
        <f t="shared" si="39"/>
        <v>0</v>
      </c>
      <c r="AJ302" s="15"/>
    </row>
    <row r="303" spans="2:36" outlineLevel="1" x14ac:dyDescent="0.2">
      <c r="B303" s="11" t="str">
        <f>VLOOKUP(D303,'line assign basis'!$A$8:$D$788,2,FALSE)</f>
        <v>Amort OR DEF WARM R</v>
      </c>
      <c r="C303" s="14" t="s">
        <v>667</v>
      </c>
      <c r="D303" s="14" t="s">
        <v>665</v>
      </c>
      <c r="E303" s="14">
        <f>IFERROR(VLOOKUP(D303,'line assign basis'!$A$8:$D$622,4,FALSE),"")</f>
        <v>2</v>
      </c>
      <c r="F303" s="32">
        <f>IFERROR(VLOOKUP($D303,'SAP Data'!$A$7:$OA$1791,F$4,FALSE),"")</f>
        <v>68413.09</v>
      </c>
      <c r="G303" s="32">
        <f>IFERROR(VLOOKUP($D303,'SAP Data'!$A$7:$OA$1791,G$4,FALSE),"")</f>
        <v>40684.370000000003</v>
      </c>
      <c r="H303" s="32">
        <f>IFERROR(VLOOKUP($D303,'SAP Data'!$A$7:$OA$1791,H$4,FALSE),"")</f>
        <v>-512662.6</v>
      </c>
      <c r="I303" s="32">
        <f>IFERROR(VLOOKUP($D303,'SAP Data'!$A$7:$OA$1791,I$4,FALSE),"")</f>
        <v>-436581.84</v>
      </c>
      <c r="J303" s="32">
        <f>IFERROR(VLOOKUP($D303,'SAP Data'!$A$7:$OA$1791,J$4,FALSE),"")</f>
        <v>-353843.3</v>
      </c>
      <c r="K303" s="32">
        <f>IFERROR(VLOOKUP($D303,'SAP Data'!$A$7:$OA$1791,K$4,FALSE),"")</f>
        <v>-285088.58</v>
      </c>
      <c r="L303" s="32">
        <f>IFERROR(VLOOKUP($D303,'SAP Data'!$A$7:$OA$1795,L$4,FALSE),"")</f>
        <v>-219232.28</v>
      </c>
      <c r="M303" s="32">
        <f>IFERROR(VLOOKUP($D303,'SAP Data'!$A$7:$OA$1795,M$4,FALSE),"")</f>
        <v>-167680.51</v>
      </c>
      <c r="N303" s="32">
        <f>IFERROR(VLOOKUP($D303,'SAP Data'!$A$7:$OA$1795,N$4,FALSE),"")</f>
        <v>-140246.53</v>
      </c>
      <c r="O303" s="32">
        <f>IFERROR(VLOOKUP($D303,'SAP Data'!$A$7:$OA$1795,O$4,FALSE),"")</f>
        <v>-119657.3</v>
      </c>
      <c r="P303" s="32">
        <f>IFERROR(VLOOKUP($D303,'SAP Data'!$A$7:$OA$1795,P$4,FALSE),"")</f>
        <v>-105240.87</v>
      </c>
      <c r="Q303" s="32">
        <f>IFERROR(VLOOKUP($D303,'SAP Data'!$A$7:$OA$1795,Q$4,FALSE),"")</f>
        <v>-94618.68</v>
      </c>
      <c r="R303" s="32">
        <f>IFERROR(VLOOKUP($D303,'SAP Data'!$A$7:$OA$1795,R$4,FALSE),"")</f>
        <v>-83482.05</v>
      </c>
      <c r="T303" s="32">
        <f t="shared" si="32"/>
        <v>-200141.88333333339</v>
      </c>
      <c r="U303" s="13"/>
      <c r="V303" s="13">
        <f t="shared" si="33"/>
        <v>0</v>
      </c>
      <c r="Y303" s="13">
        <f t="shared" si="34"/>
        <v>0</v>
      </c>
      <c r="AA303" s="13">
        <f t="shared" si="35"/>
        <v>0</v>
      </c>
      <c r="AC303" s="13">
        <f t="shared" si="36"/>
        <v>0</v>
      </c>
      <c r="AE303" s="13">
        <f t="shared" si="37"/>
        <v>-200141.88333333339</v>
      </c>
      <c r="AG303" s="13">
        <f t="shared" si="38"/>
        <v>0</v>
      </c>
      <c r="AI303" s="13">
        <f t="shared" si="39"/>
        <v>0</v>
      </c>
      <c r="AJ303" s="15"/>
    </row>
    <row r="304" spans="2:36" outlineLevel="1" x14ac:dyDescent="0.2">
      <c r="B304" s="11" t="str">
        <f>VLOOKUP(D304,'line assign basis'!$A$8:$D$788,2,FALSE)</f>
        <v>OR DEF WARM - Com</v>
      </c>
      <c r="C304" s="14" t="s">
        <v>670</v>
      </c>
      <c r="D304" s="14" t="s">
        <v>668</v>
      </c>
      <c r="E304" s="14">
        <f>IFERROR(VLOOKUP(D304,'line assign basis'!$A$8:$D$622,4,FALSE),"")</f>
        <v>2</v>
      </c>
      <c r="F304" s="32">
        <f>IFERROR(VLOOKUP($D304,'SAP Data'!$A$7:$OA$1791,F$4,FALSE),"")</f>
        <v>-152866.04999999999</v>
      </c>
      <c r="G304" s="32">
        <f>IFERROR(VLOOKUP($D304,'SAP Data'!$A$7:$OA$1791,G$4,FALSE),"")</f>
        <v>-153487.60999999999</v>
      </c>
      <c r="H304" s="32">
        <f>IFERROR(VLOOKUP($D304,'SAP Data'!$A$7:$OA$1791,H$4,FALSE),"")</f>
        <v>-179.3</v>
      </c>
      <c r="I304" s="32">
        <f>IFERROR(VLOOKUP($D304,'SAP Data'!$A$7:$OA$1791,I$4,FALSE),"")</f>
        <v>1417.21</v>
      </c>
      <c r="J304" s="32">
        <f>IFERROR(VLOOKUP($D304,'SAP Data'!$A$7:$OA$1791,J$4,FALSE),"")</f>
        <v>314178.86</v>
      </c>
      <c r="K304" s="32">
        <f>IFERROR(VLOOKUP($D304,'SAP Data'!$A$7:$OA$1791,K$4,FALSE),"")</f>
        <v>561464.86</v>
      </c>
      <c r="L304" s="32">
        <f>IFERROR(VLOOKUP($D304,'SAP Data'!$A$7:$OA$1795,L$4,FALSE),"")</f>
        <v>491835.52</v>
      </c>
      <c r="M304" s="32">
        <f>IFERROR(VLOOKUP($D304,'SAP Data'!$A$7:$OA$1795,M$4,FALSE),"")</f>
        <v>434140.69</v>
      </c>
      <c r="N304" s="32">
        <f>IFERROR(VLOOKUP($D304,'SAP Data'!$A$7:$OA$1795,N$4,FALSE),"")</f>
        <v>766664.66</v>
      </c>
      <c r="O304" s="32">
        <f>IFERROR(VLOOKUP($D304,'SAP Data'!$A$7:$OA$1795,O$4,FALSE),"")</f>
        <v>769033.66</v>
      </c>
      <c r="P304" s="32">
        <f>IFERROR(VLOOKUP($D304,'SAP Data'!$A$7:$OA$1795,P$4,FALSE),"")</f>
        <v>771212.07</v>
      </c>
      <c r="Q304" s="32">
        <f>IFERROR(VLOOKUP($D304,'SAP Data'!$A$7:$OA$1795,Q$4,FALSE),"")</f>
        <v>773544.94</v>
      </c>
      <c r="R304" s="32">
        <f>IFERROR(VLOOKUP($D304,'SAP Data'!$A$7:$OA$1795,R$4,FALSE),"")</f>
        <v>775751.94</v>
      </c>
      <c r="T304" s="32">
        <f t="shared" si="32"/>
        <v>420105.70874999999</v>
      </c>
      <c r="U304" s="13"/>
      <c r="V304" s="13">
        <f t="shared" si="33"/>
        <v>0</v>
      </c>
      <c r="Y304" s="13">
        <f t="shared" si="34"/>
        <v>0</v>
      </c>
      <c r="AA304" s="13">
        <f t="shared" si="35"/>
        <v>0</v>
      </c>
      <c r="AC304" s="13">
        <f t="shared" si="36"/>
        <v>0</v>
      </c>
      <c r="AE304" s="13">
        <f t="shared" si="37"/>
        <v>420105.70874999999</v>
      </c>
      <c r="AG304" s="13">
        <f t="shared" si="38"/>
        <v>0</v>
      </c>
      <c r="AI304" s="13">
        <f t="shared" si="39"/>
        <v>0</v>
      </c>
      <c r="AJ304" s="15"/>
    </row>
    <row r="305" spans="2:36" outlineLevel="1" x14ac:dyDescent="0.2">
      <c r="B305" s="11" t="str">
        <f>VLOOKUP(D305,'line assign basis'!$A$8:$D$788,2,FALSE)</f>
        <v>Amort OR DEF WARM C</v>
      </c>
      <c r="C305" s="14" t="s">
        <v>673</v>
      </c>
      <c r="D305" s="14" t="s">
        <v>671</v>
      </c>
      <c r="E305" s="14">
        <f>IFERROR(VLOOKUP(D305,'line assign basis'!$A$8:$D$622,4,FALSE),"")</f>
        <v>2</v>
      </c>
      <c r="F305" s="32">
        <f>IFERROR(VLOOKUP($D305,'SAP Data'!$A$7:$OA$1791,F$4,FALSE),"")</f>
        <v>84301.26</v>
      </c>
      <c r="G305" s="32">
        <f>IFERROR(VLOOKUP($D305,'SAP Data'!$A$7:$OA$1791,G$4,FALSE),"")</f>
        <v>50169.16</v>
      </c>
      <c r="H305" s="32">
        <f>IFERROR(VLOOKUP($D305,'SAP Data'!$A$7:$OA$1791,H$4,FALSE),"")</f>
        <v>-136430.41</v>
      </c>
      <c r="I305" s="32">
        <f>IFERROR(VLOOKUP($D305,'SAP Data'!$A$7:$OA$1791,I$4,FALSE),"")</f>
        <v>-120573.79</v>
      </c>
      <c r="J305" s="32">
        <f>IFERROR(VLOOKUP($D305,'SAP Data'!$A$7:$OA$1791,J$4,FALSE),"")</f>
        <v>-102794.11</v>
      </c>
      <c r="K305" s="32">
        <f>IFERROR(VLOOKUP($D305,'SAP Data'!$A$7:$OA$1791,K$4,FALSE),"")</f>
        <v>-87928.29</v>
      </c>
      <c r="L305" s="32">
        <f>IFERROR(VLOOKUP($D305,'SAP Data'!$A$7:$OA$1795,L$4,FALSE),"")</f>
        <v>-73905.78</v>
      </c>
      <c r="M305" s="32">
        <f>IFERROR(VLOOKUP($D305,'SAP Data'!$A$7:$OA$1795,M$4,FALSE),"")</f>
        <v>-63959.13</v>
      </c>
      <c r="N305" s="32">
        <f>IFERROR(VLOOKUP($D305,'SAP Data'!$A$7:$OA$1795,N$4,FALSE),"")</f>
        <v>-59004.28</v>
      </c>
      <c r="O305" s="32">
        <f>IFERROR(VLOOKUP($D305,'SAP Data'!$A$7:$OA$1795,O$4,FALSE),"")</f>
        <v>-55094.879999999997</v>
      </c>
      <c r="P305" s="32">
        <f>IFERROR(VLOOKUP($D305,'SAP Data'!$A$7:$OA$1795,P$4,FALSE),"")</f>
        <v>-51800.69</v>
      </c>
      <c r="Q305" s="32">
        <f>IFERROR(VLOOKUP($D305,'SAP Data'!$A$7:$OA$1795,Q$4,FALSE),"")</f>
        <v>-49064.08</v>
      </c>
      <c r="R305" s="32">
        <f>IFERROR(VLOOKUP($D305,'SAP Data'!$A$7:$OA$1795,R$4,FALSE),"")</f>
        <v>-46255.519999999997</v>
      </c>
      <c r="T305" s="32">
        <f t="shared" si="32"/>
        <v>-60946.950833333329</v>
      </c>
      <c r="U305" s="13"/>
      <c r="V305" s="13">
        <f t="shared" si="33"/>
        <v>0</v>
      </c>
      <c r="Y305" s="13">
        <f t="shared" si="34"/>
        <v>0</v>
      </c>
      <c r="AA305" s="13">
        <f t="shared" si="35"/>
        <v>0</v>
      </c>
      <c r="AC305" s="13">
        <f t="shared" si="36"/>
        <v>0</v>
      </c>
      <c r="AE305" s="13">
        <f t="shared" si="37"/>
        <v>-60946.950833333329</v>
      </c>
      <c r="AG305" s="13">
        <f t="shared" si="38"/>
        <v>0</v>
      </c>
      <c r="AI305" s="13">
        <f t="shared" si="39"/>
        <v>0</v>
      </c>
      <c r="AJ305" s="15"/>
    </row>
    <row r="306" spans="2:36" outlineLevel="1" x14ac:dyDescent="0.2">
      <c r="B306" s="11" t="str">
        <f>VLOOKUP(D306,'line assign basis'!$A$8:$D$788,2,FALSE)</f>
        <v>OR DEFERRED WARM</v>
      </c>
      <c r="C306" s="14" t="s">
        <v>676</v>
      </c>
      <c r="D306" s="14" t="s">
        <v>674</v>
      </c>
      <c r="E306" s="14">
        <f>IFERROR(VLOOKUP(D306,'line assign basis'!$A$8:$D$622,4,FALSE),"")</f>
        <v>2</v>
      </c>
      <c r="F306" s="32">
        <f>IFERROR(VLOOKUP($D306,'SAP Data'!$A$7:$OA$1791,F$4,FALSE),"")</f>
        <v>0</v>
      </c>
      <c r="G306" s="32">
        <f>IFERROR(VLOOKUP($D306,'SAP Data'!$A$7:$OA$1791,G$4,FALSE),"")</f>
        <v>0</v>
      </c>
      <c r="H306" s="32">
        <f>IFERROR(VLOOKUP($D306,'SAP Data'!$A$7:$OA$1791,H$4,FALSE),"")</f>
        <v>0</v>
      </c>
      <c r="I306" s="32">
        <f>IFERROR(VLOOKUP($D306,'SAP Data'!$A$7:$OA$1791,I$4,FALSE),"")</f>
        <v>0</v>
      </c>
      <c r="J306" s="32">
        <f>IFERROR(VLOOKUP($D306,'SAP Data'!$A$7:$OA$1791,J$4,FALSE),"")</f>
        <v>0</v>
      </c>
      <c r="K306" s="32">
        <f>IFERROR(VLOOKUP($D306,'SAP Data'!$A$7:$OA$1791,K$4,FALSE),"")</f>
        <v>0</v>
      </c>
      <c r="L306" s="32">
        <f>IFERROR(VLOOKUP($D306,'SAP Data'!$A$7:$OA$1795,L$4,FALSE),"")</f>
        <v>0</v>
      </c>
      <c r="M306" s="32">
        <f>IFERROR(VLOOKUP($D306,'SAP Data'!$A$7:$OA$1795,M$4,FALSE),"")</f>
        <v>0</v>
      </c>
      <c r="N306" s="32">
        <f>IFERROR(VLOOKUP($D306,'SAP Data'!$A$7:$OA$1795,N$4,FALSE),"")</f>
        <v>0</v>
      </c>
      <c r="O306" s="32">
        <f>IFERROR(VLOOKUP($D306,'SAP Data'!$A$7:$OA$1795,O$4,FALSE),"")</f>
        <v>0</v>
      </c>
      <c r="P306" s="32">
        <f>IFERROR(VLOOKUP($D306,'SAP Data'!$A$7:$OA$1795,P$4,FALSE),"")</f>
        <v>0</v>
      </c>
      <c r="Q306" s="32">
        <f>IFERROR(VLOOKUP($D306,'SAP Data'!$A$7:$OA$1795,Q$4,FALSE),"")</f>
        <v>0</v>
      </c>
      <c r="R306" s="32">
        <f>IFERROR(VLOOKUP($D306,'SAP Data'!$A$7:$OA$1795,R$4,FALSE),"")</f>
        <v>0</v>
      </c>
      <c r="T306" s="32">
        <f t="shared" si="32"/>
        <v>0</v>
      </c>
      <c r="U306" s="13"/>
      <c r="V306" s="13">
        <f t="shared" si="33"/>
        <v>0</v>
      </c>
      <c r="Y306" s="13">
        <f t="shared" si="34"/>
        <v>0</v>
      </c>
      <c r="AA306" s="13">
        <f t="shared" si="35"/>
        <v>0</v>
      </c>
      <c r="AC306" s="13">
        <f t="shared" si="36"/>
        <v>0</v>
      </c>
      <c r="AE306" s="13">
        <f t="shared" si="37"/>
        <v>0</v>
      </c>
      <c r="AG306" s="13">
        <f t="shared" si="38"/>
        <v>0</v>
      </c>
      <c r="AI306" s="13">
        <f t="shared" si="39"/>
        <v>0</v>
      </c>
      <c r="AJ306" s="15"/>
    </row>
    <row r="307" spans="2:36" outlineLevel="1" x14ac:dyDescent="0.2">
      <c r="B307" s="11" t="str">
        <f>VLOOKUP(D307,'line assign basis'!$A$8:$D$788,2,FALSE)</f>
        <v>WS Pen Reg Asset-OR</v>
      </c>
      <c r="C307" s="14" t="s">
        <v>679</v>
      </c>
      <c r="D307" s="14" t="s">
        <v>677</v>
      </c>
      <c r="E307" s="14">
        <f>IFERROR(VLOOKUP(D307,'line assign basis'!$A$8:$D$622,4,FALSE),"")</f>
        <v>2</v>
      </c>
      <c r="F307" s="32">
        <f>IFERROR(VLOOKUP($D307,'SAP Data'!$A$7:$OA$1791,F$4,FALSE),"")</f>
        <v>5564310</v>
      </c>
      <c r="G307" s="32">
        <f>IFERROR(VLOOKUP($D307,'SAP Data'!$A$7:$OA$1791,G$4,FALSE),"")</f>
        <v>5564310</v>
      </c>
      <c r="H307" s="32">
        <f>IFERROR(VLOOKUP($D307,'SAP Data'!$A$7:$OA$1791,H$4,FALSE),"")</f>
        <v>5564310</v>
      </c>
      <c r="I307" s="32">
        <f>IFERROR(VLOOKUP($D307,'SAP Data'!$A$7:$OA$1791,I$4,FALSE),"")</f>
        <v>5483833</v>
      </c>
      <c r="J307" s="32">
        <f>IFERROR(VLOOKUP($D307,'SAP Data'!$A$7:$OA$1791,J$4,FALSE),"")</f>
        <v>5483833</v>
      </c>
      <c r="K307" s="32">
        <f>IFERROR(VLOOKUP($D307,'SAP Data'!$A$7:$OA$1791,K$4,FALSE),"")</f>
        <v>5483833</v>
      </c>
      <c r="L307" s="32">
        <f>IFERROR(VLOOKUP($D307,'SAP Data'!$A$7:$OA$1795,L$4,FALSE),"")</f>
        <v>5402631</v>
      </c>
      <c r="M307" s="32">
        <f>IFERROR(VLOOKUP($D307,'SAP Data'!$A$7:$OA$1795,M$4,FALSE),"")</f>
        <v>5402631</v>
      </c>
      <c r="N307" s="32">
        <f>IFERROR(VLOOKUP($D307,'SAP Data'!$A$7:$OA$1795,N$4,FALSE),"")</f>
        <v>5402631</v>
      </c>
      <c r="O307" s="32">
        <f>IFERROR(VLOOKUP($D307,'SAP Data'!$A$7:$OA$1795,O$4,FALSE),"")</f>
        <v>5320699</v>
      </c>
      <c r="P307" s="32">
        <f>IFERROR(VLOOKUP($D307,'SAP Data'!$A$7:$OA$1795,P$4,FALSE),"")</f>
        <v>5320699</v>
      </c>
      <c r="Q307" s="32">
        <f>IFERROR(VLOOKUP($D307,'SAP Data'!$A$7:$OA$1795,Q$4,FALSE),"")</f>
        <v>5320699</v>
      </c>
      <c r="R307" s="32">
        <f>IFERROR(VLOOKUP($D307,'SAP Data'!$A$7:$OA$1795,R$4,FALSE),"")</f>
        <v>5238029</v>
      </c>
      <c r="T307" s="32">
        <f t="shared" si="32"/>
        <v>5429273.208333333</v>
      </c>
      <c r="U307" s="13"/>
      <c r="V307" s="13">
        <f t="shared" si="33"/>
        <v>0</v>
      </c>
      <c r="Y307" s="13">
        <f t="shared" si="34"/>
        <v>0</v>
      </c>
      <c r="AA307" s="13">
        <f t="shared" si="35"/>
        <v>0</v>
      </c>
      <c r="AC307" s="13">
        <f t="shared" si="36"/>
        <v>0</v>
      </c>
      <c r="AE307" s="13">
        <f t="shared" si="37"/>
        <v>5429273.208333333</v>
      </c>
      <c r="AG307" s="13">
        <f t="shared" si="38"/>
        <v>0</v>
      </c>
      <c r="AI307" s="13">
        <f t="shared" si="39"/>
        <v>0</v>
      </c>
      <c r="AJ307" s="15"/>
    </row>
    <row r="308" spans="2:36" outlineLevel="1" x14ac:dyDescent="0.2">
      <c r="B308" s="11" t="str">
        <f>VLOOKUP(D308,'line assign basis'!$A$8:$D$788,2,FALSE)</f>
        <v>West States CP - OR</v>
      </c>
      <c r="C308" s="14" t="s">
        <v>682</v>
      </c>
      <c r="D308" s="14" t="s">
        <v>680</v>
      </c>
      <c r="E308" s="14">
        <f>IFERROR(VLOOKUP(D308,'line assign basis'!$A$8:$D$622,4,FALSE),"")</f>
        <v>2</v>
      </c>
      <c r="F308" s="32">
        <f>IFERROR(VLOOKUP($D308,'SAP Data'!$A$7:$OA$1791,F$4,FALSE),"")</f>
        <v>314795</v>
      </c>
      <c r="G308" s="32">
        <f>IFERROR(VLOOKUP($D308,'SAP Data'!$A$7:$OA$1791,G$4,FALSE),"")</f>
        <v>314795</v>
      </c>
      <c r="H308" s="32">
        <f>IFERROR(VLOOKUP($D308,'SAP Data'!$A$7:$OA$1791,H$4,FALSE),"")</f>
        <v>314795</v>
      </c>
      <c r="I308" s="32">
        <f>IFERROR(VLOOKUP($D308,'SAP Data'!$A$7:$OA$1791,I$4,FALSE),"")</f>
        <v>317628</v>
      </c>
      <c r="J308" s="32">
        <f>IFERROR(VLOOKUP($D308,'SAP Data'!$A$7:$OA$1791,J$4,FALSE),"")</f>
        <v>317628</v>
      </c>
      <c r="K308" s="32">
        <f>IFERROR(VLOOKUP($D308,'SAP Data'!$A$7:$OA$1791,K$4,FALSE),"")</f>
        <v>317628</v>
      </c>
      <c r="L308" s="32">
        <f>IFERROR(VLOOKUP($D308,'SAP Data'!$A$7:$OA$1795,L$4,FALSE),"")</f>
        <v>320487</v>
      </c>
      <c r="M308" s="32">
        <f>IFERROR(VLOOKUP($D308,'SAP Data'!$A$7:$OA$1795,M$4,FALSE),"")</f>
        <v>320487</v>
      </c>
      <c r="N308" s="32">
        <f>IFERROR(VLOOKUP($D308,'SAP Data'!$A$7:$OA$1795,N$4,FALSE),"")</f>
        <v>320487</v>
      </c>
      <c r="O308" s="32">
        <f>IFERROR(VLOOKUP($D308,'SAP Data'!$A$7:$OA$1795,O$4,FALSE),"")</f>
        <v>323371</v>
      </c>
      <c r="P308" s="32">
        <f>IFERROR(VLOOKUP($D308,'SAP Data'!$A$7:$OA$1795,P$4,FALSE),"")</f>
        <v>323371</v>
      </c>
      <c r="Q308" s="32">
        <f>IFERROR(VLOOKUP($D308,'SAP Data'!$A$7:$OA$1795,Q$4,FALSE),"")</f>
        <v>323371</v>
      </c>
      <c r="R308" s="32">
        <f>IFERROR(VLOOKUP($D308,'SAP Data'!$A$7:$OA$1795,R$4,FALSE),"")</f>
        <v>326281</v>
      </c>
      <c r="T308" s="32">
        <f t="shared" si="32"/>
        <v>319548.83333333331</v>
      </c>
      <c r="U308" s="13"/>
      <c r="V308" s="13">
        <f t="shared" si="33"/>
        <v>0</v>
      </c>
      <c r="Y308" s="13">
        <f t="shared" si="34"/>
        <v>0</v>
      </c>
      <c r="AA308" s="13">
        <f t="shared" si="35"/>
        <v>0</v>
      </c>
      <c r="AC308" s="13">
        <f t="shared" si="36"/>
        <v>0</v>
      </c>
      <c r="AE308" s="13">
        <f t="shared" si="37"/>
        <v>319548.83333333331</v>
      </c>
      <c r="AG308" s="13">
        <f t="shared" si="38"/>
        <v>0</v>
      </c>
      <c r="AI308" s="13">
        <f t="shared" si="39"/>
        <v>0</v>
      </c>
      <c r="AJ308" s="15"/>
    </row>
    <row r="309" spans="2:36" outlineLevel="1" x14ac:dyDescent="0.2">
      <c r="B309" s="11" t="str">
        <f>VLOOKUP(D309,'line assign basis'!$A$8:$D$788,2,FALSE)</f>
        <v>WS Pen Reg Asset-WA</v>
      </c>
      <c r="C309" s="14" t="s">
        <v>685</v>
      </c>
      <c r="D309" s="14" t="s">
        <v>683</v>
      </c>
      <c r="E309" s="14">
        <f>IFERROR(VLOOKUP(D309,'line assign basis'!$A$8:$D$622,4,FALSE),"")</f>
        <v>2</v>
      </c>
      <c r="F309" s="32">
        <f>IFERROR(VLOOKUP($D309,'SAP Data'!$A$7:$OA$1791,F$4,FALSE),"")</f>
        <v>642394</v>
      </c>
      <c r="G309" s="32">
        <f>IFERROR(VLOOKUP($D309,'SAP Data'!$A$7:$OA$1791,G$4,FALSE),"")</f>
        <v>642394</v>
      </c>
      <c r="H309" s="32">
        <f>IFERROR(VLOOKUP($D309,'SAP Data'!$A$7:$OA$1791,H$4,FALSE),"")</f>
        <v>642394</v>
      </c>
      <c r="I309" s="32">
        <f>IFERROR(VLOOKUP($D309,'SAP Data'!$A$7:$OA$1791,I$4,FALSE),"")</f>
        <v>633103</v>
      </c>
      <c r="J309" s="32">
        <f>IFERROR(VLOOKUP($D309,'SAP Data'!$A$7:$OA$1791,J$4,FALSE),"")</f>
        <v>633103</v>
      </c>
      <c r="K309" s="32">
        <f>IFERROR(VLOOKUP($D309,'SAP Data'!$A$7:$OA$1791,K$4,FALSE),"")</f>
        <v>633103</v>
      </c>
      <c r="L309" s="32">
        <f>IFERROR(VLOOKUP($D309,'SAP Data'!$A$7:$OA$1795,L$4,FALSE),"")</f>
        <v>623728</v>
      </c>
      <c r="M309" s="32">
        <f>IFERROR(VLOOKUP($D309,'SAP Data'!$A$7:$OA$1795,M$4,FALSE),"")</f>
        <v>623728</v>
      </c>
      <c r="N309" s="32">
        <f>IFERROR(VLOOKUP($D309,'SAP Data'!$A$7:$OA$1795,N$4,FALSE),"")</f>
        <v>623728</v>
      </c>
      <c r="O309" s="32">
        <f>IFERROR(VLOOKUP($D309,'SAP Data'!$A$7:$OA$1795,O$4,FALSE),"")</f>
        <v>614269</v>
      </c>
      <c r="P309" s="32">
        <f>IFERROR(VLOOKUP($D309,'SAP Data'!$A$7:$OA$1795,P$4,FALSE),"")</f>
        <v>614269</v>
      </c>
      <c r="Q309" s="32">
        <f>IFERROR(VLOOKUP($D309,'SAP Data'!$A$7:$OA$1795,Q$4,FALSE),"")</f>
        <v>614269</v>
      </c>
      <c r="R309" s="32">
        <f>IFERROR(VLOOKUP($D309,'SAP Data'!$A$7:$OA$1795,R$4,FALSE),"")</f>
        <v>604725</v>
      </c>
      <c r="T309" s="32">
        <f t="shared" si="32"/>
        <v>626803.95833333337</v>
      </c>
      <c r="U309" s="13"/>
      <c r="V309" s="13">
        <f t="shared" si="33"/>
        <v>0</v>
      </c>
      <c r="Y309" s="13">
        <f t="shared" si="34"/>
        <v>0</v>
      </c>
      <c r="AA309" s="13">
        <f t="shared" si="35"/>
        <v>0</v>
      </c>
      <c r="AC309" s="13">
        <f t="shared" si="36"/>
        <v>0</v>
      </c>
      <c r="AE309" s="13">
        <f t="shared" si="37"/>
        <v>626803.95833333337</v>
      </c>
      <c r="AG309" s="13">
        <f t="shared" si="38"/>
        <v>0</v>
      </c>
      <c r="AI309" s="13">
        <f t="shared" si="39"/>
        <v>0</v>
      </c>
      <c r="AJ309" s="15"/>
    </row>
    <row r="310" spans="2:36" outlineLevel="1" x14ac:dyDescent="0.2">
      <c r="B310" s="11" t="str">
        <f>VLOOKUP(D310,'line assign basis'!$A$8:$D$788,2,FALSE)</f>
        <v>West States CP - WA</v>
      </c>
      <c r="C310" s="14" t="s">
        <v>688</v>
      </c>
      <c r="D310" s="14" t="s">
        <v>686</v>
      </c>
      <c r="E310" s="14">
        <f>IFERROR(VLOOKUP(D310,'line assign basis'!$A$8:$D$622,4,FALSE),"")</f>
        <v>2</v>
      </c>
      <c r="F310" s="32">
        <f>IFERROR(VLOOKUP($D310,'SAP Data'!$A$7:$OA$1791,F$4,FALSE),"")</f>
        <v>36342</v>
      </c>
      <c r="G310" s="32">
        <f>IFERROR(VLOOKUP($D310,'SAP Data'!$A$7:$OA$1791,G$4,FALSE),"")</f>
        <v>36342</v>
      </c>
      <c r="H310" s="32">
        <f>IFERROR(VLOOKUP($D310,'SAP Data'!$A$7:$OA$1791,H$4,FALSE),"")</f>
        <v>36342</v>
      </c>
      <c r="I310" s="32">
        <f>IFERROR(VLOOKUP($D310,'SAP Data'!$A$7:$OA$1791,I$4,FALSE),"")</f>
        <v>36669</v>
      </c>
      <c r="J310" s="32">
        <f>IFERROR(VLOOKUP($D310,'SAP Data'!$A$7:$OA$1791,J$4,FALSE),"")</f>
        <v>36669</v>
      </c>
      <c r="K310" s="32">
        <f>IFERROR(VLOOKUP($D310,'SAP Data'!$A$7:$OA$1791,K$4,FALSE),"")</f>
        <v>36669</v>
      </c>
      <c r="L310" s="32">
        <f>IFERROR(VLOOKUP($D310,'SAP Data'!$A$7:$OA$1795,L$4,FALSE),"")</f>
        <v>36999</v>
      </c>
      <c r="M310" s="32">
        <f>IFERROR(VLOOKUP($D310,'SAP Data'!$A$7:$OA$1795,M$4,FALSE),"")</f>
        <v>36999</v>
      </c>
      <c r="N310" s="32">
        <f>IFERROR(VLOOKUP($D310,'SAP Data'!$A$7:$OA$1795,N$4,FALSE),"")</f>
        <v>36999</v>
      </c>
      <c r="O310" s="32">
        <f>IFERROR(VLOOKUP($D310,'SAP Data'!$A$7:$OA$1795,O$4,FALSE),"")</f>
        <v>37332</v>
      </c>
      <c r="P310" s="32">
        <f>IFERROR(VLOOKUP($D310,'SAP Data'!$A$7:$OA$1795,P$4,FALSE),"")</f>
        <v>37332</v>
      </c>
      <c r="Q310" s="32">
        <f>IFERROR(VLOOKUP($D310,'SAP Data'!$A$7:$OA$1795,Q$4,FALSE),"")</f>
        <v>37332</v>
      </c>
      <c r="R310" s="32">
        <f>IFERROR(VLOOKUP($D310,'SAP Data'!$A$7:$OA$1795,R$4,FALSE),"")</f>
        <v>37668</v>
      </c>
      <c r="T310" s="32">
        <f t="shared" si="32"/>
        <v>36890.75</v>
      </c>
      <c r="U310" s="13"/>
      <c r="V310" s="13">
        <f t="shared" si="33"/>
        <v>0</v>
      </c>
      <c r="Y310" s="13">
        <f t="shared" si="34"/>
        <v>0</v>
      </c>
      <c r="AA310" s="13">
        <f t="shared" si="35"/>
        <v>0</v>
      </c>
      <c r="AC310" s="13">
        <f t="shared" si="36"/>
        <v>0</v>
      </c>
      <c r="AE310" s="13">
        <f t="shared" si="37"/>
        <v>36890.75</v>
      </c>
      <c r="AG310" s="13">
        <f t="shared" si="38"/>
        <v>0</v>
      </c>
      <c r="AI310" s="13">
        <f t="shared" si="39"/>
        <v>0</v>
      </c>
      <c r="AJ310" s="15"/>
    </row>
    <row r="311" spans="2:36" outlineLevel="1" x14ac:dyDescent="0.2">
      <c r="B311" s="11" t="str">
        <f>VLOOKUP(D311,'line assign basis'!$A$8:$D$788,2,FALSE)</f>
        <v>OR COMM 3 DECOUP DEF</v>
      </c>
      <c r="C311" s="14" t="s">
        <v>690</v>
      </c>
      <c r="D311" s="14" t="s">
        <v>689</v>
      </c>
      <c r="E311" s="14">
        <f>IFERROR(VLOOKUP(D311,'line assign basis'!$A$8:$D$622,4,FALSE),"")</f>
        <v>2</v>
      </c>
      <c r="F311" s="32">
        <f>IFERROR(VLOOKUP($D311,'SAP Data'!$A$7:$OA$1791,F$4,FALSE),"")</f>
        <v>-407410.07</v>
      </c>
      <c r="G311" s="32">
        <f>IFERROR(VLOOKUP($D311,'SAP Data'!$A$7:$OA$1791,G$4,FALSE),"")</f>
        <v>-2135522.29</v>
      </c>
      <c r="H311" s="32">
        <f>IFERROR(VLOOKUP($D311,'SAP Data'!$A$7:$OA$1791,H$4,FALSE),"")</f>
        <v>-2687974.53</v>
      </c>
      <c r="I311" s="32">
        <f>IFERROR(VLOOKUP($D311,'SAP Data'!$A$7:$OA$1791,I$4,FALSE),"")</f>
        <v>-2623944.14</v>
      </c>
      <c r="J311" s="32">
        <f>IFERROR(VLOOKUP($D311,'SAP Data'!$A$7:$OA$1791,J$4,FALSE),"")</f>
        <v>-4036942.27</v>
      </c>
      <c r="K311" s="32">
        <f>IFERROR(VLOOKUP($D311,'SAP Data'!$A$7:$OA$1791,K$4,FALSE),"")</f>
        <v>-4997707.49</v>
      </c>
      <c r="L311" s="32">
        <f>IFERROR(VLOOKUP($D311,'SAP Data'!$A$7:$OA$1795,L$4,FALSE),"")</f>
        <v>-4771332.43</v>
      </c>
      <c r="M311" s="32">
        <f>IFERROR(VLOOKUP($D311,'SAP Data'!$A$7:$OA$1795,M$4,FALSE),"")</f>
        <v>-4181220.95</v>
      </c>
      <c r="N311" s="32">
        <f>IFERROR(VLOOKUP($D311,'SAP Data'!$A$7:$OA$1795,N$4,FALSE),"")</f>
        <v>-3443695.2</v>
      </c>
      <c r="O311" s="32">
        <f>IFERROR(VLOOKUP($D311,'SAP Data'!$A$7:$OA$1795,O$4,FALSE),"")</f>
        <v>-3184077.5</v>
      </c>
      <c r="P311" s="32">
        <f>IFERROR(VLOOKUP($D311,'SAP Data'!$A$7:$OA$1795,P$4,FALSE),"")</f>
        <v>-2849152.45</v>
      </c>
      <c r="Q311" s="32">
        <f>IFERROR(VLOOKUP($D311,'SAP Data'!$A$7:$OA$1795,Q$4,FALSE),"")</f>
        <v>-2708064.31</v>
      </c>
      <c r="R311" s="32">
        <f>IFERROR(VLOOKUP($D311,'SAP Data'!$A$7:$OA$1795,R$4,FALSE),"")</f>
        <v>-2438045.7200000002</v>
      </c>
      <c r="T311" s="32">
        <f t="shared" si="32"/>
        <v>-3253530.1212499999</v>
      </c>
      <c r="U311" s="13"/>
      <c r="V311" s="13">
        <f t="shared" si="33"/>
        <v>0</v>
      </c>
      <c r="Y311" s="13">
        <f t="shared" si="34"/>
        <v>0</v>
      </c>
      <c r="AA311" s="13">
        <f t="shared" si="35"/>
        <v>0</v>
      </c>
      <c r="AC311" s="13">
        <f t="shared" si="36"/>
        <v>0</v>
      </c>
      <c r="AE311" s="13">
        <f t="shared" si="37"/>
        <v>-3253530.1212499999</v>
      </c>
      <c r="AG311" s="13">
        <f t="shared" si="38"/>
        <v>0</v>
      </c>
      <c r="AI311" s="13">
        <f t="shared" si="39"/>
        <v>0</v>
      </c>
      <c r="AJ311" s="15"/>
    </row>
    <row r="312" spans="2:36" outlineLevel="1" x14ac:dyDescent="0.2">
      <c r="B312" s="11" t="str">
        <f>VLOOKUP(D312,'line assign basis'!$A$8:$D$788,2,FALSE)</f>
        <v>OR COM COMB AMORT</v>
      </c>
      <c r="C312" s="14" t="s">
        <v>692</v>
      </c>
      <c r="D312" s="14" t="s">
        <v>691</v>
      </c>
      <c r="E312" s="14">
        <f>IFERROR(VLOOKUP(D312,'line assign basis'!$A$8:$D$622,4,FALSE),"")</f>
        <v>2</v>
      </c>
      <c r="F312" s="32">
        <f>IFERROR(VLOOKUP($D312,'SAP Data'!$A$7:$OA$1791,F$4,FALSE),"")</f>
        <v>412993.97</v>
      </c>
      <c r="G312" s="32">
        <f>IFERROR(VLOOKUP($D312,'SAP Data'!$A$7:$OA$1791,G$4,FALSE),"")</f>
        <v>-152045.78</v>
      </c>
      <c r="H312" s="32">
        <f>IFERROR(VLOOKUP($D312,'SAP Data'!$A$7:$OA$1791,H$4,FALSE),"")</f>
        <v>2430436.5</v>
      </c>
      <c r="I312" s="32">
        <f>IFERROR(VLOOKUP($D312,'SAP Data'!$A$7:$OA$1791,I$4,FALSE),"")</f>
        <v>1968753.52</v>
      </c>
      <c r="J312" s="32">
        <f>IFERROR(VLOOKUP($D312,'SAP Data'!$A$7:$OA$1791,J$4,FALSE),"")</f>
        <v>1453515.28</v>
      </c>
      <c r="K312" s="32">
        <f>IFERROR(VLOOKUP($D312,'SAP Data'!$A$7:$OA$1791,K$4,FALSE),"")</f>
        <v>1020306.84</v>
      </c>
      <c r="L312" s="32">
        <f>IFERROR(VLOOKUP($D312,'SAP Data'!$A$7:$OA$1795,L$4,FALSE),"")</f>
        <v>610233.43999999994</v>
      </c>
      <c r="M312" s="32">
        <f>IFERROR(VLOOKUP($D312,'SAP Data'!$A$7:$OA$1795,M$4,FALSE),"")</f>
        <v>317341.21999999997</v>
      </c>
      <c r="N312" s="32">
        <f>IFERROR(VLOOKUP($D312,'SAP Data'!$A$7:$OA$1795,N$4,FALSE),"")</f>
        <v>168012.98</v>
      </c>
      <c r="O312" s="32">
        <f>IFERROR(VLOOKUP($D312,'SAP Data'!$A$7:$OA$1795,O$4,FALSE),"")</f>
        <v>50484.81</v>
      </c>
      <c r="P312" s="32">
        <f>IFERROR(VLOOKUP($D312,'SAP Data'!$A$7:$OA$1795,P$4,FALSE),"")</f>
        <v>-48951.5</v>
      </c>
      <c r="Q312" s="32">
        <f>IFERROR(VLOOKUP($D312,'SAP Data'!$A$7:$OA$1795,Q$4,FALSE),"")</f>
        <v>-132100.17000000001</v>
      </c>
      <c r="R312" s="32">
        <f>IFERROR(VLOOKUP($D312,'SAP Data'!$A$7:$OA$1795,R$4,FALSE),"")</f>
        <v>-217246.8</v>
      </c>
      <c r="T312" s="32">
        <f t="shared" si="32"/>
        <v>648655.06041666667</v>
      </c>
      <c r="U312" s="13"/>
      <c r="V312" s="13">
        <f t="shared" si="33"/>
        <v>0</v>
      </c>
      <c r="Y312" s="13">
        <f t="shared" si="34"/>
        <v>0</v>
      </c>
      <c r="AA312" s="13">
        <f t="shared" si="35"/>
        <v>0</v>
      </c>
      <c r="AC312" s="13">
        <f t="shared" si="36"/>
        <v>0</v>
      </c>
      <c r="AE312" s="13">
        <f t="shared" si="37"/>
        <v>648655.06041666667</v>
      </c>
      <c r="AG312" s="13">
        <f t="shared" si="38"/>
        <v>0</v>
      </c>
      <c r="AI312" s="13">
        <f t="shared" si="39"/>
        <v>0</v>
      </c>
      <c r="AJ312" s="15"/>
    </row>
    <row r="313" spans="2:36" outlineLevel="1" x14ac:dyDescent="0.2">
      <c r="B313" s="11" t="str">
        <f>VLOOKUP(D313,'line assign basis'!$A$8:$D$788,2,FALSE)</f>
        <v>SEC INT ADJ COM DECG</v>
      </c>
      <c r="C313" s="14" t="s">
        <v>695</v>
      </c>
      <c r="D313" s="14" t="s">
        <v>693</v>
      </c>
      <c r="E313" s="14">
        <f>IFERROR(VLOOKUP(D313,'line assign basis'!$A$8:$D$622,4,FALSE),"")</f>
        <v>2</v>
      </c>
      <c r="F313" s="32">
        <f>IFERROR(VLOOKUP($D313,'SAP Data'!$A$7:$OA$1791,F$4,FALSE),"")</f>
        <v>0</v>
      </c>
      <c r="G313" s="32">
        <f>IFERROR(VLOOKUP($D313,'SAP Data'!$A$7:$OA$1791,G$4,FALSE),"")</f>
        <v>0</v>
      </c>
      <c r="H313" s="32">
        <f>IFERROR(VLOOKUP($D313,'SAP Data'!$A$7:$OA$1791,H$4,FALSE),"")</f>
        <v>0</v>
      </c>
      <c r="I313" s="32">
        <f>IFERROR(VLOOKUP($D313,'SAP Data'!$A$7:$OA$1791,I$4,FALSE),"")</f>
        <v>0</v>
      </c>
      <c r="J313" s="32">
        <f>IFERROR(VLOOKUP($D313,'SAP Data'!$A$7:$OA$1791,J$4,FALSE),"")</f>
        <v>0</v>
      </c>
      <c r="K313" s="32">
        <f>IFERROR(VLOOKUP($D313,'SAP Data'!$A$7:$OA$1791,K$4,FALSE),"")</f>
        <v>0</v>
      </c>
      <c r="L313" s="32">
        <f>IFERROR(VLOOKUP($D313,'SAP Data'!$A$7:$OA$1795,L$4,FALSE),"")</f>
        <v>0</v>
      </c>
      <c r="M313" s="32">
        <f>IFERROR(VLOOKUP($D313,'SAP Data'!$A$7:$OA$1795,M$4,FALSE),"")</f>
        <v>0</v>
      </c>
      <c r="N313" s="32">
        <f>IFERROR(VLOOKUP($D313,'SAP Data'!$A$7:$OA$1795,N$4,FALSE),"")</f>
        <v>0</v>
      </c>
      <c r="O313" s="32">
        <f>IFERROR(VLOOKUP($D313,'SAP Data'!$A$7:$OA$1795,O$4,FALSE),"")</f>
        <v>0</v>
      </c>
      <c r="P313" s="32">
        <f>IFERROR(VLOOKUP($D313,'SAP Data'!$A$7:$OA$1795,P$4,FALSE),"")</f>
        <v>0</v>
      </c>
      <c r="Q313" s="32">
        <f>IFERROR(VLOOKUP($D313,'SAP Data'!$A$7:$OA$1795,Q$4,FALSE),"")</f>
        <v>0</v>
      </c>
      <c r="R313" s="32">
        <f>IFERROR(VLOOKUP($D313,'SAP Data'!$A$7:$OA$1795,R$4,FALSE),"")</f>
        <v>0</v>
      </c>
      <c r="T313" s="32">
        <f t="shared" si="32"/>
        <v>0</v>
      </c>
      <c r="U313" s="13"/>
      <c r="V313" s="13">
        <f t="shared" si="33"/>
        <v>0</v>
      </c>
      <c r="Y313" s="13">
        <f t="shared" si="34"/>
        <v>0</v>
      </c>
      <c r="AA313" s="13">
        <f t="shared" si="35"/>
        <v>0</v>
      </c>
      <c r="AC313" s="13">
        <f t="shared" si="36"/>
        <v>0</v>
      </c>
      <c r="AE313" s="13">
        <f t="shared" si="37"/>
        <v>0</v>
      </c>
      <c r="AG313" s="13">
        <f t="shared" si="38"/>
        <v>0</v>
      </c>
      <c r="AI313" s="13">
        <f t="shared" si="39"/>
        <v>0</v>
      </c>
      <c r="AJ313" s="15"/>
    </row>
    <row r="314" spans="2:36" outlineLevel="1" x14ac:dyDescent="0.2">
      <c r="B314" s="11" t="str">
        <f>VLOOKUP(D314,'line assign basis'!$A$8:$D$788,2,FALSE)</f>
        <v>SEC INT ADJ RES DECG</v>
      </c>
      <c r="C314" s="14" t="s">
        <v>1492</v>
      </c>
      <c r="D314" s="14" t="s">
        <v>2704</v>
      </c>
      <c r="E314" s="14">
        <f>IFERROR(VLOOKUP(D314,'line assign basis'!$A$8:$D$622,4,FALSE),"")</f>
        <v>2</v>
      </c>
      <c r="F314" s="32">
        <f>IFERROR(VLOOKUP($D314,'SAP Data'!$A$7:$OA$1791,F$4,FALSE),"")</f>
        <v>0</v>
      </c>
      <c r="G314" s="32">
        <f>IFERROR(VLOOKUP($D314,'SAP Data'!$A$7:$OA$1791,G$4,FALSE),"")</f>
        <v>0</v>
      </c>
      <c r="H314" s="32">
        <f>IFERROR(VLOOKUP($D314,'SAP Data'!$A$7:$OA$1791,H$4,FALSE),"")</f>
        <v>0</v>
      </c>
      <c r="I314" s="32">
        <f>IFERROR(VLOOKUP($D314,'SAP Data'!$A$7:$OA$1791,I$4,FALSE),"")</f>
        <v>0</v>
      </c>
      <c r="J314" s="32">
        <f>IFERROR(VLOOKUP($D314,'SAP Data'!$A$7:$OA$1791,J$4,FALSE),"")</f>
        <v>0</v>
      </c>
      <c r="K314" s="32">
        <f>IFERROR(VLOOKUP($D314,'SAP Data'!$A$7:$OA$1791,K$4,FALSE),"")</f>
        <v>0</v>
      </c>
      <c r="L314" s="32">
        <f>IFERROR(VLOOKUP($D314,'SAP Data'!$A$7:$OA$1795,L$4,FALSE),"")</f>
        <v>0</v>
      </c>
      <c r="M314" s="32">
        <f>IFERROR(VLOOKUP($D314,'SAP Data'!$A$7:$OA$1795,M$4,FALSE),"")</f>
        <v>0</v>
      </c>
      <c r="N314" s="32">
        <f>IFERROR(VLOOKUP($D314,'SAP Data'!$A$7:$OA$1795,N$4,FALSE),"")</f>
        <v>0</v>
      </c>
      <c r="O314" s="32">
        <f>IFERROR(VLOOKUP($D314,'SAP Data'!$A$7:$OA$1795,O$4,FALSE),"")</f>
        <v>0</v>
      </c>
      <c r="P314" s="32">
        <f>IFERROR(VLOOKUP($D314,'SAP Data'!$A$7:$OA$1795,P$4,FALSE),"")</f>
        <v>0</v>
      </c>
      <c r="Q314" s="32">
        <f>IFERROR(VLOOKUP($D314,'SAP Data'!$A$7:$OA$1795,Q$4,FALSE),"")</f>
        <v>0</v>
      </c>
      <c r="R314" s="32">
        <f>IFERROR(VLOOKUP($D314,'SAP Data'!$A$7:$OA$1795,R$4,FALSE),"")</f>
        <v>0</v>
      </c>
      <c r="T314" s="32">
        <f t="shared" si="32"/>
        <v>0</v>
      </c>
      <c r="U314" s="13"/>
      <c r="V314" s="13">
        <f t="shared" si="33"/>
        <v>0</v>
      </c>
      <c r="Y314" s="13">
        <f t="shared" si="34"/>
        <v>0</v>
      </c>
      <c r="AA314" s="13">
        <f t="shared" si="35"/>
        <v>0</v>
      </c>
      <c r="AC314" s="13">
        <f t="shared" si="36"/>
        <v>0</v>
      </c>
      <c r="AE314" s="13">
        <f t="shared" si="37"/>
        <v>0</v>
      </c>
      <c r="AG314" s="13">
        <f t="shared" si="38"/>
        <v>0</v>
      </c>
      <c r="AI314" s="13">
        <f t="shared" si="39"/>
        <v>0</v>
      </c>
      <c r="AJ314" s="15"/>
    </row>
    <row r="315" spans="2:36" outlineLevel="1" x14ac:dyDescent="0.2">
      <c r="B315" s="11" t="str">
        <f>VLOOKUP(D315,'line assign basis'!$A$8:$D$788,2,FALSE)</f>
        <v>Amort-SEC Def. Int</v>
      </c>
      <c r="C315" s="14" t="s">
        <v>698</v>
      </c>
      <c r="D315" s="14" t="s">
        <v>696</v>
      </c>
      <c r="E315" s="14">
        <f>IFERROR(VLOOKUP(D315,'line assign basis'!$A$8:$D$622,4,FALSE),"")</f>
        <v>2</v>
      </c>
      <c r="F315" s="32">
        <f>IFERROR(VLOOKUP($D315,'SAP Data'!$A$7:$OA$1791,F$4,FALSE),"")</f>
        <v>-20134.52</v>
      </c>
      <c r="G315" s="32">
        <f>IFERROR(VLOOKUP($D315,'SAP Data'!$A$7:$OA$1791,G$4,FALSE),"")</f>
        <v>0.01</v>
      </c>
      <c r="H315" s="32">
        <f>IFERROR(VLOOKUP($D315,'SAP Data'!$A$7:$OA$1791,H$4,FALSE),"")</f>
        <v>-314481.88</v>
      </c>
      <c r="I315" s="32">
        <f>IFERROR(VLOOKUP($D315,'SAP Data'!$A$7:$OA$1791,I$4,FALSE),"")</f>
        <v>-266576.75</v>
      </c>
      <c r="J315" s="32">
        <f>IFERROR(VLOOKUP($D315,'SAP Data'!$A$7:$OA$1791,J$4,FALSE),"")</f>
        <v>-219999.06</v>
      </c>
      <c r="K315" s="32">
        <f>IFERROR(VLOOKUP($D315,'SAP Data'!$A$7:$OA$1791,K$4,FALSE),"")</f>
        <v>-180934.22</v>
      </c>
      <c r="L315" s="32">
        <f>IFERROR(VLOOKUP($D315,'SAP Data'!$A$7:$OA$1795,L$4,FALSE),"")</f>
        <v>-144053.32</v>
      </c>
      <c r="M315" s="32">
        <f>IFERROR(VLOOKUP($D315,'SAP Data'!$A$7:$OA$1795,M$4,FALSE),"")</f>
        <v>-114759.26</v>
      </c>
      <c r="N315" s="32">
        <f>IFERROR(VLOOKUP($D315,'SAP Data'!$A$7:$OA$1795,N$4,FALSE),"")</f>
        <v>-92398.24</v>
      </c>
      <c r="O315" s="32">
        <f>IFERROR(VLOOKUP($D315,'SAP Data'!$A$7:$OA$1795,O$4,FALSE),"")</f>
        <v>-74321.740000000005</v>
      </c>
      <c r="P315" s="32">
        <f>IFERROR(VLOOKUP($D315,'SAP Data'!$A$7:$OA$1795,P$4,FALSE),"")</f>
        <v>-58219.44</v>
      </c>
      <c r="Q315" s="32">
        <f>IFERROR(VLOOKUP($D315,'SAP Data'!$A$7:$OA$1795,Q$4,FALSE),"")</f>
        <v>-42192.46</v>
      </c>
      <c r="R315" s="32">
        <f>IFERROR(VLOOKUP($D315,'SAP Data'!$A$7:$OA$1795,R$4,FALSE),"")</f>
        <v>-25618.1</v>
      </c>
      <c r="T315" s="32">
        <f t="shared" si="32"/>
        <v>-127567.72249999999</v>
      </c>
      <c r="U315" s="13"/>
      <c r="V315" s="13">
        <f t="shared" si="33"/>
        <v>0</v>
      </c>
      <c r="Y315" s="13">
        <f t="shared" si="34"/>
        <v>0</v>
      </c>
      <c r="AA315" s="13">
        <f t="shared" si="35"/>
        <v>0</v>
      </c>
      <c r="AC315" s="13">
        <f t="shared" si="36"/>
        <v>0</v>
      </c>
      <c r="AE315" s="13">
        <f t="shared" si="37"/>
        <v>-127567.72249999999</v>
      </c>
      <c r="AG315" s="13">
        <f t="shared" si="38"/>
        <v>0</v>
      </c>
      <c r="AI315" s="13">
        <f t="shared" si="39"/>
        <v>0</v>
      </c>
      <c r="AJ315" s="15"/>
    </row>
    <row r="316" spans="2:36" outlineLevel="1" x14ac:dyDescent="0.2">
      <c r="B316" s="11" t="str">
        <f>VLOOKUP(D316,'line assign basis'!$A$8:$D$788,2,FALSE)</f>
        <v>DECOUP DEF OR - RES</v>
      </c>
      <c r="C316" s="14" t="s">
        <v>701</v>
      </c>
      <c r="D316" s="14" t="s">
        <v>699</v>
      </c>
      <c r="E316" s="14">
        <f>IFERROR(VLOOKUP(D316,'line assign basis'!$A$8:$D$622,4,FALSE),"")</f>
        <v>2</v>
      </c>
      <c r="F316" s="32">
        <f>IFERROR(VLOOKUP($D316,'SAP Data'!$A$7:$OA$1791,F$4,FALSE),"")</f>
        <v>-1413615.95</v>
      </c>
      <c r="G316" s="32">
        <f>IFERROR(VLOOKUP($D316,'SAP Data'!$A$7:$OA$1791,G$4,FALSE),"")</f>
        <v>-7148442.7599999998</v>
      </c>
      <c r="H316" s="32">
        <f>IFERROR(VLOOKUP($D316,'SAP Data'!$A$7:$OA$1791,H$4,FALSE),"")</f>
        <v>-6642021.3499999996</v>
      </c>
      <c r="I316" s="32">
        <f>IFERROR(VLOOKUP($D316,'SAP Data'!$A$7:$OA$1791,I$4,FALSE),"")</f>
        <v>-5660938.5099999998</v>
      </c>
      <c r="J316" s="32">
        <f>IFERROR(VLOOKUP($D316,'SAP Data'!$A$7:$OA$1791,J$4,FALSE),"")</f>
        <v>-8714586.4399999995</v>
      </c>
      <c r="K316" s="32">
        <f>IFERROR(VLOOKUP($D316,'SAP Data'!$A$7:$OA$1791,K$4,FALSE),"")</f>
        <v>-10255516.609999999</v>
      </c>
      <c r="L316" s="32">
        <f>IFERROR(VLOOKUP($D316,'SAP Data'!$A$7:$OA$1795,L$4,FALSE),"")</f>
        <v>-9697594.8800000008</v>
      </c>
      <c r="M316" s="32">
        <f>IFERROR(VLOOKUP($D316,'SAP Data'!$A$7:$OA$1795,M$4,FALSE),"")</f>
        <v>-9766564.4199999999</v>
      </c>
      <c r="N316" s="32">
        <f>IFERROR(VLOOKUP($D316,'SAP Data'!$A$7:$OA$1795,N$4,FALSE),"")</f>
        <v>-9133928.8800000008</v>
      </c>
      <c r="O316" s="32">
        <f>IFERROR(VLOOKUP($D316,'SAP Data'!$A$7:$OA$1795,O$4,FALSE),"")</f>
        <v>-9797906.3300000001</v>
      </c>
      <c r="P316" s="32">
        <f>IFERROR(VLOOKUP($D316,'SAP Data'!$A$7:$OA$1795,P$4,FALSE),"")</f>
        <v>-10379790.060000001</v>
      </c>
      <c r="Q316" s="32">
        <f>IFERROR(VLOOKUP($D316,'SAP Data'!$A$7:$OA$1795,Q$4,FALSE),"")</f>
        <v>-10540066.109999999</v>
      </c>
      <c r="R316" s="32">
        <f>IFERROR(VLOOKUP($D316,'SAP Data'!$A$7:$OA$1795,R$4,FALSE),"")</f>
        <v>-10590099.689999999</v>
      </c>
      <c r="T316" s="32">
        <f t="shared" si="32"/>
        <v>-8644934.5141666662</v>
      </c>
      <c r="U316" s="13"/>
      <c r="V316" s="13">
        <f t="shared" si="33"/>
        <v>0</v>
      </c>
      <c r="Y316" s="13">
        <f t="shared" si="34"/>
        <v>0</v>
      </c>
      <c r="AA316" s="13">
        <f t="shared" si="35"/>
        <v>0</v>
      </c>
      <c r="AC316" s="13">
        <f t="shared" si="36"/>
        <v>0</v>
      </c>
      <c r="AE316" s="13">
        <f t="shared" si="37"/>
        <v>-8644934.5141666662</v>
      </c>
      <c r="AG316" s="13">
        <f t="shared" si="38"/>
        <v>0</v>
      </c>
      <c r="AI316" s="13">
        <f t="shared" si="39"/>
        <v>0</v>
      </c>
      <c r="AJ316" s="15"/>
    </row>
    <row r="317" spans="2:36" outlineLevel="1" x14ac:dyDescent="0.2">
      <c r="B317" s="11" t="str">
        <f>VLOOKUP(D317,'line assign basis'!$A$8:$D$788,2,FALSE)</f>
        <v>INTERVENER FUNDING</v>
      </c>
      <c r="C317" s="14" t="s">
        <v>704</v>
      </c>
      <c r="D317" s="14" t="s">
        <v>702</v>
      </c>
      <c r="E317" s="14">
        <f>IFERROR(VLOOKUP(D317,'line assign basis'!$A$8:$D$622,4,FALSE),"")</f>
        <v>2</v>
      </c>
      <c r="F317" s="32">
        <f>IFERROR(VLOOKUP($D317,'SAP Data'!$A$7:$OA$1791,F$4,FALSE),"")</f>
        <v>101125</v>
      </c>
      <c r="G317" s="32">
        <f>IFERROR(VLOOKUP($D317,'SAP Data'!$A$7:$OA$1791,G$4,FALSE),"")</f>
        <v>101125</v>
      </c>
      <c r="H317" s="32">
        <f>IFERROR(VLOOKUP($D317,'SAP Data'!$A$7:$OA$1791,H$4,FALSE),"")</f>
        <v>0</v>
      </c>
      <c r="I317" s="32">
        <f>IFERROR(VLOOKUP($D317,'SAP Data'!$A$7:$OA$1791,I$4,FALSE),"")</f>
        <v>0</v>
      </c>
      <c r="J317" s="32">
        <f>IFERROR(VLOOKUP($D317,'SAP Data'!$A$7:$OA$1791,J$4,FALSE),"")</f>
        <v>101125</v>
      </c>
      <c r="K317" s="32">
        <f>IFERROR(VLOOKUP($D317,'SAP Data'!$A$7:$OA$1791,K$4,FALSE),"")</f>
        <v>101125</v>
      </c>
      <c r="L317" s="32">
        <f>IFERROR(VLOOKUP($D317,'SAP Data'!$A$7:$OA$1795,L$4,FALSE),"")</f>
        <v>101125</v>
      </c>
      <c r="M317" s="32">
        <f>IFERROR(VLOOKUP($D317,'SAP Data'!$A$7:$OA$1795,M$4,FALSE),"")</f>
        <v>101125</v>
      </c>
      <c r="N317" s="32">
        <f>IFERROR(VLOOKUP($D317,'SAP Data'!$A$7:$OA$1795,N$4,FALSE),"")</f>
        <v>101125</v>
      </c>
      <c r="O317" s="32">
        <f>IFERROR(VLOOKUP($D317,'SAP Data'!$A$7:$OA$1795,O$4,FALSE),"")</f>
        <v>101125</v>
      </c>
      <c r="P317" s="32">
        <f>IFERROR(VLOOKUP($D317,'SAP Data'!$A$7:$OA$1795,P$4,FALSE),"")</f>
        <v>101125</v>
      </c>
      <c r="Q317" s="32">
        <f>IFERROR(VLOOKUP($D317,'SAP Data'!$A$7:$OA$1795,Q$4,FALSE),"")</f>
        <v>101125</v>
      </c>
      <c r="R317" s="32">
        <f>IFERROR(VLOOKUP($D317,'SAP Data'!$A$7:$OA$1795,R$4,FALSE),"")</f>
        <v>101125</v>
      </c>
      <c r="T317" s="32">
        <f t="shared" si="32"/>
        <v>84270.833333333328</v>
      </c>
      <c r="U317" s="13"/>
      <c r="V317" s="13">
        <f t="shared" si="33"/>
        <v>0</v>
      </c>
      <c r="Y317" s="13">
        <f t="shared" si="34"/>
        <v>0</v>
      </c>
      <c r="AA317" s="13">
        <f t="shared" si="35"/>
        <v>0</v>
      </c>
      <c r="AC317" s="13">
        <f t="shared" si="36"/>
        <v>0</v>
      </c>
      <c r="AE317" s="13">
        <f t="shared" si="37"/>
        <v>84270.833333333328</v>
      </c>
      <c r="AG317" s="13">
        <f t="shared" si="38"/>
        <v>0</v>
      </c>
      <c r="AI317" s="13">
        <f t="shared" si="39"/>
        <v>0</v>
      </c>
      <c r="AJ317" s="15"/>
    </row>
    <row r="318" spans="2:36" outlineLevel="1" x14ac:dyDescent="0.2">
      <c r="B318" s="11" t="str">
        <f>VLOOKUP(D318,'line assign basis'!$A$8:$D$788,2,FALSE)</f>
        <v>AMORT OR DECOUP-RES</v>
      </c>
      <c r="C318" s="14" t="s">
        <v>707</v>
      </c>
      <c r="D318" s="14" t="s">
        <v>705</v>
      </c>
      <c r="E318" s="14">
        <f>IFERROR(VLOOKUP(D318,'line assign basis'!$A$8:$D$622,4,FALSE),"")</f>
        <v>2</v>
      </c>
      <c r="F318" s="32">
        <f>IFERROR(VLOOKUP($D318,'SAP Data'!$A$7:$OA$1791,F$4,FALSE),"")</f>
        <v>-198731.69</v>
      </c>
      <c r="G318" s="32">
        <f>IFERROR(VLOOKUP($D318,'SAP Data'!$A$7:$OA$1791,G$4,FALSE),"")</f>
        <v>-49893.96</v>
      </c>
      <c r="H318" s="32">
        <f>IFERROR(VLOOKUP($D318,'SAP Data'!$A$7:$OA$1791,H$4,FALSE),"")</f>
        <v>-389445.36</v>
      </c>
      <c r="I318" s="32">
        <f>IFERROR(VLOOKUP($D318,'SAP Data'!$A$7:$OA$1791,I$4,FALSE),"")</f>
        <v>-307643.88</v>
      </c>
      <c r="J318" s="32">
        <f>IFERROR(VLOOKUP($D318,'SAP Data'!$A$7:$OA$1791,J$4,FALSE),"")</f>
        <v>-218725.67</v>
      </c>
      <c r="K318" s="32">
        <f>IFERROR(VLOOKUP($D318,'SAP Data'!$A$7:$OA$1791,K$4,FALSE),"")</f>
        <v>-144750.46</v>
      </c>
      <c r="L318" s="32">
        <f>IFERROR(VLOOKUP($D318,'SAP Data'!$A$7:$OA$1795,L$4,FALSE),"")</f>
        <v>-73871.25</v>
      </c>
      <c r="M318" s="32">
        <f>IFERROR(VLOOKUP($D318,'SAP Data'!$A$7:$OA$1795,M$4,FALSE),"")</f>
        <v>-18277.77</v>
      </c>
      <c r="N318" s="32">
        <f>IFERROR(VLOOKUP($D318,'SAP Data'!$A$7:$OA$1795,N$4,FALSE),"")</f>
        <v>11542.53</v>
      </c>
      <c r="O318" s="32">
        <f>IFERROR(VLOOKUP($D318,'SAP Data'!$A$7:$OA$1795,O$4,FALSE),"")</f>
        <v>34049.4</v>
      </c>
      <c r="P318" s="32">
        <f>IFERROR(VLOOKUP($D318,'SAP Data'!$A$7:$OA$1795,P$4,FALSE),"")</f>
        <v>49960.95</v>
      </c>
      <c r="Q318" s="32">
        <f>IFERROR(VLOOKUP($D318,'SAP Data'!$A$7:$OA$1795,Q$4,FALSE),"")</f>
        <v>61819.15</v>
      </c>
      <c r="R318" s="32">
        <f>IFERROR(VLOOKUP($D318,'SAP Data'!$A$7:$OA$1795,R$4,FALSE),"")</f>
        <v>74228.72</v>
      </c>
      <c r="T318" s="32">
        <f t="shared" si="32"/>
        <v>-92290.650416666685</v>
      </c>
      <c r="U318" s="13"/>
      <c r="V318" s="13">
        <f t="shared" si="33"/>
        <v>0</v>
      </c>
      <c r="Y318" s="13">
        <f t="shared" si="34"/>
        <v>0</v>
      </c>
      <c r="AA318" s="13">
        <f t="shared" si="35"/>
        <v>0</v>
      </c>
      <c r="AC318" s="13">
        <f t="shared" si="36"/>
        <v>0</v>
      </c>
      <c r="AE318" s="13">
        <f t="shared" si="37"/>
        <v>-92290.650416666685</v>
      </c>
      <c r="AG318" s="13">
        <f t="shared" si="38"/>
        <v>0</v>
      </c>
      <c r="AI318" s="13">
        <f t="shared" si="39"/>
        <v>0</v>
      </c>
      <c r="AJ318" s="15"/>
    </row>
    <row r="319" spans="2:36" outlineLevel="1" x14ac:dyDescent="0.2">
      <c r="B319" s="11" t="str">
        <f>VLOOKUP(D319,'line assign basis'!$A$8:$D$788,2,FALSE)</f>
        <v>NWIGU INTERVENOR MAT</v>
      </c>
      <c r="C319" s="14" t="s">
        <v>710</v>
      </c>
      <c r="D319" s="14" t="s">
        <v>708</v>
      </c>
      <c r="E319" s="14">
        <f>IFERROR(VLOOKUP(D319,'line assign basis'!$A$8:$D$622,4,FALSE),"")</f>
        <v>2</v>
      </c>
      <c r="F319" s="32">
        <f>IFERROR(VLOOKUP($D319,'SAP Data'!$A$7:$OA$1791,F$4,FALSE),"")</f>
        <v>30175.919999999998</v>
      </c>
      <c r="G319" s="32">
        <f>IFERROR(VLOOKUP($D319,'SAP Data'!$A$7:$OA$1791,G$4,FALSE),"")</f>
        <v>40377.99</v>
      </c>
      <c r="H319" s="32">
        <f>IFERROR(VLOOKUP($D319,'SAP Data'!$A$7:$OA$1791,H$4,FALSE),"")</f>
        <v>10202.07</v>
      </c>
      <c r="I319" s="32">
        <f>IFERROR(VLOOKUP($D319,'SAP Data'!$A$7:$OA$1791,I$4,FALSE),"")</f>
        <v>10202.07</v>
      </c>
      <c r="J319" s="32">
        <f>IFERROR(VLOOKUP($D319,'SAP Data'!$A$7:$OA$1791,J$4,FALSE),"")</f>
        <v>10202.07</v>
      </c>
      <c r="K319" s="32">
        <f>IFERROR(VLOOKUP($D319,'SAP Data'!$A$7:$OA$1791,K$4,FALSE),"")</f>
        <v>10202.07</v>
      </c>
      <c r="L319" s="32">
        <f>IFERROR(VLOOKUP($D319,'SAP Data'!$A$7:$OA$1795,L$4,FALSE),"")</f>
        <v>10202.07</v>
      </c>
      <c r="M319" s="32">
        <f>IFERROR(VLOOKUP($D319,'SAP Data'!$A$7:$OA$1795,M$4,FALSE),"")</f>
        <v>14652.4</v>
      </c>
      <c r="N319" s="32">
        <f>IFERROR(VLOOKUP($D319,'SAP Data'!$A$7:$OA$1795,N$4,FALSE),"")</f>
        <v>14652.4</v>
      </c>
      <c r="O319" s="32">
        <f>IFERROR(VLOOKUP($D319,'SAP Data'!$A$7:$OA$1795,O$4,FALSE),"")</f>
        <v>14652.4</v>
      </c>
      <c r="P319" s="32">
        <f>IFERROR(VLOOKUP($D319,'SAP Data'!$A$7:$OA$1795,P$4,FALSE),"")</f>
        <v>14652.4</v>
      </c>
      <c r="Q319" s="32">
        <f>IFERROR(VLOOKUP($D319,'SAP Data'!$A$7:$OA$1795,Q$4,FALSE),"")</f>
        <v>14652.4</v>
      </c>
      <c r="R319" s="32">
        <f>IFERROR(VLOOKUP($D319,'SAP Data'!$A$7:$OA$1795,R$4,FALSE),"")</f>
        <v>14652.4</v>
      </c>
      <c r="T319" s="32">
        <f t="shared" si="32"/>
        <v>15588.70833333333</v>
      </c>
      <c r="U319" s="13"/>
      <c r="V319" s="13">
        <f t="shared" si="33"/>
        <v>0</v>
      </c>
      <c r="Y319" s="13">
        <f t="shared" si="34"/>
        <v>0</v>
      </c>
      <c r="AA319" s="13">
        <f t="shared" si="35"/>
        <v>0</v>
      </c>
      <c r="AC319" s="13">
        <f t="shared" si="36"/>
        <v>0</v>
      </c>
      <c r="AE319" s="13">
        <f t="shared" si="37"/>
        <v>15588.70833333333</v>
      </c>
      <c r="AG319" s="13">
        <f t="shared" si="38"/>
        <v>0</v>
      </c>
      <c r="AI319" s="13">
        <f t="shared" si="39"/>
        <v>0</v>
      </c>
      <c r="AJ319" s="15"/>
    </row>
    <row r="320" spans="2:36" outlineLevel="1" x14ac:dyDescent="0.2">
      <c r="B320" s="11" t="str">
        <f>VLOOKUP(D320,'line assign basis'!$A$8:$D$788,2,FALSE)</f>
        <v>WA-OR SITES RESERVE</v>
      </c>
      <c r="C320" s="14" t="s">
        <v>713</v>
      </c>
      <c r="D320" s="14" t="s">
        <v>711</v>
      </c>
      <c r="E320" s="14">
        <f>IFERROR(VLOOKUP(D320,'line assign basis'!$A$8:$D$622,4,FALSE),"")</f>
        <v>2</v>
      </c>
      <c r="F320" s="32">
        <f>IFERROR(VLOOKUP($D320,'SAP Data'!$A$7:$OA$1791,F$4,FALSE),"")</f>
        <v>-645984.02</v>
      </c>
      <c r="G320" s="32">
        <f>IFERROR(VLOOKUP($D320,'SAP Data'!$A$7:$OA$1791,G$4,FALSE),"")</f>
        <v>-662953.46</v>
      </c>
      <c r="H320" s="32">
        <f>IFERROR(VLOOKUP($D320,'SAP Data'!$A$7:$OA$1791,H$4,FALSE),"")</f>
        <v>-664210.84</v>
      </c>
      <c r="I320" s="32">
        <f>IFERROR(VLOOKUP($D320,'SAP Data'!$A$7:$OA$1791,I$4,FALSE),"")</f>
        <v>-682145.62</v>
      </c>
      <c r="J320" s="32">
        <f>IFERROR(VLOOKUP($D320,'SAP Data'!$A$7:$OA$1791,J$4,FALSE),"")</f>
        <v>-689755.32</v>
      </c>
      <c r="K320" s="32">
        <f>IFERROR(VLOOKUP($D320,'SAP Data'!$A$7:$OA$1791,K$4,FALSE),"")</f>
        <v>-690748.88</v>
      </c>
      <c r="L320" s="32">
        <f>IFERROR(VLOOKUP($D320,'SAP Data'!$A$7:$OA$1795,L$4,FALSE),"")</f>
        <v>-701777.3</v>
      </c>
      <c r="M320" s="32">
        <f>IFERROR(VLOOKUP($D320,'SAP Data'!$A$7:$OA$1795,M$4,FALSE),"")</f>
        <v>-704002.24</v>
      </c>
      <c r="N320" s="32">
        <f>IFERROR(VLOOKUP($D320,'SAP Data'!$A$7:$OA$1795,N$4,FALSE),"")</f>
        <v>-706855.53</v>
      </c>
      <c r="O320" s="32">
        <f>IFERROR(VLOOKUP($D320,'SAP Data'!$A$7:$OA$1795,O$4,FALSE),"")</f>
        <v>-742892.64</v>
      </c>
      <c r="P320" s="32">
        <f>IFERROR(VLOOKUP($D320,'SAP Data'!$A$7:$OA$1795,P$4,FALSE),"")</f>
        <v>-803747.18</v>
      </c>
      <c r="Q320" s="32">
        <f>IFERROR(VLOOKUP($D320,'SAP Data'!$A$7:$OA$1795,Q$4,FALSE),"")</f>
        <v>-813177.09</v>
      </c>
      <c r="R320" s="32">
        <f>IFERROR(VLOOKUP($D320,'SAP Data'!$A$7:$OA$1795,R$4,FALSE),"")</f>
        <v>-912059</v>
      </c>
      <c r="T320" s="32">
        <f t="shared" si="32"/>
        <v>-720107.30083333328</v>
      </c>
      <c r="U320" s="13"/>
      <c r="V320" s="13">
        <f t="shared" si="33"/>
        <v>0</v>
      </c>
      <c r="Y320" s="13">
        <f t="shared" si="34"/>
        <v>0</v>
      </c>
      <c r="AA320" s="13">
        <f t="shared" si="35"/>
        <v>0</v>
      </c>
      <c r="AC320" s="13">
        <f t="shared" si="36"/>
        <v>0</v>
      </c>
      <c r="AE320" s="13">
        <f t="shared" si="37"/>
        <v>-720107.30083333328</v>
      </c>
      <c r="AG320" s="13">
        <f t="shared" si="38"/>
        <v>0</v>
      </c>
      <c r="AI320" s="13">
        <f t="shared" si="39"/>
        <v>0</v>
      </c>
      <c r="AJ320" s="15"/>
    </row>
    <row r="321" spans="2:36" outlineLevel="1" x14ac:dyDescent="0.2">
      <c r="B321" s="11" t="str">
        <f>VLOOKUP(D321,'line assign basis'!$A$8:$D$788,2,FALSE)</f>
        <v>WA-OR SITES DEFERRAL</v>
      </c>
      <c r="C321" s="14" t="s">
        <v>716</v>
      </c>
      <c r="D321" s="14" t="s">
        <v>714</v>
      </c>
      <c r="E321" s="14">
        <f>IFERROR(VLOOKUP(D321,'line assign basis'!$A$8:$D$622,4,FALSE),"")</f>
        <v>2</v>
      </c>
      <c r="F321" s="32">
        <f>IFERROR(VLOOKUP($D321,'SAP Data'!$A$7:$OA$1791,F$4,FALSE),"")</f>
        <v>645984.02</v>
      </c>
      <c r="G321" s="32">
        <f>IFERROR(VLOOKUP($D321,'SAP Data'!$A$7:$OA$1791,G$4,FALSE),"")</f>
        <v>662953.46</v>
      </c>
      <c r="H321" s="32">
        <f>IFERROR(VLOOKUP($D321,'SAP Data'!$A$7:$OA$1791,H$4,FALSE),"")</f>
        <v>664210.84</v>
      </c>
      <c r="I321" s="32">
        <f>IFERROR(VLOOKUP($D321,'SAP Data'!$A$7:$OA$1791,I$4,FALSE),"")</f>
        <v>682145.62</v>
      </c>
      <c r="J321" s="32">
        <f>IFERROR(VLOOKUP($D321,'SAP Data'!$A$7:$OA$1791,J$4,FALSE),"")</f>
        <v>689755.32</v>
      </c>
      <c r="K321" s="32">
        <f>IFERROR(VLOOKUP($D321,'SAP Data'!$A$7:$OA$1791,K$4,FALSE),"")</f>
        <v>690748.88</v>
      </c>
      <c r="L321" s="32">
        <f>IFERROR(VLOOKUP($D321,'SAP Data'!$A$7:$OA$1795,L$4,FALSE),"")</f>
        <v>701777.3</v>
      </c>
      <c r="M321" s="32">
        <f>IFERROR(VLOOKUP($D321,'SAP Data'!$A$7:$OA$1795,M$4,FALSE),"")</f>
        <v>704002.24</v>
      </c>
      <c r="N321" s="32">
        <f>IFERROR(VLOOKUP($D321,'SAP Data'!$A$7:$OA$1795,N$4,FALSE),"")</f>
        <v>706855.53</v>
      </c>
      <c r="O321" s="32">
        <f>IFERROR(VLOOKUP($D321,'SAP Data'!$A$7:$OA$1795,O$4,FALSE),"")</f>
        <v>742892.64</v>
      </c>
      <c r="P321" s="32">
        <f>IFERROR(VLOOKUP($D321,'SAP Data'!$A$7:$OA$1795,P$4,FALSE),"")</f>
        <v>803747.18</v>
      </c>
      <c r="Q321" s="32">
        <f>IFERROR(VLOOKUP($D321,'SAP Data'!$A$7:$OA$1795,Q$4,FALSE),"")</f>
        <v>813177.09</v>
      </c>
      <c r="R321" s="32">
        <f>IFERROR(VLOOKUP($D321,'SAP Data'!$A$7:$OA$1795,R$4,FALSE),"")</f>
        <v>912059</v>
      </c>
      <c r="T321" s="32">
        <f t="shared" si="32"/>
        <v>720107.30083333328</v>
      </c>
      <c r="U321" s="13"/>
      <c r="V321" s="13">
        <f t="shared" si="33"/>
        <v>0</v>
      </c>
      <c r="Y321" s="13">
        <f t="shared" si="34"/>
        <v>0</v>
      </c>
      <c r="AA321" s="13">
        <f t="shared" si="35"/>
        <v>0</v>
      </c>
      <c r="AC321" s="13">
        <f t="shared" si="36"/>
        <v>0</v>
      </c>
      <c r="AE321" s="13">
        <f t="shared" si="37"/>
        <v>720107.30083333328</v>
      </c>
      <c r="AG321" s="13">
        <f t="shared" si="38"/>
        <v>0</v>
      </c>
      <c r="AI321" s="13">
        <f t="shared" si="39"/>
        <v>0</v>
      </c>
      <c r="AJ321" s="15"/>
    </row>
    <row r="322" spans="2:36" outlineLevel="1" x14ac:dyDescent="0.2">
      <c r="B322" s="11" t="str">
        <f>VLOOKUP(D322,'line assign basis'!$A$8:$D$788,2,FALSE)</f>
        <v>OR INSUR CARRYFWD</v>
      </c>
      <c r="C322" s="14" t="s">
        <v>719</v>
      </c>
      <c r="D322" s="14" t="s">
        <v>717</v>
      </c>
      <c r="E322" s="14">
        <f>IFERROR(VLOOKUP(D322,'line assign basis'!$A$8:$D$622,4,FALSE),"")</f>
        <v>2</v>
      </c>
      <c r="F322" s="32">
        <f>IFERROR(VLOOKUP($D322,'SAP Data'!$A$7:$OA$1791,F$4,FALSE),"")</f>
        <v>-8069625.96</v>
      </c>
      <c r="G322" s="32">
        <f>IFERROR(VLOOKUP($D322,'SAP Data'!$A$7:$OA$1791,G$4,FALSE),"")</f>
        <v>-8094843.54</v>
      </c>
      <c r="H322" s="32">
        <f>IFERROR(VLOOKUP($D322,'SAP Data'!$A$7:$OA$1791,H$4,FALSE),"")</f>
        <v>-8120139.9299999997</v>
      </c>
      <c r="I322" s="32">
        <f>IFERROR(VLOOKUP($D322,'SAP Data'!$A$7:$OA$1791,I$4,FALSE),"")</f>
        <v>-8145515.3700000001</v>
      </c>
      <c r="J322" s="32">
        <f>IFERROR(VLOOKUP($D322,'SAP Data'!$A$7:$OA$1791,J$4,FALSE),"")</f>
        <v>-8163707.0199999996</v>
      </c>
      <c r="K322" s="32">
        <f>IFERROR(VLOOKUP($D322,'SAP Data'!$A$7:$OA$1791,K$4,FALSE),"")</f>
        <v>-8181939.2999999998</v>
      </c>
      <c r="L322" s="32">
        <f>IFERROR(VLOOKUP($D322,'SAP Data'!$A$7:$OA$1795,L$4,FALSE),"")</f>
        <v>-8200212.2999999998</v>
      </c>
      <c r="M322" s="32">
        <f>IFERROR(VLOOKUP($D322,'SAP Data'!$A$7:$OA$1795,M$4,FALSE),"")</f>
        <v>-8218526.1100000003</v>
      </c>
      <c r="N322" s="32">
        <f>IFERROR(VLOOKUP($D322,'SAP Data'!$A$7:$OA$1795,N$4,FALSE),"")</f>
        <v>-8236880.8200000003</v>
      </c>
      <c r="O322" s="32">
        <f>IFERROR(VLOOKUP($D322,'SAP Data'!$A$7:$OA$1795,O$4,FALSE),"")</f>
        <v>-8255276.5199999996</v>
      </c>
      <c r="P322" s="32">
        <f>IFERROR(VLOOKUP($D322,'SAP Data'!$A$7:$OA$1795,P$4,FALSE),"")</f>
        <v>-8273713.2999999998</v>
      </c>
      <c r="Q322" s="32">
        <f>IFERROR(VLOOKUP($D322,'SAP Data'!$A$7:$OA$1795,Q$4,FALSE),"")</f>
        <v>-8292191.2599999998</v>
      </c>
      <c r="R322" s="32">
        <f>IFERROR(VLOOKUP($D322,'SAP Data'!$A$7:$OA$1795,R$4,FALSE),"")</f>
        <v>-3523214.83</v>
      </c>
      <c r="T322" s="32">
        <f t="shared" si="32"/>
        <v>-7998280.4887500005</v>
      </c>
      <c r="U322" s="13"/>
      <c r="V322" s="13">
        <f t="shared" si="33"/>
        <v>0</v>
      </c>
      <c r="Y322" s="13">
        <f t="shared" si="34"/>
        <v>0</v>
      </c>
      <c r="AA322" s="13">
        <f t="shared" si="35"/>
        <v>0</v>
      </c>
      <c r="AC322" s="13">
        <f t="shared" si="36"/>
        <v>0</v>
      </c>
      <c r="AE322" s="13">
        <f t="shared" si="37"/>
        <v>-7998280.4887500005</v>
      </c>
      <c r="AG322" s="13">
        <f t="shared" si="38"/>
        <v>0</v>
      </c>
      <c r="AI322" s="13">
        <f t="shared" si="39"/>
        <v>0</v>
      </c>
      <c r="AJ322" s="15"/>
    </row>
    <row r="323" spans="2:36" outlineLevel="1" x14ac:dyDescent="0.2">
      <c r="B323" s="11" t="str">
        <f>VLOOKUP(D323,'line assign basis'!$A$8:$D$788,2,FALSE)</f>
        <v>DEFER- INTERV ISSUE</v>
      </c>
      <c r="C323" s="14" t="s">
        <v>722</v>
      </c>
      <c r="D323" s="14" t="s">
        <v>720</v>
      </c>
      <c r="E323" s="14">
        <f>IFERROR(VLOOKUP(D323,'line assign basis'!$A$8:$D$622,4,FALSE),"")</f>
        <v>2</v>
      </c>
      <c r="F323" s="32">
        <f>IFERROR(VLOOKUP($D323,'SAP Data'!$A$7:$OA$1791,F$4,FALSE),"")</f>
        <v>204519.47</v>
      </c>
      <c r="G323" s="32">
        <f>IFERROR(VLOOKUP($D323,'SAP Data'!$A$7:$OA$1791,G$4,FALSE),"")</f>
        <v>213288.17</v>
      </c>
      <c r="H323" s="32">
        <f>IFERROR(VLOOKUP($D323,'SAP Data'!$A$7:$OA$1791,H$4,FALSE),"")</f>
        <v>8768.7000000000007</v>
      </c>
      <c r="I323" s="32">
        <f>IFERROR(VLOOKUP($D323,'SAP Data'!$A$7:$OA$1791,I$4,FALSE),"")</f>
        <v>8768.7000000000007</v>
      </c>
      <c r="J323" s="32">
        <f>IFERROR(VLOOKUP($D323,'SAP Data'!$A$7:$OA$1791,J$4,FALSE),"")</f>
        <v>8768.7000000000007</v>
      </c>
      <c r="K323" s="32">
        <f>IFERROR(VLOOKUP($D323,'SAP Data'!$A$7:$OA$1791,K$4,FALSE),"")</f>
        <v>8768.7000000000007</v>
      </c>
      <c r="L323" s="32">
        <f>IFERROR(VLOOKUP($D323,'SAP Data'!$A$7:$OA$1795,L$4,FALSE),"")</f>
        <v>8768.7000000000007</v>
      </c>
      <c r="M323" s="32">
        <f>IFERROR(VLOOKUP($D323,'SAP Data'!$A$7:$OA$1795,M$4,FALSE),"")</f>
        <v>8768.7000000000007</v>
      </c>
      <c r="N323" s="32">
        <f>IFERROR(VLOOKUP($D323,'SAP Data'!$A$7:$OA$1795,N$4,FALSE),"")</f>
        <v>8768.7000000000007</v>
      </c>
      <c r="O323" s="32">
        <f>IFERROR(VLOOKUP($D323,'SAP Data'!$A$7:$OA$1795,O$4,FALSE),"")</f>
        <v>8768.7000000000007</v>
      </c>
      <c r="P323" s="32">
        <f>IFERROR(VLOOKUP($D323,'SAP Data'!$A$7:$OA$1795,P$4,FALSE),"")</f>
        <v>59463.7</v>
      </c>
      <c r="Q323" s="32">
        <f>IFERROR(VLOOKUP($D323,'SAP Data'!$A$7:$OA$1795,Q$4,FALSE),"")</f>
        <v>73477.7</v>
      </c>
      <c r="R323" s="32">
        <f>IFERROR(VLOOKUP($D323,'SAP Data'!$A$7:$OA$1795,R$4,FALSE),"")</f>
        <v>73477.7</v>
      </c>
      <c r="T323" s="32">
        <f t="shared" si="32"/>
        <v>46281.479583333341</v>
      </c>
      <c r="U323" s="13"/>
      <c r="V323" s="13">
        <f t="shared" si="33"/>
        <v>0</v>
      </c>
      <c r="Y323" s="13">
        <f t="shared" si="34"/>
        <v>0</v>
      </c>
      <c r="AA323" s="13">
        <f t="shared" si="35"/>
        <v>0</v>
      </c>
      <c r="AC323" s="13">
        <f t="shared" si="36"/>
        <v>0</v>
      </c>
      <c r="AE323" s="13">
        <f t="shared" si="37"/>
        <v>46281.479583333341</v>
      </c>
      <c r="AG323" s="13">
        <f t="shared" si="38"/>
        <v>0</v>
      </c>
      <c r="AI323" s="13">
        <f t="shared" si="39"/>
        <v>0</v>
      </c>
      <c r="AJ323" s="15"/>
    </row>
    <row r="324" spans="2:36" outlineLevel="1" x14ac:dyDescent="0.2">
      <c r="B324" s="11" t="str">
        <f>VLOOKUP(D324,'line assign basis'!$A$8:$D$788,2,FALSE)</f>
        <v>SB 844 Deferral</v>
      </c>
      <c r="C324" s="14" t="s">
        <v>725</v>
      </c>
      <c r="D324" s="14" t="s">
        <v>723</v>
      </c>
      <c r="E324" s="14">
        <f>IFERROR(VLOOKUP(D324,'line assign basis'!$A$8:$D$622,4,FALSE),"")</f>
        <v>2</v>
      </c>
      <c r="F324" s="32">
        <f>IFERROR(VLOOKUP($D324,'SAP Data'!$A$7:$OA$1791,F$4,FALSE),"")</f>
        <v>79194.75</v>
      </c>
      <c r="G324" s="32">
        <f>IFERROR(VLOOKUP($D324,'SAP Data'!$A$7:$OA$1791,G$4,FALSE),"")</f>
        <v>79194.75</v>
      </c>
      <c r="H324" s="32">
        <f>IFERROR(VLOOKUP($D324,'SAP Data'!$A$7:$OA$1791,H$4,FALSE),"")</f>
        <v>79194.75</v>
      </c>
      <c r="I324" s="32">
        <f>IFERROR(VLOOKUP($D324,'SAP Data'!$A$7:$OA$1791,I$4,FALSE),"")</f>
        <v>79194.75</v>
      </c>
      <c r="J324" s="32">
        <f>IFERROR(VLOOKUP($D324,'SAP Data'!$A$7:$OA$1791,J$4,FALSE),"")</f>
        <v>79194.75</v>
      </c>
      <c r="K324" s="32">
        <f>IFERROR(VLOOKUP($D324,'SAP Data'!$A$7:$OA$1791,K$4,FALSE),"")</f>
        <v>79194.75</v>
      </c>
      <c r="L324" s="32">
        <f>IFERROR(VLOOKUP($D324,'SAP Data'!$A$7:$OA$1795,L$4,FALSE),"")</f>
        <v>79194.75</v>
      </c>
      <c r="M324" s="32">
        <f>IFERROR(VLOOKUP($D324,'SAP Data'!$A$7:$OA$1795,M$4,FALSE),"")</f>
        <v>79194.75</v>
      </c>
      <c r="N324" s="32">
        <f>IFERROR(VLOOKUP($D324,'SAP Data'!$A$7:$OA$1795,N$4,FALSE),"")</f>
        <v>79194.75</v>
      </c>
      <c r="O324" s="32">
        <f>IFERROR(VLOOKUP($D324,'SAP Data'!$A$7:$OA$1795,O$4,FALSE),"")</f>
        <v>79194.75</v>
      </c>
      <c r="P324" s="32">
        <f>IFERROR(VLOOKUP($D324,'SAP Data'!$A$7:$OA$1795,P$4,FALSE),"")</f>
        <v>79194.75</v>
      </c>
      <c r="Q324" s="32">
        <f>IFERROR(VLOOKUP($D324,'SAP Data'!$A$7:$OA$1795,Q$4,FALSE),"")</f>
        <v>79194.75</v>
      </c>
      <c r="R324" s="32">
        <f>IFERROR(VLOOKUP($D324,'SAP Data'!$A$7:$OA$1795,R$4,FALSE),"")</f>
        <v>79194.75</v>
      </c>
      <c r="T324" s="32">
        <f t="shared" si="32"/>
        <v>79194.75</v>
      </c>
      <c r="U324" s="13"/>
      <c r="V324" s="13">
        <f t="shared" si="33"/>
        <v>0</v>
      </c>
      <c r="Y324" s="13">
        <f t="shared" si="34"/>
        <v>0</v>
      </c>
      <c r="AA324" s="13">
        <f t="shared" si="35"/>
        <v>0</v>
      </c>
      <c r="AC324" s="13">
        <f t="shared" si="36"/>
        <v>0</v>
      </c>
      <c r="AE324" s="13">
        <f t="shared" si="37"/>
        <v>79194.75</v>
      </c>
      <c r="AG324" s="13">
        <f t="shared" si="38"/>
        <v>0</v>
      </c>
      <c r="AI324" s="13">
        <f t="shared" si="39"/>
        <v>0</v>
      </c>
      <c r="AJ324" s="15"/>
    </row>
    <row r="325" spans="2:36" outlineLevel="1" x14ac:dyDescent="0.2">
      <c r="B325" s="11" t="str">
        <f>VLOOKUP(D325,'line assign basis'!$A$8:$D$788,2,FALSE)</f>
        <v>AMORT - CUB INTERVEN</v>
      </c>
      <c r="C325" s="14" t="s">
        <v>728</v>
      </c>
      <c r="D325" s="14" t="s">
        <v>726</v>
      </c>
      <c r="E325" s="14">
        <f>IFERROR(VLOOKUP(D325,'line assign basis'!$A$8:$D$622,4,FALSE),"")</f>
        <v>2</v>
      </c>
      <c r="F325" s="32">
        <f>IFERROR(VLOOKUP($D325,'SAP Data'!$A$7:$OA$1791,F$4,FALSE),"")</f>
        <v>8657.82</v>
      </c>
      <c r="G325" s="32">
        <f>IFERROR(VLOOKUP($D325,'SAP Data'!$A$7:$OA$1791,G$4,FALSE),"")</f>
        <v>1499.97</v>
      </c>
      <c r="H325" s="32">
        <f>IFERROR(VLOOKUP($D325,'SAP Data'!$A$7:$OA$1791,H$4,FALSE),"")</f>
        <v>178346.58</v>
      </c>
      <c r="I325" s="32">
        <f>IFERROR(VLOOKUP($D325,'SAP Data'!$A$7:$OA$1791,I$4,FALSE),"")</f>
        <v>149254.13</v>
      </c>
      <c r="J325" s="32">
        <f>IFERROR(VLOOKUP($D325,'SAP Data'!$A$7:$OA$1791,J$4,FALSE),"")</f>
        <v>117620.36</v>
      </c>
      <c r="K325" s="32">
        <f>IFERROR(VLOOKUP($D325,'SAP Data'!$A$7:$OA$1791,K$4,FALSE),"")</f>
        <v>91323.76</v>
      </c>
      <c r="L325" s="32">
        <f>IFERROR(VLOOKUP($D325,'SAP Data'!$A$7:$OA$1795,L$4,FALSE),"")</f>
        <v>66133.259999999995</v>
      </c>
      <c r="M325" s="32">
        <f>IFERROR(VLOOKUP($D325,'SAP Data'!$A$7:$OA$1795,M$4,FALSE),"")</f>
        <v>46402.34</v>
      </c>
      <c r="N325" s="32">
        <f>IFERROR(VLOOKUP($D325,'SAP Data'!$A$7:$OA$1795,N$4,FALSE),"")</f>
        <v>35876.51</v>
      </c>
      <c r="O325" s="32">
        <f>IFERROR(VLOOKUP($D325,'SAP Data'!$A$7:$OA$1795,O$4,FALSE),"")</f>
        <v>27963.01</v>
      </c>
      <c r="P325" s="32">
        <f>IFERROR(VLOOKUP($D325,'SAP Data'!$A$7:$OA$1795,P$4,FALSE),"")</f>
        <v>22405.37</v>
      </c>
      <c r="Q325" s="32">
        <f>IFERROR(VLOOKUP($D325,'SAP Data'!$A$7:$OA$1795,Q$4,FALSE),"")</f>
        <v>18295.740000000002</v>
      </c>
      <c r="R325" s="32">
        <f>IFERROR(VLOOKUP($D325,'SAP Data'!$A$7:$OA$1795,R$4,FALSE),"")</f>
        <v>13989.58</v>
      </c>
      <c r="T325" s="32">
        <f t="shared" si="32"/>
        <v>63870.394166666665</v>
      </c>
      <c r="U325" s="13"/>
      <c r="V325" s="13">
        <f t="shared" si="33"/>
        <v>0</v>
      </c>
      <c r="Y325" s="13">
        <f t="shared" si="34"/>
        <v>0</v>
      </c>
      <c r="AA325" s="13">
        <f t="shared" si="35"/>
        <v>0</v>
      </c>
      <c r="AC325" s="13">
        <f t="shared" si="36"/>
        <v>0</v>
      </c>
      <c r="AE325" s="13">
        <f t="shared" si="37"/>
        <v>63870.394166666665</v>
      </c>
      <c r="AG325" s="13">
        <f t="shared" si="38"/>
        <v>0</v>
      </c>
      <c r="AI325" s="13">
        <f t="shared" si="39"/>
        <v>0</v>
      </c>
      <c r="AJ325" s="15"/>
    </row>
    <row r="326" spans="2:36" outlineLevel="1" x14ac:dyDescent="0.2">
      <c r="B326" s="11" t="str">
        <f>VLOOKUP(D326,'line assign basis'!$A$8:$D$788,2,FALSE)</f>
        <v>SB 844 Reserve</v>
      </c>
      <c r="C326" s="14" t="s">
        <v>731</v>
      </c>
      <c r="D326" s="14" t="s">
        <v>729</v>
      </c>
      <c r="E326" s="14">
        <f>IFERROR(VLOOKUP(D326,'line assign basis'!$A$8:$D$622,4,FALSE),"")</f>
        <v>2</v>
      </c>
      <c r="F326" s="32">
        <f>IFERROR(VLOOKUP($D326,'SAP Data'!$A$7:$OA$1791,F$4,FALSE),"")</f>
        <v>-79194.75</v>
      </c>
      <c r="G326" s="32">
        <f>IFERROR(VLOOKUP($D326,'SAP Data'!$A$7:$OA$1791,G$4,FALSE),"")</f>
        <v>-79194.75</v>
      </c>
      <c r="H326" s="32">
        <f>IFERROR(VLOOKUP($D326,'SAP Data'!$A$7:$OA$1791,H$4,FALSE),"")</f>
        <v>-79194.75</v>
      </c>
      <c r="I326" s="32">
        <f>IFERROR(VLOOKUP($D326,'SAP Data'!$A$7:$OA$1791,I$4,FALSE),"")</f>
        <v>-79194.75</v>
      </c>
      <c r="J326" s="32">
        <f>IFERROR(VLOOKUP($D326,'SAP Data'!$A$7:$OA$1791,J$4,FALSE),"")</f>
        <v>-79194.75</v>
      </c>
      <c r="K326" s="32">
        <f>IFERROR(VLOOKUP($D326,'SAP Data'!$A$7:$OA$1791,K$4,FALSE),"")</f>
        <v>-79194.75</v>
      </c>
      <c r="L326" s="32">
        <f>IFERROR(VLOOKUP($D326,'SAP Data'!$A$7:$OA$1795,L$4,FALSE),"")</f>
        <v>-79194.75</v>
      </c>
      <c r="M326" s="32">
        <f>IFERROR(VLOOKUP($D326,'SAP Data'!$A$7:$OA$1795,M$4,FALSE),"")</f>
        <v>-79194.75</v>
      </c>
      <c r="N326" s="32">
        <f>IFERROR(VLOOKUP($D326,'SAP Data'!$A$7:$OA$1795,N$4,FALSE),"")</f>
        <v>-79194.75</v>
      </c>
      <c r="O326" s="32">
        <f>IFERROR(VLOOKUP($D326,'SAP Data'!$A$7:$OA$1795,O$4,FALSE),"")</f>
        <v>-79194.75</v>
      </c>
      <c r="P326" s="32">
        <f>IFERROR(VLOOKUP($D326,'SAP Data'!$A$7:$OA$1795,P$4,FALSE),"")</f>
        <v>-79194.75</v>
      </c>
      <c r="Q326" s="32">
        <f>IFERROR(VLOOKUP($D326,'SAP Data'!$A$7:$OA$1795,Q$4,FALSE),"")</f>
        <v>-79194.75</v>
      </c>
      <c r="R326" s="32">
        <f>IFERROR(VLOOKUP($D326,'SAP Data'!$A$7:$OA$1795,R$4,FALSE),"")</f>
        <v>-79194.75</v>
      </c>
      <c r="T326" s="32">
        <f t="shared" si="32"/>
        <v>-79194.75</v>
      </c>
      <c r="U326" s="13"/>
      <c r="V326" s="13">
        <f t="shared" si="33"/>
        <v>0</v>
      </c>
      <c r="Y326" s="13">
        <f t="shared" si="34"/>
        <v>0</v>
      </c>
      <c r="AA326" s="13">
        <f t="shared" si="35"/>
        <v>0</v>
      </c>
      <c r="AC326" s="13">
        <f t="shared" si="36"/>
        <v>0</v>
      </c>
      <c r="AE326" s="13">
        <f t="shared" si="37"/>
        <v>-79194.75</v>
      </c>
      <c r="AG326" s="13">
        <f t="shared" si="38"/>
        <v>0</v>
      </c>
      <c r="AI326" s="13">
        <f t="shared" si="39"/>
        <v>0</v>
      </c>
      <c r="AJ326" s="15"/>
    </row>
    <row r="327" spans="2:36" outlineLevel="1" x14ac:dyDescent="0.2">
      <c r="B327" s="11" t="str">
        <f>VLOOKUP(D327,'line assign basis'!$A$8:$D$788,2,FALSE)</f>
        <v>AMORT - NWIGU INTERV</v>
      </c>
      <c r="C327" s="14" t="s">
        <v>734</v>
      </c>
      <c r="D327" s="14" t="s">
        <v>732</v>
      </c>
      <c r="E327" s="14">
        <f>IFERROR(VLOOKUP(D327,'line assign basis'!$A$8:$D$622,4,FALSE),"")</f>
        <v>2</v>
      </c>
      <c r="F327" s="32">
        <f>IFERROR(VLOOKUP($D327,'SAP Data'!$A$7:$OA$1791,F$4,FALSE),"")</f>
        <v>13601.88</v>
      </c>
      <c r="G327" s="32">
        <f>IFERROR(VLOOKUP($D327,'SAP Data'!$A$7:$OA$1791,G$4,FALSE),"")</f>
        <v>7221.31</v>
      </c>
      <c r="H327" s="32">
        <f>IFERROR(VLOOKUP($D327,'SAP Data'!$A$7:$OA$1791,H$4,FALSE),"")</f>
        <v>138898.71</v>
      </c>
      <c r="I327" s="32">
        <f>IFERROR(VLOOKUP($D327,'SAP Data'!$A$7:$OA$1791,I$4,FALSE),"")</f>
        <v>125813.66</v>
      </c>
      <c r="J327" s="32">
        <f>IFERROR(VLOOKUP($D327,'SAP Data'!$A$7:$OA$1791,J$4,FALSE),"")</f>
        <v>112108.9</v>
      </c>
      <c r="K327" s="32">
        <f>IFERROR(VLOOKUP($D327,'SAP Data'!$A$7:$OA$1791,K$4,FALSE),"")</f>
        <v>99350.31</v>
      </c>
      <c r="L327" s="32">
        <f>IFERROR(VLOOKUP($D327,'SAP Data'!$A$7:$OA$1795,L$4,FALSE),"")</f>
        <v>85692.38</v>
      </c>
      <c r="M327" s="32">
        <f>IFERROR(VLOOKUP($D327,'SAP Data'!$A$7:$OA$1795,M$4,FALSE),"")</f>
        <v>73991.47</v>
      </c>
      <c r="N327" s="32">
        <f>IFERROR(VLOOKUP($D327,'SAP Data'!$A$7:$OA$1795,N$4,FALSE),"")</f>
        <v>63339.75</v>
      </c>
      <c r="O327" s="32">
        <f>IFERROR(VLOOKUP($D327,'SAP Data'!$A$7:$OA$1795,O$4,FALSE),"")</f>
        <v>52462.29</v>
      </c>
      <c r="P327" s="32">
        <f>IFERROR(VLOOKUP($D327,'SAP Data'!$A$7:$OA$1795,P$4,FALSE),"")</f>
        <v>41725.040000000001</v>
      </c>
      <c r="Q327" s="32">
        <f>IFERROR(VLOOKUP($D327,'SAP Data'!$A$7:$OA$1795,Q$4,FALSE),"")</f>
        <v>30559</v>
      </c>
      <c r="R327" s="32">
        <f>IFERROR(VLOOKUP($D327,'SAP Data'!$A$7:$OA$1795,R$4,FALSE),"")</f>
        <v>20516.48</v>
      </c>
      <c r="T327" s="32">
        <f t="shared" ref="T327:T390" si="40">IFERROR((F327/2+SUM(G327:Q327)+R327/2)/12,"")</f>
        <v>70685.166666666672</v>
      </c>
      <c r="U327" s="13"/>
      <c r="V327" s="13">
        <f t="shared" ref="V327:V390" si="41">IF($E327=4,T327,0)</f>
        <v>0</v>
      </c>
      <c r="Y327" s="13">
        <f t="shared" ref="Y327:Y390" si="42">IF(E327=1,T327,0)</f>
        <v>0</v>
      </c>
      <c r="AA327" s="13">
        <f t="shared" ref="AA327:AA390" si="43">_xlfn.IFS($D327="252012",AI327*$AM$21,$D327="252014",AI327*$AM$21,$D327="252022",AI327*$AM$21,$D327="252024",AI327*$AM$21,$D327="252032",AI327*$AM$21,$D327="252034",AI327*$AM$21,$E327=3,AI327*0,$E327="3P",AI327*$AM$16,$E327="3D",AI327*$AM$17,$E327="3G",AI327*$AM$19,$E327="3L",AI327*$AM$20,$E327&lt;=2,0,$E327&gt;=4,0)</f>
        <v>0</v>
      </c>
      <c r="AC327" s="13">
        <f t="shared" ref="AC327:AC390" si="44">IFERROR(AI327-AA327,"")</f>
        <v>0</v>
      </c>
      <c r="AE327" s="13">
        <f t="shared" ref="AE327:AE390" si="45">IF($E327=2,T327,0)</f>
        <v>70685.166666666672</v>
      </c>
      <c r="AG327" s="13">
        <f t="shared" ref="AG327:AG390" si="46">IFERROR(SUM(V327:W327,Y327,AA327:AE327)-T327,"")</f>
        <v>0</v>
      </c>
      <c r="AI327" s="13">
        <f t="shared" ref="AI327:AI390" si="47">_xlfn.IFS($E327=3,T327,$E327="3P",T327,$E327="3D",T327,$E327="3G",T327,$E327="3L",T327,$E327&lt;=2,0,$E327&gt;=4,0)</f>
        <v>0</v>
      </c>
      <c r="AJ327" s="15"/>
    </row>
    <row r="328" spans="2:36" outlineLevel="1" x14ac:dyDescent="0.2">
      <c r="B328" s="11" t="str">
        <f>VLOOKUP(D328,'line assign basis'!$A$8:$D$788,2,FALSE)</f>
        <v>SMART ENERGY DEFEF</v>
      </c>
      <c r="C328" s="14" t="s">
        <v>737</v>
      </c>
      <c r="D328" s="14" t="s">
        <v>735</v>
      </c>
      <c r="E328" s="14">
        <f>IFERROR(VLOOKUP(D328,'line assign basis'!$A$8:$D$622,4,FALSE),"")</f>
        <v>2</v>
      </c>
      <c r="F328" s="32">
        <f>IFERROR(VLOOKUP($D328,'SAP Data'!$A$7:$OA$1791,F$4,FALSE),"")</f>
        <v>0</v>
      </c>
      <c r="G328" s="32">
        <f>IFERROR(VLOOKUP($D328,'SAP Data'!$A$7:$OA$1791,G$4,FALSE),"")</f>
        <v>0</v>
      </c>
      <c r="H328" s="32">
        <f>IFERROR(VLOOKUP($D328,'SAP Data'!$A$7:$OA$1791,H$4,FALSE),"")</f>
        <v>0</v>
      </c>
      <c r="I328" s="32">
        <f>IFERROR(VLOOKUP($D328,'SAP Data'!$A$7:$OA$1791,I$4,FALSE),"")</f>
        <v>0</v>
      </c>
      <c r="J328" s="32">
        <f>IFERROR(VLOOKUP($D328,'SAP Data'!$A$7:$OA$1791,J$4,FALSE),"")</f>
        <v>0</v>
      </c>
      <c r="K328" s="32">
        <f>IFERROR(VLOOKUP($D328,'SAP Data'!$A$7:$OA$1791,K$4,FALSE),"")</f>
        <v>0</v>
      </c>
      <c r="L328" s="32">
        <f>IFERROR(VLOOKUP($D328,'SAP Data'!$A$7:$OA$1795,L$4,FALSE),"")</f>
        <v>0</v>
      </c>
      <c r="M328" s="32">
        <f>IFERROR(VLOOKUP($D328,'SAP Data'!$A$7:$OA$1795,M$4,FALSE),"")</f>
        <v>0</v>
      </c>
      <c r="N328" s="32">
        <f>IFERROR(VLOOKUP($D328,'SAP Data'!$A$7:$OA$1795,N$4,FALSE),"")</f>
        <v>0</v>
      </c>
      <c r="O328" s="32">
        <f>IFERROR(VLOOKUP($D328,'SAP Data'!$A$7:$OA$1795,O$4,FALSE),"")</f>
        <v>0</v>
      </c>
      <c r="P328" s="32">
        <f>IFERROR(VLOOKUP($D328,'SAP Data'!$A$7:$OA$1795,P$4,FALSE),"")</f>
        <v>0</v>
      </c>
      <c r="Q328" s="32">
        <f>IFERROR(VLOOKUP($D328,'SAP Data'!$A$7:$OA$1795,Q$4,FALSE),"")</f>
        <v>0</v>
      </c>
      <c r="R328" s="32">
        <f>IFERROR(VLOOKUP($D328,'SAP Data'!$A$7:$OA$1795,R$4,FALSE),"")</f>
        <v>0</v>
      </c>
      <c r="T328" s="32">
        <f t="shared" si="40"/>
        <v>0</v>
      </c>
      <c r="U328" s="13"/>
      <c r="V328" s="13">
        <f t="shared" si="41"/>
        <v>0</v>
      </c>
      <c r="Y328" s="13">
        <f t="shared" si="42"/>
        <v>0</v>
      </c>
      <c r="AA328" s="13">
        <f t="shared" si="43"/>
        <v>0</v>
      </c>
      <c r="AC328" s="13">
        <f t="shared" si="44"/>
        <v>0</v>
      </c>
      <c r="AE328" s="13">
        <f t="shared" si="45"/>
        <v>0</v>
      </c>
      <c r="AG328" s="13">
        <f t="shared" si="46"/>
        <v>0</v>
      </c>
      <c r="AI328" s="13">
        <f t="shared" si="47"/>
        <v>0</v>
      </c>
      <c r="AJ328" s="15"/>
    </row>
    <row r="329" spans="2:36" outlineLevel="1" x14ac:dyDescent="0.2">
      <c r="B329" s="11" t="str">
        <f>VLOOKUP(D329,'line assign basis'!$A$8:$D$788,2,FALSE)</f>
        <v>WA ENERGY EFFICIENCY</v>
      </c>
      <c r="C329" s="14" t="s">
        <v>740</v>
      </c>
      <c r="D329" s="14" t="s">
        <v>738</v>
      </c>
      <c r="E329" s="14">
        <f>IFERROR(VLOOKUP(D329,'line assign basis'!$A$8:$D$622,4,FALSE),"")</f>
        <v>2</v>
      </c>
      <c r="F329" s="32">
        <f>IFERROR(VLOOKUP($D329,'SAP Data'!$A$7:$OA$1791,F$4,FALSE),"")</f>
        <v>135478.43</v>
      </c>
      <c r="G329" s="32">
        <f>IFERROR(VLOOKUP($D329,'SAP Data'!$A$7:$OA$1791,G$4,FALSE),"")</f>
        <v>139219.74</v>
      </c>
      <c r="H329" s="32">
        <f>IFERROR(VLOOKUP($D329,'SAP Data'!$A$7:$OA$1791,H$4,FALSE),"")</f>
        <v>0</v>
      </c>
      <c r="I329" s="32">
        <f>IFERROR(VLOOKUP($D329,'SAP Data'!$A$7:$OA$1791,I$4,FALSE),"")</f>
        <v>0</v>
      </c>
      <c r="J329" s="32">
        <f>IFERROR(VLOOKUP($D329,'SAP Data'!$A$7:$OA$1791,J$4,FALSE),"")</f>
        <v>0</v>
      </c>
      <c r="K329" s="32">
        <f>IFERROR(VLOOKUP($D329,'SAP Data'!$A$7:$OA$1791,K$4,FALSE),"")</f>
        <v>0</v>
      </c>
      <c r="L329" s="32">
        <f>IFERROR(VLOOKUP($D329,'SAP Data'!$A$7:$OA$1795,L$4,FALSE),"")</f>
        <v>0</v>
      </c>
      <c r="M329" s="32">
        <f>IFERROR(VLOOKUP($D329,'SAP Data'!$A$7:$OA$1795,M$4,FALSE),"")</f>
        <v>0</v>
      </c>
      <c r="N329" s="32">
        <f>IFERROR(VLOOKUP($D329,'SAP Data'!$A$7:$OA$1795,N$4,FALSE),"")</f>
        <v>0</v>
      </c>
      <c r="O329" s="32">
        <f>IFERROR(VLOOKUP($D329,'SAP Data'!$A$7:$OA$1795,O$4,FALSE),"")</f>
        <v>0</v>
      </c>
      <c r="P329" s="32">
        <f>IFERROR(VLOOKUP($D329,'SAP Data'!$A$7:$OA$1795,P$4,FALSE),"")</f>
        <v>0</v>
      </c>
      <c r="Q329" s="32">
        <f>IFERROR(VLOOKUP($D329,'SAP Data'!$A$7:$OA$1795,Q$4,FALSE),"")</f>
        <v>1411.55</v>
      </c>
      <c r="R329" s="32">
        <f>IFERROR(VLOOKUP($D329,'SAP Data'!$A$7:$OA$1795,R$4,FALSE),"")</f>
        <v>604.95000000000005</v>
      </c>
      <c r="T329" s="32">
        <f t="shared" si="40"/>
        <v>17389.414999999997</v>
      </c>
      <c r="U329" s="13"/>
      <c r="V329" s="13">
        <f t="shared" si="41"/>
        <v>0</v>
      </c>
      <c r="Y329" s="13">
        <f t="shared" si="42"/>
        <v>0</v>
      </c>
      <c r="AA329" s="13">
        <f t="shared" si="43"/>
        <v>0</v>
      </c>
      <c r="AC329" s="13">
        <f t="shared" si="44"/>
        <v>0</v>
      </c>
      <c r="AE329" s="13">
        <f t="shared" si="45"/>
        <v>17389.414999999997</v>
      </c>
      <c r="AG329" s="13">
        <f t="shared" si="46"/>
        <v>0</v>
      </c>
      <c r="AI329" s="13">
        <f t="shared" si="47"/>
        <v>0</v>
      </c>
      <c r="AJ329" s="15"/>
    </row>
    <row r="330" spans="2:36" outlineLevel="1" x14ac:dyDescent="0.2">
      <c r="B330" s="11" t="str">
        <f>VLOOKUP(D330,'line assign basis'!$A$8:$D$788,2,FALSE)</f>
        <v>AMORT SCH 178 RESID.</v>
      </c>
      <c r="C330" s="14" t="s">
        <v>743</v>
      </c>
      <c r="D330" s="14" t="s">
        <v>741</v>
      </c>
      <c r="E330" s="14">
        <f>IFERROR(VLOOKUP(D330,'line assign basis'!$A$8:$D$622,4,FALSE),"")</f>
        <v>2</v>
      </c>
      <c r="F330" s="32">
        <f>IFERROR(VLOOKUP($D330,'SAP Data'!$A$7:$OA$1791,F$4,FALSE),"")</f>
        <v>4899.2700000000004</v>
      </c>
      <c r="G330" s="32">
        <f>IFERROR(VLOOKUP($D330,'SAP Data'!$A$7:$OA$1791,G$4,FALSE),"")</f>
        <v>4899.2700000000004</v>
      </c>
      <c r="H330" s="32">
        <f>IFERROR(VLOOKUP($D330,'SAP Data'!$A$7:$OA$1791,H$4,FALSE),"")</f>
        <v>4899.2700000000004</v>
      </c>
      <c r="I330" s="32">
        <f>IFERROR(VLOOKUP($D330,'SAP Data'!$A$7:$OA$1791,I$4,FALSE),"")</f>
        <v>4899.2700000000004</v>
      </c>
      <c r="J330" s="32">
        <f>IFERROR(VLOOKUP($D330,'SAP Data'!$A$7:$OA$1791,J$4,FALSE),"")</f>
        <v>4899.2700000000004</v>
      </c>
      <c r="K330" s="32">
        <f>IFERROR(VLOOKUP($D330,'SAP Data'!$A$7:$OA$1791,K$4,FALSE),"")</f>
        <v>4899.2700000000004</v>
      </c>
      <c r="L330" s="32">
        <f>IFERROR(VLOOKUP($D330,'SAP Data'!$A$7:$OA$1795,L$4,FALSE),"")</f>
        <v>4899.2700000000004</v>
      </c>
      <c r="M330" s="32">
        <f>IFERROR(VLOOKUP($D330,'SAP Data'!$A$7:$OA$1795,M$4,FALSE),"")</f>
        <v>4899.2700000000004</v>
      </c>
      <c r="N330" s="32">
        <f>IFERROR(VLOOKUP($D330,'SAP Data'!$A$7:$OA$1795,N$4,FALSE),"")</f>
        <v>4899.2700000000004</v>
      </c>
      <c r="O330" s="32">
        <f>IFERROR(VLOOKUP($D330,'SAP Data'!$A$7:$OA$1795,O$4,FALSE),"")</f>
        <v>4899.2700000000004</v>
      </c>
      <c r="P330" s="32">
        <f>IFERROR(VLOOKUP($D330,'SAP Data'!$A$7:$OA$1795,P$4,FALSE),"")</f>
        <v>4899.2700000000004</v>
      </c>
      <c r="Q330" s="32">
        <f>IFERROR(VLOOKUP($D330,'SAP Data'!$A$7:$OA$1795,Q$4,FALSE),"")</f>
        <v>4899.2700000000004</v>
      </c>
      <c r="R330" s="32">
        <f>IFERROR(VLOOKUP($D330,'SAP Data'!$A$7:$OA$1795,R$4,FALSE),"")</f>
        <v>4899.2700000000004</v>
      </c>
      <c r="T330" s="32">
        <f t="shared" si="40"/>
        <v>4899.2700000000013</v>
      </c>
      <c r="U330" s="13"/>
      <c r="V330" s="13">
        <f t="shared" si="41"/>
        <v>0</v>
      </c>
      <c r="Y330" s="13">
        <f t="shared" si="42"/>
        <v>0</v>
      </c>
      <c r="AA330" s="13">
        <f t="shared" si="43"/>
        <v>0</v>
      </c>
      <c r="AC330" s="13">
        <f t="shared" si="44"/>
        <v>0</v>
      </c>
      <c r="AE330" s="13">
        <f t="shared" si="45"/>
        <v>4899.2700000000013</v>
      </c>
      <c r="AG330" s="13">
        <f t="shared" si="46"/>
        <v>0</v>
      </c>
      <c r="AI330" s="13">
        <f t="shared" si="47"/>
        <v>0</v>
      </c>
      <c r="AJ330" s="15"/>
    </row>
    <row r="331" spans="2:36" outlineLevel="1" x14ac:dyDescent="0.2">
      <c r="B331" s="11" t="str">
        <f>VLOOKUP(D331,'line assign basis'!$A$8:$D$788,2,FALSE)</f>
        <v>WA - AUDIT RESIDENTI</v>
      </c>
      <c r="C331" s="14" t="s">
        <v>746</v>
      </c>
      <c r="D331" s="14" t="s">
        <v>744</v>
      </c>
      <c r="E331" s="14">
        <f>IFERROR(VLOOKUP(D331,'line assign basis'!$A$8:$D$622,4,FALSE),"")</f>
        <v>2</v>
      </c>
      <c r="F331" s="32">
        <f>IFERROR(VLOOKUP($D331,'SAP Data'!$A$7:$OA$1791,F$4,FALSE),"")</f>
        <v>4273373.3499999996</v>
      </c>
      <c r="G331" s="32">
        <f>IFERROR(VLOOKUP($D331,'SAP Data'!$A$7:$OA$1791,G$4,FALSE),"")</f>
        <v>5225698.08</v>
      </c>
      <c r="H331" s="32">
        <f>IFERROR(VLOOKUP($D331,'SAP Data'!$A$7:$OA$1791,H$4,FALSE),"")</f>
        <v>0</v>
      </c>
      <c r="I331" s="32">
        <f>IFERROR(VLOOKUP($D331,'SAP Data'!$A$7:$OA$1791,I$4,FALSE),"")</f>
        <v>0</v>
      </c>
      <c r="J331" s="32">
        <f>IFERROR(VLOOKUP($D331,'SAP Data'!$A$7:$OA$1791,J$4,FALSE),"")</f>
        <v>0</v>
      </c>
      <c r="K331" s="32">
        <f>IFERROR(VLOOKUP($D331,'SAP Data'!$A$7:$OA$1791,K$4,FALSE),"")</f>
        <v>0</v>
      </c>
      <c r="L331" s="32">
        <f>IFERROR(VLOOKUP($D331,'SAP Data'!$A$7:$OA$1795,L$4,FALSE),"")</f>
        <v>0</v>
      </c>
      <c r="M331" s="32">
        <f>IFERROR(VLOOKUP($D331,'SAP Data'!$A$7:$OA$1795,M$4,FALSE),"")</f>
        <v>0</v>
      </c>
      <c r="N331" s="32">
        <f>IFERROR(VLOOKUP($D331,'SAP Data'!$A$7:$OA$1795,N$4,FALSE),"")</f>
        <v>0</v>
      </c>
      <c r="O331" s="32">
        <f>IFERROR(VLOOKUP($D331,'SAP Data'!$A$7:$OA$1795,O$4,FALSE),"")</f>
        <v>0</v>
      </c>
      <c r="P331" s="32">
        <f>IFERROR(VLOOKUP($D331,'SAP Data'!$A$7:$OA$1795,P$4,FALSE),"")</f>
        <v>0</v>
      </c>
      <c r="Q331" s="32">
        <f>IFERROR(VLOOKUP($D331,'SAP Data'!$A$7:$OA$1795,Q$4,FALSE),"")</f>
        <v>0</v>
      </c>
      <c r="R331" s="32">
        <f>IFERROR(VLOOKUP($D331,'SAP Data'!$A$7:$OA$1795,R$4,FALSE),"")</f>
        <v>0</v>
      </c>
      <c r="T331" s="32">
        <f t="shared" si="40"/>
        <v>613532.06291666662</v>
      </c>
      <c r="U331" s="13"/>
      <c r="V331" s="13">
        <f t="shared" si="41"/>
        <v>0</v>
      </c>
      <c r="Y331" s="13">
        <f t="shared" si="42"/>
        <v>0</v>
      </c>
      <c r="AA331" s="13">
        <f t="shared" si="43"/>
        <v>0</v>
      </c>
      <c r="AC331" s="13">
        <f t="shared" si="44"/>
        <v>0</v>
      </c>
      <c r="AE331" s="13">
        <f t="shared" si="45"/>
        <v>613532.06291666662</v>
      </c>
      <c r="AG331" s="13">
        <f t="shared" si="46"/>
        <v>0</v>
      </c>
      <c r="AI331" s="13">
        <f t="shared" si="47"/>
        <v>0</v>
      </c>
      <c r="AJ331" s="15"/>
    </row>
    <row r="332" spans="2:36" outlineLevel="1" x14ac:dyDescent="0.2">
      <c r="B332" s="11" t="str">
        <f>VLOOKUP(D332,'line assign basis'!$A$8:$D$788,2,FALSE)</f>
        <v>WA - LOW INCOME WEAT</v>
      </c>
      <c r="C332" s="14" t="s">
        <v>749</v>
      </c>
      <c r="D332" s="14" t="s">
        <v>747</v>
      </c>
      <c r="E332" s="14">
        <f>IFERROR(VLOOKUP(D332,'line assign basis'!$A$8:$D$622,4,FALSE),"")</f>
        <v>2</v>
      </c>
      <c r="F332" s="32">
        <f>IFERROR(VLOOKUP($D332,'SAP Data'!$A$7:$OA$1791,F$4,FALSE),"")</f>
        <v>265994.13</v>
      </c>
      <c r="G332" s="32">
        <f>IFERROR(VLOOKUP($D332,'SAP Data'!$A$7:$OA$1791,G$4,FALSE),"")</f>
        <v>337243.37</v>
      </c>
      <c r="H332" s="32">
        <f>IFERROR(VLOOKUP($D332,'SAP Data'!$A$7:$OA$1791,H$4,FALSE),"")</f>
        <v>298815.59000000003</v>
      </c>
      <c r="I332" s="32">
        <f>IFERROR(VLOOKUP($D332,'SAP Data'!$A$7:$OA$1791,I$4,FALSE),"")</f>
        <v>300777.71999999997</v>
      </c>
      <c r="J332" s="32">
        <f>IFERROR(VLOOKUP($D332,'SAP Data'!$A$7:$OA$1791,J$4,FALSE),"")</f>
        <v>329223.75</v>
      </c>
      <c r="K332" s="32">
        <f>IFERROR(VLOOKUP($D332,'SAP Data'!$A$7:$OA$1791,K$4,FALSE),"")</f>
        <v>333741.84000000003</v>
      </c>
      <c r="L332" s="32">
        <f>IFERROR(VLOOKUP($D332,'SAP Data'!$A$7:$OA$1795,L$4,FALSE),"")</f>
        <v>336258.75</v>
      </c>
      <c r="M332" s="32">
        <f>IFERROR(VLOOKUP($D332,'SAP Data'!$A$7:$OA$1795,M$4,FALSE),"")</f>
        <v>349282.3</v>
      </c>
      <c r="N332" s="32">
        <f>IFERROR(VLOOKUP($D332,'SAP Data'!$A$7:$OA$1795,N$4,FALSE),"")</f>
        <v>350783.03</v>
      </c>
      <c r="O332" s="32">
        <f>IFERROR(VLOOKUP($D332,'SAP Data'!$A$7:$OA$1795,O$4,FALSE),"")</f>
        <v>357038.04</v>
      </c>
      <c r="P332" s="32">
        <f>IFERROR(VLOOKUP($D332,'SAP Data'!$A$7:$OA$1795,P$4,FALSE),"")</f>
        <v>358324.27</v>
      </c>
      <c r="Q332" s="32">
        <f>IFERROR(VLOOKUP($D332,'SAP Data'!$A$7:$OA$1795,Q$4,FALSE),"")</f>
        <v>360104.97</v>
      </c>
      <c r="R332" s="32">
        <f>IFERROR(VLOOKUP($D332,'SAP Data'!$A$7:$OA$1795,R$4,FALSE),"")</f>
        <v>370034.94</v>
      </c>
      <c r="T332" s="32">
        <f t="shared" si="40"/>
        <v>335800.68041666667</v>
      </c>
      <c r="U332" s="13"/>
      <c r="V332" s="13">
        <f t="shared" si="41"/>
        <v>0</v>
      </c>
      <c r="Y332" s="13">
        <f t="shared" si="42"/>
        <v>0</v>
      </c>
      <c r="AA332" s="13">
        <f t="shared" si="43"/>
        <v>0</v>
      </c>
      <c r="AC332" s="13">
        <f t="shared" si="44"/>
        <v>0</v>
      </c>
      <c r="AE332" s="13">
        <f t="shared" si="45"/>
        <v>335800.68041666667</v>
      </c>
      <c r="AG332" s="13">
        <f t="shared" si="46"/>
        <v>0</v>
      </c>
      <c r="AI332" s="13">
        <f t="shared" si="47"/>
        <v>0</v>
      </c>
      <c r="AJ332" s="15"/>
    </row>
    <row r="333" spans="2:36" outlineLevel="1" x14ac:dyDescent="0.2">
      <c r="B333" s="11" t="str">
        <f>VLOOKUP(D333,'line assign basis'!$A$8:$D$788,2,FALSE)</f>
        <v>WA - WA - LIEE AMORT</v>
      </c>
      <c r="C333" s="14" t="s">
        <v>752</v>
      </c>
      <c r="D333" s="14" t="s">
        <v>750</v>
      </c>
      <c r="E333" s="14">
        <f>IFERROR(VLOOKUP(D333,'line assign basis'!$A$8:$D$622,4,FALSE),"")</f>
        <v>2</v>
      </c>
      <c r="F333" s="32">
        <f>IFERROR(VLOOKUP($D333,'SAP Data'!$A$7:$OA$1791,F$4,FALSE),"")</f>
        <v>4556.87</v>
      </c>
      <c r="G333" s="32">
        <f>IFERROR(VLOOKUP($D333,'SAP Data'!$A$7:$OA$1791,G$4,FALSE),"")</f>
        <v>1.74</v>
      </c>
      <c r="H333" s="32">
        <f>IFERROR(VLOOKUP($D333,'SAP Data'!$A$7:$OA$1791,H$4,FALSE),"")</f>
        <v>92866.240000000005</v>
      </c>
      <c r="I333" s="32">
        <f>IFERROR(VLOOKUP($D333,'SAP Data'!$A$7:$OA$1791,I$4,FALSE),"")</f>
        <v>78636.070000000007</v>
      </c>
      <c r="J333" s="32">
        <f>IFERROR(VLOOKUP($D333,'SAP Data'!$A$7:$OA$1791,J$4,FALSE),"")</f>
        <v>62645.06</v>
      </c>
      <c r="K333" s="32">
        <f>IFERROR(VLOOKUP($D333,'SAP Data'!$A$7:$OA$1791,K$4,FALSE),"")</f>
        <v>49323.74</v>
      </c>
      <c r="L333" s="32">
        <f>IFERROR(VLOOKUP($D333,'SAP Data'!$A$7:$OA$1795,L$4,FALSE),"")</f>
        <v>36380.74</v>
      </c>
      <c r="M333" s="32">
        <f>IFERROR(VLOOKUP($D333,'SAP Data'!$A$7:$OA$1795,M$4,FALSE),"")</f>
        <v>26523.38</v>
      </c>
      <c r="N333" s="32">
        <f>IFERROR(VLOOKUP($D333,'SAP Data'!$A$7:$OA$1795,N$4,FALSE),"")</f>
        <v>21199.39</v>
      </c>
      <c r="O333" s="32">
        <f>IFERROR(VLOOKUP($D333,'SAP Data'!$A$7:$OA$1795,O$4,FALSE),"")</f>
        <v>17082.599999999999</v>
      </c>
      <c r="P333" s="32">
        <f>IFERROR(VLOOKUP($D333,'SAP Data'!$A$7:$OA$1795,P$4,FALSE),"")</f>
        <v>13854.17</v>
      </c>
      <c r="Q333" s="32">
        <f>IFERROR(VLOOKUP($D333,'SAP Data'!$A$7:$OA$1795,Q$4,FALSE),"")</f>
        <v>11278.98</v>
      </c>
      <c r="R333" s="32">
        <f>IFERROR(VLOOKUP($D333,'SAP Data'!$A$7:$OA$1795,R$4,FALSE),"")</f>
        <v>8560.82</v>
      </c>
      <c r="T333" s="32">
        <f t="shared" si="40"/>
        <v>34695.912916666661</v>
      </c>
      <c r="U333" s="13"/>
      <c r="V333" s="13">
        <f t="shared" si="41"/>
        <v>0</v>
      </c>
      <c r="Y333" s="13">
        <f t="shared" si="42"/>
        <v>0</v>
      </c>
      <c r="AA333" s="13">
        <f t="shared" si="43"/>
        <v>0</v>
      </c>
      <c r="AC333" s="13">
        <f t="shared" si="44"/>
        <v>0</v>
      </c>
      <c r="AE333" s="13">
        <f t="shared" si="45"/>
        <v>34695.912916666661</v>
      </c>
      <c r="AG333" s="13">
        <f t="shared" si="46"/>
        <v>0</v>
      </c>
      <c r="AI333" s="13">
        <f t="shared" si="47"/>
        <v>0</v>
      </c>
      <c r="AJ333" s="15"/>
    </row>
    <row r="334" spans="2:36" outlineLevel="1" x14ac:dyDescent="0.2">
      <c r="B334" s="11" t="str">
        <f>VLOOKUP(D334,'line assign basis'!$A$8:$D$788,2,FALSE)</f>
        <v>AMORT WA DSM</v>
      </c>
      <c r="C334" s="14" t="s">
        <v>755</v>
      </c>
      <c r="D334" s="14" t="s">
        <v>753</v>
      </c>
      <c r="E334" s="14">
        <f>IFERROR(VLOOKUP(D334,'line assign basis'!$A$8:$D$622,4,FALSE),"")</f>
        <v>2</v>
      </c>
      <c r="F334" s="32">
        <f>IFERROR(VLOOKUP($D334,'SAP Data'!$A$7:$OA$1791,F$4,FALSE),"")</f>
        <v>139516.32999999999</v>
      </c>
      <c r="G334" s="32">
        <f>IFERROR(VLOOKUP($D334,'SAP Data'!$A$7:$OA$1791,G$4,FALSE),"")</f>
        <v>14344.04</v>
      </c>
      <c r="H334" s="32">
        <f>IFERROR(VLOOKUP($D334,'SAP Data'!$A$7:$OA$1791,H$4,FALSE),"")</f>
        <v>1310973.29</v>
      </c>
      <c r="I334" s="32">
        <f>IFERROR(VLOOKUP($D334,'SAP Data'!$A$7:$OA$1791,I$4,FALSE),"")</f>
        <v>1104755.83</v>
      </c>
      <c r="J334" s="32">
        <f>IFERROR(VLOOKUP($D334,'SAP Data'!$A$7:$OA$1791,J$4,FALSE),"")</f>
        <v>872774.48</v>
      </c>
      <c r="K334" s="32">
        <f>IFERROR(VLOOKUP($D334,'SAP Data'!$A$7:$OA$1791,K$4,FALSE),"")</f>
        <v>679972.21</v>
      </c>
      <c r="L334" s="32">
        <f>IFERROR(VLOOKUP($D334,'SAP Data'!$A$7:$OA$1795,L$4,FALSE),"")</f>
        <v>492790.51</v>
      </c>
      <c r="M334" s="32">
        <f>IFERROR(VLOOKUP($D334,'SAP Data'!$A$7:$OA$1795,M$4,FALSE),"")</f>
        <v>350487.15</v>
      </c>
      <c r="N334" s="32">
        <f>IFERROR(VLOOKUP($D334,'SAP Data'!$A$7:$OA$1795,N$4,FALSE),"")</f>
        <v>273994.88</v>
      </c>
      <c r="O334" s="32">
        <f>IFERROR(VLOOKUP($D334,'SAP Data'!$A$7:$OA$1795,O$4,FALSE),"")</f>
        <v>214981.54</v>
      </c>
      <c r="P334" s="32">
        <f>IFERROR(VLOOKUP($D334,'SAP Data'!$A$7:$OA$1795,P$4,FALSE),"")</f>
        <v>169098.69</v>
      </c>
      <c r="Q334" s="32">
        <f>IFERROR(VLOOKUP($D334,'SAP Data'!$A$7:$OA$1795,Q$4,FALSE),"")</f>
        <v>132745</v>
      </c>
      <c r="R334" s="32">
        <f>IFERROR(VLOOKUP($D334,'SAP Data'!$A$7:$OA$1795,R$4,FALSE),"")</f>
        <v>94339.33</v>
      </c>
      <c r="T334" s="32">
        <f t="shared" si="40"/>
        <v>477820.45416666678</v>
      </c>
      <c r="U334" s="13"/>
      <c r="V334" s="13">
        <f t="shared" si="41"/>
        <v>0</v>
      </c>
      <c r="Y334" s="13">
        <f t="shared" si="42"/>
        <v>0</v>
      </c>
      <c r="AA334" s="13">
        <f t="shared" si="43"/>
        <v>0</v>
      </c>
      <c r="AC334" s="13">
        <f t="shared" si="44"/>
        <v>0</v>
      </c>
      <c r="AE334" s="13">
        <f t="shared" si="45"/>
        <v>477820.45416666678</v>
      </c>
      <c r="AG334" s="13">
        <f t="shared" si="46"/>
        <v>0</v>
      </c>
      <c r="AI334" s="13">
        <f t="shared" si="47"/>
        <v>0</v>
      </c>
      <c r="AJ334" s="15"/>
    </row>
    <row r="335" spans="2:36" outlineLevel="1" x14ac:dyDescent="0.2">
      <c r="B335" s="11" t="str">
        <f>VLOOKUP(D335,'line assign basis'!$A$8:$D$788,2,FALSE)</f>
        <v>ENG EFF DEF - HISTOR</v>
      </c>
      <c r="C335" s="14" t="s">
        <v>2941</v>
      </c>
      <c r="D335" s="56" t="s">
        <v>2987</v>
      </c>
      <c r="E335" s="14">
        <f>IFERROR(VLOOKUP(D335,'line assign basis'!$A$8:$D$622,4,FALSE),"")</f>
        <v>2</v>
      </c>
      <c r="F335" s="32">
        <f>IFERROR(VLOOKUP($D335,'SAP Data'!$A$7:$OA$1791,F$4,FALSE),"")</f>
        <v>0</v>
      </c>
      <c r="G335" s="32">
        <f>IFERROR(VLOOKUP($D335,'SAP Data'!$A$7:$OA$1791,G$4,FALSE),"")</f>
        <v>0</v>
      </c>
      <c r="H335" s="32">
        <f>IFERROR(VLOOKUP($D335,'SAP Data'!$A$7:$OA$1791,H$4,FALSE),"")</f>
        <v>3896825.46</v>
      </c>
      <c r="I335" s="32">
        <f>IFERROR(VLOOKUP($D335,'SAP Data'!$A$7:$OA$1791,I$4,FALSE),"")</f>
        <v>3914426.12</v>
      </c>
      <c r="J335" s="32">
        <f>IFERROR(VLOOKUP($D335,'SAP Data'!$A$7:$OA$1791,J$4,FALSE),"")</f>
        <v>3930605.75</v>
      </c>
      <c r="K335" s="32">
        <f>IFERROR(VLOOKUP($D335,'SAP Data'!$A$7:$OA$1791,K$4,FALSE),"")</f>
        <v>3946852.25</v>
      </c>
      <c r="L335" s="32">
        <f>IFERROR(VLOOKUP($D335,'SAP Data'!$A$7:$OA$1795,L$4,FALSE),"")</f>
        <v>3963165.91</v>
      </c>
      <c r="M335" s="32">
        <f>IFERROR(VLOOKUP($D335,'SAP Data'!$A$7:$OA$1795,M$4,FALSE),"")</f>
        <v>3978853.44</v>
      </c>
      <c r="N335" s="32">
        <f>IFERROR(VLOOKUP($D335,'SAP Data'!$A$7:$OA$1795,N$4,FALSE),"")</f>
        <v>3994603.07</v>
      </c>
      <c r="O335" s="32">
        <f>IFERROR(VLOOKUP($D335,'SAP Data'!$A$7:$OA$1795,O$4,FALSE),"")</f>
        <v>4010415.04</v>
      </c>
      <c r="P335" s="32">
        <f>IFERROR(VLOOKUP($D335,'SAP Data'!$A$7:$OA$1795,P$4,FALSE),"")</f>
        <v>4021878.14</v>
      </c>
      <c r="Q335" s="32">
        <f>IFERROR(VLOOKUP($D335,'SAP Data'!$A$7:$OA$1795,Q$4,FALSE),"")</f>
        <v>4033374.01</v>
      </c>
      <c r="R335" s="32">
        <f>IFERROR(VLOOKUP($D335,'SAP Data'!$A$7:$OA$1795,R$4,FALSE),"")</f>
        <v>4044902.74</v>
      </c>
      <c r="T335" s="32">
        <f t="shared" si="40"/>
        <v>3476120.8799999994</v>
      </c>
      <c r="U335" s="13"/>
      <c r="V335" s="13">
        <f t="shared" si="41"/>
        <v>0</v>
      </c>
      <c r="Y335" s="13">
        <f t="shared" si="42"/>
        <v>0</v>
      </c>
      <c r="AA335" s="13">
        <f t="shared" si="43"/>
        <v>0</v>
      </c>
      <c r="AC335" s="13">
        <f t="shared" si="44"/>
        <v>0</v>
      </c>
      <c r="AE335" s="13">
        <f t="shared" si="45"/>
        <v>3476120.8799999994</v>
      </c>
      <c r="AG335" s="13">
        <f t="shared" si="46"/>
        <v>0</v>
      </c>
      <c r="AI335" s="13">
        <f t="shared" si="47"/>
        <v>0</v>
      </c>
      <c r="AJ335" s="15"/>
    </row>
    <row r="336" spans="2:36" outlineLevel="1" x14ac:dyDescent="0.2">
      <c r="B336" s="11" t="str">
        <f>VLOOKUP(D336,'line assign basis'!$A$8:$D$788,2,FALSE)</f>
        <v>ENG EFF DEF - TRUEUP</v>
      </c>
      <c r="C336" s="14" t="s">
        <v>2943</v>
      </c>
      <c r="D336" s="56" t="s">
        <v>2988</v>
      </c>
      <c r="E336" s="14">
        <f>IFERROR(VLOOKUP(D336,'line assign basis'!$A$8:$D$622,4,FALSE),"")</f>
        <v>2</v>
      </c>
      <c r="F336" s="32">
        <f>IFERROR(VLOOKUP($D336,'SAP Data'!$A$7:$OA$1791,F$4,FALSE),"")</f>
        <v>0</v>
      </c>
      <c r="G336" s="32">
        <f>IFERROR(VLOOKUP($D336,'SAP Data'!$A$7:$OA$1791,G$4,FALSE),"")</f>
        <v>0</v>
      </c>
      <c r="H336" s="32">
        <f>IFERROR(VLOOKUP($D336,'SAP Data'!$A$7:$OA$1791,H$4,FALSE),"")</f>
        <v>-298018.95</v>
      </c>
      <c r="I336" s="32">
        <f>IFERROR(VLOOKUP($D336,'SAP Data'!$A$7:$OA$1791,I$4,FALSE),"")</f>
        <v>-666780.43999999994</v>
      </c>
      <c r="J336" s="32">
        <f>IFERROR(VLOOKUP($D336,'SAP Data'!$A$7:$OA$1791,J$4,FALSE),"")</f>
        <v>-1018271.59</v>
      </c>
      <c r="K336" s="32">
        <f>IFERROR(VLOOKUP($D336,'SAP Data'!$A$7:$OA$1791,K$4,FALSE),"")</f>
        <v>-447509.37</v>
      </c>
      <c r="L336" s="32">
        <f>IFERROR(VLOOKUP($D336,'SAP Data'!$A$7:$OA$1795,L$4,FALSE),"")</f>
        <v>-747657.67</v>
      </c>
      <c r="M336" s="32">
        <f>IFERROR(VLOOKUP($D336,'SAP Data'!$A$7:$OA$1795,M$4,FALSE),"")</f>
        <v>-911645.17</v>
      </c>
      <c r="N336" s="32">
        <f>IFERROR(VLOOKUP($D336,'SAP Data'!$A$7:$OA$1795,N$4,FALSE),"")</f>
        <v>-1014168.3</v>
      </c>
      <c r="O336" s="32">
        <f>IFERROR(VLOOKUP($D336,'SAP Data'!$A$7:$OA$1795,O$4,FALSE),"")</f>
        <v>-1067096.8700000001</v>
      </c>
      <c r="P336" s="32">
        <f>IFERROR(VLOOKUP($D336,'SAP Data'!$A$7:$OA$1795,P$4,FALSE),"")</f>
        <v>-283754.17</v>
      </c>
      <c r="Q336" s="32">
        <f>IFERROR(VLOOKUP($D336,'SAP Data'!$A$7:$OA$1795,Q$4,FALSE),"")</f>
        <v>-348720.07</v>
      </c>
      <c r="R336" s="32">
        <f>IFERROR(VLOOKUP($D336,'SAP Data'!$A$7:$OA$1795,R$4,FALSE),"")</f>
        <v>-395086.35</v>
      </c>
      <c r="T336" s="32">
        <f t="shared" si="40"/>
        <v>-583430.48125000007</v>
      </c>
      <c r="U336" s="13"/>
      <c r="V336" s="13">
        <f t="shared" si="41"/>
        <v>0</v>
      </c>
      <c r="Y336" s="13">
        <f t="shared" si="42"/>
        <v>0</v>
      </c>
      <c r="AA336" s="13">
        <f t="shared" si="43"/>
        <v>0</v>
      </c>
      <c r="AC336" s="13">
        <f t="shared" si="44"/>
        <v>0</v>
      </c>
      <c r="AE336" s="13">
        <f t="shared" si="45"/>
        <v>-583430.48125000007</v>
      </c>
      <c r="AG336" s="13">
        <f t="shared" si="46"/>
        <v>0</v>
      </c>
      <c r="AI336" s="13">
        <f t="shared" si="47"/>
        <v>0</v>
      </c>
      <c r="AJ336" s="15"/>
    </row>
    <row r="337" spans="1:36" outlineLevel="1" x14ac:dyDescent="0.2">
      <c r="B337" s="11" t="str">
        <f>VLOOKUP(D337,'line assign basis'!$A$8:$D$788,2,FALSE)</f>
        <v>PENSION BALANCING-OR</v>
      </c>
      <c r="C337" s="14" t="s">
        <v>758</v>
      </c>
      <c r="D337" s="14" t="s">
        <v>756</v>
      </c>
      <c r="E337" s="14">
        <f>IFERROR(VLOOKUP(D337,'line assign basis'!$A$8:$D$622,4,FALSE),"")</f>
        <v>2</v>
      </c>
      <c r="F337" s="32">
        <f>IFERROR(VLOOKUP($D337,'SAP Data'!$A$7:$OA$1791,F$4,FALSE),"")</f>
        <v>50019239.189999998</v>
      </c>
      <c r="G337" s="32">
        <f>IFERROR(VLOOKUP($D337,'SAP Data'!$A$7:$OA$1791,G$4,FALSE),"")</f>
        <v>49750996.189999998</v>
      </c>
      <c r="H337" s="32">
        <f>IFERROR(VLOOKUP($D337,'SAP Data'!$A$7:$OA$1791,H$4,FALSE),"")</f>
        <v>49151250.189999998</v>
      </c>
      <c r="I337" s="32">
        <f>IFERROR(VLOOKUP($D337,'SAP Data'!$A$7:$OA$1791,I$4,FALSE),"")</f>
        <v>48251083.189999998</v>
      </c>
      <c r="J337" s="32">
        <f>IFERROR(VLOOKUP($D337,'SAP Data'!$A$7:$OA$1791,J$4,FALSE),"")</f>
        <v>47344280.189999998</v>
      </c>
      <c r="K337" s="32">
        <f>IFERROR(VLOOKUP($D337,'SAP Data'!$A$7:$OA$1791,K$4,FALSE),"")</f>
        <v>46638723.189999998</v>
      </c>
      <c r="L337" s="32">
        <f>IFERROR(VLOOKUP($D337,'SAP Data'!$A$7:$OA$1795,L$4,FALSE),"")</f>
        <v>46031021.189999998</v>
      </c>
      <c r="M337" s="32">
        <f>IFERROR(VLOOKUP($D337,'SAP Data'!$A$7:$OA$1795,M$4,FALSE),"")</f>
        <v>45618000.189999998</v>
      </c>
      <c r="N337" s="32">
        <f>IFERROR(VLOOKUP($D337,'SAP Data'!$A$7:$OA$1795,N$4,FALSE),"")</f>
        <v>45405257.189999998</v>
      </c>
      <c r="O337" s="32">
        <f>IFERROR(VLOOKUP($D337,'SAP Data'!$A$7:$OA$1795,O$4,FALSE),"")</f>
        <v>45315453.189999998</v>
      </c>
      <c r="P337" s="32">
        <f>IFERROR(VLOOKUP($D337,'SAP Data'!$A$7:$OA$1795,P$4,FALSE),"")</f>
        <v>45281440.189999998</v>
      </c>
      <c r="Q337" s="32">
        <f>IFERROR(VLOOKUP($D337,'SAP Data'!$A$7:$OA$1795,Q$4,FALSE),"")</f>
        <v>45248568.189999998</v>
      </c>
      <c r="R337" s="32">
        <f>IFERROR(VLOOKUP($D337,'SAP Data'!$A$7:$OA$1795,R$4,FALSE),"")</f>
        <v>45203237.189999998</v>
      </c>
      <c r="T337" s="32">
        <f t="shared" si="40"/>
        <v>46803942.606666662</v>
      </c>
      <c r="U337" s="13"/>
      <c r="V337" s="13">
        <f t="shared" si="41"/>
        <v>0</v>
      </c>
      <c r="Y337" s="13">
        <f t="shared" si="42"/>
        <v>0</v>
      </c>
      <c r="AA337" s="13">
        <f t="shared" si="43"/>
        <v>0</v>
      </c>
      <c r="AC337" s="13">
        <f t="shared" si="44"/>
        <v>0</v>
      </c>
      <c r="AE337" s="13">
        <f t="shared" si="45"/>
        <v>46803942.606666662</v>
      </c>
      <c r="AG337" s="13">
        <f t="shared" si="46"/>
        <v>0</v>
      </c>
      <c r="AI337" s="13">
        <f t="shared" si="47"/>
        <v>0</v>
      </c>
      <c r="AJ337" s="15"/>
    </row>
    <row r="338" spans="1:36" outlineLevel="1" x14ac:dyDescent="0.2">
      <c r="B338" s="11" t="str">
        <f>VLOOKUP(D338,'line assign basis'!$A$8:$D$788,2,FALSE)</f>
        <v>SEC DEFD REG PEN INT</v>
      </c>
      <c r="C338" s="14" t="s">
        <v>761</v>
      </c>
      <c r="D338" s="14" t="s">
        <v>759</v>
      </c>
      <c r="E338" s="14">
        <f>IFERROR(VLOOKUP(D338,'line assign basis'!$A$8:$D$622,4,FALSE),"")</f>
        <v>2</v>
      </c>
      <c r="F338" s="32">
        <f>IFERROR(VLOOKUP($D338,'SAP Data'!$A$7:$OA$1791,F$4,FALSE),"")</f>
        <v>0</v>
      </c>
      <c r="G338" s="32">
        <f>IFERROR(VLOOKUP($D338,'SAP Data'!$A$7:$OA$1791,G$4,FALSE),"")</f>
        <v>0</v>
      </c>
      <c r="H338" s="32">
        <f>IFERROR(VLOOKUP($D338,'SAP Data'!$A$7:$OA$1791,H$4,FALSE),"")</f>
        <v>0</v>
      </c>
      <c r="I338" s="32">
        <f>IFERROR(VLOOKUP($D338,'SAP Data'!$A$7:$OA$1791,I$4,FALSE),"")</f>
        <v>0</v>
      </c>
      <c r="J338" s="32">
        <f>IFERROR(VLOOKUP($D338,'SAP Data'!$A$7:$OA$1791,J$4,FALSE),"")</f>
        <v>0</v>
      </c>
      <c r="K338" s="32">
        <f>IFERROR(VLOOKUP($D338,'SAP Data'!$A$7:$OA$1791,K$4,FALSE),"")</f>
        <v>0</v>
      </c>
      <c r="L338" s="32">
        <f>IFERROR(VLOOKUP($D338,'SAP Data'!$A$7:$OA$1795,L$4,FALSE),"")</f>
        <v>0</v>
      </c>
      <c r="M338" s="32">
        <f>IFERROR(VLOOKUP($D338,'SAP Data'!$A$7:$OA$1795,M$4,FALSE),"")</f>
        <v>0</v>
      </c>
      <c r="N338" s="32">
        <f>IFERROR(VLOOKUP($D338,'SAP Data'!$A$7:$OA$1795,N$4,FALSE),"")</f>
        <v>0</v>
      </c>
      <c r="O338" s="32">
        <f>IFERROR(VLOOKUP($D338,'SAP Data'!$A$7:$OA$1795,O$4,FALSE),"")</f>
        <v>0</v>
      </c>
      <c r="P338" s="32">
        <f>IFERROR(VLOOKUP($D338,'SAP Data'!$A$7:$OA$1795,P$4,FALSE),"")</f>
        <v>0</v>
      </c>
      <c r="Q338" s="32">
        <f>IFERROR(VLOOKUP($D338,'SAP Data'!$A$7:$OA$1795,Q$4,FALSE),"")</f>
        <v>0</v>
      </c>
      <c r="R338" s="32">
        <f>IFERROR(VLOOKUP($D338,'SAP Data'!$A$7:$OA$1795,R$4,FALSE),"")</f>
        <v>0</v>
      </c>
      <c r="T338" s="32">
        <f t="shared" si="40"/>
        <v>0</v>
      </c>
      <c r="U338" s="13"/>
      <c r="V338" s="13">
        <f t="shared" si="41"/>
        <v>0</v>
      </c>
      <c r="Y338" s="13">
        <f t="shared" si="42"/>
        <v>0</v>
      </c>
      <c r="AA338" s="13">
        <f t="shared" si="43"/>
        <v>0</v>
      </c>
      <c r="AC338" s="13">
        <f t="shared" si="44"/>
        <v>0</v>
      </c>
      <c r="AE338" s="13">
        <f t="shared" si="45"/>
        <v>0</v>
      </c>
      <c r="AG338" s="13">
        <f t="shared" si="46"/>
        <v>0</v>
      </c>
      <c r="AI338" s="13">
        <f t="shared" si="47"/>
        <v>0</v>
      </c>
      <c r="AJ338" s="15"/>
    </row>
    <row r="339" spans="1:36" outlineLevel="1" x14ac:dyDescent="0.2">
      <c r="A339" s="14" t="s">
        <v>4012</v>
      </c>
      <c r="B339" s="11" t="str">
        <f>VLOOKUP(D339,'line assign basis'!$A$8:$D$788,2,FALSE)</f>
        <v>SEC DEFD REG PEN INT</v>
      </c>
      <c r="C339" s="14" t="s">
        <v>761</v>
      </c>
      <c r="D339" s="14" t="s">
        <v>759</v>
      </c>
      <c r="E339" s="14">
        <f>IFERROR(VLOOKUP(D339,'line assign basis'!$A$8:$D$622,4,FALSE),"")</f>
        <v>2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T339" s="32">
        <f t="shared" si="40"/>
        <v>0</v>
      </c>
      <c r="U339" s="13"/>
      <c r="V339" s="13">
        <f t="shared" si="41"/>
        <v>0</v>
      </c>
      <c r="Y339" s="13">
        <f t="shared" si="42"/>
        <v>0</v>
      </c>
      <c r="AA339" s="13">
        <f t="shared" si="43"/>
        <v>0</v>
      </c>
      <c r="AC339" s="13">
        <f t="shared" si="44"/>
        <v>0</v>
      </c>
      <c r="AE339" s="13">
        <f t="shared" si="45"/>
        <v>0</v>
      </c>
      <c r="AG339" s="13">
        <f t="shared" si="46"/>
        <v>0</v>
      </c>
      <c r="AI339" s="13">
        <f t="shared" si="47"/>
        <v>0</v>
      </c>
      <c r="AJ339" s="15"/>
    </row>
    <row r="340" spans="1:36" outlineLevel="1" x14ac:dyDescent="0.2">
      <c r="B340" s="11" t="str">
        <f>VLOOKUP(D340,'line assign basis'!$A$8:$D$788,2,FALSE)</f>
        <v>ISS STUDY DEFERRAL</v>
      </c>
      <c r="C340" s="14" t="s">
        <v>764</v>
      </c>
      <c r="D340" s="14" t="s">
        <v>762</v>
      </c>
      <c r="E340" s="14">
        <f>IFERROR(VLOOKUP(D340,'line assign basis'!$A$8:$D$622,4,FALSE),"")</f>
        <v>2</v>
      </c>
      <c r="F340" s="32">
        <f>IFERROR(VLOOKUP($D340,'SAP Data'!$A$7:$OA$1791,F$4,FALSE),"")</f>
        <v>304241.71000000002</v>
      </c>
      <c r="G340" s="32">
        <f>IFERROR(VLOOKUP($D340,'SAP Data'!$A$7:$OA$1791,G$4,FALSE),"")</f>
        <v>306096.82</v>
      </c>
      <c r="H340" s="32">
        <f>IFERROR(VLOOKUP($D340,'SAP Data'!$A$7:$OA$1791,H$4,FALSE),"")</f>
        <v>0</v>
      </c>
      <c r="I340" s="32">
        <f>IFERROR(VLOOKUP($D340,'SAP Data'!$A$7:$OA$1791,I$4,FALSE),"")</f>
        <v>0</v>
      </c>
      <c r="J340" s="32">
        <f>IFERROR(VLOOKUP($D340,'SAP Data'!$A$7:$OA$1791,J$4,FALSE),"")</f>
        <v>0</v>
      </c>
      <c r="K340" s="32">
        <f>IFERROR(VLOOKUP($D340,'SAP Data'!$A$7:$OA$1791,K$4,FALSE),"")</f>
        <v>0</v>
      </c>
      <c r="L340" s="32">
        <f>IFERROR(VLOOKUP($D340,'SAP Data'!$A$7:$OA$1795,L$4,FALSE),"")</f>
        <v>0</v>
      </c>
      <c r="M340" s="32">
        <f>IFERROR(VLOOKUP($D340,'SAP Data'!$A$7:$OA$1795,M$4,FALSE),"")</f>
        <v>0</v>
      </c>
      <c r="N340" s="32">
        <f>IFERROR(VLOOKUP($D340,'SAP Data'!$A$7:$OA$1795,N$4,FALSE),"")</f>
        <v>0</v>
      </c>
      <c r="O340" s="32">
        <f>IFERROR(VLOOKUP($D340,'SAP Data'!$A$7:$OA$1795,O$4,FALSE),"")</f>
        <v>0</v>
      </c>
      <c r="P340" s="32">
        <f>IFERROR(VLOOKUP($D340,'SAP Data'!$A$7:$OA$1795,P$4,FALSE),"")</f>
        <v>0</v>
      </c>
      <c r="Q340" s="32">
        <f>IFERROR(VLOOKUP($D340,'SAP Data'!$A$7:$OA$1795,Q$4,FALSE),"")</f>
        <v>0</v>
      </c>
      <c r="R340" s="32">
        <f>IFERROR(VLOOKUP($D340,'SAP Data'!$A$7:$OA$1795,R$4,FALSE),"")</f>
        <v>0</v>
      </c>
      <c r="T340" s="32">
        <f t="shared" si="40"/>
        <v>38184.806250000001</v>
      </c>
      <c r="U340" s="13"/>
      <c r="V340" s="13">
        <f t="shared" si="41"/>
        <v>0</v>
      </c>
      <c r="Y340" s="13">
        <f t="shared" si="42"/>
        <v>0</v>
      </c>
      <c r="AA340" s="13">
        <f t="shared" si="43"/>
        <v>0</v>
      </c>
      <c r="AC340" s="13">
        <f t="shared" si="44"/>
        <v>0</v>
      </c>
      <c r="AE340" s="13">
        <f t="shared" si="45"/>
        <v>38184.806250000001</v>
      </c>
      <c r="AG340" s="13">
        <f t="shared" si="46"/>
        <v>0</v>
      </c>
      <c r="AI340" s="13">
        <f t="shared" si="47"/>
        <v>0</v>
      </c>
      <c r="AJ340" s="15"/>
    </row>
    <row r="341" spans="1:36" outlineLevel="1" x14ac:dyDescent="0.2">
      <c r="B341" s="11" t="str">
        <f>VLOOKUP(D341,'line assign basis'!$A$8:$D$788,2,FALSE)</f>
        <v>DEF ISS OPTM STU AMR</v>
      </c>
      <c r="C341" s="14" t="s">
        <v>2945</v>
      </c>
      <c r="D341" s="56" t="s">
        <v>2989</v>
      </c>
      <c r="E341" s="14">
        <f>IFERROR(VLOOKUP(D341,'line assign basis'!$A$8:$D$622,4,FALSE),"")</f>
        <v>2</v>
      </c>
      <c r="F341" s="32">
        <f>IFERROR(VLOOKUP($D341,'SAP Data'!$A$7:$OA$1791,F$4,FALSE),"")</f>
        <v>0</v>
      </c>
      <c r="G341" s="32">
        <f>IFERROR(VLOOKUP($D341,'SAP Data'!$A$7:$OA$1791,G$4,FALSE),"")</f>
        <v>0</v>
      </c>
      <c r="H341" s="32">
        <f>IFERROR(VLOOKUP($D341,'SAP Data'!$A$7:$OA$1791,H$4,FALSE),"")</f>
        <v>293549.02</v>
      </c>
      <c r="I341" s="32">
        <f>IFERROR(VLOOKUP($D341,'SAP Data'!$A$7:$OA$1791,I$4,FALSE),"")</f>
        <v>249201.35</v>
      </c>
      <c r="J341" s="32">
        <f>IFERROR(VLOOKUP($D341,'SAP Data'!$A$7:$OA$1791,J$4,FALSE),"")</f>
        <v>200719.53</v>
      </c>
      <c r="K341" s="32">
        <f>IFERROR(VLOOKUP($D341,'SAP Data'!$A$7:$OA$1791,K$4,FALSE),"")</f>
        <v>159645.60999999999</v>
      </c>
      <c r="L341" s="32">
        <f>IFERROR(VLOOKUP($D341,'SAP Data'!$A$7:$OA$1795,L$4,FALSE),"")</f>
        <v>120302.26</v>
      </c>
      <c r="M341" s="32">
        <f>IFERROR(VLOOKUP($D341,'SAP Data'!$A$7:$OA$1795,M$4,FALSE),"")</f>
        <v>90227.11</v>
      </c>
      <c r="N341" s="32">
        <f>IFERROR(VLOOKUP($D341,'SAP Data'!$A$7:$OA$1795,N$4,FALSE),"")</f>
        <v>73368.98</v>
      </c>
      <c r="O341" s="32">
        <f>IFERROR(VLOOKUP($D341,'SAP Data'!$A$7:$OA$1795,O$4,FALSE),"")</f>
        <v>59781.34</v>
      </c>
      <c r="P341" s="32">
        <f>IFERROR(VLOOKUP($D341,'SAP Data'!$A$7:$OA$1795,P$4,FALSE),"")</f>
        <v>49137.15</v>
      </c>
      <c r="Q341" s="32">
        <f>IFERROR(VLOOKUP($D341,'SAP Data'!$A$7:$OA$1795,Q$4,FALSE),"")</f>
        <v>40383.300000000003</v>
      </c>
      <c r="R341" s="32">
        <f>IFERROR(VLOOKUP($D341,'SAP Data'!$A$7:$OA$1795,R$4,FALSE),"")</f>
        <v>31374.400000000001</v>
      </c>
      <c r="T341" s="32">
        <f t="shared" si="40"/>
        <v>112666.90416666667</v>
      </c>
      <c r="U341" s="13"/>
      <c r="V341" s="13">
        <f t="shared" si="41"/>
        <v>0</v>
      </c>
      <c r="Y341" s="13">
        <f t="shared" si="42"/>
        <v>0</v>
      </c>
      <c r="AA341" s="13">
        <f t="shared" si="43"/>
        <v>0</v>
      </c>
      <c r="AC341" s="13">
        <f t="shared" si="44"/>
        <v>0</v>
      </c>
      <c r="AE341" s="13">
        <f t="shared" si="45"/>
        <v>112666.90416666667</v>
      </c>
      <c r="AG341" s="13">
        <f t="shared" si="46"/>
        <v>0</v>
      </c>
      <c r="AI341" s="13">
        <f t="shared" si="47"/>
        <v>0</v>
      </c>
      <c r="AJ341" s="15"/>
    </row>
    <row r="342" spans="1:36" outlineLevel="1" x14ac:dyDescent="0.2">
      <c r="B342" s="11" t="str">
        <f>VLOOKUP(D342,'line assign basis'!$A$8:$D$788,2,FALSE)</f>
        <v>OR COVID19 UNCOL DEF</v>
      </c>
      <c r="C342" s="14" t="s">
        <v>3227</v>
      </c>
      <c r="D342" s="56" t="s">
        <v>3934</v>
      </c>
      <c r="E342" s="14">
        <f>IFERROR(VLOOKUP(D342,'line assign basis'!$A$8:$D$622,4,FALSE),"")</f>
        <v>2</v>
      </c>
      <c r="F342" s="32">
        <f>IFERROR(VLOOKUP($D342,'SAP Data'!$A$7:$OA$1791,F$4,FALSE),"")</f>
        <v>0</v>
      </c>
      <c r="G342" s="32">
        <f>IFERROR(VLOOKUP($D342,'SAP Data'!$A$7:$OA$1791,G$4,FALSE),"")</f>
        <v>0</v>
      </c>
      <c r="H342" s="32">
        <f>IFERROR(VLOOKUP($D342,'SAP Data'!$A$7:$OA$1791,H$4,FALSE),"")</f>
        <v>0</v>
      </c>
      <c r="I342" s="32">
        <f>IFERROR(VLOOKUP($D342,'SAP Data'!$A$7:$OA$1791,I$4,FALSE),"")</f>
        <v>0</v>
      </c>
      <c r="J342" s="32">
        <f>IFERROR(VLOOKUP($D342,'SAP Data'!$A$7:$OA$1791,J$4,FALSE),"")</f>
        <v>0</v>
      </c>
      <c r="K342" s="32">
        <f>IFERROR(VLOOKUP($D342,'SAP Data'!$A$7:$OA$1791,K$4,FALSE),"")</f>
        <v>0</v>
      </c>
      <c r="L342" s="32">
        <f>IFERROR(VLOOKUP($D342,'SAP Data'!$A$7:$OA$1795,L$4,FALSE),"")</f>
        <v>326810.90000000002</v>
      </c>
      <c r="M342" s="32">
        <f>IFERROR(VLOOKUP($D342,'SAP Data'!$A$7:$OA$1795,M$4,FALSE),"")</f>
        <v>326810.90000000002</v>
      </c>
      <c r="N342" s="32">
        <f>IFERROR(VLOOKUP($D342,'SAP Data'!$A$7:$OA$1795,N$4,FALSE),"")</f>
        <v>326810.90000000002</v>
      </c>
      <c r="O342" s="32">
        <f>IFERROR(VLOOKUP($D342,'SAP Data'!$A$7:$OA$1795,O$4,FALSE),"")</f>
        <v>648516.82999999996</v>
      </c>
      <c r="P342" s="32">
        <f>IFERROR(VLOOKUP($D342,'SAP Data'!$A$7:$OA$1795,P$4,FALSE),"")</f>
        <v>648516.82999999996</v>
      </c>
      <c r="Q342" s="32">
        <f>IFERROR(VLOOKUP($D342,'SAP Data'!$A$7:$OA$1795,Q$4,FALSE),"")</f>
        <v>648516.82999999996</v>
      </c>
      <c r="R342" s="32">
        <f>IFERROR(VLOOKUP($D342,'SAP Data'!$A$7:$OA$1795,R$4,FALSE),"")</f>
        <v>1013876.69</v>
      </c>
      <c r="T342" s="32">
        <f t="shared" si="40"/>
        <v>286076.79458333337</v>
      </c>
      <c r="U342" s="13"/>
      <c r="V342" s="13">
        <f t="shared" si="41"/>
        <v>0</v>
      </c>
      <c r="Y342" s="13">
        <f t="shared" si="42"/>
        <v>0</v>
      </c>
      <c r="AA342" s="13">
        <f t="shared" si="43"/>
        <v>0</v>
      </c>
      <c r="AC342" s="13">
        <f t="shared" si="44"/>
        <v>0</v>
      </c>
      <c r="AE342" s="13">
        <f t="shared" si="45"/>
        <v>286076.79458333337</v>
      </c>
      <c r="AG342" s="13">
        <f t="shared" si="46"/>
        <v>0</v>
      </c>
      <c r="AI342" s="13">
        <f t="shared" si="47"/>
        <v>0</v>
      </c>
      <c r="AJ342" s="15"/>
    </row>
    <row r="343" spans="1:36" outlineLevel="1" x14ac:dyDescent="0.2">
      <c r="B343" s="11" t="str">
        <f>VLOOKUP(D343,'line assign basis'!$A$8:$D$788,2,FALSE)</f>
        <v>OR COVID19 OTHER DEF</v>
      </c>
      <c r="C343" s="14" t="s">
        <v>3229</v>
      </c>
      <c r="D343" s="56" t="s">
        <v>3935</v>
      </c>
      <c r="E343" s="14">
        <f>IFERROR(VLOOKUP(D343,'line assign basis'!$A$8:$D$622,4,FALSE),"")</f>
        <v>2</v>
      </c>
      <c r="F343" s="32">
        <f>IFERROR(VLOOKUP($D343,'SAP Data'!$A$7:$OA$1791,F$4,FALSE),"")</f>
        <v>0</v>
      </c>
      <c r="G343" s="32">
        <f>IFERROR(VLOOKUP($D343,'SAP Data'!$A$7:$OA$1791,G$4,FALSE),"")</f>
        <v>0</v>
      </c>
      <c r="H343" s="32">
        <f>IFERROR(VLOOKUP($D343,'SAP Data'!$A$7:$OA$1791,H$4,FALSE),"")</f>
        <v>0</v>
      </c>
      <c r="I343" s="32">
        <f>IFERROR(VLOOKUP($D343,'SAP Data'!$A$7:$OA$1791,I$4,FALSE),"")</f>
        <v>0</v>
      </c>
      <c r="J343" s="32">
        <f>IFERROR(VLOOKUP($D343,'SAP Data'!$A$7:$OA$1791,J$4,FALSE),"")</f>
        <v>0</v>
      </c>
      <c r="K343" s="32">
        <f>IFERROR(VLOOKUP($D343,'SAP Data'!$A$7:$OA$1791,K$4,FALSE),"")</f>
        <v>0</v>
      </c>
      <c r="L343" s="32">
        <f>IFERROR(VLOOKUP($D343,'SAP Data'!$A$7:$OA$1795,L$4,FALSE),"")</f>
        <v>292669.46999999997</v>
      </c>
      <c r="M343" s="32">
        <f>IFERROR(VLOOKUP($D343,'SAP Data'!$A$7:$OA$1795,M$4,FALSE),"")</f>
        <v>710282.33</v>
      </c>
      <c r="N343" s="32">
        <f>IFERROR(VLOOKUP($D343,'SAP Data'!$A$7:$OA$1795,N$4,FALSE),"")</f>
        <v>1259938.74</v>
      </c>
      <c r="O343" s="32">
        <f>IFERROR(VLOOKUP($D343,'SAP Data'!$A$7:$OA$1795,O$4,FALSE),"")</f>
        <v>2728250.18</v>
      </c>
      <c r="P343" s="32">
        <f>IFERROR(VLOOKUP($D343,'SAP Data'!$A$7:$OA$1795,P$4,FALSE),"")</f>
        <v>3025016.19</v>
      </c>
      <c r="Q343" s="32">
        <f>IFERROR(VLOOKUP($D343,'SAP Data'!$A$7:$OA$1795,Q$4,FALSE),"")</f>
        <v>3239729.67</v>
      </c>
      <c r="R343" s="32">
        <f>IFERROR(VLOOKUP($D343,'SAP Data'!$A$7:$OA$1795,R$4,FALSE),"")</f>
        <v>3163910.78</v>
      </c>
      <c r="T343" s="32">
        <f t="shared" si="40"/>
        <v>1069820.1641666668</v>
      </c>
      <c r="U343" s="13"/>
      <c r="V343" s="13">
        <f t="shared" si="41"/>
        <v>0</v>
      </c>
      <c r="Y343" s="13">
        <f t="shared" si="42"/>
        <v>0</v>
      </c>
      <c r="AA343" s="13">
        <f t="shared" si="43"/>
        <v>0</v>
      </c>
      <c r="AC343" s="13">
        <f t="shared" si="44"/>
        <v>0</v>
      </c>
      <c r="AE343" s="13">
        <f t="shared" si="45"/>
        <v>1069820.1641666668</v>
      </c>
      <c r="AG343" s="13">
        <f t="shared" si="46"/>
        <v>0</v>
      </c>
      <c r="AI343" s="13">
        <f t="shared" si="47"/>
        <v>0</v>
      </c>
      <c r="AJ343" s="15"/>
    </row>
    <row r="344" spans="1:36" outlineLevel="1" x14ac:dyDescent="0.2">
      <c r="B344" s="11" t="str">
        <f>VLOOKUP(D344,'line assign basis'!$A$8:$D$788,2,FALSE)</f>
        <v>WA COVID19 UNCOL DEF</v>
      </c>
      <c r="C344" s="14" t="s">
        <v>3231</v>
      </c>
      <c r="D344" s="56" t="s">
        <v>3936</v>
      </c>
      <c r="E344" s="14">
        <f>IFERROR(VLOOKUP(D344,'line assign basis'!$A$8:$D$622,4,FALSE),"")</f>
        <v>2</v>
      </c>
      <c r="F344" s="32">
        <f>IFERROR(VLOOKUP($D344,'SAP Data'!$A$7:$OA$1791,F$4,FALSE),"")</f>
        <v>0</v>
      </c>
      <c r="G344" s="32">
        <f>IFERROR(VLOOKUP($D344,'SAP Data'!$A$7:$OA$1791,G$4,FALSE),"")</f>
        <v>0</v>
      </c>
      <c r="H344" s="32">
        <f>IFERROR(VLOOKUP($D344,'SAP Data'!$A$7:$OA$1791,H$4,FALSE),"")</f>
        <v>0</v>
      </c>
      <c r="I344" s="32">
        <f>IFERROR(VLOOKUP($D344,'SAP Data'!$A$7:$OA$1791,I$4,FALSE),"")</f>
        <v>0</v>
      </c>
      <c r="J344" s="32">
        <f>IFERROR(VLOOKUP($D344,'SAP Data'!$A$7:$OA$1791,J$4,FALSE),"")</f>
        <v>0</v>
      </c>
      <c r="K344" s="32">
        <f>IFERROR(VLOOKUP($D344,'SAP Data'!$A$7:$OA$1791,K$4,FALSE),"")</f>
        <v>0</v>
      </c>
      <c r="L344" s="32">
        <f>IFERROR(VLOOKUP($D344,'SAP Data'!$A$7:$OA$1795,L$4,FALSE),"")</f>
        <v>32546.85</v>
      </c>
      <c r="M344" s="32">
        <f>IFERROR(VLOOKUP($D344,'SAP Data'!$A$7:$OA$1795,M$4,FALSE),"")</f>
        <v>32546.85</v>
      </c>
      <c r="N344" s="32">
        <f>IFERROR(VLOOKUP($D344,'SAP Data'!$A$7:$OA$1795,N$4,FALSE),"")</f>
        <v>32546.85</v>
      </c>
      <c r="O344" s="32">
        <f>IFERROR(VLOOKUP($D344,'SAP Data'!$A$7:$OA$1795,O$4,FALSE),"")</f>
        <v>84467.13</v>
      </c>
      <c r="P344" s="32">
        <f>IFERROR(VLOOKUP($D344,'SAP Data'!$A$7:$OA$1795,P$4,FALSE),"")</f>
        <v>84467.13</v>
      </c>
      <c r="Q344" s="32">
        <f>IFERROR(VLOOKUP($D344,'SAP Data'!$A$7:$OA$1795,Q$4,FALSE),"")</f>
        <v>84467.13</v>
      </c>
      <c r="R344" s="32">
        <f>IFERROR(VLOOKUP($D344,'SAP Data'!$A$7:$OA$1795,R$4,FALSE),"")</f>
        <v>127256.89</v>
      </c>
      <c r="T344" s="32">
        <f t="shared" si="40"/>
        <v>34555.865416666667</v>
      </c>
      <c r="U344" s="13"/>
      <c r="V344" s="13">
        <f t="shared" si="41"/>
        <v>0</v>
      </c>
      <c r="Y344" s="13">
        <f t="shared" si="42"/>
        <v>0</v>
      </c>
      <c r="AA344" s="13">
        <f t="shared" si="43"/>
        <v>0</v>
      </c>
      <c r="AC344" s="13">
        <f t="shared" si="44"/>
        <v>0</v>
      </c>
      <c r="AE344" s="13">
        <f t="shared" si="45"/>
        <v>34555.865416666667</v>
      </c>
      <c r="AG344" s="13">
        <f t="shared" si="46"/>
        <v>0</v>
      </c>
      <c r="AI344" s="13">
        <f t="shared" si="47"/>
        <v>0</v>
      </c>
      <c r="AJ344" s="15"/>
    </row>
    <row r="345" spans="1:36" outlineLevel="1" x14ac:dyDescent="0.2">
      <c r="B345" s="11" t="str">
        <f>VLOOKUP(D345,'line assign basis'!$A$8:$D$788,2,FALSE)</f>
        <v>WA COVID19 OTHER DEF</v>
      </c>
      <c r="C345" s="14" t="s">
        <v>3233</v>
      </c>
      <c r="D345" s="56" t="s">
        <v>3937</v>
      </c>
      <c r="E345" s="14">
        <f>IFERROR(VLOOKUP(D345,'line assign basis'!$A$8:$D$622,4,FALSE),"")</f>
        <v>2</v>
      </c>
      <c r="F345" s="32">
        <f>IFERROR(VLOOKUP($D345,'SAP Data'!$A$7:$OA$1791,F$4,FALSE),"")</f>
        <v>0</v>
      </c>
      <c r="G345" s="32">
        <f>IFERROR(VLOOKUP($D345,'SAP Data'!$A$7:$OA$1791,G$4,FALSE),"")</f>
        <v>0</v>
      </c>
      <c r="H345" s="32">
        <f>IFERROR(VLOOKUP($D345,'SAP Data'!$A$7:$OA$1791,H$4,FALSE),"")</f>
        <v>0</v>
      </c>
      <c r="I345" s="32">
        <f>IFERROR(VLOOKUP($D345,'SAP Data'!$A$7:$OA$1791,I$4,FALSE),"")</f>
        <v>0</v>
      </c>
      <c r="J345" s="32">
        <f>IFERROR(VLOOKUP($D345,'SAP Data'!$A$7:$OA$1791,J$4,FALSE),"")</f>
        <v>0</v>
      </c>
      <c r="K345" s="32">
        <f>IFERROR(VLOOKUP($D345,'SAP Data'!$A$7:$OA$1791,K$4,FALSE),"")</f>
        <v>0</v>
      </c>
      <c r="L345" s="32">
        <f>IFERROR(VLOOKUP($D345,'SAP Data'!$A$7:$OA$1795,L$4,FALSE),"")</f>
        <v>37582.699999999997</v>
      </c>
      <c r="M345" s="32">
        <f>IFERROR(VLOOKUP($D345,'SAP Data'!$A$7:$OA$1795,M$4,FALSE),"")</f>
        <v>52663.46</v>
      </c>
      <c r="N345" s="32">
        <f>IFERROR(VLOOKUP($D345,'SAP Data'!$A$7:$OA$1795,N$4,FALSE),"")</f>
        <v>102114.57</v>
      </c>
      <c r="O345" s="32">
        <f>IFERROR(VLOOKUP($D345,'SAP Data'!$A$7:$OA$1795,O$4,FALSE),"")</f>
        <v>269470.68</v>
      </c>
      <c r="P345" s="32">
        <f>IFERROR(VLOOKUP($D345,'SAP Data'!$A$7:$OA$1795,P$4,FALSE),"")</f>
        <v>296562.55</v>
      </c>
      <c r="Q345" s="32">
        <f>IFERROR(VLOOKUP($D345,'SAP Data'!$A$7:$OA$1795,Q$4,FALSE),"")</f>
        <v>315593.33</v>
      </c>
      <c r="R345" s="32">
        <f>IFERROR(VLOOKUP($D345,'SAP Data'!$A$7:$OA$1795,R$4,FALSE),"")</f>
        <v>318612.83</v>
      </c>
      <c r="T345" s="32">
        <f t="shared" si="40"/>
        <v>102774.47541666667</v>
      </c>
      <c r="U345" s="13"/>
      <c r="V345" s="13">
        <f t="shared" si="41"/>
        <v>0</v>
      </c>
      <c r="Y345" s="13">
        <f t="shared" si="42"/>
        <v>0</v>
      </c>
      <c r="AA345" s="13">
        <f t="shared" si="43"/>
        <v>0</v>
      </c>
      <c r="AC345" s="13">
        <f t="shared" si="44"/>
        <v>0</v>
      </c>
      <c r="AE345" s="13">
        <f t="shared" si="45"/>
        <v>102774.47541666667</v>
      </c>
      <c r="AG345" s="13">
        <f t="shared" si="46"/>
        <v>0</v>
      </c>
      <c r="AI345" s="13">
        <f t="shared" si="47"/>
        <v>0</v>
      </c>
      <c r="AJ345" s="15"/>
    </row>
    <row r="346" spans="1:36" outlineLevel="1" x14ac:dyDescent="0.2">
      <c r="B346" s="11" t="str">
        <f>VLOOKUP(D346,'line assign basis'!$A$8:$D$788,2,FALSE)</f>
        <v>OR COVID UNCOL DEF R</v>
      </c>
      <c r="C346" s="14" t="s">
        <v>3235</v>
      </c>
      <c r="D346" s="56" t="s">
        <v>3938</v>
      </c>
      <c r="E346" s="14">
        <f>IFERROR(VLOOKUP(D346,'line assign basis'!$A$8:$D$622,4,FALSE),"")</f>
        <v>2</v>
      </c>
      <c r="F346" s="32">
        <f>IFERROR(VLOOKUP($D346,'SAP Data'!$A$7:$OA$1791,F$4,FALSE),"")</f>
        <v>0</v>
      </c>
      <c r="G346" s="32">
        <f>IFERROR(VLOOKUP($D346,'SAP Data'!$A$7:$OA$1791,G$4,FALSE),"")</f>
        <v>0</v>
      </c>
      <c r="H346" s="32">
        <f>IFERROR(VLOOKUP($D346,'SAP Data'!$A$7:$OA$1791,H$4,FALSE),"")</f>
        <v>0</v>
      </c>
      <c r="I346" s="32">
        <f>IFERROR(VLOOKUP($D346,'SAP Data'!$A$7:$OA$1791,I$4,FALSE),"")</f>
        <v>0</v>
      </c>
      <c r="J346" s="32">
        <f>IFERROR(VLOOKUP($D346,'SAP Data'!$A$7:$OA$1791,J$4,FALSE),"")</f>
        <v>0</v>
      </c>
      <c r="K346" s="32">
        <f>IFERROR(VLOOKUP($D346,'SAP Data'!$A$7:$OA$1791,K$4,FALSE),"")</f>
        <v>0</v>
      </c>
      <c r="L346" s="32">
        <f>IFERROR(VLOOKUP($D346,'SAP Data'!$A$7:$OA$1795,L$4,FALSE),"")</f>
        <v>-326810.90000000002</v>
      </c>
      <c r="M346" s="32">
        <f>IFERROR(VLOOKUP($D346,'SAP Data'!$A$7:$OA$1795,M$4,FALSE),"")</f>
        <v>-326810.90000000002</v>
      </c>
      <c r="N346" s="32">
        <f>IFERROR(VLOOKUP($D346,'SAP Data'!$A$7:$OA$1795,N$4,FALSE),"")</f>
        <v>-326810.90000000002</v>
      </c>
      <c r="O346" s="32">
        <f>IFERROR(VLOOKUP($D346,'SAP Data'!$A$7:$OA$1795,O$4,FALSE),"")</f>
        <v>-648516.82999999996</v>
      </c>
      <c r="P346" s="32">
        <f>IFERROR(VLOOKUP($D346,'SAP Data'!$A$7:$OA$1795,P$4,FALSE),"")</f>
        <v>-648516.82999999996</v>
      </c>
      <c r="Q346" s="32">
        <f>IFERROR(VLOOKUP($D346,'SAP Data'!$A$7:$OA$1795,Q$4,FALSE),"")</f>
        <v>-648516.82999999996</v>
      </c>
      <c r="R346" s="32">
        <f>IFERROR(VLOOKUP($D346,'SAP Data'!$A$7:$OA$1795,R$4,FALSE),"")</f>
        <v>-0.02</v>
      </c>
      <c r="T346" s="32">
        <f t="shared" si="40"/>
        <v>-243831.93333333332</v>
      </c>
      <c r="U346" s="13"/>
      <c r="V346" s="13">
        <f t="shared" si="41"/>
        <v>0</v>
      </c>
      <c r="Y346" s="13">
        <f t="shared" si="42"/>
        <v>0</v>
      </c>
      <c r="AA346" s="13">
        <f t="shared" si="43"/>
        <v>0</v>
      </c>
      <c r="AC346" s="13">
        <f t="shared" si="44"/>
        <v>0</v>
      </c>
      <c r="AE346" s="13">
        <f t="shared" si="45"/>
        <v>-243831.93333333332</v>
      </c>
      <c r="AG346" s="13">
        <f t="shared" si="46"/>
        <v>0</v>
      </c>
      <c r="AI346" s="13">
        <f t="shared" si="47"/>
        <v>0</v>
      </c>
      <c r="AJ346" s="15"/>
    </row>
    <row r="347" spans="1:36" outlineLevel="1" x14ac:dyDescent="0.2">
      <c r="B347" s="11" t="str">
        <f>VLOOKUP(D347,'line assign basis'!$A$8:$D$788,2,FALSE)</f>
        <v>OR COVID OTHER DEF R</v>
      </c>
      <c r="C347" s="14" t="s">
        <v>3237</v>
      </c>
      <c r="D347" s="56" t="s">
        <v>3939</v>
      </c>
      <c r="E347" s="14">
        <f>IFERROR(VLOOKUP(D347,'line assign basis'!$A$8:$D$622,4,FALSE),"")</f>
        <v>2</v>
      </c>
      <c r="F347" s="32">
        <f>IFERROR(VLOOKUP($D347,'SAP Data'!$A$7:$OA$1791,F$4,FALSE),"")</f>
        <v>0</v>
      </c>
      <c r="G347" s="32">
        <f>IFERROR(VLOOKUP($D347,'SAP Data'!$A$7:$OA$1791,G$4,FALSE),"")</f>
        <v>0</v>
      </c>
      <c r="H347" s="32">
        <f>IFERROR(VLOOKUP($D347,'SAP Data'!$A$7:$OA$1791,H$4,FALSE),"")</f>
        <v>0</v>
      </c>
      <c r="I347" s="32">
        <f>IFERROR(VLOOKUP($D347,'SAP Data'!$A$7:$OA$1791,I$4,FALSE),"")</f>
        <v>0</v>
      </c>
      <c r="J347" s="32">
        <f>IFERROR(VLOOKUP($D347,'SAP Data'!$A$7:$OA$1791,J$4,FALSE),"")</f>
        <v>0</v>
      </c>
      <c r="K347" s="32">
        <f>IFERROR(VLOOKUP($D347,'SAP Data'!$A$7:$OA$1791,K$4,FALSE),"")</f>
        <v>0</v>
      </c>
      <c r="L347" s="32">
        <f>IFERROR(VLOOKUP($D347,'SAP Data'!$A$7:$OA$1795,L$4,FALSE),"")</f>
        <v>-292669.46999999997</v>
      </c>
      <c r="M347" s="32">
        <f>IFERROR(VLOOKUP($D347,'SAP Data'!$A$7:$OA$1795,M$4,FALSE),"")</f>
        <v>-710282.33</v>
      </c>
      <c r="N347" s="32">
        <f>IFERROR(VLOOKUP($D347,'SAP Data'!$A$7:$OA$1795,N$4,FALSE),"")</f>
        <v>-1259938.74</v>
      </c>
      <c r="O347" s="32">
        <f>IFERROR(VLOOKUP($D347,'SAP Data'!$A$7:$OA$1795,O$4,FALSE),"")</f>
        <v>-2728250.18</v>
      </c>
      <c r="P347" s="32">
        <f>IFERROR(VLOOKUP($D347,'SAP Data'!$A$7:$OA$1795,P$4,FALSE),"")</f>
        <v>-3025016.19</v>
      </c>
      <c r="Q347" s="32">
        <f>IFERROR(VLOOKUP($D347,'SAP Data'!$A$7:$OA$1795,Q$4,FALSE),"")</f>
        <v>-3239729.67</v>
      </c>
      <c r="R347" s="32">
        <f>IFERROR(VLOOKUP($D347,'SAP Data'!$A$7:$OA$1795,R$4,FALSE),"")</f>
        <v>-1018908.84</v>
      </c>
      <c r="T347" s="32">
        <f t="shared" si="40"/>
        <v>-980445.08333333337</v>
      </c>
      <c r="U347" s="13"/>
      <c r="V347" s="13">
        <f t="shared" si="41"/>
        <v>0</v>
      </c>
      <c r="Y347" s="13">
        <f t="shared" si="42"/>
        <v>0</v>
      </c>
      <c r="AA347" s="13">
        <f t="shared" si="43"/>
        <v>0</v>
      </c>
      <c r="AC347" s="13">
        <f t="shared" si="44"/>
        <v>0</v>
      </c>
      <c r="AE347" s="13">
        <f t="shared" si="45"/>
        <v>-980445.08333333337</v>
      </c>
      <c r="AG347" s="13">
        <f t="shared" si="46"/>
        <v>0</v>
      </c>
      <c r="AI347" s="13">
        <f t="shared" si="47"/>
        <v>0</v>
      </c>
      <c r="AJ347" s="15"/>
    </row>
    <row r="348" spans="1:36" outlineLevel="1" x14ac:dyDescent="0.2">
      <c r="B348" s="11" t="str">
        <f>VLOOKUP(D348,'line assign basis'!$A$8:$D$788,2,FALSE)</f>
        <v>WA COVID UNCOL DEF R</v>
      </c>
      <c r="C348" s="14" t="s">
        <v>3239</v>
      </c>
      <c r="D348" s="56" t="s">
        <v>3940</v>
      </c>
      <c r="E348" s="14">
        <f>IFERROR(VLOOKUP(D348,'line assign basis'!$A$8:$D$622,4,FALSE),"")</f>
        <v>2</v>
      </c>
      <c r="F348" s="32">
        <f>IFERROR(VLOOKUP($D348,'SAP Data'!$A$7:$OA$1791,F$4,FALSE),"")</f>
        <v>0</v>
      </c>
      <c r="G348" s="32">
        <f>IFERROR(VLOOKUP($D348,'SAP Data'!$A$7:$OA$1791,G$4,FALSE),"")</f>
        <v>0</v>
      </c>
      <c r="H348" s="32">
        <f>IFERROR(VLOOKUP($D348,'SAP Data'!$A$7:$OA$1791,H$4,FALSE),"")</f>
        <v>0</v>
      </c>
      <c r="I348" s="32">
        <f>IFERROR(VLOOKUP($D348,'SAP Data'!$A$7:$OA$1791,I$4,FALSE),"")</f>
        <v>0</v>
      </c>
      <c r="J348" s="32">
        <f>IFERROR(VLOOKUP($D348,'SAP Data'!$A$7:$OA$1791,J$4,FALSE),"")</f>
        <v>0</v>
      </c>
      <c r="K348" s="32">
        <f>IFERROR(VLOOKUP($D348,'SAP Data'!$A$7:$OA$1791,K$4,FALSE),"")</f>
        <v>0</v>
      </c>
      <c r="L348" s="32">
        <f>IFERROR(VLOOKUP($D348,'SAP Data'!$A$7:$OA$1795,L$4,FALSE),"")</f>
        <v>-32546.85</v>
      </c>
      <c r="M348" s="32">
        <f>IFERROR(VLOOKUP($D348,'SAP Data'!$A$7:$OA$1795,M$4,FALSE),"")</f>
        <v>-32546.85</v>
      </c>
      <c r="N348" s="32">
        <f>IFERROR(VLOOKUP($D348,'SAP Data'!$A$7:$OA$1795,N$4,FALSE),"")</f>
        <v>-32546.85</v>
      </c>
      <c r="O348" s="32">
        <f>IFERROR(VLOOKUP($D348,'SAP Data'!$A$7:$OA$1795,O$4,FALSE),"")</f>
        <v>-84467.13</v>
      </c>
      <c r="P348" s="32">
        <f>IFERROR(VLOOKUP($D348,'SAP Data'!$A$7:$OA$1795,P$4,FALSE),"")</f>
        <v>-84467.13</v>
      </c>
      <c r="Q348" s="32">
        <f>IFERROR(VLOOKUP($D348,'SAP Data'!$A$7:$OA$1795,Q$4,FALSE),"")</f>
        <v>-84467.13</v>
      </c>
      <c r="R348" s="32">
        <f>IFERROR(VLOOKUP($D348,'SAP Data'!$A$7:$OA$1795,R$4,FALSE),"")</f>
        <v>-127256.89</v>
      </c>
      <c r="T348" s="32">
        <f t="shared" si="40"/>
        <v>-34555.865416666667</v>
      </c>
      <c r="U348" s="13"/>
      <c r="V348" s="13">
        <f t="shared" si="41"/>
        <v>0</v>
      </c>
      <c r="Y348" s="13">
        <f t="shared" si="42"/>
        <v>0</v>
      </c>
      <c r="AA348" s="13">
        <f t="shared" si="43"/>
        <v>0</v>
      </c>
      <c r="AC348" s="13">
        <f t="shared" si="44"/>
        <v>0</v>
      </c>
      <c r="AE348" s="13">
        <f t="shared" si="45"/>
        <v>-34555.865416666667</v>
      </c>
      <c r="AG348" s="13">
        <f t="shared" si="46"/>
        <v>0</v>
      </c>
      <c r="AI348" s="13">
        <f t="shared" si="47"/>
        <v>0</v>
      </c>
      <c r="AJ348" s="15"/>
    </row>
    <row r="349" spans="1:36" outlineLevel="1" x14ac:dyDescent="0.2">
      <c r="B349" s="11" t="str">
        <f>VLOOKUP(D349,'line assign basis'!$A$8:$D$788,2,FALSE)</f>
        <v>WA COVID OTHER DEF R</v>
      </c>
      <c r="C349" s="14" t="s">
        <v>3241</v>
      </c>
      <c r="D349" s="56" t="s">
        <v>3941</v>
      </c>
      <c r="E349" s="14">
        <f>IFERROR(VLOOKUP(D349,'line assign basis'!$A$8:$D$622,4,FALSE),"")</f>
        <v>2</v>
      </c>
      <c r="F349" s="32">
        <f>IFERROR(VLOOKUP($D349,'SAP Data'!$A$7:$OA$1791,F$4,FALSE),"")</f>
        <v>0</v>
      </c>
      <c r="G349" s="32">
        <f>IFERROR(VLOOKUP($D349,'SAP Data'!$A$7:$OA$1791,G$4,FALSE),"")</f>
        <v>0</v>
      </c>
      <c r="H349" s="32">
        <f>IFERROR(VLOOKUP($D349,'SAP Data'!$A$7:$OA$1791,H$4,FALSE),"")</f>
        <v>0</v>
      </c>
      <c r="I349" s="32">
        <f>IFERROR(VLOOKUP($D349,'SAP Data'!$A$7:$OA$1791,I$4,FALSE),"")</f>
        <v>0</v>
      </c>
      <c r="J349" s="32">
        <f>IFERROR(VLOOKUP($D349,'SAP Data'!$A$7:$OA$1791,J$4,FALSE),"")</f>
        <v>0</v>
      </c>
      <c r="K349" s="32">
        <f>IFERROR(VLOOKUP($D349,'SAP Data'!$A$7:$OA$1791,K$4,FALSE),"")</f>
        <v>0</v>
      </c>
      <c r="L349" s="32">
        <f>IFERROR(VLOOKUP($D349,'SAP Data'!$A$7:$OA$1795,L$4,FALSE),"")</f>
        <v>-37582.699999999997</v>
      </c>
      <c r="M349" s="32">
        <f>IFERROR(VLOOKUP($D349,'SAP Data'!$A$7:$OA$1795,M$4,FALSE),"")</f>
        <v>-52663.46</v>
      </c>
      <c r="N349" s="32">
        <f>IFERROR(VLOOKUP($D349,'SAP Data'!$A$7:$OA$1795,N$4,FALSE),"")</f>
        <v>-102114.57</v>
      </c>
      <c r="O349" s="32">
        <f>IFERROR(VLOOKUP($D349,'SAP Data'!$A$7:$OA$1795,O$4,FALSE),"")</f>
        <v>-269470.68</v>
      </c>
      <c r="P349" s="32">
        <f>IFERROR(VLOOKUP($D349,'SAP Data'!$A$7:$OA$1795,P$4,FALSE),"")</f>
        <v>-296562.55</v>
      </c>
      <c r="Q349" s="32">
        <f>IFERROR(VLOOKUP($D349,'SAP Data'!$A$7:$OA$1795,Q$4,FALSE),"")</f>
        <v>-315593.33</v>
      </c>
      <c r="R349" s="32">
        <f>IFERROR(VLOOKUP($D349,'SAP Data'!$A$7:$OA$1795,R$4,FALSE),"")</f>
        <v>-227705.87</v>
      </c>
      <c r="T349" s="32">
        <f t="shared" si="40"/>
        <v>-98986.685416666674</v>
      </c>
      <c r="U349" s="13"/>
      <c r="V349" s="13">
        <f t="shared" si="41"/>
        <v>0</v>
      </c>
      <c r="Y349" s="13">
        <f t="shared" si="42"/>
        <v>0</v>
      </c>
      <c r="AA349" s="13">
        <f t="shared" si="43"/>
        <v>0</v>
      </c>
      <c r="AC349" s="13">
        <f t="shared" si="44"/>
        <v>0</v>
      </c>
      <c r="AE349" s="13">
        <f t="shared" si="45"/>
        <v>-98986.685416666674</v>
      </c>
      <c r="AG349" s="13">
        <f t="shared" si="46"/>
        <v>0</v>
      </c>
      <c r="AI349" s="13">
        <f t="shared" si="47"/>
        <v>0</v>
      </c>
      <c r="AJ349" s="15"/>
    </row>
    <row r="350" spans="1:36" outlineLevel="1" x14ac:dyDescent="0.2">
      <c r="B350" s="11" t="str">
        <f>VLOOKUP(D350,'line assign basis'!$A$8:$D$788,2,FALSE)</f>
        <v>OR COVID COST SAV DE</v>
      </c>
      <c r="C350" s="14" t="s">
        <v>3991</v>
      </c>
      <c r="D350" s="56" t="s">
        <v>4007</v>
      </c>
      <c r="E350" s="14">
        <f>IFERROR(VLOOKUP(D350,'line assign basis'!$A$8:$D$622,4,FALSE),"")</f>
        <v>2</v>
      </c>
      <c r="F350" s="32">
        <f>IFERROR(VLOOKUP($D350,'SAP Data'!$A$7:$OA$1791,F$4,FALSE),"")</f>
        <v>0</v>
      </c>
      <c r="G350" s="32">
        <f>IFERROR(VLOOKUP($D350,'SAP Data'!$A$7:$OA$1791,G$4,FALSE),"")</f>
        <v>0</v>
      </c>
      <c r="H350" s="32">
        <f>IFERROR(VLOOKUP($D350,'SAP Data'!$A$7:$OA$1791,H$4,FALSE),"")</f>
        <v>0</v>
      </c>
      <c r="I350" s="32">
        <f>IFERROR(VLOOKUP($D350,'SAP Data'!$A$7:$OA$1791,I$4,FALSE),"")</f>
        <v>0</v>
      </c>
      <c r="J350" s="32">
        <f>IFERROR(VLOOKUP($D350,'SAP Data'!$A$7:$OA$1791,J$4,FALSE),"")</f>
        <v>0</v>
      </c>
      <c r="K350" s="32">
        <f>IFERROR(VLOOKUP($D350,'SAP Data'!$A$7:$OA$1791,K$4,FALSE),"")</f>
        <v>0</v>
      </c>
      <c r="L350" s="32">
        <f>IFERROR(VLOOKUP($D350,'SAP Data'!$A$7:$OA$1795,L$4,FALSE),"")</f>
        <v>0</v>
      </c>
      <c r="M350" s="32">
        <f>IFERROR(VLOOKUP($D350,'SAP Data'!$A$7:$OA$1795,M$4,FALSE),"")</f>
        <v>0</v>
      </c>
      <c r="N350" s="32">
        <f>IFERROR(VLOOKUP($D350,'SAP Data'!$A$7:$OA$1795,N$4,FALSE),"")</f>
        <v>0</v>
      </c>
      <c r="O350" s="32">
        <f>IFERROR(VLOOKUP($D350,'SAP Data'!$A$7:$OA$1795,O$4,FALSE),"")</f>
        <v>0</v>
      </c>
      <c r="P350" s="32">
        <f>IFERROR(VLOOKUP($D350,'SAP Data'!$A$7:$OA$1795,P$4,FALSE),"")</f>
        <v>0</v>
      </c>
      <c r="Q350" s="32">
        <f>IFERROR(VLOOKUP($D350,'SAP Data'!$A$7:$OA$1795,Q$4,FALSE),"")</f>
        <v>0</v>
      </c>
      <c r="R350" s="32">
        <f>IFERROR(VLOOKUP($D350,'SAP Data'!$A$7:$OA$1795,R$4,FALSE),"")</f>
        <v>-121253.78</v>
      </c>
      <c r="T350" s="32">
        <f t="shared" si="40"/>
        <v>-5052.2408333333333</v>
      </c>
      <c r="U350" s="13"/>
      <c r="V350" s="13">
        <f t="shared" si="41"/>
        <v>0</v>
      </c>
      <c r="Y350" s="13">
        <f t="shared" si="42"/>
        <v>0</v>
      </c>
      <c r="AA350" s="13">
        <f t="shared" si="43"/>
        <v>0</v>
      </c>
      <c r="AC350" s="13">
        <f t="shared" si="44"/>
        <v>0</v>
      </c>
      <c r="AE350" s="13">
        <f t="shared" si="45"/>
        <v>-5052.2408333333333</v>
      </c>
      <c r="AG350" s="13">
        <f t="shared" si="46"/>
        <v>0</v>
      </c>
      <c r="AI350" s="13">
        <f t="shared" si="47"/>
        <v>0</v>
      </c>
      <c r="AJ350" s="15"/>
    </row>
    <row r="351" spans="1:36" outlineLevel="1" x14ac:dyDescent="0.2">
      <c r="B351" s="11" t="str">
        <f>VLOOKUP(D351,'line assign basis'!$A$8:$D$788,2,FALSE)</f>
        <v>WA COVID COST SAV DE</v>
      </c>
      <c r="C351" s="14" t="s">
        <v>3993</v>
      </c>
      <c r="D351" s="56" t="s">
        <v>4008</v>
      </c>
      <c r="E351" s="14">
        <f>IFERROR(VLOOKUP(D351,'line assign basis'!$A$8:$D$622,4,FALSE),"")</f>
        <v>2</v>
      </c>
      <c r="F351" s="32">
        <f>IFERROR(VLOOKUP($D351,'SAP Data'!$A$7:$OA$1791,F$4,FALSE),"")</f>
        <v>0</v>
      </c>
      <c r="G351" s="32">
        <f>IFERROR(VLOOKUP($D351,'SAP Data'!$A$7:$OA$1791,G$4,FALSE),"")</f>
        <v>0</v>
      </c>
      <c r="H351" s="32">
        <f>IFERROR(VLOOKUP($D351,'SAP Data'!$A$7:$OA$1791,H$4,FALSE),"")</f>
        <v>0</v>
      </c>
      <c r="I351" s="32">
        <f>IFERROR(VLOOKUP($D351,'SAP Data'!$A$7:$OA$1791,I$4,FALSE),"")</f>
        <v>0</v>
      </c>
      <c r="J351" s="32">
        <f>IFERROR(VLOOKUP($D351,'SAP Data'!$A$7:$OA$1791,J$4,FALSE),"")</f>
        <v>0</v>
      </c>
      <c r="K351" s="32">
        <f>IFERROR(VLOOKUP($D351,'SAP Data'!$A$7:$OA$1791,K$4,FALSE),"")</f>
        <v>0</v>
      </c>
      <c r="L351" s="32">
        <f>IFERROR(VLOOKUP($D351,'SAP Data'!$A$7:$OA$1795,L$4,FALSE),"")</f>
        <v>0</v>
      </c>
      <c r="M351" s="32">
        <f>IFERROR(VLOOKUP($D351,'SAP Data'!$A$7:$OA$1795,M$4,FALSE),"")</f>
        <v>0</v>
      </c>
      <c r="N351" s="32">
        <f>IFERROR(VLOOKUP($D351,'SAP Data'!$A$7:$OA$1795,N$4,FALSE),"")</f>
        <v>0</v>
      </c>
      <c r="O351" s="32">
        <f>IFERROR(VLOOKUP($D351,'SAP Data'!$A$7:$OA$1795,O$4,FALSE),"")</f>
        <v>0</v>
      </c>
      <c r="P351" s="32">
        <f>IFERROR(VLOOKUP($D351,'SAP Data'!$A$7:$OA$1795,P$4,FALSE),"")</f>
        <v>0</v>
      </c>
      <c r="Q351" s="32">
        <f>IFERROR(VLOOKUP($D351,'SAP Data'!$A$7:$OA$1795,Q$4,FALSE),"")</f>
        <v>0</v>
      </c>
      <c r="R351" s="32">
        <f>IFERROR(VLOOKUP($D351,'SAP Data'!$A$7:$OA$1795,R$4,FALSE),"")</f>
        <v>-90906.96</v>
      </c>
      <c r="T351" s="32">
        <f t="shared" si="40"/>
        <v>-3787.7900000000004</v>
      </c>
      <c r="U351" s="13"/>
      <c r="V351" s="13">
        <f t="shared" si="41"/>
        <v>0</v>
      </c>
      <c r="Y351" s="13">
        <f t="shared" si="42"/>
        <v>0</v>
      </c>
      <c r="AA351" s="13">
        <f t="shared" si="43"/>
        <v>0</v>
      </c>
      <c r="AC351" s="13">
        <f t="shared" si="44"/>
        <v>0</v>
      </c>
      <c r="AE351" s="13">
        <f t="shared" si="45"/>
        <v>-3787.7900000000004</v>
      </c>
      <c r="AG351" s="13">
        <f t="shared" si="46"/>
        <v>0</v>
      </c>
      <c r="AI351" s="13">
        <f t="shared" si="47"/>
        <v>0</v>
      </c>
      <c r="AJ351" s="15"/>
    </row>
    <row r="352" spans="1:36" outlineLevel="1" x14ac:dyDescent="0.2">
      <c r="A352" s="14" t="s">
        <v>4012</v>
      </c>
      <c r="B352" s="11" t="str">
        <f>VLOOKUP(D352,'line assign basis'!$A$8:$D$788,2,FALSE)</f>
        <v>ASSET CONS. RECLASS</v>
      </c>
      <c r="C352" s="14" t="s">
        <v>766</v>
      </c>
      <c r="D352" s="14" t="s">
        <v>765</v>
      </c>
      <c r="E352" s="14">
        <f>IFERROR(VLOOKUP(D352,'line assign basis'!$A$8:$D$622,4,FALSE),"")</f>
        <v>4</v>
      </c>
      <c r="F352" s="32">
        <f>IFERROR(VLOOKUP($D352,'SAP Data'!$A$7:$OA$1791,F$4,FALSE),"")</f>
        <v>-30314130.109999999</v>
      </c>
      <c r="G352" s="32">
        <f>IFERROR(VLOOKUP($D352,'SAP Data'!$A$7:$OA$1791,G$4,FALSE),"")</f>
        <v>0</v>
      </c>
      <c r="H352" s="32">
        <f>IFERROR(VLOOKUP($D352,'SAP Data'!$A$7:$OA$1791,H$4,FALSE),"")</f>
        <v>0</v>
      </c>
      <c r="I352" s="32">
        <f>IFERROR(VLOOKUP($D352,'SAP Data'!$A$7:$OA$1791,I$4,FALSE),"")</f>
        <v>-14183865.189999999</v>
      </c>
      <c r="J352" s="32">
        <f>IFERROR(VLOOKUP($D352,'SAP Data'!$A$7:$OA$1791,J$4,FALSE),"")</f>
        <v>0</v>
      </c>
      <c r="K352" s="32">
        <f>IFERROR(VLOOKUP($D352,'SAP Data'!$A$7:$OA$1791,K$4,FALSE),"")</f>
        <v>0</v>
      </c>
      <c r="L352" s="32">
        <f>IFERROR(VLOOKUP($D352,'SAP Data'!$A$7:$OA$1795,L$4,FALSE),"")</f>
        <v>-30106.23</v>
      </c>
      <c r="M352" s="32">
        <f>IFERROR(VLOOKUP($D352,'SAP Data'!$A$7:$OA$1795,M$4,FALSE),"")</f>
        <v>0</v>
      </c>
      <c r="N352" s="32">
        <f>IFERROR(VLOOKUP($D352,'SAP Data'!$A$7:$OA$1795,N$4,FALSE),"")</f>
        <v>0</v>
      </c>
      <c r="O352" s="32">
        <f>IFERROR(VLOOKUP($D352,'SAP Data'!$A$7:$OA$1795,O$4,FALSE),"")</f>
        <v>1889006.38</v>
      </c>
      <c r="P352" s="32">
        <f>IFERROR(VLOOKUP($D352,'SAP Data'!$A$7:$OA$1795,P$4,FALSE),"")</f>
        <v>0</v>
      </c>
      <c r="Q352" s="32">
        <f>IFERROR(VLOOKUP($D352,'SAP Data'!$A$7:$OA$1795,Q$4,FALSE),"")</f>
        <v>0</v>
      </c>
      <c r="R352" s="32">
        <f>IFERROR(VLOOKUP($D352,'SAP Data'!$A$7:$OA$1795,R$4,FALSE),"")</f>
        <v>-2612913.2599999998</v>
      </c>
      <c r="T352" s="32">
        <f t="shared" si="40"/>
        <v>-2399040.5604166663</v>
      </c>
      <c r="U352" s="13"/>
      <c r="V352" s="13">
        <f t="shared" si="41"/>
        <v>-2399040.5604166663</v>
      </c>
      <c r="Y352" s="13">
        <f t="shared" si="42"/>
        <v>0</v>
      </c>
      <c r="AA352" s="13">
        <f t="shared" si="43"/>
        <v>0</v>
      </c>
      <c r="AC352" s="13">
        <f t="shared" si="44"/>
        <v>0</v>
      </c>
      <c r="AE352" s="13">
        <f t="shared" si="45"/>
        <v>0</v>
      </c>
      <c r="AG352" s="13">
        <f t="shared" si="46"/>
        <v>0</v>
      </c>
      <c r="AI352" s="13">
        <f t="shared" si="47"/>
        <v>0</v>
      </c>
      <c r="AJ352" s="15"/>
    </row>
    <row r="353" spans="1:36" outlineLevel="1" x14ac:dyDescent="0.2">
      <c r="A353" s="14" t="s">
        <v>4014</v>
      </c>
      <c r="B353" s="11" t="str">
        <f>VLOOKUP(D353,'line assign basis'!$A$8:$D$788,2,FALSE)</f>
        <v>FAS133 L.T. GAIN SW&amp;</v>
      </c>
      <c r="C353" s="14" t="s">
        <v>769</v>
      </c>
      <c r="D353" s="14" t="s">
        <v>767</v>
      </c>
      <c r="E353" s="14">
        <f>IFERROR(VLOOKUP(D353,'line assign basis'!$A$8:$D$622,4,FALSE),"")</f>
        <v>2</v>
      </c>
      <c r="F353" s="32">
        <f>IFERROR(VLOOKUP($D353,'SAP Data'!$A$7:$OA$1791,F$4,FALSE),"")</f>
        <v>1170000</v>
      </c>
      <c r="G353" s="32">
        <f>IFERROR(VLOOKUP($D353,'SAP Data'!$A$7:$OA$1791,G$4,FALSE),"")</f>
        <v>1170000</v>
      </c>
      <c r="H353" s="32">
        <f>IFERROR(VLOOKUP($D353,'SAP Data'!$A$7:$OA$1791,H$4,FALSE),"")</f>
        <v>1170000</v>
      </c>
      <c r="I353" s="32">
        <f>IFERROR(VLOOKUP($D353,'SAP Data'!$A$7:$OA$1791,I$4,FALSE),"")</f>
        <v>3047254</v>
      </c>
      <c r="J353" s="32">
        <f>IFERROR(VLOOKUP($D353,'SAP Data'!$A$7:$OA$1791,J$4,FALSE),"")</f>
        <v>3047254</v>
      </c>
      <c r="K353" s="32">
        <f>IFERROR(VLOOKUP($D353,'SAP Data'!$A$7:$OA$1791,K$4,FALSE),"")</f>
        <v>3047254</v>
      </c>
      <c r="L353" s="32">
        <f>IFERROR(VLOOKUP($D353,'SAP Data'!$A$7:$OA$1795,L$4,FALSE),"")</f>
        <v>2228097</v>
      </c>
      <c r="M353" s="32">
        <f>IFERROR(VLOOKUP($D353,'SAP Data'!$A$7:$OA$1795,M$4,FALSE),"")</f>
        <v>2228097</v>
      </c>
      <c r="N353" s="32">
        <f>IFERROR(VLOOKUP($D353,'SAP Data'!$A$7:$OA$1795,N$4,FALSE),"")</f>
        <v>2228097</v>
      </c>
      <c r="O353" s="32">
        <f>IFERROR(VLOOKUP($D353,'SAP Data'!$A$7:$OA$1795,O$4,FALSE),"")</f>
        <v>3742654</v>
      </c>
      <c r="P353" s="32">
        <f>IFERROR(VLOOKUP($D353,'SAP Data'!$A$7:$OA$1795,P$4,FALSE),"")</f>
        <v>3742654</v>
      </c>
      <c r="Q353" s="32">
        <f>IFERROR(VLOOKUP($D353,'SAP Data'!$A$7:$OA$1795,Q$4,FALSE),"")</f>
        <v>3742654</v>
      </c>
      <c r="R353" s="32">
        <f>IFERROR(VLOOKUP($D353,'SAP Data'!$A$7:$OA$1795,R$4,FALSE),"")</f>
        <v>12847599</v>
      </c>
      <c r="T353" s="32">
        <f t="shared" si="40"/>
        <v>3033567.875</v>
      </c>
      <c r="U353" s="13"/>
      <c r="V353" s="13">
        <f t="shared" si="41"/>
        <v>0</v>
      </c>
      <c r="Y353" s="13">
        <f t="shared" si="42"/>
        <v>0</v>
      </c>
      <c r="AA353" s="13">
        <f t="shared" si="43"/>
        <v>0</v>
      </c>
      <c r="AC353" s="13">
        <f t="shared" si="44"/>
        <v>0</v>
      </c>
      <c r="AE353" s="13">
        <f t="shared" si="45"/>
        <v>3033567.875</v>
      </c>
      <c r="AG353" s="13">
        <f t="shared" si="46"/>
        <v>0</v>
      </c>
      <c r="AI353" s="13">
        <f t="shared" si="47"/>
        <v>0</v>
      </c>
      <c r="AJ353" s="15"/>
    </row>
    <row r="354" spans="1:36" outlineLevel="1" x14ac:dyDescent="0.2">
      <c r="A354" s="14" t="s">
        <v>4014</v>
      </c>
      <c r="B354" s="11" t="str">
        <f>VLOOKUP(D354,'line assign basis'!$A$8:$D$788,2,FALSE)</f>
        <v>FAS 133 L.T. GAIN PH</v>
      </c>
      <c r="C354" s="14" t="s">
        <v>772</v>
      </c>
      <c r="D354" s="14" t="s">
        <v>770</v>
      </c>
      <c r="E354" s="14">
        <f>IFERROR(VLOOKUP(D354,'line assign basis'!$A$8:$D$622,4,FALSE),"")</f>
        <v>2</v>
      </c>
      <c r="F354" s="32">
        <f>IFERROR(VLOOKUP($D354,'SAP Data'!$A$7:$OA$1791,F$4,FALSE),"")</f>
        <v>440000</v>
      </c>
      <c r="G354" s="32">
        <f>IFERROR(VLOOKUP($D354,'SAP Data'!$A$7:$OA$1791,G$4,FALSE),"")</f>
        <v>440000</v>
      </c>
      <c r="H354" s="32">
        <f>IFERROR(VLOOKUP($D354,'SAP Data'!$A$7:$OA$1791,H$4,FALSE),"")</f>
        <v>440000</v>
      </c>
      <c r="I354" s="32">
        <f>IFERROR(VLOOKUP($D354,'SAP Data'!$A$7:$OA$1791,I$4,FALSE),"")</f>
        <v>289629</v>
      </c>
      <c r="J354" s="32">
        <f>IFERROR(VLOOKUP($D354,'SAP Data'!$A$7:$OA$1791,J$4,FALSE),"")</f>
        <v>289629</v>
      </c>
      <c r="K354" s="32">
        <f>IFERROR(VLOOKUP($D354,'SAP Data'!$A$7:$OA$1791,K$4,FALSE),"")</f>
        <v>289629</v>
      </c>
      <c r="L354" s="32">
        <f>IFERROR(VLOOKUP($D354,'SAP Data'!$A$7:$OA$1795,L$4,FALSE),"")</f>
        <v>223222</v>
      </c>
      <c r="M354" s="32">
        <f>IFERROR(VLOOKUP($D354,'SAP Data'!$A$7:$OA$1795,M$4,FALSE),"")</f>
        <v>223222</v>
      </c>
      <c r="N354" s="32">
        <f>IFERROR(VLOOKUP($D354,'SAP Data'!$A$7:$OA$1795,N$4,FALSE),"")</f>
        <v>223222</v>
      </c>
      <c r="O354" s="32">
        <f>IFERROR(VLOOKUP($D354,'SAP Data'!$A$7:$OA$1795,O$4,FALSE),"")</f>
        <v>214852</v>
      </c>
      <c r="P354" s="32">
        <f>IFERROR(VLOOKUP($D354,'SAP Data'!$A$7:$OA$1795,P$4,FALSE),"")</f>
        <v>214852</v>
      </c>
      <c r="Q354" s="32">
        <f>IFERROR(VLOOKUP($D354,'SAP Data'!$A$7:$OA$1795,Q$4,FALSE),"")</f>
        <v>214852</v>
      </c>
      <c r="R354" s="32">
        <f>IFERROR(VLOOKUP($D354,'SAP Data'!$A$7:$OA$1795,R$4,FALSE),"")</f>
        <v>73526</v>
      </c>
      <c r="T354" s="32">
        <f t="shared" si="40"/>
        <v>276656</v>
      </c>
      <c r="U354" s="13"/>
      <c r="V354" s="13">
        <f t="shared" si="41"/>
        <v>0</v>
      </c>
      <c r="Y354" s="13">
        <f t="shared" si="42"/>
        <v>0</v>
      </c>
      <c r="AA354" s="13">
        <f t="shared" si="43"/>
        <v>0</v>
      </c>
      <c r="AC354" s="13">
        <f t="shared" si="44"/>
        <v>0</v>
      </c>
      <c r="AE354" s="13">
        <f t="shared" si="45"/>
        <v>276656</v>
      </c>
      <c r="AG354" s="13">
        <f t="shared" si="46"/>
        <v>0</v>
      </c>
      <c r="AI354" s="13">
        <f t="shared" si="47"/>
        <v>0</v>
      </c>
      <c r="AJ354" s="15"/>
    </row>
    <row r="355" spans="1:36" outlineLevel="1" x14ac:dyDescent="0.2">
      <c r="A355" s="14" t="s">
        <v>4013</v>
      </c>
      <c r="B355" s="11" t="str">
        <f>VLOOKUP(D355,'line assign basis'!$A$8:$D$788,2,FALSE)</f>
        <v>PHYSICAL OPT-LT GAIN</v>
      </c>
      <c r="C355" s="14" t="s">
        <v>775</v>
      </c>
      <c r="D355" s="14" t="s">
        <v>773</v>
      </c>
      <c r="E355" s="14">
        <f>IFERROR(VLOOKUP(D355,'line assign basis'!$A$8:$D$622,4,FALSE),"")</f>
        <v>2</v>
      </c>
      <c r="F355" s="32">
        <f>IFERROR(VLOOKUP($D355,'SAP Data'!$A$7:$OA$1791,F$4,FALSE),"")</f>
        <v>0</v>
      </c>
      <c r="G355" s="32">
        <f>IFERROR(VLOOKUP($D355,'SAP Data'!$A$7:$OA$1791,G$4,FALSE),"")</f>
        <v>0</v>
      </c>
      <c r="H355" s="32">
        <f>IFERROR(VLOOKUP($D355,'SAP Data'!$A$7:$OA$1791,H$4,FALSE),"")</f>
        <v>0</v>
      </c>
      <c r="I355" s="32">
        <f>IFERROR(VLOOKUP($D355,'SAP Data'!$A$7:$OA$1791,I$4,FALSE),"")</f>
        <v>0</v>
      </c>
      <c r="J355" s="32">
        <f>IFERROR(VLOOKUP($D355,'SAP Data'!$A$7:$OA$1791,J$4,FALSE),"")</f>
        <v>0</v>
      </c>
      <c r="K355" s="32">
        <f>IFERROR(VLOOKUP($D355,'SAP Data'!$A$7:$OA$1791,K$4,FALSE),"")</f>
        <v>0</v>
      </c>
      <c r="L355" s="32">
        <f>IFERROR(VLOOKUP($D355,'SAP Data'!$A$7:$OA$1795,L$4,FALSE),"")</f>
        <v>0</v>
      </c>
      <c r="M355" s="32">
        <f>IFERROR(VLOOKUP($D355,'SAP Data'!$A$7:$OA$1795,M$4,FALSE),"")</f>
        <v>0</v>
      </c>
      <c r="N355" s="32">
        <f>IFERROR(VLOOKUP($D355,'SAP Data'!$A$7:$OA$1795,N$4,FALSE),"")</f>
        <v>0</v>
      </c>
      <c r="O355" s="32">
        <f>IFERROR(VLOOKUP($D355,'SAP Data'!$A$7:$OA$1795,O$4,FALSE),"")</f>
        <v>0</v>
      </c>
      <c r="P355" s="32">
        <f>IFERROR(VLOOKUP($D355,'SAP Data'!$A$7:$OA$1795,P$4,FALSE),"")</f>
        <v>0</v>
      </c>
      <c r="Q355" s="32">
        <f>IFERROR(VLOOKUP($D355,'SAP Data'!$A$7:$OA$1795,Q$4,FALSE),"")</f>
        <v>0</v>
      </c>
      <c r="R355" s="32">
        <f>IFERROR(VLOOKUP($D355,'SAP Data'!$A$7:$OA$1795,R$4,FALSE),"")</f>
        <v>0</v>
      </c>
      <c r="T355" s="32">
        <f t="shared" si="40"/>
        <v>0</v>
      </c>
      <c r="U355" s="13"/>
      <c r="V355" s="13">
        <f t="shared" si="41"/>
        <v>0</v>
      </c>
      <c r="Y355" s="13">
        <f t="shared" si="42"/>
        <v>0</v>
      </c>
      <c r="AA355" s="13">
        <f t="shared" si="43"/>
        <v>0</v>
      </c>
      <c r="AC355" s="13">
        <f t="shared" si="44"/>
        <v>0</v>
      </c>
      <c r="AE355" s="13">
        <f t="shared" si="45"/>
        <v>0</v>
      </c>
      <c r="AG355" s="13">
        <f t="shared" si="46"/>
        <v>0</v>
      </c>
      <c r="AI355" s="13">
        <f t="shared" si="47"/>
        <v>0</v>
      </c>
      <c r="AJ355" s="15"/>
    </row>
    <row r="356" spans="1:36" outlineLevel="1" x14ac:dyDescent="0.2">
      <c r="B356" s="11" t="str">
        <f>VLOOKUP(D356,'line assign basis'!$A$8:$D$788,2,FALSE)</f>
        <v>INVEST IN NW BIOGAS</v>
      </c>
      <c r="C356" s="14" t="s">
        <v>778</v>
      </c>
      <c r="D356" s="14" t="s">
        <v>776</v>
      </c>
      <c r="E356" s="14">
        <f>IFERROR(VLOOKUP(D356,'line assign basis'!$A$8:$D$622,4,FALSE),"")</f>
        <v>2</v>
      </c>
      <c r="F356" s="32">
        <f>IFERROR(VLOOKUP($D356,'SAP Data'!$A$7:$OA$1791,F$4,FALSE),"")</f>
        <v>0</v>
      </c>
      <c r="G356" s="32">
        <f>IFERROR(VLOOKUP($D356,'SAP Data'!$A$7:$OA$1791,G$4,FALSE),"")</f>
        <v>0</v>
      </c>
      <c r="H356" s="32">
        <f>IFERROR(VLOOKUP($D356,'SAP Data'!$A$7:$OA$1791,H$4,FALSE),"")</f>
        <v>0</v>
      </c>
      <c r="I356" s="32">
        <f>IFERROR(VLOOKUP($D356,'SAP Data'!$A$7:$OA$1791,I$4,FALSE),"")</f>
        <v>0</v>
      </c>
      <c r="J356" s="32">
        <f>IFERROR(VLOOKUP($D356,'SAP Data'!$A$7:$OA$1791,J$4,FALSE),"")</f>
        <v>0</v>
      </c>
      <c r="K356" s="32">
        <f>IFERROR(VLOOKUP($D356,'SAP Data'!$A$7:$OA$1791,K$4,FALSE),"")</f>
        <v>0</v>
      </c>
      <c r="L356" s="32">
        <f>IFERROR(VLOOKUP($D356,'SAP Data'!$A$7:$OA$1795,L$4,FALSE),"")</f>
        <v>0</v>
      </c>
      <c r="M356" s="32">
        <f>IFERROR(VLOOKUP($D356,'SAP Data'!$A$7:$OA$1795,M$4,FALSE),"")</f>
        <v>0</v>
      </c>
      <c r="N356" s="32">
        <f>IFERROR(VLOOKUP($D356,'SAP Data'!$A$7:$OA$1795,N$4,FALSE),"")</f>
        <v>0</v>
      </c>
      <c r="O356" s="32">
        <f>IFERROR(VLOOKUP($D356,'SAP Data'!$A$7:$OA$1795,O$4,FALSE),"")</f>
        <v>0</v>
      </c>
      <c r="P356" s="32">
        <f>IFERROR(VLOOKUP($D356,'SAP Data'!$A$7:$OA$1795,P$4,FALSE),"")</f>
        <v>0</v>
      </c>
      <c r="Q356" s="32">
        <f>IFERROR(VLOOKUP($D356,'SAP Data'!$A$7:$OA$1795,Q$4,FALSE),"")</f>
        <v>0</v>
      </c>
      <c r="R356" s="32">
        <f>IFERROR(VLOOKUP($D356,'SAP Data'!$A$7:$OA$1795,R$4,FALSE),"")</f>
        <v>0</v>
      </c>
      <c r="T356" s="32">
        <f t="shared" si="40"/>
        <v>0</v>
      </c>
      <c r="U356" s="13"/>
      <c r="V356" s="13">
        <f t="shared" si="41"/>
        <v>0</v>
      </c>
      <c r="Y356" s="13">
        <f t="shared" si="42"/>
        <v>0</v>
      </c>
      <c r="AA356" s="13">
        <f t="shared" si="43"/>
        <v>0</v>
      </c>
      <c r="AC356" s="13">
        <f t="shared" si="44"/>
        <v>0</v>
      </c>
      <c r="AE356" s="13">
        <f t="shared" si="45"/>
        <v>0</v>
      </c>
      <c r="AG356" s="13">
        <f t="shared" si="46"/>
        <v>0</v>
      </c>
      <c r="AI356" s="13">
        <f t="shared" si="47"/>
        <v>0</v>
      </c>
      <c r="AJ356" s="15"/>
    </row>
    <row r="357" spans="1:36" outlineLevel="1" x14ac:dyDescent="0.2">
      <c r="B357" s="11" t="str">
        <f>VLOOKUP(D357,'line assign basis'!$A$8:$D$788,2,FALSE)</f>
        <v>INVEST - NW BIOGAS</v>
      </c>
      <c r="C357" s="14" t="s">
        <v>781</v>
      </c>
      <c r="D357" s="14" t="s">
        <v>779</v>
      </c>
      <c r="E357" s="14">
        <f>IFERROR(VLOOKUP(D357,'line assign basis'!$A$8:$D$622,4,FALSE),"")</f>
        <v>2</v>
      </c>
      <c r="F357" s="32">
        <f>IFERROR(VLOOKUP($D357,'SAP Data'!$A$7:$OA$1791,F$4,FALSE),"")</f>
        <v>0</v>
      </c>
      <c r="G357" s="32">
        <f>IFERROR(VLOOKUP($D357,'SAP Data'!$A$7:$OA$1791,G$4,FALSE),"")</f>
        <v>0</v>
      </c>
      <c r="H357" s="32">
        <f>IFERROR(VLOOKUP($D357,'SAP Data'!$A$7:$OA$1791,H$4,FALSE),"")</f>
        <v>0</v>
      </c>
      <c r="I357" s="32">
        <f>IFERROR(VLOOKUP($D357,'SAP Data'!$A$7:$OA$1791,I$4,FALSE),"")</f>
        <v>0</v>
      </c>
      <c r="J357" s="32">
        <f>IFERROR(VLOOKUP($D357,'SAP Data'!$A$7:$OA$1791,J$4,FALSE),"")</f>
        <v>0</v>
      </c>
      <c r="K357" s="32">
        <f>IFERROR(VLOOKUP($D357,'SAP Data'!$A$7:$OA$1791,K$4,FALSE),"")</f>
        <v>0</v>
      </c>
      <c r="L357" s="32">
        <f>IFERROR(VLOOKUP($D357,'SAP Data'!$A$7:$OA$1795,L$4,FALSE),"")</f>
        <v>0</v>
      </c>
      <c r="M357" s="32">
        <f>IFERROR(VLOOKUP($D357,'SAP Data'!$A$7:$OA$1795,M$4,FALSE),"")</f>
        <v>0</v>
      </c>
      <c r="N357" s="32">
        <f>IFERROR(VLOOKUP($D357,'SAP Data'!$A$7:$OA$1795,N$4,FALSE),"")</f>
        <v>0</v>
      </c>
      <c r="O357" s="32">
        <f>IFERROR(VLOOKUP($D357,'SAP Data'!$A$7:$OA$1795,O$4,FALSE),"")</f>
        <v>0</v>
      </c>
      <c r="P357" s="32">
        <f>IFERROR(VLOOKUP($D357,'SAP Data'!$A$7:$OA$1795,P$4,FALSE),"")</f>
        <v>0</v>
      </c>
      <c r="Q357" s="32">
        <f>IFERROR(VLOOKUP($D357,'SAP Data'!$A$7:$OA$1795,Q$4,FALSE),"")</f>
        <v>0</v>
      </c>
      <c r="R357" s="32">
        <f>IFERROR(VLOOKUP($D357,'SAP Data'!$A$7:$OA$1795,R$4,FALSE),"")</f>
        <v>0</v>
      </c>
      <c r="T357" s="32">
        <f t="shared" si="40"/>
        <v>0</v>
      </c>
      <c r="U357" s="13"/>
      <c r="V357" s="13">
        <f t="shared" si="41"/>
        <v>0</v>
      </c>
      <c r="Y357" s="13">
        <f t="shared" si="42"/>
        <v>0</v>
      </c>
      <c r="AA357" s="13">
        <f t="shared" si="43"/>
        <v>0</v>
      </c>
      <c r="AC357" s="13">
        <f t="shared" si="44"/>
        <v>0</v>
      </c>
      <c r="AE357" s="13">
        <f t="shared" si="45"/>
        <v>0</v>
      </c>
      <c r="AG357" s="13">
        <f t="shared" si="46"/>
        <v>0</v>
      </c>
      <c r="AI357" s="13">
        <f t="shared" si="47"/>
        <v>0</v>
      </c>
      <c r="AJ357" s="15"/>
    </row>
    <row r="358" spans="1:36" outlineLevel="1" x14ac:dyDescent="0.2">
      <c r="B358" s="11" t="str">
        <f>VLOOKUP(D358,'line assign basis'!$A$8:$D$788,2,FALSE)</f>
        <v>INVEST - PALOMAR PIP</v>
      </c>
      <c r="C358" s="14" t="s">
        <v>784</v>
      </c>
      <c r="D358" s="14" t="s">
        <v>782</v>
      </c>
      <c r="E358" s="14">
        <f>IFERROR(VLOOKUP(D358,'line assign basis'!$A$8:$D$622,4,FALSE),"")</f>
        <v>2</v>
      </c>
      <c r="F358" s="32">
        <f>IFERROR(VLOOKUP($D358,'SAP Data'!$A$7:$OA$1791,F$4,FALSE),"")</f>
        <v>0</v>
      </c>
      <c r="G358" s="32">
        <f>IFERROR(VLOOKUP($D358,'SAP Data'!$A$7:$OA$1791,G$4,FALSE),"")</f>
        <v>0</v>
      </c>
      <c r="H358" s="32">
        <f>IFERROR(VLOOKUP($D358,'SAP Data'!$A$7:$OA$1791,H$4,FALSE),"")</f>
        <v>0</v>
      </c>
      <c r="I358" s="32">
        <f>IFERROR(VLOOKUP($D358,'SAP Data'!$A$7:$OA$1791,I$4,FALSE),"")</f>
        <v>0</v>
      </c>
      <c r="J358" s="32">
        <f>IFERROR(VLOOKUP($D358,'SAP Data'!$A$7:$OA$1791,J$4,FALSE),"")</f>
        <v>0</v>
      </c>
      <c r="K358" s="32">
        <f>IFERROR(VLOOKUP($D358,'SAP Data'!$A$7:$OA$1791,K$4,FALSE),"")</f>
        <v>0</v>
      </c>
      <c r="L358" s="32">
        <f>IFERROR(VLOOKUP($D358,'SAP Data'!$A$7:$OA$1795,L$4,FALSE),"")</f>
        <v>0</v>
      </c>
      <c r="M358" s="32">
        <f>IFERROR(VLOOKUP($D358,'SAP Data'!$A$7:$OA$1795,M$4,FALSE),"")</f>
        <v>0</v>
      </c>
      <c r="N358" s="32">
        <f>IFERROR(VLOOKUP($D358,'SAP Data'!$A$7:$OA$1795,N$4,FALSE),"")</f>
        <v>0</v>
      </c>
      <c r="O358" s="32">
        <f>IFERROR(VLOOKUP($D358,'SAP Data'!$A$7:$OA$1795,O$4,FALSE),"")</f>
        <v>0</v>
      </c>
      <c r="P358" s="32">
        <f>IFERROR(VLOOKUP($D358,'SAP Data'!$A$7:$OA$1795,P$4,FALSE),"")</f>
        <v>0</v>
      </c>
      <c r="Q358" s="32">
        <f>IFERROR(VLOOKUP($D358,'SAP Data'!$A$7:$OA$1795,Q$4,FALSE),"")</f>
        <v>0</v>
      </c>
      <c r="R358" s="32">
        <f>IFERROR(VLOOKUP($D358,'SAP Data'!$A$7:$OA$1795,R$4,FALSE),"")</f>
        <v>0</v>
      </c>
      <c r="T358" s="32">
        <f t="shared" si="40"/>
        <v>0</v>
      </c>
      <c r="U358" s="13"/>
      <c r="V358" s="13">
        <f t="shared" si="41"/>
        <v>0</v>
      </c>
      <c r="Y358" s="13">
        <f t="shared" si="42"/>
        <v>0</v>
      </c>
      <c r="AA358" s="13">
        <f t="shared" si="43"/>
        <v>0</v>
      </c>
      <c r="AC358" s="13">
        <f t="shared" si="44"/>
        <v>0</v>
      </c>
      <c r="AE358" s="13">
        <f t="shared" si="45"/>
        <v>0</v>
      </c>
      <c r="AG358" s="13">
        <f t="shared" si="46"/>
        <v>0</v>
      </c>
      <c r="AI358" s="13">
        <f t="shared" si="47"/>
        <v>0</v>
      </c>
      <c r="AJ358" s="15"/>
    </row>
    <row r="359" spans="1:36" outlineLevel="1" x14ac:dyDescent="0.2">
      <c r="B359" s="11" t="str">
        <f>VLOOKUP(D359,'line assign basis'!$A$8:$D$788,2,FALSE)</f>
        <v>INVEST - VANCOUVER</v>
      </c>
      <c r="C359" s="14" t="s">
        <v>787</v>
      </c>
      <c r="D359" s="14" t="s">
        <v>785</v>
      </c>
      <c r="E359" s="14">
        <f>IFERROR(VLOOKUP(D359,'line assign basis'!$A$8:$D$622,4,FALSE),"")</f>
        <v>2</v>
      </c>
      <c r="F359" s="32">
        <f>IFERROR(VLOOKUP($D359,'SAP Data'!$A$7:$OA$1791,F$4,FALSE),"")</f>
        <v>0</v>
      </c>
      <c r="G359" s="32">
        <f>IFERROR(VLOOKUP($D359,'SAP Data'!$A$7:$OA$1791,G$4,FALSE),"")</f>
        <v>0</v>
      </c>
      <c r="H359" s="32">
        <f>IFERROR(VLOOKUP($D359,'SAP Data'!$A$7:$OA$1791,H$4,FALSE),"")</f>
        <v>0</v>
      </c>
      <c r="I359" s="32">
        <f>IFERROR(VLOOKUP($D359,'SAP Data'!$A$7:$OA$1791,I$4,FALSE),"")</f>
        <v>0</v>
      </c>
      <c r="J359" s="32">
        <f>IFERROR(VLOOKUP($D359,'SAP Data'!$A$7:$OA$1791,J$4,FALSE),"")</f>
        <v>0</v>
      </c>
      <c r="K359" s="32">
        <f>IFERROR(VLOOKUP($D359,'SAP Data'!$A$7:$OA$1791,K$4,FALSE),"")</f>
        <v>0</v>
      </c>
      <c r="L359" s="32">
        <f>IFERROR(VLOOKUP($D359,'SAP Data'!$A$7:$OA$1795,L$4,FALSE),"")</f>
        <v>0</v>
      </c>
      <c r="M359" s="32">
        <f>IFERROR(VLOOKUP($D359,'SAP Data'!$A$7:$OA$1795,M$4,FALSE),"")</f>
        <v>0</v>
      </c>
      <c r="N359" s="32">
        <f>IFERROR(VLOOKUP($D359,'SAP Data'!$A$7:$OA$1795,N$4,FALSE),"")</f>
        <v>0</v>
      </c>
      <c r="O359" s="32">
        <f>IFERROR(VLOOKUP($D359,'SAP Data'!$A$7:$OA$1795,O$4,FALSE),"")</f>
        <v>0</v>
      </c>
      <c r="P359" s="32">
        <f>IFERROR(VLOOKUP($D359,'SAP Data'!$A$7:$OA$1795,P$4,FALSE),"")</f>
        <v>0</v>
      </c>
      <c r="Q359" s="32">
        <f>IFERROR(VLOOKUP($D359,'SAP Data'!$A$7:$OA$1795,Q$4,FALSE),"")</f>
        <v>0</v>
      </c>
      <c r="R359" s="32">
        <f>IFERROR(VLOOKUP($D359,'SAP Data'!$A$7:$OA$1795,R$4,FALSE),"")</f>
        <v>0</v>
      </c>
      <c r="T359" s="32">
        <f t="shared" si="40"/>
        <v>0</v>
      </c>
      <c r="U359" s="13"/>
      <c r="V359" s="13">
        <f t="shared" si="41"/>
        <v>0</v>
      </c>
      <c r="Y359" s="13">
        <f t="shared" si="42"/>
        <v>0</v>
      </c>
      <c r="AA359" s="13">
        <f t="shared" si="43"/>
        <v>0</v>
      </c>
      <c r="AC359" s="13">
        <f t="shared" si="44"/>
        <v>0</v>
      </c>
      <c r="AE359" s="13">
        <f t="shared" si="45"/>
        <v>0</v>
      </c>
      <c r="AG359" s="13">
        <f t="shared" si="46"/>
        <v>0</v>
      </c>
      <c r="AI359" s="13">
        <f t="shared" si="47"/>
        <v>0</v>
      </c>
      <c r="AJ359" s="15"/>
    </row>
    <row r="360" spans="1:36" outlineLevel="1" x14ac:dyDescent="0.2">
      <c r="B360" s="11" t="str">
        <f>VLOOKUP(D360,'line assign basis'!$A$8:$D$788,2,FALSE)</f>
        <v>CSV EDC LIFE INSUR</v>
      </c>
      <c r="C360" s="14" t="s">
        <v>790</v>
      </c>
      <c r="D360" s="14" t="s">
        <v>788</v>
      </c>
      <c r="E360" s="14">
        <f>IFERROR(VLOOKUP(D360,'line assign basis'!$A$8:$D$622,4,FALSE),"")</f>
        <v>2</v>
      </c>
      <c r="F360" s="32">
        <f>IFERROR(VLOOKUP($D360,'SAP Data'!$A$7:$OA$1791,F$4,FALSE),"")</f>
        <v>1087577.3700000001</v>
      </c>
      <c r="G360" s="32">
        <f>IFERROR(VLOOKUP($D360,'SAP Data'!$A$7:$OA$1791,G$4,FALSE),"")</f>
        <v>1090411.2</v>
      </c>
      <c r="H360" s="32">
        <f>IFERROR(VLOOKUP($D360,'SAP Data'!$A$7:$OA$1791,H$4,FALSE),"")</f>
        <v>1093245.03</v>
      </c>
      <c r="I360" s="32">
        <f>IFERROR(VLOOKUP($D360,'SAP Data'!$A$7:$OA$1791,I$4,FALSE),"")</f>
        <v>1095765</v>
      </c>
      <c r="J360" s="32">
        <f>IFERROR(VLOOKUP($D360,'SAP Data'!$A$7:$OA$1791,J$4,FALSE),"")</f>
        <v>1097744.25</v>
      </c>
      <c r="K360" s="32">
        <f>IFERROR(VLOOKUP($D360,'SAP Data'!$A$7:$OA$1791,K$4,FALSE),"")</f>
        <v>1099723.5</v>
      </c>
      <c r="L360" s="32">
        <f>IFERROR(VLOOKUP($D360,'SAP Data'!$A$7:$OA$1795,L$4,FALSE),"")</f>
        <v>1101702.75</v>
      </c>
      <c r="M360" s="32">
        <f>IFERROR(VLOOKUP($D360,'SAP Data'!$A$7:$OA$1795,M$4,FALSE),"")</f>
        <v>1103682</v>
      </c>
      <c r="N360" s="32">
        <f>IFERROR(VLOOKUP($D360,'SAP Data'!$A$7:$OA$1795,N$4,FALSE),"")</f>
        <v>1105661.25</v>
      </c>
      <c r="O360" s="32">
        <f>IFERROR(VLOOKUP($D360,'SAP Data'!$A$7:$OA$1795,O$4,FALSE),"")</f>
        <v>1107640.5</v>
      </c>
      <c r="P360" s="32">
        <f>IFERROR(VLOOKUP($D360,'SAP Data'!$A$7:$OA$1795,P$4,FALSE),"")</f>
        <v>1109619.75</v>
      </c>
      <c r="Q360" s="32">
        <f>IFERROR(VLOOKUP($D360,'SAP Data'!$A$7:$OA$1795,Q$4,FALSE),"")</f>
        <v>1111599</v>
      </c>
      <c r="R360" s="32">
        <f>IFERROR(VLOOKUP($D360,'SAP Data'!$A$7:$OA$1795,R$4,FALSE),"")</f>
        <v>1113578.25</v>
      </c>
      <c r="T360" s="32">
        <f t="shared" si="40"/>
        <v>1101447.6700000002</v>
      </c>
      <c r="U360" s="13"/>
      <c r="V360" s="13">
        <f t="shared" si="41"/>
        <v>0</v>
      </c>
      <c r="Y360" s="13">
        <f t="shared" si="42"/>
        <v>0</v>
      </c>
      <c r="AA360" s="13">
        <f t="shared" si="43"/>
        <v>0</v>
      </c>
      <c r="AC360" s="13">
        <f t="shared" si="44"/>
        <v>0</v>
      </c>
      <c r="AE360" s="13">
        <f t="shared" si="45"/>
        <v>1101447.6700000002</v>
      </c>
      <c r="AG360" s="13">
        <f t="shared" si="46"/>
        <v>0</v>
      </c>
      <c r="AI360" s="13">
        <f t="shared" si="47"/>
        <v>0</v>
      </c>
      <c r="AJ360" s="15"/>
    </row>
    <row r="361" spans="1:36" outlineLevel="1" x14ac:dyDescent="0.2">
      <c r="B361" s="11" t="str">
        <f>VLOOKUP(D361,'line assign basis'!$A$8:$D$788,2,FALSE)</f>
        <v>CSV DDC W/ TOLI</v>
      </c>
      <c r="C361" s="14" t="s">
        <v>793</v>
      </c>
      <c r="D361" s="14" t="s">
        <v>791</v>
      </c>
      <c r="E361" s="14">
        <f>IFERROR(VLOOKUP(D361,'line assign basis'!$A$8:$D$622,4,FALSE),"")</f>
        <v>2</v>
      </c>
      <c r="F361" s="32">
        <f>IFERROR(VLOOKUP($D361,'SAP Data'!$A$7:$OA$1791,F$4,FALSE),"")</f>
        <v>2144479.75</v>
      </c>
      <c r="G361" s="32">
        <f>IFERROR(VLOOKUP($D361,'SAP Data'!$A$7:$OA$1791,G$4,FALSE),"")</f>
        <v>2148324.08</v>
      </c>
      <c r="H361" s="32">
        <f>IFERROR(VLOOKUP($D361,'SAP Data'!$A$7:$OA$1791,H$4,FALSE),"")</f>
        <v>2152168.41</v>
      </c>
      <c r="I361" s="32">
        <f>IFERROR(VLOOKUP($D361,'SAP Data'!$A$7:$OA$1791,I$4,FALSE),"")</f>
        <v>2156015</v>
      </c>
      <c r="J361" s="32">
        <f>IFERROR(VLOOKUP($D361,'SAP Data'!$A$7:$OA$1791,J$4,FALSE),"")</f>
        <v>2159389.83</v>
      </c>
      <c r="K361" s="32">
        <f>IFERROR(VLOOKUP($D361,'SAP Data'!$A$7:$OA$1791,K$4,FALSE),"")</f>
        <v>2162764.66</v>
      </c>
      <c r="L361" s="32">
        <f>IFERROR(VLOOKUP($D361,'SAP Data'!$A$7:$OA$1795,L$4,FALSE),"")</f>
        <v>2166139.4900000002</v>
      </c>
      <c r="M361" s="32">
        <f>IFERROR(VLOOKUP($D361,'SAP Data'!$A$7:$OA$1795,M$4,FALSE),"")</f>
        <v>2169514.3199999998</v>
      </c>
      <c r="N361" s="32">
        <f>IFERROR(VLOOKUP($D361,'SAP Data'!$A$7:$OA$1795,N$4,FALSE),"")</f>
        <v>2172889.15</v>
      </c>
      <c r="O361" s="32">
        <f>IFERROR(VLOOKUP($D361,'SAP Data'!$A$7:$OA$1795,O$4,FALSE),"")</f>
        <v>2176263.98</v>
      </c>
      <c r="P361" s="32">
        <f>IFERROR(VLOOKUP($D361,'SAP Data'!$A$7:$OA$1795,P$4,FALSE),"")</f>
        <v>2179638.81</v>
      </c>
      <c r="Q361" s="32">
        <f>IFERROR(VLOOKUP($D361,'SAP Data'!$A$7:$OA$1795,Q$4,FALSE),"")</f>
        <v>2183013.64</v>
      </c>
      <c r="R361" s="32">
        <f>IFERROR(VLOOKUP($D361,'SAP Data'!$A$7:$OA$1795,R$4,FALSE),"")</f>
        <v>2186388.4700000002</v>
      </c>
      <c r="T361" s="32">
        <f t="shared" si="40"/>
        <v>2165962.9566666665</v>
      </c>
      <c r="U361" s="13"/>
      <c r="V361" s="13">
        <f t="shared" si="41"/>
        <v>0</v>
      </c>
      <c r="Y361" s="13">
        <f t="shared" si="42"/>
        <v>0</v>
      </c>
      <c r="AA361" s="13">
        <f t="shared" si="43"/>
        <v>0</v>
      </c>
      <c r="AC361" s="13">
        <f t="shared" si="44"/>
        <v>0</v>
      </c>
      <c r="AE361" s="13">
        <f t="shared" si="45"/>
        <v>2165962.9566666665</v>
      </c>
      <c r="AG361" s="13">
        <f t="shared" si="46"/>
        <v>0</v>
      </c>
      <c r="AI361" s="13">
        <f t="shared" si="47"/>
        <v>0</v>
      </c>
      <c r="AJ361" s="15"/>
    </row>
    <row r="362" spans="1:36" outlineLevel="1" x14ac:dyDescent="0.2">
      <c r="B362" s="11" t="str">
        <f>VLOOKUP(D362,'line assign basis'!$A$8:$D$788,2,FALSE)</f>
        <v>CSV COLI 6/19 YE</v>
      </c>
      <c r="C362" s="14" t="s">
        <v>796</v>
      </c>
      <c r="D362" s="14" t="s">
        <v>794</v>
      </c>
      <c r="E362" s="14">
        <f>IFERROR(VLOOKUP(D362,'line assign basis'!$A$8:$D$622,4,FALSE),"")</f>
        <v>2</v>
      </c>
      <c r="F362" s="32">
        <f>IFERROR(VLOOKUP($D362,'SAP Data'!$A$7:$OA$1791,F$4,FALSE),"")</f>
        <v>8601722.25</v>
      </c>
      <c r="G362" s="32">
        <f>IFERROR(VLOOKUP($D362,'SAP Data'!$A$7:$OA$1791,G$4,FALSE),"")</f>
        <v>8620857.9700000007</v>
      </c>
      <c r="H362" s="32">
        <f>IFERROR(VLOOKUP($D362,'SAP Data'!$A$7:$OA$1791,H$4,FALSE),"")</f>
        <v>8639993.6899999995</v>
      </c>
      <c r="I362" s="32">
        <f>IFERROR(VLOOKUP($D362,'SAP Data'!$A$7:$OA$1791,I$4,FALSE),"")</f>
        <v>8658472.1999999993</v>
      </c>
      <c r="J362" s="32">
        <f>IFERROR(VLOOKUP($D362,'SAP Data'!$A$7:$OA$1791,J$4,FALSE),"")</f>
        <v>8677717.4499999993</v>
      </c>
      <c r="K362" s="32">
        <f>IFERROR(VLOOKUP($D362,'SAP Data'!$A$7:$OA$1791,K$4,FALSE),"")</f>
        <v>8635977.8399999999</v>
      </c>
      <c r="L362" s="32">
        <f>IFERROR(VLOOKUP($D362,'SAP Data'!$A$7:$OA$1795,L$4,FALSE),"")</f>
        <v>8655223.0899999999</v>
      </c>
      <c r="M362" s="32">
        <f>IFERROR(VLOOKUP($D362,'SAP Data'!$A$7:$OA$1795,M$4,FALSE),"")</f>
        <v>8674468.3399999999</v>
      </c>
      <c r="N362" s="32">
        <f>IFERROR(VLOOKUP($D362,'SAP Data'!$A$7:$OA$1795,N$4,FALSE),"")</f>
        <v>8643748.8699999992</v>
      </c>
      <c r="O362" s="32">
        <f>IFERROR(VLOOKUP($D362,'SAP Data'!$A$7:$OA$1795,O$4,FALSE),"")</f>
        <v>8607101.6400000006</v>
      </c>
      <c r="P362" s="32">
        <f>IFERROR(VLOOKUP($D362,'SAP Data'!$A$7:$OA$1795,P$4,FALSE),"")</f>
        <v>8622064.7200000007</v>
      </c>
      <c r="Q362" s="32">
        <f>IFERROR(VLOOKUP($D362,'SAP Data'!$A$7:$OA$1795,Q$4,FALSE),"")</f>
        <v>8592893.2200000007</v>
      </c>
      <c r="R362" s="32">
        <f>IFERROR(VLOOKUP($D362,'SAP Data'!$A$7:$OA$1795,R$4,FALSE),"")</f>
        <v>8611881.1400000006</v>
      </c>
      <c r="T362" s="32">
        <f t="shared" si="40"/>
        <v>8636276.7270833347</v>
      </c>
      <c r="U362" s="13"/>
      <c r="V362" s="13">
        <f t="shared" si="41"/>
        <v>0</v>
      </c>
      <c r="Y362" s="13">
        <f t="shared" si="42"/>
        <v>0</v>
      </c>
      <c r="AA362" s="13">
        <f t="shared" si="43"/>
        <v>0</v>
      </c>
      <c r="AC362" s="13">
        <f t="shared" si="44"/>
        <v>0</v>
      </c>
      <c r="AE362" s="13">
        <f t="shared" si="45"/>
        <v>8636276.7270833347</v>
      </c>
      <c r="AG362" s="13">
        <f t="shared" si="46"/>
        <v>0</v>
      </c>
      <c r="AI362" s="13">
        <f t="shared" si="47"/>
        <v>0</v>
      </c>
      <c r="AJ362" s="15"/>
    </row>
    <row r="363" spans="1:36" outlineLevel="1" x14ac:dyDescent="0.2">
      <c r="B363" s="11" t="str">
        <f>VLOOKUP(D363,'line assign basis'!$A$8:$D$788,2,FALSE)</f>
        <v>CSV COLI 12/31 YE</v>
      </c>
      <c r="C363" s="14" t="s">
        <v>799</v>
      </c>
      <c r="D363" s="14" t="s">
        <v>797</v>
      </c>
      <c r="E363" s="14">
        <f>IFERROR(VLOOKUP(D363,'line assign basis'!$A$8:$D$622,4,FALSE),"")</f>
        <v>2</v>
      </c>
      <c r="F363" s="32">
        <f>IFERROR(VLOOKUP($D363,'SAP Data'!$A$7:$OA$1791,F$4,FALSE),"")</f>
        <v>0</v>
      </c>
      <c r="G363" s="32">
        <f>IFERROR(VLOOKUP($D363,'SAP Data'!$A$7:$OA$1791,G$4,FALSE),"")</f>
        <v>0</v>
      </c>
      <c r="H363" s="32">
        <f>IFERROR(VLOOKUP($D363,'SAP Data'!$A$7:$OA$1791,H$4,FALSE),"")</f>
        <v>0</v>
      </c>
      <c r="I363" s="32">
        <f>IFERROR(VLOOKUP($D363,'SAP Data'!$A$7:$OA$1791,I$4,FALSE),"")</f>
        <v>0</v>
      </c>
      <c r="J363" s="32">
        <f>IFERROR(VLOOKUP($D363,'SAP Data'!$A$7:$OA$1791,J$4,FALSE),"")</f>
        <v>0</v>
      </c>
      <c r="K363" s="32">
        <f>IFERROR(VLOOKUP($D363,'SAP Data'!$A$7:$OA$1791,K$4,FALSE),"")</f>
        <v>0</v>
      </c>
      <c r="L363" s="32">
        <f>IFERROR(VLOOKUP($D363,'SAP Data'!$A$7:$OA$1795,L$4,FALSE),"")</f>
        <v>0</v>
      </c>
      <c r="M363" s="32">
        <f>IFERROR(VLOOKUP($D363,'SAP Data'!$A$7:$OA$1795,M$4,FALSE),"")</f>
        <v>0</v>
      </c>
      <c r="N363" s="32">
        <f>IFERROR(VLOOKUP($D363,'SAP Data'!$A$7:$OA$1795,N$4,FALSE),"")</f>
        <v>0</v>
      </c>
      <c r="O363" s="32">
        <f>IFERROR(VLOOKUP($D363,'SAP Data'!$A$7:$OA$1795,O$4,FALSE),"")</f>
        <v>0</v>
      </c>
      <c r="P363" s="32">
        <f>IFERROR(VLOOKUP($D363,'SAP Data'!$A$7:$OA$1795,P$4,FALSE),"")</f>
        <v>0</v>
      </c>
      <c r="Q363" s="32">
        <f>IFERROR(VLOOKUP($D363,'SAP Data'!$A$7:$OA$1795,Q$4,FALSE),"")</f>
        <v>0</v>
      </c>
      <c r="R363" s="32">
        <f>IFERROR(VLOOKUP($D363,'SAP Data'!$A$7:$OA$1795,R$4,FALSE),"")</f>
        <v>0</v>
      </c>
      <c r="T363" s="32">
        <f t="shared" si="40"/>
        <v>0</v>
      </c>
      <c r="U363" s="13"/>
      <c r="V363" s="13">
        <f t="shared" si="41"/>
        <v>0</v>
      </c>
      <c r="Y363" s="13">
        <f t="shared" si="42"/>
        <v>0</v>
      </c>
      <c r="AA363" s="13">
        <f t="shared" si="43"/>
        <v>0</v>
      </c>
      <c r="AC363" s="13">
        <f t="shared" si="44"/>
        <v>0</v>
      </c>
      <c r="AE363" s="13">
        <f t="shared" si="45"/>
        <v>0</v>
      </c>
      <c r="AG363" s="13">
        <f t="shared" si="46"/>
        <v>0</v>
      </c>
      <c r="AI363" s="13">
        <f t="shared" si="47"/>
        <v>0</v>
      </c>
      <c r="AJ363" s="15"/>
    </row>
    <row r="364" spans="1:36" outlineLevel="1" x14ac:dyDescent="0.2">
      <c r="B364" s="11" t="str">
        <f>VLOOKUP(D364,'line assign basis'!$A$8:$D$788,2,FALSE)</f>
        <v>CSV ESRIP W/ TOLI</v>
      </c>
      <c r="C364" s="14" t="s">
        <v>802</v>
      </c>
      <c r="D364" s="14" t="s">
        <v>800</v>
      </c>
      <c r="E364" s="14">
        <f>IFERROR(VLOOKUP(D364,'line assign basis'!$A$8:$D$622,4,FALSE),"")</f>
        <v>2</v>
      </c>
      <c r="F364" s="32">
        <f>IFERROR(VLOOKUP($D364,'SAP Data'!$A$7:$OA$1791,F$4,FALSE),"")</f>
        <v>5061486.26</v>
      </c>
      <c r="G364" s="32">
        <f>IFERROR(VLOOKUP($D364,'SAP Data'!$A$7:$OA$1791,G$4,FALSE),"")</f>
        <v>5072453.68</v>
      </c>
      <c r="H364" s="32">
        <f>IFERROR(VLOOKUP($D364,'SAP Data'!$A$7:$OA$1791,H$4,FALSE),"")</f>
        <v>5083421.0999999996</v>
      </c>
      <c r="I364" s="32">
        <f>IFERROR(VLOOKUP($D364,'SAP Data'!$A$7:$OA$1791,I$4,FALSE),"")</f>
        <v>5094388.5199999996</v>
      </c>
      <c r="J364" s="32">
        <f>IFERROR(VLOOKUP($D364,'SAP Data'!$A$7:$OA$1791,J$4,FALSE),"")</f>
        <v>5105355.9400000004</v>
      </c>
      <c r="K364" s="32">
        <f>IFERROR(VLOOKUP($D364,'SAP Data'!$A$7:$OA$1791,K$4,FALSE),"")</f>
        <v>5116323.3600000003</v>
      </c>
      <c r="L364" s="32">
        <f>IFERROR(VLOOKUP($D364,'SAP Data'!$A$7:$OA$1795,L$4,FALSE),"")</f>
        <v>4433964.83</v>
      </c>
      <c r="M364" s="32">
        <f>IFERROR(VLOOKUP($D364,'SAP Data'!$A$7:$OA$1795,M$4,FALSE),"")</f>
        <v>4443711.04</v>
      </c>
      <c r="N364" s="32">
        <f>IFERROR(VLOOKUP($D364,'SAP Data'!$A$7:$OA$1795,N$4,FALSE),"")</f>
        <v>4453457.25</v>
      </c>
      <c r="O364" s="32">
        <f>IFERROR(VLOOKUP($D364,'SAP Data'!$A$7:$OA$1795,O$4,FALSE),"")</f>
        <v>4463203.46</v>
      </c>
      <c r="P364" s="32">
        <f>IFERROR(VLOOKUP($D364,'SAP Data'!$A$7:$OA$1795,P$4,FALSE),"")</f>
        <v>4464892.67</v>
      </c>
      <c r="Q364" s="32">
        <f>IFERROR(VLOOKUP($D364,'SAP Data'!$A$7:$OA$1795,Q$4,FALSE),"")</f>
        <v>4474459.34</v>
      </c>
      <c r="R364" s="32">
        <f>IFERROR(VLOOKUP($D364,'SAP Data'!$A$7:$OA$1795,R$4,FALSE),"")</f>
        <v>4484026.01</v>
      </c>
      <c r="T364" s="32">
        <f t="shared" si="40"/>
        <v>4748198.9437500006</v>
      </c>
      <c r="U364" s="13"/>
      <c r="V364" s="13">
        <f t="shared" si="41"/>
        <v>0</v>
      </c>
      <c r="Y364" s="13">
        <f t="shared" si="42"/>
        <v>0</v>
      </c>
      <c r="AA364" s="13">
        <f t="shared" si="43"/>
        <v>0</v>
      </c>
      <c r="AC364" s="13">
        <f t="shared" si="44"/>
        <v>0</v>
      </c>
      <c r="AE364" s="13">
        <f t="shared" si="45"/>
        <v>4748198.9437500006</v>
      </c>
      <c r="AG364" s="13">
        <f t="shared" si="46"/>
        <v>0</v>
      </c>
      <c r="AI364" s="13">
        <f t="shared" si="47"/>
        <v>0</v>
      </c>
      <c r="AJ364" s="15"/>
    </row>
    <row r="365" spans="1:36" outlineLevel="1" x14ac:dyDescent="0.2">
      <c r="B365" s="11" t="str">
        <f>VLOOKUP(D365,'line assign basis'!$A$8:$D$788,2,FALSE)</f>
        <v>CSV EDC LIFE INSUR</v>
      </c>
      <c r="C365" s="14" t="s">
        <v>804</v>
      </c>
      <c r="D365" s="14" t="s">
        <v>803</v>
      </c>
      <c r="E365" s="14">
        <f>IFERROR(VLOOKUP(D365,'line assign basis'!$A$8:$D$622,4,FALSE),"")</f>
        <v>2</v>
      </c>
      <c r="F365" s="32">
        <f>IFERROR(VLOOKUP($D365,'SAP Data'!$A$7:$OA$1791,F$4,FALSE),"")</f>
        <v>358222</v>
      </c>
      <c r="G365" s="32">
        <f>IFERROR(VLOOKUP($D365,'SAP Data'!$A$7:$OA$1791,G$4,FALSE),"")</f>
        <v>358969</v>
      </c>
      <c r="H365" s="32">
        <f>IFERROR(VLOOKUP($D365,'SAP Data'!$A$7:$OA$1791,H$4,FALSE),"")</f>
        <v>359716</v>
      </c>
      <c r="I365" s="32">
        <f>IFERROR(VLOOKUP($D365,'SAP Data'!$A$7:$OA$1791,I$4,FALSE),"")</f>
        <v>360463</v>
      </c>
      <c r="J365" s="32">
        <f>IFERROR(VLOOKUP($D365,'SAP Data'!$A$7:$OA$1791,J$4,FALSE),"")</f>
        <v>361210</v>
      </c>
      <c r="K365" s="32">
        <f>IFERROR(VLOOKUP($D365,'SAP Data'!$A$7:$OA$1791,K$4,FALSE),"")</f>
        <v>361957</v>
      </c>
      <c r="L365" s="32">
        <f>IFERROR(VLOOKUP($D365,'SAP Data'!$A$7:$OA$1795,L$4,FALSE),"")</f>
        <v>362704</v>
      </c>
      <c r="M365" s="32">
        <f>IFERROR(VLOOKUP($D365,'SAP Data'!$A$7:$OA$1795,M$4,FALSE),"")</f>
        <v>363451</v>
      </c>
      <c r="N365" s="32">
        <f>IFERROR(VLOOKUP($D365,'SAP Data'!$A$7:$OA$1795,N$4,FALSE),"")</f>
        <v>364198</v>
      </c>
      <c r="O365" s="32">
        <f>IFERROR(VLOOKUP($D365,'SAP Data'!$A$7:$OA$1795,O$4,FALSE),"")</f>
        <v>364945</v>
      </c>
      <c r="P365" s="32">
        <f>IFERROR(VLOOKUP($D365,'SAP Data'!$A$7:$OA$1795,P$4,FALSE),"")</f>
        <v>414030.75</v>
      </c>
      <c r="Q365" s="32">
        <f>IFERROR(VLOOKUP($D365,'SAP Data'!$A$7:$OA$1795,Q$4,FALSE),"")</f>
        <v>414673.5</v>
      </c>
      <c r="R365" s="32">
        <f>IFERROR(VLOOKUP($D365,'SAP Data'!$A$7:$OA$1795,R$4,FALSE),"")</f>
        <v>415316.25</v>
      </c>
      <c r="T365" s="32">
        <f t="shared" si="40"/>
        <v>372757.19791666669</v>
      </c>
      <c r="U365" s="13"/>
      <c r="V365" s="13">
        <f t="shared" si="41"/>
        <v>0</v>
      </c>
      <c r="Y365" s="13">
        <f t="shared" si="42"/>
        <v>0</v>
      </c>
      <c r="AA365" s="13">
        <f t="shared" si="43"/>
        <v>0</v>
      </c>
      <c r="AC365" s="13">
        <f t="shared" si="44"/>
        <v>0</v>
      </c>
      <c r="AE365" s="13">
        <f t="shared" si="45"/>
        <v>372757.19791666669</v>
      </c>
      <c r="AG365" s="13">
        <f t="shared" si="46"/>
        <v>0</v>
      </c>
      <c r="AI365" s="13">
        <f t="shared" si="47"/>
        <v>0</v>
      </c>
      <c r="AJ365" s="15"/>
    </row>
    <row r="366" spans="1:36" outlineLevel="1" x14ac:dyDescent="0.2">
      <c r="B366" s="11" t="str">
        <f>VLOOKUP(D366,'line assign basis'!$A$8:$D$788,2,FALSE)</f>
        <v>CSV ESRIP W/ TOLI</v>
      </c>
      <c r="C366" s="14" t="s">
        <v>806</v>
      </c>
      <c r="D366" s="14" t="s">
        <v>805</v>
      </c>
      <c r="E366" s="14">
        <f>IFERROR(VLOOKUP(D366,'line assign basis'!$A$8:$D$622,4,FALSE),"")</f>
        <v>2</v>
      </c>
      <c r="F366" s="32">
        <f>IFERROR(VLOOKUP($D366,'SAP Data'!$A$7:$OA$1791,F$4,FALSE),"")</f>
        <v>9060237.3399999999</v>
      </c>
      <c r="G366" s="32">
        <f>IFERROR(VLOOKUP($D366,'SAP Data'!$A$7:$OA$1791,G$4,FALSE),"")</f>
        <v>9081739.5099999998</v>
      </c>
      <c r="H366" s="32">
        <f>IFERROR(VLOOKUP($D366,'SAP Data'!$A$7:$OA$1791,H$4,FALSE),"")</f>
        <v>9103241.6799999997</v>
      </c>
      <c r="I366" s="32">
        <f>IFERROR(VLOOKUP($D366,'SAP Data'!$A$7:$OA$1791,I$4,FALSE),"")</f>
        <v>9124743.8499999996</v>
      </c>
      <c r="J366" s="32">
        <f>IFERROR(VLOOKUP($D366,'SAP Data'!$A$7:$OA$1791,J$4,FALSE),"")</f>
        <v>9146246.0199999996</v>
      </c>
      <c r="K366" s="32">
        <f>IFERROR(VLOOKUP($D366,'SAP Data'!$A$7:$OA$1791,K$4,FALSE),"")</f>
        <v>9167748.1899999995</v>
      </c>
      <c r="L366" s="32">
        <f>IFERROR(VLOOKUP($D366,'SAP Data'!$A$7:$OA$1795,L$4,FALSE),"")</f>
        <v>8941974.7100000009</v>
      </c>
      <c r="M366" s="32">
        <f>IFERROR(VLOOKUP($D366,'SAP Data'!$A$7:$OA$1795,M$4,FALSE),"")</f>
        <v>8963038.2899999991</v>
      </c>
      <c r="N366" s="32">
        <f>IFERROR(VLOOKUP($D366,'SAP Data'!$A$7:$OA$1795,N$4,FALSE),"")</f>
        <v>8984101.8699999992</v>
      </c>
      <c r="O366" s="32">
        <f>IFERROR(VLOOKUP($D366,'SAP Data'!$A$7:$OA$1795,O$4,FALSE),"")</f>
        <v>9005165.4499999993</v>
      </c>
      <c r="P366" s="32">
        <f>IFERROR(VLOOKUP($D366,'SAP Data'!$A$7:$OA$1795,P$4,FALSE),"")</f>
        <v>9015786</v>
      </c>
      <c r="Q366" s="32">
        <f>IFERROR(VLOOKUP($D366,'SAP Data'!$A$7:$OA$1795,Q$4,FALSE),"")</f>
        <v>9036515.75</v>
      </c>
      <c r="R366" s="32">
        <f>IFERROR(VLOOKUP($D366,'SAP Data'!$A$7:$OA$1795,R$4,FALSE),"")</f>
        <v>9057245.5</v>
      </c>
      <c r="T366" s="32">
        <f t="shared" si="40"/>
        <v>9052420.2283333335</v>
      </c>
      <c r="U366" s="13"/>
      <c r="V366" s="13">
        <f t="shared" si="41"/>
        <v>0</v>
      </c>
      <c r="Y366" s="13">
        <f t="shared" si="42"/>
        <v>0</v>
      </c>
      <c r="AA366" s="13">
        <f t="shared" si="43"/>
        <v>0</v>
      </c>
      <c r="AC366" s="13">
        <f t="shared" si="44"/>
        <v>0</v>
      </c>
      <c r="AE366" s="13">
        <f t="shared" si="45"/>
        <v>9052420.2283333335</v>
      </c>
      <c r="AG366" s="13">
        <f t="shared" si="46"/>
        <v>0</v>
      </c>
      <c r="AI366" s="13">
        <f t="shared" si="47"/>
        <v>0</v>
      </c>
      <c r="AJ366" s="15"/>
    </row>
    <row r="367" spans="1:36" outlineLevel="1" x14ac:dyDescent="0.2">
      <c r="B367" s="11" t="str">
        <f>VLOOKUP(D367,'line assign basis'!$A$8:$D$788,2,FALSE)</f>
        <v>CSV TODD LIFE INSUR</v>
      </c>
      <c r="C367" s="14" t="s">
        <v>809</v>
      </c>
      <c r="D367" s="14" t="s">
        <v>807</v>
      </c>
      <c r="E367" s="14">
        <f>IFERROR(VLOOKUP(D367,'line assign basis'!$A$8:$D$622,4,FALSE),"")</f>
        <v>2</v>
      </c>
      <c r="F367" s="32">
        <f>IFERROR(VLOOKUP($D367,'SAP Data'!$A$7:$OA$1791,F$4,FALSE),"")</f>
        <v>10480717.449999999</v>
      </c>
      <c r="G367" s="32">
        <f>IFERROR(VLOOKUP($D367,'SAP Data'!$A$7:$OA$1791,G$4,FALSE),"")</f>
        <v>10507324.449999999</v>
      </c>
      <c r="H367" s="32">
        <f>IFERROR(VLOOKUP($D367,'SAP Data'!$A$7:$OA$1791,H$4,FALSE),"")</f>
        <v>10533931.449999999</v>
      </c>
      <c r="I367" s="32">
        <f>IFERROR(VLOOKUP($D367,'SAP Data'!$A$7:$OA$1791,I$4,FALSE),"")</f>
        <v>10558028.189999999</v>
      </c>
      <c r="J367" s="32">
        <f>IFERROR(VLOOKUP($D367,'SAP Data'!$A$7:$OA$1791,J$4,FALSE),"")</f>
        <v>10585242.52</v>
      </c>
      <c r="K367" s="32">
        <f>IFERROR(VLOOKUP($D367,'SAP Data'!$A$7:$OA$1791,K$4,FALSE),"")</f>
        <v>10612456.85</v>
      </c>
      <c r="L367" s="32">
        <f>IFERROR(VLOOKUP($D367,'SAP Data'!$A$7:$OA$1795,L$4,FALSE),"")</f>
        <v>10474980.93</v>
      </c>
      <c r="M367" s="32">
        <f>IFERROR(VLOOKUP($D367,'SAP Data'!$A$7:$OA$1795,M$4,FALSE),"")</f>
        <v>10502125.59</v>
      </c>
      <c r="N367" s="32">
        <f>IFERROR(VLOOKUP($D367,'SAP Data'!$A$7:$OA$1795,N$4,FALSE),"")</f>
        <v>10529270.25</v>
      </c>
      <c r="O367" s="32">
        <f>IFERROR(VLOOKUP($D367,'SAP Data'!$A$7:$OA$1795,O$4,FALSE),"")</f>
        <v>10556414.91</v>
      </c>
      <c r="P367" s="32">
        <f>IFERROR(VLOOKUP($D367,'SAP Data'!$A$7:$OA$1795,P$4,FALSE),"")</f>
        <v>10583629.24</v>
      </c>
      <c r="Q367" s="32">
        <f>IFERROR(VLOOKUP($D367,'SAP Data'!$A$7:$OA$1795,Q$4,FALSE),"")</f>
        <v>10610843.57</v>
      </c>
      <c r="R367" s="32">
        <f>IFERROR(VLOOKUP($D367,'SAP Data'!$A$7:$OA$1795,R$4,FALSE),"")</f>
        <v>10638057.9</v>
      </c>
      <c r="T367" s="32">
        <f t="shared" si="40"/>
        <v>10551136.302083332</v>
      </c>
      <c r="U367" s="13"/>
      <c r="V367" s="13">
        <f t="shared" si="41"/>
        <v>0</v>
      </c>
      <c r="Y367" s="13">
        <f t="shared" si="42"/>
        <v>0</v>
      </c>
      <c r="AA367" s="13">
        <f t="shared" si="43"/>
        <v>0</v>
      </c>
      <c r="AC367" s="13">
        <f t="shared" si="44"/>
        <v>0</v>
      </c>
      <c r="AE367" s="13">
        <f t="shared" si="45"/>
        <v>10551136.302083332</v>
      </c>
      <c r="AG367" s="13">
        <f t="shared" si="46"/>
        <v>0</v>
      </c>
      <c r="AI367" s="13">
        <f t="shared" si="47"/>
        <v>0</v>
      </c>
      <c r="AJ367" s="15"/>
    </row>
    <row r="368" spans="1:36" outlineLevel="1" x14ac:dyDescent="0.2">
      <c r="B368" s="11" t="str">
        <f>VLOOKUP(D368,'line assign basis'!$A$8:$D$788,2,FALSE)</f>
        <v>SUP TRUST DC PLAN</v>
      </c>
      <c r="C368" s="14" t="s">
        <v>812</v>
      </c>
      <c r="D368" s="14" t="s">
        <v>810</v>
      </c>
      <c r="E368" s="14">
        <f>IFERROR(VLOOKUP(D368,'line assign basis'!$A$8:$D$622,4,FALSE),"")</f>
        <v>2</v>
      </c>
      <c r="F368" s="32">
        <f>IFERROR(VLOOKUP($D368,'SAP Data'!$A$7:$OA$1791,F$4,FALSE),"")</f>
        <v>7115521.4699999997</v>
      </c>
      <c r="G368" s="32">
        <f>IFERROR(VLOOKUP($D368,'SAP Data'!$A$7:$OA$1791,G$4,FALSE),"")</f>
        <v>7130834.2999999998</v>
      </c>
      <c r="H368" s="32">
        <f>IFERROR(VLOOKUP($D368,'SAP Data'!$A$7:$OA$1791,H$4,FALSE),"")</f>
        <v>7146147.1299999999</v>
      </c>
      <c r="I368" s="32">
        <f>IFERROR(VLOOKUP($D368,'SAP Data'!$A$7:$OA$1791,I$4,FALSE),"")</f>
        <v>7160752</v>
      </c>
      <c r="J368" s="32">
        <f>IFERROR(VLOOKUP($D368,'SAP Data'!$A$7:$OA$1791,J$4,FALSE),"")</f>
        <v>7176093.6699999999</v>
      </c>
      <c r="K368" s="32">
        <f>IFERROR(VLOOKUP($D368,'SAP Data'!$A$7:$OA$1791,K$4,FALSE),"")</f>
        <v>7191435.3399999999</v>
      </c>
      <c r="L368" s="32">
        <f>IFERROR(VLOOKUP($D368,'SAP Data'!$A$7:$OA$1795,L$4,FALSE),"")</f>
        <v>6994644</v>
      </c>
      <c r="M368" s="32">
        <f>IFERROR(VLOOKUP($D368,'SAP Data'!$A$7:$OA$1795,M$4,FALSE),"")</f>
        <v>7009631.4500000002</v>
      </c>
      <c r="N368" s="32">
        <f>IFERROR(VLOOKUP($D368,'SAP Data'!$A$7:$OA$1795,N$4,FALSE),"")</f>
        <v>7024618.9000000004</v>
      </c>
      <c r="O368" s="32">
        <f>IFERROR(VLOOKUP($D368,'SAP Data'!$A$7:$OA$1795,O$4,FALSE),"")</f>
        <v>7039606.3499999996</v>
      </c>
      <c r="P368" s="32">
        <f>IFERROR(VLOOKUP($D368,'SAP Data'!$A$7:$OA$1795,P$4,FALSE),"")</f>
        <v>7054948.0199999996</v>
      </c>
      <c r="Q368" s="32">
        <f>IFERROR(VLOOKUP($D368,'SAP Data'!$A$7:$OA$1795,Q$4,FALSE),"")</f>
        <v>7070289.6900000004</v>
      </c>
      <c r="R368" s="32">
        <f>IFERROR(VLOOKUP($D368,'SAP Data'!$A$7:$OA$1795,R$4,FALSE),"")</f>
        <v>7085631.3600000003</v>
      </c>
      <c r="T368" s="32">
        <f t="shared" si="40"/>
        <v>7091631.4387499997</v>
      </c>
      <c r="U368" s="13"/>
      <c r="V368" s="13">
        <f t="shared" si="41"/>
        <v>0</v>
      </c>
      <c r="Y368" s="13">
        <f t="shared" si="42"/>
        <v>0</v>
      </c>
      <c r="AA368" s="13">
        <f t="shared" si="43"/>
        <v>0</v>
      </c>
      <c r="AC368" s="13">
        <f t="shared" si="44"/>
        <v>0</v>
      </c>
      <c r="AE368" s="13">
        <f t="shared" si="45"/>
        <v>7091631.4387499997</v>
      </c>
      <c r="AG368" s="13">
        <f t="shared" si="46"/>
        <v>0</v>
      </c>
      <c r="AI368" s="13">
        <f t="shared" si="47"/>
        <v>0</v>
      </c>
      <c r="AJ368" s="15"/>
    </row>
    <row r="369" spans="2:36" outlineLevel="1" x14ac:dyDescent="0.2">
      <c r="B369" s="11" t="str">
        <f>VLOOKUP(D369,'line assign basis'!$A$8:$D$788,2,FALSE)</f>
        <v>SUP TRUST DC PLAN</v>
      </c>
      <c r="C369" s="14" t="s">
        <v>814</v>
      </c>
      <c r="D369" s="14" t="s">
        <v>813</v>
      </c>
      <c r="E369" s="14">
        <f>IFERROR(VLOOKUP(D369,'line assign basis'!$A$8:$D$622,4,FALSE),"")</f>
        <v>2</v>
      </c>
      <c r="F369" s="32">
        <f>IFERROR(VLOOKUP($D369,'SAP Data'!$A$7:$OA$1791,F$4,FALSE),"")</f>
        <v>1324237.46</v>
      </c>
      <c r="G369" s="32">
        <f>IFERROR(VLOOKUP($D369,'SAP Data'!$A$7:$OA$1791,G$4,FALSE),"")</f>
        <v>1327568.96</v>
      </c>
      <c r="H369" s="32">
        <f>IFERROR(VLOOKUP($D369,'SAP Data'!$A$7:$OA$1791,H$4,FALSE),"")</f>
        <v>1330900.46</v>
      </c>
      <c r="I369" s="32">
        <f>IFERROR(VLOOKUP($D369,'SAP Data'!$A$7:$OA$1791,I$4,FALSE),"")</f>
        <v>1334232</v>
      </c>
      <c r="J369" s="32">
        <f>IFERROR(VLOOKUP($D369,'SAP Data'!$A$7:$OA$1791,J$4,FALSE),"")</f>
        <v>1337563.5</v>
      </c>
      <c r="K369" s="32">
        <f>IFERROR(VLOOKUP($D369,'SAP Data'!$A$7:$OA$1791,K$4,FALSE),"")</f>
        <v>1340895</v>
      </c>
      <c r="L369" s="32">
        <f>IFERROR(VLOOKUP($D369,'SAP Data'!$A$7:$OA$1795,L$4,FALSE),"")</f>
        <v>1344226.5</v>
      </c>
      <c r="M369" s="32">
        <f>IFERROR(VLOOKUP($D369,'SAP Data'!$A$7:$OA$1795,M$4,FALSE),"")</f>
        <v>1347558</v>
      </c>
      <c r="N369" s="32">
        <f>IFERROR(VLOOKUP($D369,'SAP Data'!$A$7:$OA$1795,N$4,FALSE),"")</f>
        <v>1350889.5</v>
      </c>
      <c r="O369" s="32">
        <f>IFERROR(VLOOKUP($D369,'SAP Data'!$A$7:$OA$1795,O$4,FALSE),"")</f>
        <v>1354221</v>
      </c>
      <c r="P369" s="32">
        <f>IFERROR(VLOOKUP($D369,'SAP Data'!$A$7:$OA$1795,P$4,FALSE),"")</f>
        <v>1356221.17</v>
      </c>
      <c r="Q369" s="32">
        <f>IFERROR(VLOOKUP($D369,'SAP Data'!$A$7:$OA$1795,Q$4,FALSE),"")</f>
        <v>1359519.34</v>
      </c>
      <c r="R369" s="32">
        <f>IFERROR(VLOOKUP($D369,'SAP Data'!$A$7:$OA$1795,R$4,FALSE),"")</f>
        <v>1362817.51</v>
      </c>
      <c r="T369" s="32">
        <f t="shared" si="40"/>
        <v>1343943.5762500002</v>
      </c>
      <c r="U369" s="13"/>
      <c r="V369" s="13">
        <f t="shared" si="41"/>
        <v>0</v>
      </c>
      <c r="Y369" s="13">
        <f t="shared" si="42"/>
        <v>0</v>
      </c>
      <c r="AA369" s="13">
        <f t="shared" si="43"/>
        <v>0</v>
      </c>
      <c r="AC369" s="13">
        <f t="shared" si="44"/>
        <v>0</v>
      </c>
      <c r="AE369" s="13">
        <f t="shared" si="45"/>
        <v>1343943.5762500002</v>
      </c>
      <c r="AG369" s="13">
        <f t="shared" si="46"/>
        <v>0</v>
      </c>
      <c r="AI369" s="13">
        <f t="shared" si="47"/>
        <v>0</v>
      </c>
      <c r="AJ369" s="15"/>
    </row>
    <row r="370" spans="2:36" outlineLevel="1" x14ac:dyDescent="0.2">
      <c r="B370" s="11" t="str">
        <f>VLOOKUP(D370,'line assign basis'!$A$8:$D$788,2,FALSE)</f>
        <v>SUP TRUST SERP PLAN</v>
      </c>
      <c r="C370" s="14" t="s">
        <v>817</v>
      </c>
      <c r="D370" s="14" t="s">
        <v>815</v>
      </c>
      <c r="E370" s="14">
        <f>IFERROR(VLOOKUP(D370,'line assign basis'!$A$8:$D$622,4,FALSE),"")</f>
        <v>2</v>
      </c>
      <c r="F370" s="32">
        <f>IFERROR(VLOOKUP($D370,'SAP Data'!$A$7:$OA$1791,F$4,FALSE),"")</f>
        <v>3923928.53</v>
      </c>
      <c r="G370" s="32">
        <f>IFERROR(VLOOKUP($D370,'SAP Data'!$A$7:$OA$1791,G$4,FALSE),"")</f>
        <v>3931375.7</v>
      </c>
      <c r="H370" s="32">
        <f>IFERROR(VLOOKUP($D370,'SAP Data'!$A$7:$OA$1791,H$4,FALSE),"")</f>
        <v>3938822.87</v>
      </c>
      <c r="I370" s="32">
        <f>IFERROR(VLOOKUP($D370,'SAP Data'!$A$7:$OA$1791,I$4,FALSE),"")</f>
        <v>3946277</v>
      </c>
      <c r="J370" s="32">
        <f>IFERROR(VLOOKUP($D370,'SAP Data'!$A$7:$OA$1791,J$4,FALSE),"")</f>
        <v>3953737</v>
      </c>
      <c r="K370" s="32">
        <f>IFERROR(VLOOKUP($D370,'SAP Data'!$A$7:$OA$1791,K$4,FALSE),"")</f>
        <v>3961197</v>
      </c>
      <c r="L370" s="32">
        <f>IFERROR(VLOOKUP($D370,'SAP Data'!$A$7:$OA$1795,L$4,FALSE),"")</f>
        <v>3624036.26</v>
      </c>
      <c r="M370" s="32">
        <f>IFERROR(VLOOKUP($D370,'SAP Data'!$A$7:$OA$1795,M$4,FALSE),"")</f>
        <v>3630920.89</v>
      </c>
      <c r="N370" s="32">
        <f>IFERROR(VLOOKUP($D370,'SAP Data'!$A$7:$OA$1795,N$4,FALSE),"")</f>
        <v>3637805.52</v>
      </c>
      <c r="O370" s="32">
        <f>IFERROR(VLOOKUP($D370,'SAP Data'!$A$7:$OA$1795,O$4,FALSE),"")</f>
        <v>3644690.15</v>
      </c>
      <c r="P370" s="32">
        <f>IFERROR(VLOOKUP($D370,'SAP Data'!$A$7:$OA$1795,P$4,FALSE),"")</f>
        <v>3652150.15</v>
      </c>
      <c r="Q370" s="32">
        <f>IFERROR(VLOOKUP($D370,'SAP Data'!$A$7:$OA$1795,Q$4,FALSE),"")</f>
        <v>3659610.15</v>
      </c>
      <c r="R370" s="32">
        <f>IFERROR(VLOOKUP($D370,'SAP Data'!$A$7:$OA$1795,R$4,FALSE),"")</f>
        <v>3667070.15</v>
      </c>
      <c r="T370" s="32">
        <f t="shared" si="40"/>
        <v>3781343.5024999999</v>
      </c>
      <c r="U370" s="13"/>
      <c r="V370" s="13">
        <f t="shared" si="41"/>
        <v>0</v>
      </c>
      <c r="Y370" s="13">
        <f t="shared" si="42"/>
        <v>0</v>
      </c>
      <c r="AA370" s="13">
        <f t="shared" si="43"/>
        <v>0</v>
      </c>
      <c r="AC370" s="13">
        <f t="shared" si="44"/>
        <v>0</v>
      </c>
      <c r="AE370" s="13">
        <f t="shared" si="45"/>
        <v>3781343.5024999999</v>
      </c>
      <c r="AG370" s="13">
        <f t="shared" si="46"/>
        <v>0</v>
      </c>
      <c r="AI370" s="13">
        <f t="shared" si="47"/>
        <v>0</v>
      </c>
      <c r="AJ370" s="15"/>
    </row>
    <row r="371" spans="2:36" outlineLevel="1" x14ac:dyDescent="0.2">
      <c r="B371" s="11" t="str">
        <f>VLOOKUP(D371,'line assign basis'!$A$8:$D$788,2,FALSE)</f>
        <v>SUP TRUST SERP PLAN</v>
      </c>
      <c r="C371" s="14" t="s">
        <v>819</v>
      </c>
      <c r="D371" s="14" t="s">
        <v>818</v>
      </c>
      <c r="E371" s="14">
        <f>IFERROR(VLOOKUP(D371,'line assign basis'!$A$8:$D$622,4,FALSE),"")</f>
        <v>2</v>
      </c>
      <c r="F371" s="32">
        <f>IFERROR(VLOOKUP($D371,'SAP Data'!$A$7:$OA$1791,F$4,FALSE),"")</f>
        <v>345081.91</v>
      </c>
      <c r="G371" s="32">
        <f>IFERROR(VLOOKUP($D371,'SAP Data'!$A$7:$OA$1791,G$4,FALSE),"")</f>
        <v>345992.03</v>
      </c>
      <c r="H371" s="32">
        <f>IFERROR(VLOOKUP($D371,'SAP Data'!$A$7:$OA$1791,H$4,FALSE),"")</f>
        <v>346902.15</v>
      </c>
      <c r="I371" s="32">
        <f>IFERROR(VLOOKUP($D371,'SAP Data'!$A$7:$OA$1791,I$4,FALSE),"")</f>
        <v>347812.02</v>
      </c>
      <c r="J371" s="32">
        <f>IFERROR(VLOOKUP($D371,'SAP Data'!$A$7:$OA$1791,J$4,FALSE),"")</f>
        <v>348722.19</v>
      </c>
      <c r="K371" s="32">
        <f>IFERROR(VLOOKUP($D371,'SAP Data'!$A$7:$OA$1791,K$4,FALSE),"")</f>
        <v>349632.36</v>
      </c>
      <c r="L371" s="32">
        <f>IFERROR(VLOOKUP($D371,'SAP Data'!$A$7:$OA$1795,L$4,FALSE),"")</f>
        <v>350542.53</v>
      </c>
      <c r="M371" s="32">
        <f>IFERROR(VLOOKUP($D371,'SAP Data'!$A$7:$OA$1795,M$4,FALSE),"")</f>
        <v>351452.7</v>
      </c>
      <c r="N371" s="32">
        <f>IFERROR(VLOOKUP($D371,'SAP Data'!$A$7:$OA$1795,N$4,FALSE),"")</f>
        <v>352362.87</v>
      </c>
      <c r="O371" s="32">
        <f>IFERROR(VLOOKUP($D371,'SAP Data'!$A$7:$OA$1795,O$4,FALSE),"")</f>
        <v>353273.04</v>
      </c>
      <c r="P371" s="32">
        <f>IFERROR(VLOOKUP($D371,'SAP Data'!$A$7:$OA$1795,P$4,FALSE),"")</f>
        <v>305134.58</v>
      </c>
      <c r="Q371" s="32">
        <f>IFERROR(VLOOKUP($D371,'SAP Data'!$A$7:$OA$1795,Q$4,FALSE),"")</f>
        <v>306126.15999999997</v>
      </c>
      <c r="R371" s="32">
        <f>IFERROR(VLOOKUP($D371,'SAP Data'!$A$7:$OA$1795,R$4,FALSE),"")</f>
        <v>307117.74</v>
      </c>
      <c r="T371" s="32">
        <f t="shared" si="40"/>
        <v>340337.7045833334</v>
      </c>
      <c r="U371" s="13"/>
      <c r="V371" s="13">
        <f t="shared" si="41"/>
        <v>0</v>
      </c>
      <c r="Y371" s="13">
        <f t="shared" si="42"/>
        <v>0</v>
      </c>
      <c r="AA371" s="13">
        <f t="shared" si="43"/>
        <v>0</v>
      </c>
      <c r="AC371" s="13">
        <f t="shared" si="44"/>
        <v>0</v>
      </c>
      <c r="AE371" s="13">
        <f t="shared" si="45"/>
        <v>340337.7045833334</v>
      </c>
      <c r="AG371" s="13">
        <f t="shared" si="46"/>
        <v>0</v>
      </c>
      <c r="AI371" s="13">
        <f t="shared" si="47"/>
        <v>0</v>
      </c>
      <c r="AJ371" s="15"/>
    </row>
    <row r="372" spans="2:36" outlineLevel="1" x14ac:dyDescent="0.2">
      <c r="B372" s="11" t="str">
        <f>VLOOKUP(D372,'line assign basis'!$A$8:$D$788,2,FALSE)</f>
        <v>Long Term Prepaids</v>
      </c>
      <c r="C372" s="14" t="s">
        <v>822</v>
      </c>
      <c r="D372" s="14" t="s">
        <v>820</v>
      </c>
      <c r="E372" s="14">
        <f>IFERROR(VLOOKUP(D372,'line assign basis'!$A$8:$D$622,4,FALSE),"")</f>
        <v>4</v>
      </c>
      <c r="F372" s="32">
        <f>IFERROR(VLOOKUP($D372,'SAP Data'!$A$7:$OA$1791,F$4,FALSE),"")</f>
        <v>1449207.75</v>
      </c>
      <c r="G372" s="32">
        <f>IFERROR(VLOOKUP($D372,'SAP Data'!$A$7:$OA$1791,G$4,FALSE),"")</f>
        <v>0</v>
      </c>
      <c r="H372" s="32">
        <f>IFERROR(VLOOKUP($D372,'SAP Data'!$A$7:$OA$1791,H$4,FALSE),"")</f>
        <v>0</v>
      </c>
      <c r="I372" s="32">
        <f>IFERROR(VLOOKUP($D372,'SAP Data'!$A$7:$OA$1791,I$4,FALSE),"")</f>
        <v>1714190.56</v>
      </c>
      <c r="J372" s="32">
        <f>IFERROR(VLOOKUP($D372,'SAP Data'!$A$7:$OA$1791,J$4,FALSE),"")</f>
        <v>0</v>
      </c>
      <c r="K372" s="32">
        <f>IFERROR(VLOOKUP($D372,'SAP Data'!$A$7:$OA$1791,K$4,FALSE),"")</f>
        <v>0</v>
      </c>
      <c r="L372" s="32">
        <f>IFERROR(VLOOKUP($D372,'SAP Data'!$A$7:$OA$1795,L$4,FALSE),"")</f>
        <v>1529474.07</v>
      </c>
      <c r="M372" s="32">
        <f>IFERROR(VLOOKUP($D372,'SAP Data'!$A$7:$OA$1795,M$4,FALSE),"")</f>
        <v>0</v>
      </c>
      <c r="N372" s="32">
        <f>IFERROR(VLOOKUP($D372,'SAP Data'!$A$7:$OA$1795,N$4,FALSE),"")</f>
        <v>0</v>
      </c>
      <c r="O372" s="32">
        <f>IFERROR(VLOOKUP($D372,'SAP Data'!$A$7:$OA$1795,O$4,FALSE),"")</f>
        <v>1598379</v>
      </c>
      <c r="P372" s="32">
        <f>IFERROR(VLOOKUP($D372,'SAP Data'!$A$7:$OA$1795,P$4,FALSE),"")</f>
        <v>0</v>
      </c>
      <c r="Q372" s="32">
        <f>IFERROR(VLOOKUP($D372,'SAP Data'!$A$7:$OA$1795,Q$4,FALSE),"")</f>
        <v>0</v>
      </c>
      <c r="R372" s="32">
        <f>IFERROR(VLOOKUP($D372,'SAP Data'!$A$7:$OA$1795,R$4,FALSE),"")</f>
        <v>1272220.1499999999</v>
      </c>
      <c r="T372" s="32">
        <f t="shared" si="40"/>
        <v>516896.46500000003</v>
      </c>
      <c r="U372" s="13"/>
      <c r="V372" s="13">
        <f t="shared" si="41"/>
        <v>516896.46500000003</v>
      </c>
      <c r="Y372" s="13">
        <f t="shared" si="42"/>
        <v>0</v>
      </c>
      <c r="AA372" s="13">
        <f t="shared" si="43"/>
        <v>0</v>
      </c>
      <c r="AC372" s="13">
        <f t="shared" si="44"/>
        <v>0</v>
      </c>
      <c r="AE372" s="13">
        <f t="shared" si="45"/>
        <v>0</v>
      </c>
      <c r="AG372" s="13">
        <f t="shared" si="46"/>
        <v>0</v>
      </c>
      <c r="AI372" s="13">
        <f t="shared" si="47"/>
        <v>0</v>
      </c>
      <c r="AJ372" s="15"/>
    </row>
    <row r="373" spans="2:36" outlineLevel="1" x14ac:dyDescent="0.2">
      <c r="B373" s="11" t="str">
        <f>VLOOKUP(D373,'line assign basis'!$A$8:$D$788,2,FALSE)</f>
        <v>WC INS Recover - LT</v>
      </c>
      <c r="C373" s="14" t="s">
        <v>825</v>
      </c>
      <c r="D373" s="14" t="s">
        <v>823</v>
      </c>
      <c r="E373" s="14">
        <f>IFERROR(VLOOKUP(D373,'line assign basis'!$A$8:$D$622,4,FALSE),"")</f>
        <v>2</v>
      </c>
      <c r="F373" s="32">
        <f>IFERROR(VLOOKUP($D373,'SAP Data'!$A$7:$OA$1791,F$4,FALSE),"")</f>
        <v>1836925</v>
      </c>
      <c r="G373" s="32">
        <f>IFERROR(VLOOKUP($D373,'SAP Data'!$A$7:$OA$1791,G$4,FALSE),"")</f>
        <v>1836925</v>
      </c>
      <c r="H373" s="32">
        <f>IFERROR(VLOOKUP($D373,'SAP Data'!$A$7:$OA$1791,H$4,FALSE),"")</f>
        <v>1836925</v>
      </c>
      <c r="I373" s="32">
        <f>IFERROR(VLOOKUP($D373,'SAP Data'!$A$7:$OA$1791,I$4,FALSE),"")</f>
        <v>1750251</v>
      </c>
      <c r="J373" s="32">
        <f>IFERROR(VLOOKUP($D373,'SAP Data'!$A$7:$OA$1791,J$4,FALSE),"")</f>
        <v>0</v>
      </c>
      <c r="K373" s="32">
        <f>IFERROR(VLOOKUP($D373,'SAP Data'!$A$7:$OA$1791,K$4,FALSE),"")</f>
        <v>0</v>
      </c>
      <c r="L373" s="32">
        <f>IFERROR(VLOOKUP($D373,'SAP Data'!$A$7:$OA$1795,L$4,FALSE),"")</f>
        <v>1691560</v>
      </c>
      <c r="M373" s="32">
        <f>IFERROR(VLOOKUP($D373,'SAP Data'!$A$7:$OA$1795,M$4,FALSE),"")</f>
        <v>0</v>
      </c>
      <c r="N373" s="32">
        <f>IFERROR(VLOOKUP($D373,'SAP Data'!$A$7:$OA$1795,N$4,FALSE),"")</f>
        <v>0</v>
      </c>
      <c r="O373" s="32">
        <f>IFERROR(VLOOKUP($D373,'SAP Data'!$A$7:$OA$1795,O$4,FALSE),"")</f>
        <v>1641171</v>
      </c>
      <c r="P373" s="32">
        <f>IFERROR(VLOOKUP($D373,'SAP Data'!$A$7:$OA$1795,P$4,FALSE),"")</f>
        <v>0</v>
      </c>
      <c r="Q373" s="32">
        <f>IFERROR(VLOOKUP($D373,'SAP Data'!$A$7:$OA$1795,Q$4,FALSE),"")</f>
        <v>0</v>
      </c>
      <c r="R373" s="32">
        <f>IFERROR(VLOOKUP($D373,'SAP Data'!$A$7:$OA$1795,R$4,FALSE),"")</f>
        <v>1543232</v>
      </c>
      <c r="T373" s="32">
        <f t="shared" si="40"/>
        <v>870575.875</v>
      </c>
      <c r="U373" s="13"/>
      <c r="V373" s="13">
        <f t="shared" si="41"/>
        <v>0</v>
      </c>
      <c r="Y373" s="13">
        <f t="shared" si="42"/>
        <v>0</v>
      </c>
      <c r="AA373" s="13">
        <f t="shared" si="43"/>
        <v>0</v>
      </c>
      <c r="AC373" s="13">
        <f t="shared" si="44"/>
        <v>0</v>
      </c>
      <c r="AE373" s="13">
        <f t="shared" si="45"/>
        <v>870575.875</v>
      </c>
      <c r="AG373" s="13">
        <f t="shared" si="46"/>
        <v>0</v>
      </c>
      <c r="AI373" s="13">
        <f t="shared" si="47"/>
        <v>0</v>
      </c>
      <c r="AJ373" s="15"/>
    </row>
    <row r="374" spans="2:36" outlineLevel="1" x14ac:dyDescent="0.2">
      <c r="B374" s="11" t="str">
        <f>VLOOKUP(D374,'line assign basis'!$A$8:$D$788,2,FALSE)</f>
        <v>UNAMT DEBT EXP LOC</v>
      </c>
      <c r="C374" s="14" t="s">
        <v>828</v>
      </c>
      <c r="D374" s="14" t="s">
        <v>826</v>
      </c>
      <c r="E374" s="14">
        <f>IFERROR(VLOOKUP(D374,'line assign basis'!$A$8:$D$622,4,FALSE),"")</f>
        <v>2</v>
      </c>
      <c r="F374" s="32">
        <f>IFERROR(VLOOKUP($D374,'SAP Data'!$A$7:$OA$1791,F$4,FALSE),"")</f>
        <v>1086395.6200000001</v>
      </c>
      <c r="G374" s="32">
        <f>IFERROR(VLOOKUP($D374,'SAP Data'!$A$7:$OA$1791,G$4,FALSE),"")</f>
        <v>1063854.8999999999</v>
      </c>
      <c r="H374" s="32">
        <f>IFERROR(VLOOKUP($D374,'SAP Data'!$A$7:$OA$1791,H$4,FALSE),"")</f>
        <v>1041314.18</v>
      </c>
      <c r="I374" s="32">
        <f>IFERROR(VLOOKUP($D374,'SAP Data'!$A$7:$OA$1791,I$4,FALSE),"")</f>
        <v>1018773.46</v>
      </c>
      <c r="J374" s="32">
        <f>IFERROR(VLOOKUP($D374,'SAP Data'!$A$7:$OA$1791,J$4,FALSE),"")</f>
        <v>996232.74</v>
      </c>
      <c r="K374" s="32">
        <f>IFERROR(VLOOKUP($D374,'SAP Data'!$A$7:$OA$1791,K$4,FALSE),"")</f>
        <v>973692.02</v>
      </c>
      <c r="L374" s="32">
        <f>IFERROR(VLOOKUP($D374,'SAP Data'!$A$7:$OA$1795,L$4,FALSE),"")</f>
        <v>951151.3</v>
      </c>
      <c r="M374" s="32">
        <f>IFERROR(VLOOKUP($D374,'SAP Data'!$A$7:$OA$1795,M$4,FALSE),"")</f>
        <v>928610.58</v>
      </c>
      <c r="N374" s="32">
        <f>IFERROR(VLOOKUP($D374,'SAP Data'!$A$7:$OA$1795,N$4,FALSE),"")</f>
        <v>906069.86</v>
      </c>
      <c r="O374" s="32">
        <f>IFERROR(VLOOKUP($D374,'SAP Data'!$A$7:$OA$1795,O$4,FALSE),"")</f>
        <v>883529.14</v>
      </c>
      <c r="P374" s="32">
        <f>IFERROR(VLOOKUP($D374,'SAP Data'!$A$7:$OA$1795,P$4,FALSE),"")</f>
        <v>860988.42</v>
      </c>
      <c r="Q374" s="32">
        <f>IFERROR(VLOOKUP($D374,'SAP Data'!$A$7:$OA$1795,Q$4,FALSE),"")</f>
        <v>838447.7</v>
      </c>
      <c r="R374" s="32">
        <f>IFERROR(VLOOKUP($D374,'SAP Data'!$A$7:$OA$1795,R$4,FALSE),"")</f>
        <v>815906.98</v>
      </c>
      <c r="T374" s="32">
        <f t="shared" si="40"/>
        <v>951151.30000000016</v>
      </c>
      <c r="U374" s="13"/>
      <c r="V374" s="13">
        <f t="shared" si="41"/>
        <v>0</v>
      </c>
      <c r="Y374" s="13">
        <f t="shared" si="42"/>
        <v>0</v>
      </c>
      <c r="AA374" s="13">
        <f t="shared" si="43"/>
        <v>0</v>
      </c>
      <c r="AC374" s="13">
        <f t="shared" si="44"/>
        <v>0</v>
      </c>
      <c r="AE374" s="13">
        <f t="shared" si="45"/>
        <v>951151.30000000016</v>
      </c>
      <c r="AG374" s="13">
        <f t="shared" si="46"/>
        <v>0</v>
      </c>
      <c r="AI374" s="13">
        <f t="shared" si="47"/>
        <v>0</v>
      </c>
      <c r="AJ374" s="15"/>
    </row>
    <row r="375" spans="2:36" outlineLevel="1" x14ac:dyDescent="0.2">
      <c r="B375" s="11" t="str">
        <f>VLOOKUP(D375,'line assign basis'!$A$8:$D$788,2,FALSE)</f>
        <v>PENSION CUR REG ASST</v>
      </c>
      <c r="C375" s="14" t="s">
        <v>2745</v>
      </c>
      <c r="D375" s="30" t="s">
        <v>2803</v>
      </c>
      <c r="E375" s="14">
        <f>IFERROR(VLOOKUP(D375,'line assign basis'!$A$8:$D$622,4,FALSE),"")</f>
        <v>2</v>
      </c>
      <c r="F375" s="32">
        <f>IFERROR(VLOOKUP($D375,'SAP Data'!$A$7:$OA$1791,F$4,FALSE),"")</f>
        <v>7131059</v>
      </c>
      <c r="G375" s="32">
        <f>IFERROR(VLOOKUP($D375,'SAP Data'!$A$7:$OA$1791,G$4,FALSE),"")</f>
        <v>7131059</v>
      </c>
      <c r="H375" s="32">
        <f>IFERROR(VLOOKUP($D375,'SAP Data'!$A$7:$OA$1791,H$4,FALSE),"")</f>
        <v>7131059</v>
      </c>
      <c r="I375" s="32">
        <f>IFERROR(VLOOKUP($D375,'SAP Data'!$A$7:$OA$1791,I$4,FALSE),"")</f>
        <v>7131059</v>
      </c>
      <c r="J375" s="32">
        <f>IFERROR(VLOOKUP($D375,'SAP Data'!$A$7:$OA$1791,J$4,FALSE),"")</f>
        <v>7131059</v>
      </c>
      <c r="K375" s="32">
        <f>IFERROR(VLOOKUP($D375,'SAP Data'!$A$7:$OA$1791,K$4,FALSE),"")</f>
        <v>7131059</v>
      </c>
      <c r="L375" s="32">
        <f>IFERROR(VLOOKUP($D375,'SAP Data'!$A$7:$OA$1795,L$4,FALSE),"")</f>
        <v>7131059</v>
      </c>
      <c r="M375" s="32">
        <f>IFERROR(VLOOKUP($D375,'SAP Data'!$A$7:$OA$1795,M$4,FALSE),"")</f>
        <v>7131059</v>
      </c>
      <c r="N375" s="32">
        <f>IFERROR(VLOOKUP($D375,'SAP Data'!$A$7:$OA$1795,N$4,FALSE),"")</f>
        <v>7131059</v>
      </c>
      <c r="O375" s="32">
        <f>IFERROR(VLOOKUP($D375,'SAP Data'!$A$7:$OA$1795,O$4,FALSE),"")</f>
        <v>7131059</v>
      </c>
      <c r="P375" s="32">
        <f>IFERROR(VLOOKUP($D375,'SAP Data'!$A$7:$OA$1795,P$4,FALSE),"")</f>
        <v>7131059</v>
      </c>
      <c r="Q375" s="32">
        <f>IFERROR(VLOOKUP($D375,'SAP Data'!$A$7:$OA$1795,Q$4,FALSE),"")</f>
        <v>7131059</v>
      </c>
      <c r="R375" s="32">
        <f>IFERROR(VLOOKUP($D375,'SAP Data'!$A$7:$OA$1795,R$4,FALSE),"")</f>
        <v>7131059</v>
      </c>
      <c r="T375" s="32">
        <f t="shared" si="40"/>
        <v>7131059</v>
      </c>
      <c r="U375" s="13"/>
      <c r="V375" s="13">
        <f t="shared" si="41"/>
        <v>0</v>
      </c>
      <c r="Y375" s="13">
        <f t="shared" si="42"/>
        <v>0</v>
      </c>
      <c r="AA375" s="13">
        <f t="shared" si="43"/>
        <v>0</v>
      </c>
      <c r="AC375" s="13">
        <f t="shared" si="44"/>
        <v>0</v>
      </c>
      <c r="AE375" s="13">
        <f t="shared" si="45"/>
        <v>7131059</v>
      </c>
      <c r="AG375" s="13">
        <f t="shared" si="46"/>
        <v>0</v>
      </c>
      <c r="AI375" s="13">
        <f t="shared" si="47"/>
        <v>0</v>
      </c>
      <c r="AJ375" s="15"/>
    </row>
    <row r="376" spans="2:36" outlineLevel="1" x14ac:dyDescent="0.2">
      <c r="B376" s="11" t="str">
        <f>VLOOKUP(D376,'line assign basis'!$A$8:$D$788,2,FALSE)</f>
        <v>ST SEC DEF REG PEN I</v>
      </c>
      <c r="C376" s="14" t="s">
        <v>2832</v>
      </c>
      <c r="D376" s="30" t="s">
        <v>2873</v>
      </c>
      <c r="E376" s="14">
        <f>IFERROR(VLOOKUP(D376,'line assign basis'!$A$8:$D$622,4,FALSE),"")</f>
        <v>2</v>
      </c>
      <c r="F376" s="32">
        <f>IFERROR(VLOOKUP($D376,'SAP Data'!$A$7:$OA$1791,F$4,FALSE),"")</f>
        <v>-1916044.09</v>
      </c>
      <c r="G376" s="32">
        <f>IFERROR(VLOOKUP($D376,'SAP Data'!$A$7:$OA$1791,G$4,FALSE),"")</f>
        <v>-1771980.09</v>
      </c>
      <c r="H376" s="32">
        <f>IFERROR(VLOOKUP($D376,'SAP Data'!$A$7:$OA$1791,H$4,FALSE),"")</f>
        <v>-1527248.09</v>
      </c>
      <c r="I376" s="32">
        <f>IFERROR(VLOOKUP($D376,'SAP Data'!$A$7:$OA$1791,I$4,FALSE),"")</f>
        <v>-1191676.0900000001</v>
      </c>
      <c r="J376" s="32">
        <f>IFERROR(VLOOKUP($D376,'SAP Data'!$A$7:$OA$1791,J$4,FALSE),"")</f>
        <v>-855066.09</v>
      </c>
      <c r="K376" s="32">
        <f>IFERROR(VLOOKUP($D376,'SAP Data'!$A$7:$OA$1791,K$4,FALSE),"")</f>
        <v>-580736.09</v>
      </c>
      <c r="L376" s="32">
        <f>IFERROR(VLOOKUP($D376,'SAP Data'!$A$7:$OA$1795,L$4,FALSE),"")</f>
        <v>-336978.09</v>
      </c>
      <c r="M376" s="32">
        <f>IFERROR(VLOOKUP($D376,'SAP Data'!$A$7:$OA$1795,M$4,FALSE),"")</f>
        <v>-153174.09</v>
      </c>
      <c r="N376" s="32">
        <f>IFERROR(VLOOKUP($D376,'SAP Data'!$A$7:$OA$1795,N$4,FALSE),"")</f>
        <v>-30816.09</v>
      </c>
      <c r="O376" s="32">
        <f>IFERROR(VLOOKUP($D376,'SAP Data'!$A$7:$OA$1795,O$4,FALSE),"")</f>
        <v>0</v>
      </c>
      <c r="P376" s="32">
        <f>IFERROR(VLOOKUP($D376,'SAP Data'!$A$7:$OA$1795,P$4,FALSE),"")</f>
        <v>0</v>
      </c>
      <c r="Q376" s="32">
        <f>IFERROR(VLOOKUP($D376,'SAP Data'!$A$7:$OA$1795,Q$4,FALSE),"")</f>
        <v>0</v>
      </c>
      <c r="R376" s="32">
        <f>IFERROR(VLOOKUP($D376,'SAP Data'!$A$7:$OA$1795,R$4,FALSE),"")</f>
        <v>0</v>
      </c>
      <c r="T376" s="32">
        <f t="shared" si="40"/>
        <v>-617141.39708333334</v>
      </c>
      <c r="U376" s="13"/>
      <c r="V376" s="13">
        <f t="shared" si="41"/>
        <v>0</v>
      </c>
      <c r="Y376" s="13">
        <f t="shared" si="42"/>
        <v>0</v>
      </c>
      <c r="AA376" s="13">
        <f t="shared" si="43"/>
        <v>0</v>
      </c>
      <c r="AC376" s="13">
        <f t="shared" si="44"/>
        <v>0</v>
      </c>
      <c r="AE376" s="13">
        <f t="shared" si="45"/>
        <v>-617141.39708333334</v>
      </c>
      <c r="AG376" s="13">
        <f t="shared" si="46"/>
        <v>0</v>
      </c>
      <c r="AI376" s="13">
        <f t="shared" si="47"/>
        <v>0</v>
      </c>
      <c r="AJ376" s="15"/>
    </row>
    <row r="377" spans="2:36" outlineLevel="1" x14ac:dyDescent="0.2">
      <c r="B377" s="11" t="str">
        <f>VLOOKUP(D377,'line assign basis'!$A$8:$D$788,2,FALSE)</f>
        <v>Def Ince-Sng Fam Con</v>
      </c>
      <c r="C377" s="14" t="s">
        <v>831</v>
      </c>
      <c r="D377" s="14" t="s">
        <v>829</v>
      </c>
      <c r="E377" s="14">
        <f>IFERROR(VLOOKUP(D377,'line assign basis'!$A$8:$D$622,4,FALSE),"")</f>
        <v>2</v>
      </c>
      <c r="F377" s="32">
        <f>IFERROR(VLOOKUP($D377,'SAP Data'!$A$7:$OA$1791,F$4,FALSE),"")</f>
        <v>758260</v>
      </c>
      <c r="G377" s="32">
        <f>IFERROR(VLOOKUP($D377,'SAP Data'!$A$7:$OA$1791,G$4,FALSE),"")</f>
        <v>805360</v>
      </c>
      <c r="H377" s="32">
        <f>IFERROR(VLOOKUP($D377,'SAP Data'!$A$7:$OA$1791,H$4,FALSE),"")</f>
        <v>881360</v>
      </c>
      <c r="I377" s="32">
        <f>IFERROR(VLOOKUP($D377,'SAP Data'!$A$7:$OA$1791,I$4,FALSE),"")</f>
        <v>1015860</v>
      </c>
      <c r="J377" s="32">
        <f>IFERROR(VLOOKUP($D377,'SAP Data'!$A$7:$OA$1791,J$4,FALSE),"")</f>
        <v>1163060</v>
      </c>
      <c r="K377" s="32">
        <f>IFERROR(VLOOKUP($D377,'SAP Data'!$A$7:$OA$1791,K$4,FALSE),"")</f>
        <v>1261360</v>
      </c>
      <c r="L377" s="32">
        <f>IFERROR(VLOOKUP($D377,'SAP Data'!$A$7:$OA$1795,L$4,FALSE),"")</f>
        <v>1355860</v>
      </c>
      <c r="M377" s="32">
        <f>IFERROR(VLOOKUP($D377,'SAP Data'!$A$7:$OA$1795,M$4,FALSE),"")</f>
        <v>1408860</v>
      </c>
      <c r="N377" s="32">
        <f>IFERROR(VLOOKUP($D377,'SAP Data'!$A$7:$OA$1795,N$4,FALSE),"")</f>
        <v>1463660</v>
      </c>
      <c r="O377" s="32">
        <f>IFERROR(VLOOKUP($D377,'SAP Data'!$A$7:$OA$1795,O$4,FALSE),"")</f>
        <v>1511660</v>
      </c>
      <c r="P377" s="32">
        <f>IFERROR(VLOOKUP($D377,'SAP Data'!$A$7:$OA$1795,P$4,FALSE),"")</f>
        <v>1554960</v>
      </c>
      <c r="Q377" s="32">
        <f>IFERROR(VLOOKUP($D377,'SAP Data'!$A$7:$OA$1795,Q$4,FALSE),"")</f>
        <v>1632960</v>
      </c>
      <c r="R377" s="32">
        <f>IFERROR(VLOOKUP($D377,'SAP Data'!$A$7:$OA$1795,R$4,FALSE),"")</f>
        <v>1707460</v>
      </c>
      <c r="T377" s="32">
        <f t="shared" si="40"/>
        <v>1273985</v>
      </c>
      <c r="U377" s="13"/>
      <c r="V377" s="13">
        <f t="shared" si="41"/>
        <v>0</v>
      </c>
      <c r="Y377" s="13">
        <f t="shared" si="42"/>
        <v>0</v>
      </c>
      <c r="AA377" s="13">
        <f t="shared" si="43"/>
        <v>0</v>
      </c>
      <c r="AC377" s="13">
        <f t="shared" si="44"/>
        <v>0</v>
      </c>
      <c r="AE377" s="13">
        <f t="shared" si="45"/>
        <v>1273985</v>
      </c>
      <c r="AG377" s="13">
        <f t="shared" si="46"/>
        <v>0</v>
      </c>
      <c r="AI377" s="13">
        <f t="shared" si="47"/>
        <v>0</v>
      </c>
      <c r="AJ377" s="15"/>
    </row>
    <row r="378" spans="2:36" outlineLevel="1" x14ac:dyDescent="0.2">
      <c r="B378" s="11" t="str">
        <f>VLOOKUP(D378,'line assign basis'!$A$8:$D$788,2,FALSE)</f>
        <v>Acc Amort - DI - SFC</v>
      </c>
      <c r="C378" s="14" t="s">
        <v>834</v>
      </c>
      <c r="D378" s="14" t="s">
        <v>832</v>
      </c>
      <c r="E378" s="14">
        <f>IFERROR(VLOOKUP(D378,'line assign basis'!$A$8:$D$622,4,FALSE),"")</f>
        <v>2</v>
      </c>
      <c r="F378" s="32">
        <f>IFERROR(VLOOKUP($D378,'SAP Data'!$A$7:$OA$1791,F$4,FALSE),"")</f>
        <v>-19629.330000000002</v>
      </c>
      <c r="G378" s="32">
        <f>IFERROR(VLOOKUP($D378,'SAP Data'!$A$7:$OA$1791,G$4,FALSE),"")</f>
        <v>-19629.330000000002</v>
      </c>
      <c r="H378" s="32">
        <f>IFERROR(VLOOKUP($D378,'SAP Data'!$A$7:$OA$1791,H$4,FALSE),"")</f>
        <v>-19629.330000000002</v>
      </c>
      <c r="I378" s="32">
        <f>IFERROR(VLOOKUP($D378,'SAP Data'!$A$7:$OA$1791,I$4,FALSE),"")</f>
        <v>-26312.62</v>
      </c>
      <c r="J378" s="32">
        <f>IFERROR(VLOOKUP($D378,'SAP Data'!$A$7:$OA$1791,J$4,FALSE),"")</f>
        <v>-26312.62</v>
      </c>
      <c r="K378" s="32">
        <f>IFERROR(VLOOKUP($D378,'SAP Data'!$A$7:$OA$1791,K$4,FALSE),"")</f>
        <v>-26312.62</v>
      </c>
      <c r="L378" s="32">
        <f>IFERROR(VLOOKUP($D378,'SAP Data'!$A$7:$OA$1795,L$4,FALSE),"")</f>
        <v>-35232.75</v>
      </c>
      <c r="M378" s="32">
        <f>IFERROR(VLOOKUP($D378,'SAP Data'!$A$7:$OA$1795,M$4,FALSE),"")</f>
        <v>-35232.75</v>
      </c>
      <c r="N378" s="32">
        <f>IFERROR(VLOOKUP($D378,'SAP Data'!$A$7:$OA$1795,N$4,FALSE),"")</f>
        <v>-35232.75</v>
      </c>
      <c r="O378" s="32">
        <f>IFERROR(VLOOKUP($D378,'SAP Data'!$A$7:$OA$1795,O$4,FALSE),"")</f>
        <v>-45177.88</v>
      </c>
      <c r="P378" s="32">
        <f>IFERROR(VLOOKUP($D378,'SAP Data'!$A$7:$OA$1795,P$4,FALSE),"")</f>
        <v>-45177.88</v>
      </c>
      <c r="Q378" s="32">
        <f>IFERROR(VLOOKUP($D378,'SAP Data'!$A$7:$OA$1795,Q$4,FALSE),"")</f>
        <v>-45177.88</v>
      </c>
      <c r="R378" s="32">
        <f>IFERROR(VLOOKUP($D378,'SAP Data'!$A$7:$OA$1795,R$4,FALSE),"")</f>
        <v>-56411.17</v>
      </c>
      <c r="T378" s="32">
        <f t="shared" si="40"/>
        <v>-33120.721666666665</v>
      </c>
      <c r="U378" s="13"/>
      <c r="V378" s="13">
        <f t="shared" si="41"/>
        <v>0</v>
      </c>
      <c r="Y378" s="13">
        <f t="shared" si="42"/>
        <v>0</v>
      </c>
      <c r="AA378" s="13">
        <f t="shared" si="43"/>
        <v>0</v>
      </c>
      <c r="AC378" s="13">
        <f t="shared" si="44"/>
        <v>0</v>
      </c>
      <c r="AE378" s="13">
        <f t="shared" si="45"/>
        <v>-33120.721666666665</v>
      </c>
      <c r="AG378" s="13">
        <f t="shared" si="46"/>
        <v>0</v>
      </c>
      <c r="AI378" s="13">
        <f t="shared" si="47"/>
        <v>0</v>
      </c>
      <c r="AJ378" s="15"/>
    </row>
    <row r="379" spans="2:36" outlineLevel="1" x14ac:dyDescent="0.2">
      <c r="B379" s="11" t="str">
        <f>VLOOKUP(D379,'line assign basis'!$A$8:$D$788,2,FALSE)</f>
        <v>Def Ince-Mltf Mult M</v>
      </c>
      <c r="C379" s="14" t="s">
        <v>837</v>
      </c>
      <c r="D379" s="14" t="s">
        <v>835</v>
      </c>
      <c r="E379" s="14">
        <f>IFERROR(VLOOKUP(D379,'line assign basis'!$A$8:$D$622,4,FALSE),"")</f>
        <v>2</v>
      </c>
      <c r="F379" s="32">
        <f>IFERROR(VLOOKUP($D379,'SAP Data'!$A$7:$OA$1791,F$4,FALSE),"")</f>
        <v>509380</v>
      </c>
      <c r="G379" s="32">
        <f>IFERROR(VLOOKUP($D379,'SAP Data'!$A$7:$OA$1791,G$4,FALSE),"")</f>
        <v>671940</v>
      </c>
      <c r="H379" s="32">
        <f>IFERROR(VLOOKUP($D379,'SAP Data'!$A$7:$OA$1791,H$4,FALSE),"")</f>
        <v>858640</v>
      </c>
      <c r="I379" s="32">
        <f>IFERROR(VLOOKUP($D379,'SAP Data'!$A$7:$OA$1791,I$4,FALSE),"")</f>
        <v>858640</v>
      </c>
      <c r="J379" s="32">
        <f>IFERROR(VLOOKUP($D379,'SAP Data'!$A$7:$OA$1791,J$4,FALSE),"")</f>
        <v>927260</v>
      </c>
      <c r="K379" s="32">
        <f>IFERROR(VLOOKUP($D379,'SAP Data'!$A$7:$OA$1791,K$4,FALSE),"")</f>
        <v>1268900</v>
      </c>
      <c r="L379" s="32">
        <f>IFERROR(VLOOKUP($D379,'SAP Data'!$A$7:$OA$1795,L$4,FALSE),"")</f>
        <v>1268900</v>
      </c>
      <c r="M379" s="32">
        <f>IFERROR(VLOOKUP($D379,'SAP Data'!$A$7:$OA$1795,M$4,FALSE),"")</f>
        <v>1268900</v>
      </c>
      <c r="N379" s="32">
        <f>IFERROR(VLOOKUP($D379,'SAP Data'!$A$7:$OA$1795,N$4,FALSE),"")</f>
        <v>1493900</v>
      </c>
      <c r="O379" s="32">
        <f>IFERROR(VLOOKUP($D379,'SAP Data'!$A$7:$OA$1795,O$4,FALSE),"")</f>
        <v>1604900</v>
      </c>
      <c r="P379" s="32">
        <f>IFERROR(VLOOKUP($D379,'SAP Data'!$A$7:$OA$1795,P$4,FALSE),"")</f>
        <v>1748690</v>
      </c>
      <c r="Q379" s="32">
        <f>IFERROR(VLOOKUP($D379,'SAP Data'!$A$7:$OA$1795,Q$4,FALSE),"")</f>
        <v>1748690</v>
      </c>
      <c r="R379" s="32">
        <f>IFERROR(VLOOKUP($D379,'SAP Data'!$A$7:$OA$1795,R$4,FALSE),"")</f>
        <v>1791890</v>
      </c>
      <c r="T379" s="32">
        <f t="shared" si="40"/>
        <v>1239166.25</v>
      </c>
      <c r="U379" s="13"/>
      <c r="V379" s="13">
        <f t="shared" si="41"/>
        <v>0</v>
      </c>
      <c r="Y379" s="13">
        <f t="shared" si="42"/>
        <v>0</v>
      </c>
      <c r="AA379" s="13">
        <f t="shared" si="43"/>
        <v>0</v>
      </c>
      <c r="AC379" s="13">
        <f t="shared" si="44"/>
        <v>0</v>
      </c>
      <c r="AE379" s="13">
        <f t="shared" si="45"/>
        <v>1239166.25</v>
      </c>
      <c r="AG379" s="13">
        <f t="shared" si="46"/>
        <v>0</v>
      </c>
      <c r="AI379" s="13">
        <f t="shared" si="47"/>
        <v>0</v>
      </c>
      <c r="AJ379" s="15"/>
    </row>
    <row r="380" spans="2:36" outlineLevel="1" x14ac:dyDescent="0.2">
      <c r="B380" s="11" t="str">
        <f>VLOOKUP(D380,'line assign basis'!$A$8:$D$788,2,FALSE)</f>
        <v>Acc Amort - DI - MMM</v>
      </c>
      <c r="C380" s="14" t="s">
        <v>840</v>
      </c>
      <c r="D380" s="14" t="s">
        <v>838</v>
      </c>
      <c r="E380" s="14">
        <f>IFERROR(VLOOKUP(D380,'line assign basis'!$A$8:$D$622,4,FALSE),"")</f>
        <v>2</v>
      </c>
      <c r="F380" s="32">
        <f>IFERROR(VLOOKUP($D380,'SAP Data'!$A$7:$OA$1791,F$4,FALSE),"")</f>
        <v>-10828.75</v>
      </c>
      <c r="G380" s="32">
        <f>IFERROR(VLOOKUP($D380,'SAP Data'!$A$7:$OA$1791,G$4,FALSE),"")</f>
        <v>-10828.75</v>
      </c>
      <c r="H380" s="32">
        <f>IFERROR(VLOOKUP($D380,'SAP Data'!$A$7:$OA$1791,H$4,FALSE),"")</f>
        <v>-10828.75</v>
      </c>
      <c r="I380" s="32">
        <f>IFERROR(VLOOKUP($D380,'SAP Data'!$A$7:$OA$1791,I$4,FALSE),"")</f>
        <v>-16477.7</v>
      </c>
      <c r="J380" s="32">
        <f>IFERROR(VLOOKUP($D380,'SAP Data'!$A$7:$OA$1791,J$4,FALSE),"")</f>
        <v>-16477.7</v>
      </c>
      <c r="K380" s="32">
        <f>IFERROR(VLOOKUP($D380,'SAP Data'!$A$7:$OA$1791,K$4,FALSE),"")</f>
        <v>-16477.7</v>
      </c>
      <c r="L380" s="32">
        <f>IFERROR(VLOOKUP($D380,'SAP Data'!$A$7:$OA$1795,L$4,FALSE),"")</f>
        <v>-24825.73</v>
      </c>
      <c r="M380" s="32">
        <f>IFERROR(VLOOKUP($D380,'SAP Data'!$A$7:$OA$1795,M$4,FALSE),"")</f>
        <v>-24825.73</v>
      </c>
      <c r="N380" s="32">
        <f>IFERROR(VLOOKUP($D380,'SAP Data'!$A$7:$OA$1795,N$4,FALSE),"")</f>
        <v>-24825.73</v>
      </c>
      <c r="O380" s="32">
        <f>IFERROR(VLOOKUP($D380,'SAP Data'!$A$7:$OA$1795,O$4,FALSE),"")</f>
        <v>-35384.28</v>
      </c>
      <c r="P380" s="32">
        <f>IFERROR(VLOOKUP($D380,'SAP Data'!$A$7:$OA$1795,P$4,FALSE),"")</f>
        <v>-35384.28</v>
      </c>
      <c r="Q380" s="32">
        <f>IFERROR(VLOOKUP($D380,'SAP Data'!$A$7:$OA$1795,Q$4,FALSE),"")</f>
        <v>-35384.28</v>
      </c>
      <c r="R380" s="32">
        <f>IFERROR(VLOOKUP($D380,'SAP Data'!$A$7:$OA$1795,R$4,FALSE),"")</f>
        <v>-47173.03</v>
      </c>
      <c r="T380" s="32">
        <f t="shared" si="40"/>
        <v>-23393.459999999995</v>
      </c>
      <c r="U380" s="13"/>
      <c r="V380" s="13">
        <f t="shared" si="41"/>
        <v>0</v>
      </c>
      <c r="Y380" s="13">
        <f t="shared" si="42"/>
        <v>0</v>
      </c>
      <c r="AA380" s="13">
        <f t="shared" si="43"/>
        <v>0</v>
      </c>
      <c r="AC380" s="13">
        <f t="shared" si="44"/>
        <v>0</v>
      </c>
      <c r="AE380" s="13">
        <f t="shared" si="45"/>
        <v>-23393.459999999995</v>
      </c>
      <c r="AG380" s="13">
        <f t="shared" si="46"/>
        <v>0</v>
      </c>
      <c r="AI380" s="13">
        <f t="shared" si="47"/>
        <v>0</v>
      </c>
      <c r="AJ380" s="15"/>
    </row>
    <row r="381" spans="2:36" outlineLevel="1" x14ac:dyDescent="0.2">
      <c r="B381" s="11" t="str">
        <f>VLOOKUP(D381,'line assign basis'!$A$8:$D$788,2,FALSE)</f>
        <v>COMP MAINT 2009 Cost</v>
      </c>
      <c r="C381" s="14" t="s">
        <v>843</v>
      </c>
      <c r="D381" s="14" t="s">
        <v>841</v>
      </c>
      <c r="E381" s="14">
        <f>IFERROR(VLOOKUP(D381,'line assign basis'!$A$8:$D$622,4,FALSE),"")</f>
        <v>2</v>
      </c>
      <c r="F381" s="32">
        <f>IFERROR(VLOOKUP($D381,'SAP Data'!$A$7:$OA$1791,F$4,FALSE),"")</f>
        <v>1226981.55</v>
      </c>
      <c r="G381" s="32">
        <f>IFERROR(VLOOKUP($D381,'SAP Data'!$A$7:$OA$1791,G$4,FALSE),"")</f>
        <v>1226981.55</v>
      </c>
      <c r="H381" s="32">
        <f>IFERROR(VLOOKUP($D381,'SAP Data'!$A$7:$OA$1791,H$4,FALSE),"")</f>
        <v>1226981.55</v>
      </c>
      <c r="I381" s="32">
        <f>IFERROR(VLOOKUP($D381,'SAP Data'!$A$7:$OA$1791,I$4,FALSE),"")</f>
        <v>1226981.55</v>
      </c>
      <c r="J381" s="32">
        <f>IFERROR(VLOOKUP($D381,'SAP Data'!$A$7:$OA$1791,J$4,FALSE),"")</f>
        <v>1226981.55</v>
      </c>
      <c r="K381" s="32">
        <f>IFERROR(VLOOKUP($D381,'SAP Data'!$A$7:$OA$1791,K$4,FALSE),"")</f>
        <v>1226981.55</v>
      </c>
      <c r="L381" s="32">
        <f>IFERROR(VLOOKUP($D381,'SAP Data'!$A$7:$OA$1795,L$4,FALSE),"")</f>
        <v>1226981.55</v>
      </c>
      <c r="M381" s="32">
        <f>IFERROR(VLOOKUP($D381,'SAP Data'!$A$7:$OA$1795,M$4,FALSE),"")</f>
        <v>1226981.55</v>
      </c>
      <c r="N381" s="32">
        <f>IFERROR(VLOOKUP($D381,'SAP Data'!$A$7:$OA$1795,N$4,FALSE),"")</f>
        <v>1226981.55</v>
      </c>
      <c r="O381" s="32">
        <f>IFERROR(VLOOKUP($D381,'SAP Data'!$A$7:$OA$1795,O$4,FALSE),"")</f>
        <v>1226981.55</v>
      </c>
      <c r="P381" s="32">
        <f>IFERROR(VLOOKUP($D381,'SAP Data'!$A$7:$OA$1795,P$4,FALSE),"")</f>
        <v>1226981.55</v>
      </c>
      <c r="Q381" s="32">
        <f>IFERROR(VLOOKUP($D381,'SAP Data'!$A$7:$OA$1795,Q$4,FALSE),"")</f>
        <v>1226981.55</v>
      </c>
      <c r="R381" s="32">
        <f>IFERROR(VLOOKUP($D381,'SAP Data'!$A$7:$OA$1795,R$4,FALSE),"")</f>
        <v>1226981.55</v>
      </c>
      <c r="T381" s="32">
        <f t="shared" si="40"/>
        <v>1226981.5500000003</v>
      </c>
      <c r="U381" s="13"/>
      <c r="V381" s="13">
        <f t="shared" si="41"/>
        <v>0</v>
      </c>
      <c r="Y381" s="13">
        <f t="shared" si="42"/>
        <v>0</v>
      </c>
      <c r="AA381" s="13">
        <f t="shared" si="43"/>
        <v>0</v>
      </c>
      <c r="AC381" s="13">
        <f t="shared" si="44"/>
        <v>0</v>
      </c>
      <c r="AE381" s="13">
        <f t="shared" si="45"/>
        <v>1226981.5500000003</v>
      </c>
      <c r="AG381" s="13">
        <f t="shared" si="46"/>
        <v>0</v>
      </c>
      <c r="AI381" s="13">
        <f t="shared" si="47"/>
        <v>0</v>
      </c>
      <c r="AJ381" s="15"/>
    </row>
    <row r="382" spans="2:36" outlineLevel="1" x14ac:dyDescent="0.2">
      <c r="B382" s="11" t="str">
        <f>VLOOKUP(D382,'line assign basis'!$A$8:$D$788,2,FALSE)</f>
        <v>COMP MAINT AMORT2013</v>
      </c>
      <c r="C382" s="14" t="s">
        <v>846</v>
      </c>
      <c r="D382" s="14" t="s">
        <v>844</v>
      </c>
      <c r="E382" s="14">
        <f>IFERROR(VLOOKUP(D382,'line assign basis'!$A$8:$D$622,4,FALSE),"")</f>
        <v>2</v>
      </c>
      <c r="F382" s="32">
        <f>IFERROR(VLOOKUP($D382,'SAP Data'!$A$7:$OA$1791,F$4,FALSE),"")</f>
        <v>-1226981.55</v>
      </c>
      <c r="G382" s="32">
        <f>IFERROR(VLOOKUP($D382,'SAP Data'!$A$7:$OA$1791,G$4,FALSE),"")</f>
        <v>-1226981.55</v>
      </c>
      <c r="H382" s="32">
        <f>IFERROR(VLOOKUP($D382,'SAP Data'!$A$7:$OA$1791,H$4,FALSE),"")</f>
        <v>-1226981.55</v>
      </c>
      <c r="I382" s="32">
        <f>IFERROR(VLOOKUP($D382,'SAP Data'!$A$7:$OA$1791,I$4,FALSE),"")</f>
        <v>-1226981.55</v>
      </c>
      <c r="J382" s="32">
        <f>IFERROR(VLOOKUP($D382,'SAP Data'!$A$7:$OA$1791,J$4,FALSE),"")</f>
        <v>-1226981.55</v>
      </c>
      <c r="K382" s="32">
        <f>IFERROR(VLOOKUP($D382,'SAP Data'!$A$7:$OA$1791,K$4,FALSE),"")</f>
        <v>-1226981.55</v>
      </c>
      <c r="L382" s="32">
        <f>IFERROR(VLOOKUP($D382,'SAP Data'!$A$7:$OA$1795,L$4,FALSE),"")</f>
        <v>-1226981.55</v>
      </c>
      <c r="M382" s="32">
        <f>IFERROR(VLOOKUP($D382,'SAP Data'!$A$7:$OA$1795,M$4,FALSE),"")</f>
        <v>-1226981.55</v>
      </c>
      <c r="N382" s="32">
        <f>IFERROR(VLOOKUP($D382,'SAP Data'!$A$7:$OA$1795,N$4,FALSE),"")</f>
        <v>-1226981.55</v>
      </c>
      <c r="O382" s="32">
        <f>IFERROR(VLOOKUP($D382,'SAP Data'!$A$7:$OA$1795,O$4,FALSE),"")</f>
        <v>-1226981.55</v>
      </c>
      <c r="P382" s="32">
        <f>IFERROR(VLOOKUP($D382,'SAP Data'!$A$7:$OA$1795,P$4,FALSE),"")</f>
        <v>-1226981.55</v>
      </c>
      <c r="Q382" s="32">
        <f>IFERROR(VLOOKUP($D382,'SAP Data'!$A$7:$OA$1795,Q$4,FALSE),"")</f>
        <v>-1226981.55</v>
      </c>
      <c r="R382" s="32">
        <f>IFERROR(VLOOKUP($D382,'SAP Data'!$A$7:$OA$1795,R$4,FALSE),"")</f>
        <v>-1226981.55</v>
      </c>
      <c r="T382" s="32">
        <f t="shared" si="40"/>
        <v>-1226981.5500000003</v>
      </c>
      <c r="U382" s="13"/>
      <c r="V382" s="13">
        <f t="shared" si="41"/>
        <v>0</v>
      </c>
      <c r="Y382" s="13">
        <f t="shared" si="42"/>
        <v>0</v>
      </c>
      <c r="AA382" s="13">
        <f t="shared" si="43"/>
        <v>0</v>
      </c>
      <c r="AC382" s="13">
        <f t="shared" si="44"/>
        <v>0</v>
      </c>
      <c r="AE382" s="13">
        <f t="shared" si="45"/>
        <v>-1226981.5500000003</v>
      </c>
      <c r="AG382" s="13">
        <f t="shared" si="46"/>
        <v>0</v>
      </c>
      <c r="AI382" s="13">
        <f t="shared" si="47"/>
        <v>0</v>
      </c>
      <c r="AJ382" s="15"/>
    </row>
    <row r="383" spans="2:36" outlineLevel="1" x14ac:dyDescent="0.2">
      <c r="B383" s="11" t="str">
        <f>VLOOKUP(D383,'line assign basis'!$A$8:$D$788,2,FALSE)</f>
        <v>LG COMP MAINT 17 Cst</v>
      </c>
      <c r="C383" s="14" t="s">
        <v>849</v>
      </c>
      <c r="D383" s="14" t="s">
        <v>847</v>
      </c>
      <c r="E383" s="14">
        <f>IFERROR(VLOOKUP(D383,'line assign basis'!$A$8:$D$622,4,FALSE),"")</f>
        <v>2</v>
      </c>
      <c r="F383" s="32">
        <f>IFERROR(VLOOKUP($D383,'SAP Data'!$A$7:$OA$1791,F$4,FALSE),"")</f>
        <v>1259941.01</v>
      </c>
      <c r="G383" s="32">
        <f>IFERROR(VLOOKUP($D383,'SAP Data'!$A$7:$OA$1791,G$4,FALSE),"")</f>
        <v>1259941.01</v>
      </c>
      <c r="H383" s="32">
        <f>IFERROR(VLOOKUP($D383,'SAP Data'!$A$7:$OA$1791,H$4,FALSE),"")</f>
        <v>1259941.01</v>
      </c>
      <c r="I383" s="32">
        <f>IFERROR(VLOOKUP($D383,'SAP Data'!$A$7:$OA$1791,I$4,FALSE),"")</f>
        <v>1259941.01</v>
      </c>
      <c r="J383" s="32">
        <f>IFERROR(VLOOKUP($D383,'SAP Data'!$A$7:$OA$1791,J$4,FALSE),"")</f>
        <v>1259941.01</v>
      </c>
      <c r="K383" s="32">
        <f>IFERROR(VLOOKUP($D383,'SAP Data'!$A$7:$OA$1791,K$4,FALSE),"")</f>
        <v>1259941.01</v>
      </c>
      <c r="L383" s="32">
        <f>IFERROR(VLOOKUP($D383,'SAP Data'!$A$7:$OA$1795,L$4,FALSE),"")</f>
        <v>1259941.01</v>
      </c>
      <c r="M383" s="32">
        <f>IFERROR(VLOOKUP($D383,'SAP Data'!$A$7:$OA$1795,M$4,FALSE),"")</f>
        <v>1259941.01</v>
      </c>
      <c r="N383" s="32">
        <f>IFERROR(VLOOKUP($D383,'SAP Data'!$A$7:$OA$1795,N$4,FALSE),"")</f>
        <v>1259941.01</v>
      </c>
      <c r="O383" s="32">
        <f>IFERROR(VLOOKUP($D383,'SAP Data'!$A$7:$OA$1795,O$4,FALSE),"")</f>
        <v>1259941.01</v>
      </c>
      <c r="P383" s="32">
        <f>IFERROR(VLOOKUP($D383,'SAP Data'!$A$7:$OA$1795,P$4,FALSE),"")</f>
        <v>1259941.01</v>
      </c>
      <c r="Q383" s="32">
        <f>IFERROR(VLOOKUP($D383,'SAP Data'!$A$7:$OA$1795,Q$4,FALSE),"")</f>
        <v>1259941.01</v>
      </c>
      <c r="R383" s="32">
        <f>IFERROR(VLOOKUP($D383,'SAP Data'!$A$7:$OA$1795,R$4,FALSE),"")</f>
        <v>1259941.01</v>
      </c>
      <c r="T383" s="32">
        <f t="shared" si="40"/>
        <v>1259941.01</v>
      </c>
      <c r="U383" s="13"/>
      <c r="V383" s="13">
        <f t="shared" si="41"/>
        <v>0</v>
      </c>
      <c r="Y383" s="13">
        <f t="shared" si="42"/>
        <v>0</v>
      </c>
      <c r="AA383" s="13">
        <f t="shared" si="43"/>
        <v>0</v>
      </c>
      <c r="AC383" s="13">
        <f t="shared" si="44"/>
        <v>0</v>
      </c>
      <c r="AE383" s="13">
        <f t="shared" si="45"/>
        <v>1259941.01</v>
      </c>
      <c r="AG383" s="13">
        <f t="shared" si="46"/>
        <v>0</v>
      </c>
      <c r="AI383" s="13">
        <f t="shared" si="47"/>
        <v>0</v>
      </c>
      <c r="AJ383" s="15"/>
    </row>
    <row r="384" spans="2:36" outlineLevel="1" x14ac:dyDescent="0.2">
      <c r="B384" s="11" t="str">
        <f>VLOOKUP(D384,'line assign basis'!$A$8:$D$788,2,FALSE)</f>
        <v>LRG COMP MAINT AMORT</v>
      </c>
      <c r="C384" s="14" t="s">
        <v>852</v>
      </c>
      <c r="D384" s="14" t="s">
        <v>850</v>
      </c>
      <c r="E384" s="14">
        <f>IFERROR(VLOOKUP(D384,'line assign basis'!$A$8:$D$622,4,FALSE),"")</f>
        <v>2</v>
      </c>
      <c r="F384" s="32">
        <f>IFERROR(VLOOKUP($D384,'SAP Data'!$A$7:$OA$1791,F$4,FALSE),"")</f>
        <v>-480609.27</v>
      </c>
      <c r="G384" s="32">
        <f>IFERROR(VLOOKUP($D384,'SAP Data'!$A$7:$OA$1791,G$4,FALSE),"")</f>
        <v>-501666.17</v>
      </c>
      <c r="H384" s="32">
        <f>IFERROR(VLOOKUP($D384,'SAP Data'!$A$7:$OA$1791,H$4,FALSE),"")</f>
        <v>-522723.07</v>
      </c>
      <c r="I384" s="32">
        <f>IFERROR(VLOOKUP($D384,'SAP Data'!$A$7:$OA$1791,I$4,FALSE),"")</f>
        <v>-543779.97</v>
      </c>
      <c r="J384" s="32">
        <f>IFERROR(VLOOKUP($D384,'SAP Data'!$A$7:$OA$1791,J$4,FALSE),"")</f>
        <v>-564836.87</v>
      </c>
      <c r="K384" s="32">
        <f>IFERROR(VLOOKUP($D384,'SAP Data'!$A$7:$OA$1791,K$4,FALSE),"")</f>
        <v>-585893.77</v>
      </c>
      <c r="L384" s="32">
        <f>IFERROR(VLOOKUP($D384,'SAP Data'!$A$7:$OA$1795,L$4,FALSE),"")</f>
        <v>-606950.67000000004</v>
      </c>
      <c r="M384" s="32">
        <f>IFERROR(VLOOKUP($D384,'SAP Data'!$A$7:$OA$1795,M$4,FALSE),"")</f>
        <v>-628007.56999999995</v>
      </c>
      <c r="N384" s="32">
        <f>IFERROR(VLOOKUP($D384,'SAP Data'!$A$7:$OA$1795,N$4,FALSE),"")</f>
        <v>-649064.47</v>
      </c>
      <c r="O384" s="32">
        <f>IFERROR(VLOOKUP($D384,'SAP Data'!$A$7:$OA$1795,O$4,FALSE),"")</f>
        <v>-670121.37</v>
      </c>
      <c r="P384" s="32">
        <f>IFERROR(VLOOKUP($D384,'SAP Data'!$A$7:$OA$1795,P$4,FALSE),"")</f>
        <v>-691178.27</v>
      </c>
      <c r="Q384" s="32">
        <f>IFERROR(VLOOKUP($D384,'SAP Data'!$A$7:$OA$1795,Q$4,FALSE),"")</f>
        <v>-712235.17</v>
      </c>
      <c r="R384" s="32">
        <f>IFERROR(VLOOKUP($D384,'SAP Data'!$A$7:$OA$1795,R$4,FALSE),"")</f>
        <v>-733292.07</v>
      </c>
      <c r="T384" s="32">
        <f t="shared" si="40"/>
        <v>-606950.66999999993</v>
      </c>
      <c r="U384" s="13"/>
      <c r="V384" s="13">
        <f t="shared" si="41"/>
        <v>0</v>
      </c>
      <c r="Y384" s="13">
        <f t="shared" si="42"/>
        <v>0</v>
      </c>
      <c r="AA384" s="13">
        <f t="shared" si="43"/>
        <v>0</v>
      </c>
      <c r="AC384" s="13">
        <f t="shared" si="44"/>
        <v>0</v>
      </c>
      <c r="AE384" s="13">
        <f t="shared" si="45"/>
        <v>-606950.66999999993</v>
      </c>
      <c r="AG384" s="13">
        <f t="shared" si="46"/>
        <v>0</v>
      </c>
      <c r="AI384" s="13">
        <f t="shared" si="47"/>
        <v>0</v>
      </c>
      <c r="AJ384" s="15"/>
    </row>
    <row r="385" spans="2:36" outlineLevel="1" x14ac:dyDescent="0.2">
      <c r="B385" s="11" t="str">
        <f>VLOOKUP(D385,'line assign basis'!$A$8:$D$788,2,FALSE)</f>
        <v>N LNG COMP MAINT Exp</v>
      </c>
      <c r="C385" s="14" t="s">
        <v>855</v>
      </c>
      <c r="D385" s="14" t="s">
        <v>853</v>
      </c>
      <c r="E385" s="14">
        <f>IFERROR(VLOOKUP(D385,'line assign basis'!$A$8:$D$622,4,FALSE),"")</f>
        <v>2</v>
      </c>
      <c r="F385" s="32">
        <f>IFERROR(VLOOKUP($D385,'SAP Data'!$A$7:$OA$1791,F$4,FALSE),"")</f>
        <v>204968.21</v>
      </c>
      <c r="G385" s="32">
        <f>IFERROR(VLOOKUP($D385,'SAP Data'!$A$7:$OA$1791,G$4,FALSE),"")</f>
        <v>204968.21</v>
      </c>
      <c r="H385" s="32">
        <f>IFERROR(VLOOKUP($D385,'SAP Data'!$A$7:$OA$1791,H$4,FALSE),"")</f>
        <v>204968.21</v>
      </c>
      <c r="I385" s="32">
        <f>IFERROR(VLOOKUP($D385,'SAP Data'!$A$7:$OA$1791,I$4,FALSE),"")</f>
        <v>204968.21</v>
      </c>
      <c r="J385" s="32">
        <f>IFERROR(VLOOKUP($D385,'SAP Data'!$A$7:$OA$1791,J$4,FALSE),"")</f>
        <v>204968.21</v>
      </c>
      <c r="K385" s="32">
        <f>IFERROR(VLOOKUP($D385,'SAP Data'!$A$7:$OA$1791,K$4,FALSE),"")</f>
        <v>204968.21</v>
      </c>
      <c r="L385" s="32">
        <f>IFERROR(VLOOKUP($D385,'SAP Data'!$A$7:$OA$1795,L$4,FALSE),"")</f>
        <v>204968.21</v>
      </c>
      <c r="M385" s="32">
        <f>IFERROR(VLOOKUP($D385,'SAP Data'!$A$7:$OA$1795,M$4,FALSE),"")</f>
        <v>204968.21</v>
      </c>
      <c r="N385" s="32">
        <f>IFERROR(VLOOKUP($D385,'SAP Data'!$A$7:$OA$1795,N$4,FALSE),"")</f>
        <v>204968.21</v>
      </c>
      <c r="O385" s="32">
        <f>IFERROR(VLOOKUP($D385,'SAP Data'!$A$7:$OA$1795,O$4,FALSE),"")</f>
        <v>204968.21</v>
      </c>
      <c r="P385" s="32">
        <f>IFERROR(VLOOKUP($D385,'SAP Data'!$A$7:$OA$1795,P$4,FALSE),"")</f>
        <v>204968.21</v>
      </c>
      <c r="Q385" s="32">
        <f>IFERROR(VLOOKUP($D385,'SAP Data'!$A$7:$OA$1795,Q$4,FALSE),"")</f>
        <v>204968.21</v>
      </c>
      <c r="R385" s="32">
        <f>IFERROR(VLOOKUP($D385,'SAP Data'!$A$7:$OA$1795,R$4,FALSE),"")</f>
        <v>204968.21</v>
      </c>
      <c r="T385" s="32">
        <f t="shared" si="40"/>
        <v>204968.21</v>
      </c>
      <c r="U385" s="13"/>
      <c r="V385" s="13">
        <f t="shared" si="41"/>
        <v>0</v>
      </c>
      <c r="Y385" s="13">
        <f t="shared" si="42"/>
        <v>0</v>
      </c>
      <c r="AA385" s="13">
        <f t="shared" si="43"/>
        <v>0</v>
      </c>
      <c r="AC385" s="13">
        <f t="shared" si="44"/>
        <v>0</v>
      </c>
      <c r="AE385" s="13">
        <f t="shared" si="45"/>
        <v>204968.21</v>
      </c>
      <c r="AG385" s="13">
        <f t="shared" si="46"/>
        <v>0</v>
      </c>
      <c r="AI385" s="13">
        <f t="shared" si="47"/>
        <v>0</v>
      </c>
      <c r="AJ385" s="15"/>
    </row>
    <row r="386" spans="2:36" outlineLevel="1" x14ac:dyDescent="0.2">
      <c r="B386" s="11" t="str">
        <f>VLOOKUP(D386,'line assign basis'!$A$8:$D$788,2,FALSE)</f>
        <v>N LNG COMP MAINT Amo</v>
      </c>
      <c r="C386" s="14" t="s">
        <v>1494</v>
      </c>
      <c r="D386" s="14" t="s">
        <v>2707</v>
      </c>
      <c r="E386" s="14">
        <f>IFERROR(VLOOKUP(D386,'line assign basis'!$A$8:$D$622,4,FALSE),"")</f>
        <v>2</v>
      </c>
      <c r="F386" s="32">
        <f>IFERROR(VLOOKUP($D386,'SAP Data'!$A$7:$OA$1791,F$4,FALSE),"")</f>
        <v>-44382.74</v>
      </c>
      <c r="G386" s="32">
        <f>IFERROR(VLOOKUP($D386,'SAP Data'!$A$7:$OA$1791,G$4,FALSE),"")</f>
        <v>-47799.32</v>
      </c>
      <c r="H386" s="32">
        <f>IFERROR(VLOOKUP($D386,'SAP Data'!$A$7:$OA$1791,H$4,FALSE),"")</f>
        <v>-51215.9</v>
      </c>
      <c r="I386" s="32">
        <f>IFERROR(VLOOKUP($D386,'SAP Data'!$A$7:$OA$1791,I$4,FALSE),"")</f>
        <v>-54632.480000000003</v>
      </c>
      <c r="J386" s="32">
        <f>IFERROR(VLOOKUP($D386,'SAP Data'!$A$7:$OA$1791,J$4,FALSE),"")</f>
        <v>-58049.06</v>
      </c>
      <c r="K386" s="32">
        <f>IFERROR(VLOOKUP($D386,'SAP Data'!$A$7:$OA$1791,K$4,FALSE),"")</f>
        <v>-61465.64</v>
      </c>
      <c r="L386" s="32">
        <f>IFERROR(VLOOKUP($D386,'SAP Data'!$A$7:$OA$1795,L$4,FALSE),"")</f>
        <v>-64882.22</v>
      </c>
      <c r="M386" s="32">
        <f>IFERROR(VLOOKUP($D386,'SAP Data'!$A$7:$OA$1795,M$4,FALSE),"")</f>
        <v>-68298.8</v>
      </c>
      <c r="N386" s="32">
        <f>IFERROR(VLOOKUP($D386,'SAP Data'!$A$7:$OA$1795,N$4,FALSE),"")</f>
        <v>-71715.38</v>
      </c>
      <c r="O386" s="32">
        <f>IFERROR(VLOOKUP($D386,'SAP Data'!$A$7:$OA$1795,O$4,FALSE),"")</f>
        <v>-75131.960000000006</v>
      </c>
      <c r="P386" s="32">
        <f>IFERROR(VLOOKUP($D386,'SAP Data'!$A$7:$OA$1795,P$4,FALSE),"")</f>
        <v>-78548.539999999994</v>
      </c>
      <c r="Q386" s="32">
        <f>IFERROR(VLOOKUP($D386,'SAP Data'!$A$7:$OA$1795,Q$4,FALSE),"")</f>
        <v>-81965.119999999995</v>
      </c>
      <c r="R386" s="32">
        <f>IFERROR(VLOOKUP($D386,'SAP Data'!$A$7:$OA$1795,R$4,FALSE),"")</f>
        <v>-85381.7</v>
      </c>
      <c r="T386" s="32">
        <f t="shared" si="40"/>
        <v>-64882.22</v>
      </c>
      <c r="U386" s="13"/>
      <c r="V386" s="13">
        <f t="shared" si="41"/>
        <v>0</v>
      </c>
      <c r="Y386" s="13">
        <f t="shared" si="42"/>
        <v>0</v>
      </c>
      <c r="AA386" s="13">
        <f t="shared" si="43"/>
        <v>0</v>
      </c>
      <c r="AC386" s="13">
        <f t="shared" si="44"/>
        <v>0</v>
      </c>
      <c r="AE386" s="13">
        <f t="shared" si="45"/>
        <v>-64882.22</v>
      </c>
      <c r="AG386" s="13">
        <f t="shared" si="46"/>
        <v>0</v>
      </c>
      <c r="AI386" s="13">
        <f t="shared" si="47"/>
        <v>0</v>
      </c>
      <c r="AJ386" s="15"/>
    </row>
    <row r="387" spans="2:36" outlineLevel="1" x14ac:dyDescent="0.2">
      <c r="B387" s="11" t="str">
        <f>VLOOKUP(D387,'line assign basis'!$A$8:$D$788,2,FALSE)</f>
        <v>Mist 500 Compr Main</v>
      </c>
      <c r="C387" s="14" t="s">
        <v>1496</v>
      </c>
      <c r="D387" s="14" t="s">
        <v>2708</v>
      </c>
      <c r="E387" s="14">
        <f>IFERROR(VLOOKUP(D387,'line assign basis'!$A$8:$D$622,4,FALSE),"")</f>
        <v>2</v>
      </c>
      <c r="F387" s="32">
        <f>IFERROR(VLOOKUP($D387,'SAP Data'!$A$7:$OA$1791,F$4,FALSE),"")</f>
        <v>627978.27</v>
      </c>
      <c r="G387" s="32">
        <f>IFERROR(VLOOKUP($D387,'SAP Data'!$A$7:$OA$1791,G$4,FALSE),"")</f>
        <v>630922.37</v>
      </c>
      <c r="H387" s="32">
        <f>IFERROR(VLOOKUP($D387,'SAP Data'!$A$7:$OA$1791,H$4,FALSE),"")</f>
        <v>633815.97</v>
      </c>
      <c r="I387" s="32">
        <f>IFERROR(VLOOKUP($D387,'SAP Data'!$A$7:$OA$1791,I$4,FALSE),"")</f>
        <v>637125.37</v>
      </c>
      <c r="J387" s="32">
        <f>IFERROR(VLOOKUP($D387,'SAP Data'!$A$7:$OA$1791,J$4,FALSE),"")</f>
        <v>639068</v>
      </c>
      <c r="K387" s="32">
        <f>IFERROR(VLOOKUP($D387,'SAP Data'!$A$7:$OA$1791,K$4,FALSE),"")</f>
        <v>640885.76000000001</v>
      </c>
      <c r="L387" s="32">
        <f>IFERROR(VLOOKUP($D387,'SAP Data'!$A$7:$OA$1795,L$4,FALSE),"")</f>
        <v>642812.63</v>
      </c>
      <c r="M387" s="32">
        <f>IFERROR(VLOOKUP($D387,'SAP Data'!$A$7:$OA$1795,M$4,FALSE),"")</f>
        <v>644661.81999999995</v>
      </c>
      <c r="N387" s="32">
        <f>IFERROR(VLOOKUP($D387,'SAP Data'!$A$7:$OA$1795,N$4,FALSE),"")</f>
        <v>646539.81999999995</v>
      </c>
      <c r="O387" s="32">
        <f>IFERROR(VLOOKUP($D387,'SAP Data'!$A$7:$OA$1795,O$4,FALSE),"")</f>
        <v>648325.32999999996</v>
      </c>
      <c r="P387" s="32">
        <f>IFERROR(VLOOKUP($D387,'SAP Data'!$A$7:$OA$1795,P$4,FALSE),"")</f>
        <v>650142.41</v>
      </c>
      <c r="Q387" s="32">
        <f>IFERROR(VLOOKUP($D387,'SAP Data'!$A$7:$OA$1795,Q$4,FALSE),"")</f>
        <v>651936.98</v>
      </c>
      <c r="R387" s="32">
        <f>IFERROR(VLOOKUP($D387,'SAP Data'!$A$7:$OA$1795,R$4,FALSE),"")</f>
        <v>653651.67000000004</v>
      </c>
      <c r="T387" s="32">
        <f t="shared" si="40"/>
        <v>642254.28583333339</v>
      </c>
      <c r="U387" s="13"/>
      <c r="V387" s="13">
        <f t="shared" si="41"/>
        <v>0</v>
      </c>
      <c r="Y387" s="13">
        <f t="shared" si="42"/>
        <v>0</v>
      </c>
      <c r="AA387" s="13">
        <f t="shared" si="43"/>
        <v>0</v>
      </c>
      <c r="AC387" s="13">
        <f t="shared" si="44"/>
        <v>0</v>
      </c>
      <c r="AE387" s="13">
        <f t="shared" si="45"/>
        <v>642254.28583333339</v>
      </c>
      <c r="AG387" s="13">
        <f t="shared" si="46"/>
        <v>0</v>
      </c>
      <c r="AI387" s="13">
        <f t="shared" si="47"/>
        <v>0</v>
      </c>
      <c r="AJ387" s="15"/>
    </row>
    <row r="388" spans="2:36" outlineLevel="1" x14ac:dyDescent="0.2">
      <c r="B388" s="11" t="str">
        <f>VLOOKUP(D388,'line assign basis'!$A$8:$D$788,2,FALSE)</f>
        <v>Mist600Comp Maint-18</v>
      </c>
      <c r="C388" s="14" t="s">
        <v>858</v>
      </c>
      <c r="D388" s="14" t="s">
        <v>856</v>
      </c>
      <c r="E388" s="14">
        <f>IFERROR(VLOOKUP(D388,'line assign basis'!$A$8:$D$622,4,FALSE),"")</f>
        <v>2</v>
      </c>
      <c r="F388" s="32">
        <f>IFERROR(VLOOKUP($D388,'SAP Data'!$A$7:$OA$1791,F$4,FALSE),"")</f>
        <v>91090.29</v>
      </c>
      <c r="G388" s="32">
        <f>IFERROR(VLOOKUP($D388,'SAP Data'!$A$7:$OA$1791,G$4,FALSE),"")</f>
        <v>91090.29</v>
      </c>
      <c r="H388" s="32">
        <f>IFERROR(VLOOKUP($D388,'SAP Data'!$A$7:$OA$1791,H$4,FALSE),"")</f>
        <v>91090.29</v>
      </c>
      <c r="I388" s="32">
        <f>IFERROR(VLOOKUP($D388,'SAP Data'!$A$7:$OA$1791,I$4,FALSE),"")</f>
        <v>91090.29</v>
      </c>
      <c r="J388" s="32">
        <f>IFERROR(VLOOKUP($D388,'SAP Data'!$A$7:$OA$1791,J$4,FALSE),"")</f>
        <v>91090.29</v>
      </c>
      <c r="K388" s="32">
        <f>IFERROR(VLOOKUP($D388,'SAP Data'!$A$7:$OA$1791,K$4,FALSE),"")</f>
        <v>91090.29</v>
      </c>
      <c r="L388" s="32">
        <f>IFERROR(VLOOKUP($D388,'SAP Data'!$A$7:$OA$1795,L$4,FALSE),"")</f>
        <v>91090.29</v>
      </c>
      <c r="M388" s="32">
        <f>IFERROR(VLOOKUP($D388,'SAP Data'!$A$7:$OA$1795,M$4,FALSE),"")</f>
        <v>91090.29</v>
      </c>
      <c r="N388" s="32">
        <f>IFERROR(VLOOKUP($D388,'SAP Data'!$A$7:$OA$1795,N$4,FALSE),"")</f>
        <v>91090.29</v>
      </c>
      <c r="O388" s="32">
        <f>IFERROR(VLOOKUP($D388,'SAP Data'!$A$7:$OA$1795,O$4,FALSE),"")</f>
        <v>91090.29</v>
      </c>
      <c r="P388" s="32">
        <f>IFERROR(VLOOKUP($D388,'SAP Data'!$A$7:$OA$1795,P$4,FALSE),"")</f>
        <v>91090.29</v>
      </c>
      <c r="Q388" s="32">
        <f>IFERROR(VLOOKUP($D388,'SAP Data'!$A$7:$OA$1795,Q$4,FALSE),"")</f>
        <v>91090.29</v>
      </c>
      <c r="R388" s="32">
        <f>IFERROR(VLOOKUP($D388,'SAP Data'!$A$7:$OA$1795,R$4,FALSE),"")</f>
        <v>91090.29</v>
      </c>
      <c r="T388" s="32">
        <f t="shared" si="40"/>
        <v>91090.290000000023</v>
      </c>
      <c r="U388" s="13"/>
      <c r="V388" s="13">
        <f t="shared" si="41"/>
        <v>0</v>
      </c>
      <c r="Y388" s="13">
        <f t="shared" si="42"/>
        <v>0</v>
      </c>
      <c r="AA388" s="13">
        <f t="shared" si="43"/>
        <v>0</v>
      </c>
      <c r="AC388" s="13">
        <f t="shared" si="44"/>
        <v>0</v>
      </c>
      <c r="AE388" s="13">
        <f t="shared" si="45"/>
        <v>91090.290000000023</v>
      </c>
      <c r="AG388" s="13">
        <f t="shared" si="46"/>
        <v>0</v>
      </c>
      <c r="AI388" s="13">
        <f t="shared" si="47"/>
        <v>0</v>
      </c>
      <c r="AJ388" s="15"/>
    </row>
    <row r="389" spans="2:36" outlineLevel="1" x14ac:dyDescent="0.2">
      <c r="B389" s="11" t="str">
        <f>VLOOKUP(D389,'line assign basis'!$A$8:$D$788,2,FALSE)</f>
        <v>Mist 600 Comp Amort</v>
      </c>
      <c r="C389" s="14" t="s">
        <v>1498</v>
      </c>
      <c r="D389" s="14" t="s">
        <v>2709</v>
      </c>
      <c r="E389" s="14">
        <f>IFERROR(VLOOKUP(D389,'line assign basis'!$A$8:$D$622,4,FALSE),"")</f>
        <v>2</v>
      </c>
      <c r="F389" s="32">
        <f>IFERROR(VLOOKUP($D389,'SAP Data'!$A$7:$OA$1791,F$4,FALSE),"")</f>
        <v>-22758.21</v>
      </c>
      <c r="G389" s="32">
        <f>IFERROR(VLOOKUP($D389,'SAP Data'!$A$7:$OA$1791,G$4,FALSE),"")</f>
        <v>-24276.7</v>
      </c>
      <c r="H389" s="32">
        <f>IFERROR(VLOOKUP($D389,'SAP Data'!$A$7:$OA$1791,H$4,FALSE),"")</f>
        <v>-25795.19</v>
      </c>
      <c r="I389" s="32">
        <f>IFERROR(VLOOKUP($D389,'SAP Data'!$A$7:$OA$1791,I$4,FALSE),"")</f>
        <v>-27313.68</v>
      </c>
      <c r="J389" s="32">
        <f>IFERROR(VLOOKUP($D389,'SAP Data'!$A$7:$OA$1791,J$4,FALSE),"")</f>
        <v>-28832.17</v>
      </c>
      <c r="K389" s="32">
        <f>IFERROR(VLOOKUP($D389,'SAP Data'!$A$7:$OA$1791,K$4,FALSE),"")</f>
        <v>-30350.66</v>
      </c>
      <c r="L389" s="32">
        <f>IFERROR(VLOOKUP($D389,'SAP Data'!$A$7:$OA$1795,L$4,FALSE),"")</f>
        <v>-31869.15</v>
      </c>
      <c r="M389" s="32">
        <f>IFERROR(VLOOKUP($D389,'SAP Data'!$A$7:$OA$1795,M$4,FALSE),"")</f>
        <v>-33387.64</v>
      </c>
      <c r="N389" s="32">
        <f>IFERROR(VLOOKUP($D389,'SAP Data'!$A$7:$OA$1795,N$4,FALSE),"")</f>
        <v>-34906.129999999997</v>
      </c>
      <c r="O389" s="32">
        <f>IFERROR(VLOOKUP($D389,'SAP Data'!$A$7:$OA$1795,O$4,FALSE),"")</f>
        <v>-36424.620000000003</v>
      </c>
      <c r="P389" s="32">
        <f>IFERROR(VLOOKUP($D389,'SAP Data'!$A$7:$OA$1795,P$4,FALSE),"")</f>
        <v>-37943.11</v>
      </c>
      <c r="Q389" s="32">
        <f>IFERROR(VLOOKUP($D389,'SAP Data'!$A$7:$OA$1795,Q$4,FALSE),"")</f>
        <v>-39461.599999999999</v>
      </c>
      <c r="R389" s="32">
        <f>IFERROR(VLOOKUP($D389,'SAP Data'!$A$7:$OA$1795,R$4,FALSE),"")</f>
        <v>-40980.089999999997</v>
      </c>
      <c r="T389" s="32">
        <f t="shared" si="40"/>
        <v>-31869.149999999994</v>
      </c>
      <c r="U389" s="13"/>
      <c r="V389" s="13">
        <f t="shared" si="41"/>
        <v>0</v>
      </c>
      <c r="Y389" s="13">
        <f t="shared" si="42"/>
        <v>0</v>
      </c>
      <c r="AA389" s="13">
        <f t="shared" si="43"/>
        <v>0</v>
      </c>
      <c r="AC389" s="13">
        <f t="shared" si="44"/>
        <v>0</v>
      </c>
      <c r="AE389" s="13">
        <f t="shared" si="45"/>
        <v>-31869.149999999994</v>
      </c>
      <c r="AG389" s="13">
        <f t="shared" si="46"/>
        <v>0</v>
      </c>
      <c r="AI389" s="13">
        <f t="shared" si="47"/>
        <v>0</v>
      </c>
      <c r="AJ389" s="15"/>
    </row>
    <row r="390" spans="2:36" outlineLevel="1" x14ac:dyDescent="0.2">
      <c r="B390" s="11" t="str">
        <f>VLOOKUP(D390,'line assign basis'!$A$8:$D$788,2,FALSE)</f>
        <v>DELL LEASE DEFERRED</v>
      </c>
      <c r="C390" s="14" t="s">
        <v>861</v>
      </c>
      <c r="D390" s="14" t="s">
        <v>859</v>
      </c>
      <c r="E390" s="14">
        <f>IFERROR(VLOOKUP(D390,'line assign basis'!$A$8:$D$622,4,FALSE),"")</f>
        <v>2</v>
      </c>
      <c r="F390" s="32">
        <f>IFERROR(VLOOKUP($D390,'SAP Data'!$A$7:$OA$1791,F$4,FALSE),"")</f>
        <v>-0.02</v>
      </c>
      <c r="G390" s="32">
        <f>IFERROR(VLOOKUP($D390,'SAP Data'!$A$7:$OA$1791,G$4,FALSE),"")</f>
        <v>-0.02</v>
      </c>
      <c r="H390" s="32">
        <f>IFERROR(VLOOKUP($D390,'SAP Data'!$A$7:$OA$1791,H$4,FALSE),"")</f>
        <v>-0.02</v>
      </c>
      <c r="I390" s="32">
        <f>IFERROR(VLOOKUP($D390,'SAP Data'!$A$7:$OA$1791,I$4,FALSE),"")</f>
        <v>-0.02</v>
      </c>
      <c r="J390" s="32">
        <f>IFERROR(VLOOKUP($D390,'SAP Data'!$A$7:$OA$1791,J$4,FALSE),"")</f>
        <v>-0.02</v>
      </c>
      <c r="K390" s="32">
        <f>IFERROR(VLOOKUP($D390,'SAP Data'!$A$7:$OA$1791,K$4,FALSE),"")</f>
        <v>-0.02</v>
      </c>
      <c r="L390" s="32">
        <f>IFERROR(VLOOKUP($D390,'SAP Data'!$A$7:$OA$1795,L$4,FALSE),"")</f>
        <v>-0.02</v>
      </c>
      <c r="M390" s="32">
        <f>IFERROR(VLOOKUP($D390,'SAP Data'!$A$7:$OA$1795,M$4,FALSE),"")</f>
        <v>-0.02</v>
      </c>
      <c r="N390" s="32">
        <f>IFERROR(VLOOKUP($D390,'SAP Data'!$A$7:$OA$1795,N$4,FALSE),"")</f>
        <v>-0.02</v>
      </c>
      <c r="O390" s="32">
        <f>IFERROR(VLOOKUP($D390,'SAP Data'!$A$7:$OA$1795,O$4,FALSE),"")</f>
        <v>-0.02</v>
      </c>
      <c r="P390" s="32">
        <f>IFERROR(VLOOKUP($D390,'SAP Data'!$A$7:$OA$1795,P$4,FALSE),"")</f>
        <v>-0.02</v>
      </c>
      <c r="Q390" s="32">
        <f>IFERROR(VLOOKUP($D390,'SAP Data'!$A$7:$OA$1795,Q$4,FALSE),"")</f>
        <v>-0.02</v>
      </c>
      <c r="R390" s="32">
        <f>IFERROR(VLOOKUP($D390,'SAP Data'!$A$7:$OA$1795,R$4,FALSE),"")</f>
        <v>-0.02</v>
      </c>
      <c r="T390" s="32">
        <f t="shared" si="40"/>
        <v>-0.02</v>
      </c>
      <c r="U390" s="13"/>
      <c r="V390" s="13">
        <f t="shared" si="41"/>
        <v>0</v>
      </c>
      <c r="Y390" s="13">
        <f t="shared" si="42"/>
        <v>0</v>
      </c>
      <c r="AA390" s="13">
        <f t="shared" si="43"/>
        <v>0</v>
      </c>
      <c r="AC390" s="13">
        <f t="shared" si="44"/>
        <v>0</v>
      </c>
      <c r="AE390" s="13">
        <f t="shared" si="45"/>
        <v>-0.02</v>
      </c>
      <c r="AG390" s="13">
        <f t="shared" si="46"/>
        <v>0</v>
      </c>
      <c r="AI390" s="13">
        <f t="shared" si="47"/>
        <v>0</v>
      </c>
      <c r="AJ390" s="15"/>
    </row>
    <row r="391" spans="2:36" outlineLevel="1" x14ac:dyDescent="0.2">
      <c r="B391" s="11" t="str">
        <f>VLOOKUP(D391,'line assign basis'!$A$8:$D$788,2,FALSE)</f>
        <v>CIS SUSPENSE</v>
      </c>
      <c r="C391" s="14" t="s">
        <v>864</v>
      </c>
      <c r="D391" s="14" t="s">
        <v>862</v>
      </c>
      <c r="E391" s="14">
        <f>IFERROR(VLOOKUP(D391,'line assign basis'!$A$8:$D$622,4,FALSE),"")</f>
        <v>4</v>
      </c>
      <c r="F391" s="32">
        <f>IFERROR(VLOOKUP($D391,'SAP Data'!$A$7:$OA$1791,F$4,FALSE),"")</f>
        <v>10724.07</v>
      </c>
      <c r="G391" s="32">
        <f>IFERROR(VLOOKUP($D391,'SAP Data'!$A$7:$OA$1791,G$4,FALSE),"")</f>
        <v>-1230.99</v>
      </c>
      <c r="H391" s="32">
        <f>IFERROR(VLOOKUP($D391,'SAP Data'!$A$7:$OA$1791,H$4,FALSE),"")</f>
        <v>-1078.8699999999999</v>
      </c>
      <c r="I391" s="32">
        <f>IFERROR(VLOOKUP($D391,'SAP Data'!$A$7:$OA$1791,I$4,FALSE),"")</f>
        <v>-10616.47</v>
      </c>
      <c r="J391" s="32">
        <f>IFERROR(VLOOKUP($D391,'SAP Data'!$A$7:$OA$1791,J$4,FALSE),"")</f>
        <v>4360.6099999999997</v>
      </c>
      <c r="K391" s="32">
        <f>IFERROR(VLOOKUP($D391,'SAP Data'!$A$7:$OA$1791,K$4,FALSE),"")</f>
        <v>15420.01</v>
      </c>
      <c r="L391" s="32">
        <f>IFERROR(VLOOKUP($D391,'SAP Data'!$A$7:$OA$1795,L$4,FALSE),"")</f>
        <v>-24356.85</v>
      </c>
      <c r="M391" s="32">
        <f>IFERROR(VLOOKUP($D391,'SAP Data'!$A$7:$OA$1795,M$4,FALSE),"")</f>
        <v>-14183.49</v>
      </c>
      <c r="N391" s="32">
        <f>IFERROR(VLOOKUP($D391,'SAP Data'!$A$7:$OA$1795,N$4,FALSE),"")</f>
        <v>-1149.48</v>
      </c>
      <c r="O391" s="32">
        <f>IFERROR(VLOOKUP($D391,'SAP Data'!$A$7:$OA$1795,O$4,FALSE),"")</f>
        <v>27305.51</v>
      </c>
      <c r="P391" s="32">
        <f>IFERROR(VLOOKUP($D391,'SAP Data'!$A$7:$OA$1795,P$4,FALSE),"")</f>
        <v>32675.63</v>
      </c>
      <c r="Q391" s="32">
        <f>IFERROR(VLOOKUP($D391,'SAP Data'!$A$7:$OA$1795,Q$4,FALSE),"")</f>
        <v>23124.639999999999</v>
      </c>
      <c r="R391" s="32">
        <f>IFERROR(VLOOKUP($D391,'SAP Data'!$A$7:$OA$1795,R$4,FALSE),"")</f>
        <v>17033.98</v>
      </c>
      <c r="T391" s="32">
        <f t="shared" ref="T391:T408" si="48">IFERROR((F391/2+SUM(G391:Q391)+R391/2)/12,"")</f>
        <v>5345.7729166666668</v>
      </c>
      <c r="U391" s="13"/>
      <c r="V391" s="13">
        <f t="shared" ref="V391:V408" si="49">IF($E391=4,T391,0)</f>
        <v>5345.7729166666668</v>
      </c>
      <c r="Y391" s="13">
        <f t="shared" ref="Y391:Y409" si="50">IF(E391=1,T391,0)</f>
        <v>0</v>
      </c>
      <c r="AA391" s="13">
        <f t="shared" ref="AA391:AA409" si="51">_xlfn.IFS($D391="252012",AI391*$AM$21,$D391="252014",AI391*$AM$21,$D391="252022",AI391*$AM$21,$D391="252024",AI391*$AM$21,$D391="252032",AI391*$AM$21,$D391="252034",AI391*$AM$21,$E391=3,AI391*0,$E391="3P",AI391*$AM$16,$E391="3D",AI391*$AM$17,$E391="3G",AI391*$AM$19,$E391="3L",AI391*$AM$20,$E391&lt;=2,0,$E391&gt;=4,0)</f>
        <v>0</v>
      </c>
      <c r="AC391" s="13">
        <f t="shared" ref="AC391:AC409" si="52">IFERROR(AI391-AA391,"")</f>
        <v>0</v>
      </c>
      <c r="AE391" s="13">
        <f t="shared" ref="AE391:AE409" si="53">IF($E391=2,T391,0)</f>
        <v>0</v>
      </c>
      <c r="AG391" s="13">
        <f t="shared" ref="AG391:AG409" si="54">IFERROR(SUM(V391:W391,Y391,AA391:AE391)-T391,"")</f>
        <v>0</v>
      </c>
      <c r="AI391" s="13">
        <f t="shared" ref="AI391:AI409" si="55">_xlfn.IFS($E391=3,T391,$E391="3P",T391,$E391="3D",T391,$E391="3G",T391,$E391="3L",T391,$E391&lt;=2,0,$E391&gt;=4,0)</f>
        <v>0</v>
      </c>
      <c r="AJ391" s="15"/>
    </row>
    <row r="392" spans="2:36" outlineLevel="1" x14ac:dyDescent="0.2">
      <c r="B392" s="11" t="str">
        <f>VLOOKUP(D392,'line assign basis'!$A$8:$D$788,2,FALSE)</f>
        <v>SUSPENSE</v>
      </c>
      <c r="C392" s="14" t="s">
        <v>867</v>
      </c>
      <c r="D392" s="14" t="s">
        <v>865</v>
      </c>
      <c r="E392" s="14">
        <f>IFERROR(VLOOKUP(D392,'line assign basis'!$A$8:$D$622,4,FALSE),"")</f>
        <v>4</v>
      </c>
      <c r="F392" s="32">
        <f>IFERROR(VLOOKUP($D392,'SAP Data'!$A$7:$OA$1791,F$4,FALSE),"")</f>
        <v>0</v>
      </c>
      <c r="G392" s="32">
        <f>IFERROR(VLOOKUP($D392,'SAP Data'!$A$7:$OA$1791,G$4,FALSE),"")</f>
        <v>0</v>
      </c>
      <c r="H392" s="32">
        <f>IFERROR(VLOOKUP($D392,'SAP Data'!$A$7:$OA$1791,H$4,FALSE),"")</f>
        <v>0</v>
      </c>
      <c r="I392" s="32">
        <f>IFERROR(VLOOKUP($D392,'SAP Data'!$A$7:$OA$1791,I$4,FALSE),"")</f>
        <v>0</v>
      </c>
      <c r="J392" s="32">
        <f>IFERROR(VLOOKUP($D392,'SAP Data'!$A$7:$OA$1791,J$4,FALSE),"")</f>
        <v>0</v>
      </c>
      <c r="K392" s="32">
        <f>IFERROR(VLOOKUP($D392,'SAP Data'!$A$7:$OA$1791,K$4,FALSE),"")</f>
        <v>0</v>
      </c>
      <c r="L392" s="32">
        <f>IFERROR(VLOOKUP($D392,'SAP Data'!$A$7:$OA$1795,L$4,FALSE),"")</f>
        <v>0</v>
      </c>
      <c r="M392" s="32">
        <f>IFERROR(VLOOKUP($D392,'SAP Data'!$A$7:$OA$1795,M$4,FALSE),"")</f>
        <v>0</v>
      </c>
      <c r="N392" s="32">
        <f>IFERROR(VLOOKUP($D392,'SAP Data'!$A$7:$OA$1795,N$4,FALSE),"")</f>
        <v>0</v>
      </c>
      <c r="O392" s="32">
        <f>IFERROR(VLOOKUP($D392,'SAP Data'!$A$7:$OA$1795,O$4,FALSE),"")</f>
        <v>0</v>
      </c>
      <c r="P392" s="32">
        <f>IFERROR(VLOOKUP($D392,'SAP Data'!$A$7:$OA$1795,P$4,FALSE),"")</f>
        <v>0</v>
      </c>
      <c r="Q392" s="32">
        <f>IFERROR(VLOOKUP($D392,'SAP Data'!$A$7:$OA$1795,Q$4,FALSE),"")</f>
        <v>0</v>
      </c>
      <c r="R392" s="32">
        <f>IFERROR(VLOOKUP($D392,'SAP Data'!$A$7:$OA$1795,R$4,FALSE),"")</f>
        <v>0</v>
      </c>
      <c r="T392" s="32">
        <f t="shared" si="48"/>
        <v>0</v>
      </c>
      <c r="U392" s="13"/>
      <c r="V392" s="13">
        <f t="shared" si="49"/>
        <v>0</v>
      </c>
      <c r="Y392" s="13">
        <f t="shared" si="50"/>
        <v>0</v>
      </c>
      <c r="AA392" s="13">
        <f t="shared" si="51"/>
        <v>0</v>
      </c>
      <c r="AC392" s="13">
        <f t="shared" si="52"/>
        <v>0</v>
      </c>
      <c r="AE392" s="13">
        <f t="shared" si="53"/>
        <v>0</v>
      </c>
      <c r="AG392" s="13">
        <f t="shared" si="54"/>
        <v>0</v>
      </c>
      <c r="AI392" s="13">
        <f t="shared" si="55"/>
        <v>0</v>
      </c>
      <c r="AJ392" s="15"/>
    </row>
    <row r="393" spans="2:36" outlineLevel="1" x14ac:dyDescent="0.2">
      <c r="B393" s="11" t="str">
        <f>VLOOKUP(D393,'line assign basis'!$A$8:$D$788,2,FALSE)</f>
        <v>LEASE CLEARING</v>
      </c>
      <c r="C393" s="14" t="s">
        <v>2758</v>
      </c>
      <c r="D393" s="56" t="s">
        <v>2809</v>
      </c>
      <c r="E393" s="14">
        <f>IFERROR(VLOOKUP(D393,'line assign basis'!$A$8:$D$622,4,FALSE),"")</f>
        <v>4</v>
      </c>
      <c r="F393" s="32">
        <f>IFERROR(VLOOKUP($D393,'SAP Data'!$A$7:$OA$1791,F$4,FALSE),"")</f>
        <v>0</v>
      </c>
      <c r="G393" s="32">
        <f>IFERROR(VLOOKUP($D393,'SAP Data'!$A$7:$OA$1791,G$4,FALSE),"")</f>
        <v>0</v>
      </c>
      <c r="H393" s="32">
        <f>IFERROR(VLOOKUP($D393,'SAP Data'!$A$7:$OA$1791,H$4,FALSE),"")</f>
        <v>0</v>
      </c>
      <c r="I393" s="32">
        <f>IFERROR(VLOOKUP($D393,'SAP Data'!$A$7:$OA$1791,I$4,FALSE),"")</f>
        <v>0</v>
      </c>
      <c r="J393" s="32">
        <f>IFERROR(VLOOKUP($D393,'SAP Data'!$A$7:$OA$1791,J$4,FALSE),"")</f>
        <v>-191759</v>
      </c>
      <c r="K393" s="32">
        <f>IFERROR(VLOOKUP($D393,'SAP Data'!$A$7:$OA$1791,K$4,FALSE),"")</f>
        <v>0</v>
      </c>
      <c r="L393" s="32">
        <f>IFERROR(VLOOKUP($D393,'SAP Data'!$A$7:$OA$1795,L$4,FALSE),"")</f>
        <v>0</v>
      </c>
      <c r="M393" s="32">
        <f>IFERROR(VLOOKUP($D393,'SAP Data'!$A$7:$OA$1795,M$4,FALSE),"")</f>
        <v>0</v>
      </c>
      <c r="N393" s="32">
        <f>IFERROR(VLOOKUP($D393,'SAP Data'!$A$7:$OA$1795,N$4,FALSE),"")</f>
        <v>0</v>
      </c>
      <c r="O393" s="32">
        <f>IFERROR(VLOOKUP($D393,'SAP Data'!$A$7:$OA$1795,O$4,FALSE),"")</f>
        <v>312908</v>
      </c>
      <c r="P393" s="32">
        <f>IFERROR(VLOOKUP($D393,'SAP Data'!$A$7:$OA$1795,P$4,FALSE),"")</f>
        <v>-131.24</v>
      </c>
      <c r="Q393" s="32">
        <f>IFERROR(VLOOKUP($D393,'SAP Data'!$A$7:$OA$1795,Q$4,FALSE),"")</f>
        <v>0</v>
      </c>
      <c r="R393" s="32">
        <f>IFERROR(VLOOKUP($D393,'SAP Data'!$A$7:$OA$1795,R$4,FALSE),"")</f>
        <v>774472</v>
      </c>
      <c r="T393" s="32">
        <f t="shared" si="48"/>
        <v>42354.48</v>
      </c>
      <c r="U393" s="13"/>
      <c r="V393" s="13">
        <f t="shared" si="49"/>
        <v>42354.48</v>
      </c>
      <c r="Y393" s="13">
        <f t="shared" si="50"/>
        <v>0</v>
      </c>
      <c r="AA393" s="13">
        <f t="shared" si="51"/>
        <v>0</v>
      </c>
      <c r="AC393" s="13">
        <f t="shared" si="52"/>
        <v>0</v>
      </c>
      <c r="AE393" s="13">
        <f t="shared" si="53"/>
        <v>0</v>
      </c>
      <c r="AG393" s="13">
        <f t="shared" si="54"/>
        <v>0</v>
      </c>
      <c r="AI393" s="13">
        <f t="shared" si="55"/>
        <v>0</v>
      </c>
      <c r="AJ393" s="15"/>
    </row>
    <row r="394" spans="2:36" outlineLevel="1" x14ac:dyDescent="0.2">
      <c r="B394" s="11" t="str">
        <f>VLOOKUP(D394,'line assign basis'!$A$8:$D$788,2,FALSE)</f>
        <v>PRELIMINARY SURVEYS</v>
      </c>
      <c r="C394" s="14" t="s">
        <v>870</v>
      </c>
      <c r="D394" s="14" t="s">
        <v>868</v>
      </c>
      <c r="E394" s="14">
        <f>IFERROR(VLOOKUP(D394,'line assign basis'!$A$8:$D$622,4,FALSE),"")</f>
        <v>2</v>
      </c>
      <c r="F394" s="32">
        <f>IFERROR(VLOOKUP($D394,'SAP Data'!$A$7:$OA$1791,F$4,FALSE),"")</f>
        <v>793891.76</v>
      </c>
      <c r="G394" s="32">
        <f>IFERROR(VLOOKUP($D394,'SAP Data'!$A$7:$OA$1791,G$4,FALSE),"")</f>
        <v>965954.75</v>
      </c>
      <c r="H394" s="32">
        <f>IFERROR(VLOOKUP($D394,'SAP Data'!$A$7:$OA$1791,H$4,FALSE),"")</f>
        <v>1303335.82</v>
      </c>
      <c r="I394" s="32">
        <f>IFERROR(VLOOKUP($D394,'SAP Data'!$A$7:$OA$1791,I$4,FALSE),"")</f>
        <v>1223506.67</v>
      </c>
      <c r="J394" s="32">
        <f>IFERROR(VLOOKUP($D394,'SAP Data'!$A$7:$OA$1791,J$4,FALSE),"")</f>
        <v>1486198.5</v>
      </c>
      <c r="K394" s="32">
        <f>IFERROR(VLOOKUP($D394,'SAP Data'!$A$7:$OA$1791,K$4,FALSE),"")</f>
        <v>1882563.18</v>
      </c>
      <c r="L394" s="32">
        <f>IFERROR(VLOOKUP($D394,'SAP Data'!$A$7:$OA$1795,L$4,FALSE),"")</f>
        <v>2338992.5099999998</v>
      </c>
      <c r="M394" s="32">
        <f>IFERROR(VLOOKUP($D394,'SAP Data'!$A$7:$OA$1795,M$4,FALSE),"")</f>
        <v>3062228.86</v>
      </c>
      <c r="N394" s="32">
        <f>IFERROR(VLOOKUP($D394,'SAP Data'!$A$7:$OA$1795,N$4,FALSE),"")</f>
        <v>3841103.17</v>
      </c>
      <c r="O394" s="32">
        <f>IFERROR(VLOOKUP($D394,'SAP Data'!$A$7:$OA$1795,O$4,FALSE),"")</f>
        <v>4464639.76</v>
      </c>
      <c r="P394" s="32">
        <f>IFERROR(VLOOKUP($D394,'SAP Data'!$A$7:$OA$1795,P$4,FALSE),"")</f>
        <v>4679311.55</v>
      </c>
      <c r="Q394" s="32">
        <f>IFERROR(VLOOKUP($D394,'SAP Data'!$A$7:$OA$1795,Q$4,FALSE),"")</f>
        <v>4892054.4800000004</v>
      </c>
      <c r="R394" s="32">
        <f>IFERROR(VLOOKUP($D394,'SAP Data'!$A$7:$OA$1795,R$4,FALSE),"")</f>
        <v>4714252.9000000004</v>
      </c>
      <c r="T394" s="32">
        <f t="shared" si="48"/>
        <v>2741163.4649999999</v>
      </c>
      <c r="U394" s="13"/>
      <c r="V394" s="13">
        <f t="shared" si="49"/>
        <v>0</v>
      </c>
      <c r="Y394" s="13">
        <f t="shared" si="50"/>
        <v>0</v>
      </c>
      <c r="AA394" s="13">
        <f t="shared" si="51"/>
        <v>0</v>
      </c>
      <c r="AC394" s="13">
        <f t="shared" si="52"/>
        <v>0</v>
      </c>
      <c r="AE394" s="13">
        <f t="shared" si="53"/>
        <v>2741163.4649999999</v>
      </c>
      <c r="AG394" s="13">
        <f t="shared" si="54"/>
        <v>0</v>
      </c>
      <c r="AI394" s="13">
        <f t="shared" si="55"/>
        <v>0</v>
      </c>
      <c r="AJ394" s="15"/>
    </row>
    <row r="395" spans="2:36" outlineLevel="1" x14ac:dyDescent="0.2">
      <c r="B395" s="11" t="str">
        <f>VLOOKUP(D395,'line assign basis'!$A$8:$D$788,2,FALSE)</f>
        <v>CLEARING</v>
      </c>
      <c r="C395" s="14" t="s">
        <v>873</v>
      </c>
      <c r="D395" s="14" t="s">
        <v>871</v>
      </c>
      <c r="E395" s="14">
        <f>IFERROR(VLOOKUP(D395,'line assign basis'!$A$8:$D$622,4,FALSE),"")</f>
        <v>4</v>
      </c>
      <c r="F395" s="32">
        <f>IFERROR(VLOOKUP($D395,'SAP Data'!$A$7:$OA$1791,F$4,FALSE),"")</f>
        <v>2289092.79</v>
      </c>
      <c r="G395" s="32">
        <f>IFERROR(VLOOKUP($D395,'SAP Data'!$A$7:$OA$1791,G$4,FALSE),"")</f>
        <v>1731798.12</v>
      </c>
      <c r="H395" s="32">
        <f>IFERROR(VLOOKUP($D395,'SAP Data'!$A$7:$OA$1791,H$4,FALSE),"")</f>
        <v>1462461.33</v>
      </c>
      <c r="I395" s="32">
        <f>IFERROR(VLOOKUP($D395,'SAP Data'!$A$7:$OA$1791,I$4,FALSE),"")</f>
        <v>-0.04</v>
      </c>
      <c r="J395" s="32">
        <f>IFERROR(VLOOKUP($D395,'SAP Data'!$A$7:$OA$1791,J$4,FALSE),"")</f>
        <v>85721.29</v>
      </c>
      <c r="K395" s="32">
        <f>IFERROR(VLOOKUP($D395,'SAP Data'!$A$7:$OA$1791,K$4,FALSE),"")</f>
        <v>-31043.49</v>
      </c>
      <c r="L395" s="32">
        <f>IFERROR(VLOOKUP($D395,'SAP Data'!$A$7:$OA$1795,L$4,FALSE),"")</f>
        <v>1424805.91</v>
      </c>
      <c r="M395" s="32">
        <f>IFERROR(VLOOKUP($D395,'SAP Data'!$A$7:$OA$1795,M$4,FALSE),"")</f>
        <v>757021.44</v>
      </c>
      <c r="N395" s="32">
        <f>IFERROR(VLOOKUP($D395,'SAP Data'!$A$7:$OA$1795,N$4,FALSE),"")</f>
        <v>43325.56</v>
      </c>
      <c r="O395" s="32">
        <f>IFERROR(VLOOKUP($D395,'SAP Data'!$A$7:$OA$1795,O$4,FALSE),"")</f>
        <v>560843.68999999994</v>
      </c>
      <c r="P395" s="32">
        <f>IFERROR(VLOOKUP($D395,'SAP Data'!$A$7:$OA$1795,P$4,FALSE),"")</f>
        <v>-287777.09000000003</v>
      </c>
      <c r="Q395" s="32">
        <f>IFERROR(VLOOKUP($D395,'SAP Data'!$A$7:$OA$1795,Q$4,FALSE),"")</f>
        <v>-1095241.68</v>
      </c>
      <c r="R395" s="32">
        <f>IFERROR(VLOOKUP($D395,'SAP Data'!$A$7:$OA$1795,R$4,FALSE),"")</f>
        <v>-19283.13</v>
      </c>
      <c r="T395" s="32">
        <f t="shared" si="48"/>
        <v>482234.9891666667</v>
      </c>
      <c r="U395" s="13"/>
      <c r="V395" s="13">
        <f t="shared" si="49"/>
        <v>482234.9891666667</v>
      </c>
      <c r="Y395" s="13">
        <f t="shared" si="50"/>
        <v>0</v>
      </c>
      <c r="AA395" s="13">
        <f t="shared" si="51"/>
        <v>0</v>
      </c>
      <c r="AC395" s="13">
        <f t="shared" si="52"/>
        <v>0</v>
      </c>
      <c r="AE395" s="13">
        <f t="shared" si="53"/>
        <v>0</v>
      </c>
      <c r="AG395" s="13">
        <f t="shared" si="54"/>
        <v>0</v>
      </c>
      <c r="AI395" s="13">
        <f t="shared" si="55"/>
        <v>0</v>
      </c>
      <c r="AJ395" s="15"/>
    </row>
    <row r="396" spans="2:36" outlineLevel="1" x14ac:dyDescent="0.2">
      <c r="B396" s="11" t="str">
        <f>VLOOKUP(D396,'line assign basis'!$A$8:$D$788,2,FALSE)</f>
        <v>CLEARING - MULT CNTY</v>
      </c>
      <c r="C396" s="14" t="s">
        <v>876</v>
      </c>
      <c r="D396" s="14" t="s">
        <v>874</v>
      </c>
      <c r="E396" s="14">
        <f>IFERROR(VLOOKUP(D396,'line assign basis'!$A$8:$D$622,4,FALSE),"")</f>
        <v>4</v>
      </c>
      <c r="F396" s="32">
        <f>IFERROR(VLOOKUP($D396,'SAP Data'!$A$7:$OA$1791,F$4,FALSE),"")</f>
        <v>179522.41</v>
      </c>
      <c r="G396" s="32">
        <f>IFERROR(VLOOKUP($D396,'SAP Data'!$A$7:$OA$1791,G$4,FALSE),"")</f>
        <v>155728.94</v>
      </c>
      <c r="H396" s="32">
        <f>IFERROR(VLOOKUP($D396,'SAP Data'!$A$7:$OA$1791,H$4,FALSE),"")</f>
        <v>118157.56</v>
      </c>
      <c r="I396" s="32">
        <f>IFERROR(VLOOKUP($D396,'SAP Data'!$A$7:$OA$1791,I$4,FALSE),"")</f>
        <v>25798.400000000001</v>
      </c>
      <c r="J396" s="32">
        <f>IFERROR(VLOOKUP($D396,'SAP Data'!$A$7:$OA$1791,J$4,FALSE),"")</f>
        <v>-39334.5</v>
      </c>
      <c r="K396" s="32">
        <f>IFERROR(VLOOKUP($D396,'SAP Data'!$A$7:$OA$1791,K$4,FALSE),"")</f>
        <v>-94095.6</v>
      </c>
      <c r="L396" s="32">
        <f>IFERROR(VLOOKUP($D396,'SAP Data'!$A$7:$OA$1795,L$4,FALSE),"")</f>
        <v>-13981.36</v>
      </c>
      <c r="M396" s="32">
        <f>IFERROR(VLOOKUP($D396,'SAP Data'!$A$7:$OA$1795,M$4,FALSE),"")</f>
        <v>-51344.19</v>
      </c>
      <c r="N396" s="32">
        <f>IFERROR(VLOOKUP($D396,'SAP Data'!$A$7:$OA$1795,N$4,FALSE),"")</f>
        <v>-74871.509999999995</v>
      </c>
      <c r="O396" s="32">
        <f>IFERROR(VLOOKUP($D396,'SAP Data'!$A$7:$OA$1795,O$4,FALSE),"")</f>
        <v>-83730.33</v>
      </c>
      <c r="P396" s="32">
        <f>IFERROR(VLOOKUP($D396,'SAP Data'!$A$7:$OA$1795,P$4,FALSE),"")</f>
        <v>-97656.2</v>
      </c>
      <c r="Q396" s="32">
        <f>IFERROR(VLOOKUP($D396,'SAP Data'!$A$7:$OA$1795,Q$4,FALSE),"")</f>
        <v>-110844.15</v>
      </c>
      <c r="R396" s="32">
        <f>IFERROR(VLOOKUP($D396,'SAP Data'!$A$7:$OA$1795,R$4,FALSE),"")</f>
        <v>-124174.8</v>
      </c>
      <c r="T396" s="32">
        <f t="shared" si="48"/>
        <v>-19874.92791666666</v>
      </c>
      <c r="U396" s="13"/>
      <c r="V396" s="13">
        <f t="shared" si="49"/>
        <v>-19874.92791666666</v>
      </c>
      <c r="Y396" s="13">
        <f t="shared" si="50"/>
        <v>0</v>
      </c>
      <c r="AA396" s="13">
        <f t="shared" si="51"/>
        <v>0</v>
      </c>
      <c r="AC396" s="13">
        <f t="shared" si="52"/>
        <v>0</v>
      </c>
      <c r="AE396" s="13">
        <f t="shared" si="53"/>
        <v>0</v>
      </c>
      <c r="AG396" s="13">
        <f t="shared" si="54"/>
        <v>0</v>
      </c>
      <c r="AI396" s="13">
        <f t="shared" si="55"/>
        <v>0</v>
      </c>
      <c r="AJ396" s="15"/>
    </row>
    <row r="397" spans="2:36" outlineLevel="1" x14ac:dyDescent="0.2">
      <c r="B397" s="33" t="str">
        <f>VLOOKUP(D397,'line assign basis'!$A$8:$D$788,2,FALSE)</f>
        <v>ACCOUNT ADJUSTMENTS</v>
      </c>
      <c r="C397" s="63" t="s">
        <v>879</v>
      </c>
      <c r="D397" s="63" t="s">
        <v>877</v>
      </c>
      <c r="E397" s="63">
        <f>IFERROR(VLOOKUP(D397,'line assign basis'!$A$8:$D$622,4,FALSE),"")</f>
        <v>4</v>
      </c>
      <c r="F397" s="32">
        <f>IFERROR(VLOOKUP($D397,'SAP Data'!$A$7:$OA$1791,F$4,FALSE),"")</f>
        <v>0</v>
      </c>
      <c r="G397" s="32">
        <f>IFERROR(VLOOKUP($D397,'SAP Data'!$A$7:$OA$1791,G$4,FALSE),"")</f>
        <v>-619.82000000000005</v>
      </c>
      <c r="H397" s="32">
        <f>IFERROR(VLOOKUP($D397,'SAP Data'!$A$7:$OA$1791,H$4,FALSE),"")</f>
        <v>-1387.34</v>
      </c>
      <c r="I397" s="32">
        <f>IFERROR(VLOOKUP($D397,'SAP Data'!$A$7:$OA$1791,I$4,FALSE),"")</f>
        <v>-5</v>
      </c>
      <c r="J397" s="32">
        <f>IFERROR(VLOOKUP($D397,'SAP Data'!$A$7:$OA$1791,J$4,FALSE),"")</f>
        <v>1.57</v>
      </c>
      <c r="K397" s="32">
        <f>IFERROR(VLOOKUP($D397,'SAP Data'!$A$7:$OA$1791,K$4,FALSE),"")</f>
        <v>1.83</v>
      </c>
      <c r="L397" s="32">
        <f>IFERROR(VLOOKUP($D397,'SAP Data'!$A$7:$OA$1795,L$4,FALSE),"")</f>
        <v>0</v>
      </c>
      <c r="M397" s="32">
        <f>IFERROR(VLOOKUP($D397,'SAP Data'!$A$7:$OA$1795,M$4,FALSE),"")</f>
        <v>170.9</v>
      </c>
      <c r="N397" s="32">
        <f>IFERROR(VLOOKUP($D397,'SAP Data'!$A$7:$OA$1795,N$4,FALSE),"")</f>
        <v>2289.12</v>
      </c>
      <c r="O397" s="32">
        <f>IFERROR(VLOOKUP($D397,'SAP Data'!$A$7:$OA$1795,O$4,FALSE),"")</f>
        <v>0</v>
      </c>
      <c r="P397" s="32">
        <f>IFERROR(VLOOKUP($D397,'SAP Data'!$A$7:$OA$1795,P$4,FALSE),"")</f>
        <v>48.38</v>
      </c>
      <c r="Q397" s="32">
        <f>IFERROR(VLOOKUP($D397,'SAP Data'!$A$7:$OA$1795,Q$4,FALSE),"")</f>
        <v>48.38</v>
      </c>
      <c r="R397" s="32">
        <f>IFERROR(VLOOKUP($D397,'SAP Data'!$A$7:$OA$1795,R$4,FALSE),"")</f>
        <v>0</v>
      </c>
      <c r="T397" s="32">
        <f t="shared" si="48"/>
        <v>45.668333333333329</v>
      </c>
      <c r="U397" s="13"/>
      <c r="V397" s="13">
        <f t="shared" si="49"/>
        <v>45.668333333333329</v>
      </c>
      <c r="Y397" s="13">
        <f t="shared" si="50"/>
        <v>0</v>
      </c>
      <c r="AA397" s="13">
        <f t="shared" si="51"/>
        <v>0</v>
      </c>
      <c r="AC397" s="13">
        <f t="shared" si="52"/>
        <v>0</v>
      </c>
      <c r="AE397" s="13">
        <f t="shared" si="53"/>
        <v>0</v>
      </c>
      <c r="AG397" s="13">
        <f t="shared" si="54"/>
        <v>0</v>
      </c>
      <c r="AI397" s="13">
        <f t="shared" si="55"/>
        <v>0</v>
      </c>
      <c r="AJ397" s="15"/>
    </row>
    <row r="398" spans="2:36" outlineLevel="1" x14ac:dyDescent="0.2">
      <c r="B398" s="11" t="str">
        <f>VLOOKUP(D398,'line assign basis'!$A$8:$D$788,2,FALSE)</f>
        <v>CAPITAL IO SETTLE</v>
      </c>
      <c r="C398" s="14" t="s">
        <v>882</v>
      </c>
      <c r="D398" s="14" t="s">
        <v>880</v>
      </c>
      <c r="E398" s="14">
        <f>IFERROR(VLOOKUP(D398,'line assign basis'!$A$8:$D$622,4,FALSE),"")</f>
        <v>4</v>
      </c>
      <c r="F398" s="32">
        <f>IFERROR(VLOOKUP($D398,'SAP Data'!$A$7:$OA$1791,F$4,FALSE),"")</f>
        <v>0</v>
      </c>
      <c r="G398" s="32">
        <f>IFERROR(VLOOKUP($D398,'SAP Data'!$A$7:$OA$1791,G$4,FALSE),"")</f>
        <v>0</v>
      </c>
      <c r="H398" s="32">
        <f>IFERROR(VLOOKUP($D398,'SAP Data'!$A$7:$OA$1791,H$4,FALSE),"")</f>
        <v>0</v>
      </c>
      <c r="I398" s="32">
        <f>IFERROR(VLOOKUP($D398,'SAP Data'!$A$7:$OA$1791,I$4,FALSE),"")</f>
        <v>0</v>
      </c>
      <c r="J398" s="32">
        <f>IFERROR(VLOOKUP($D398,'SAP Data'!$A$7:$OA$1791,J$4,FALSE),"")</f>
        <v>0</v>
      </c>
      <c r="K398" s="32">
        <f>IFERROR(VLOOKUP($D398,'SAP Data'!$A$7:$OA$1791,K$4,FALSE),"")</f>
        <v>0</v>
      </c>
      <c r="L398" s="32">
        <f>IFERROR(VLOOKUP($D398,'SAP Data'!$A$7:$OA$1795,L$4,FALSE),"")</f>
        <v>0</v>
      </c>
      <c r="M398" s="32">
        <f>IFERROR(VLOOKUP($D398,'SAP Data'!$A$7:$OA$1795,M$4,FALSE),"")</f>
        <v>0</v>
      </c>
      <c r="N398" s="32">
        <f>IFERROR(VLOOKUP($D398,'SAP Data'!$A$7:$OA$1795,N$4,FALSE),"")</f>
        <v>0</v>
      </c>
      <c r="O398" s="32">
        <f>IFERROR(VLOOKUP($D398,'SAP Data'!$A$7:$OA$1795,O$4,FALSE),"")</f>
        <v>0</v>
      </c>
      <c r="P398" s="32">
        <f>IFERROR(VLOOKUP($D398,'SAP Data'!$A$7:$OA$1795,P$4,FALSE),"")</f>
        <v>0</v>
      </c>
      <c r="Q398" s="32">
        <f>IFERROR(VLOOKUP($D398,'SAP Data'!$A$7:$OA$1795,Q$4,FALSE),"")</f>
        <v>0</v>
      </c>
      <c r="R398" s="32">
        <f>IFERROR(VLOOKUP($D398,'SAP Data'!$A$7:$OA$1795,R$4,FALSE),"")</f>
        <v>0</v>
      </c>
      <c r="T398" s="32">
        <f t="shared" si="48"/>
        <v>0</v>
      </c>
      <c r="U398" s="13"/>
      <c r="V398" s="13">
        <f t="shared" si="49"/>
        <v>0</v>
      </c>
      <c r="Y398" s="13">
        <f t="shared" si="50"/>
        <v>0</v>
      </c>
      <c r="AA398" s="13">
        <f t="shared" si="51"/>
        <v>0</v>
      </c>
      <c r="AC398" s="13">
        <f t="shared" si="52"/>
        <v>0</v>
      </c>
      <c r="AE398" s="13">
        <f t="shared" si="53"/>
        <v>0</v>
      </c>
      <c r="AG398" s="13">
        <f t="shared" si="54"/>
        <v>0</v>
      </c>
      <c r="AI398" s="13">
        <f t="shared" si="55"/>
        <v>0</v>
      </c>
      <c r="AJ398" s="15"/>
    </row>
    <row r="399" spans="2:36" outlineLevel="1" x14ac:dyDescent="0.2">
      <c r="B399" s="11" t="str">
        <f>VLOOKUP(D399,'line assign basis'!$A$8:$D$788,2,FALSE)</f>
        <v>NON-UTILITY LEASEHOL</v>
      </c>
      <c r="C399" s="14" t="s">
        <v>885</v>
      </c>
      <c r="D399" s="14" t="s">
        <v>883</v>
      </c>
      <c r="E399" s="14">
        <f>IFERROR(VLOOKUP(D399,'line assign basis'!$A$8:$D$622,4,FALSE),"")</f>
        <v>2</v>
      </c>
      <c r="F399" s="32">
        <f>IFERROR(VLOOKUP($D399,'SAP Data'!$A$7:$OA$1791,F$4,FALSE),"")</f>
        <v>1044637.62</v>
      </c>
      <c r="G399" s="32">
        <f>IFERROR(VLOOKUP($D399,'SAP Data'!$A$7:$OA$1791,G$4,FALSE),"")</f>
        <v>1044637.62</v>
      </c>
      <c r="H399" s="32">
        <f>IFERROR(VLOOKUP($D399,'SAP Data'!$A$7:$OA$1791,H$4,FALSE),"")</f>
        <v>1044637.62</v>
      </c>
      <c r="I399" s="32">
        <f>IFERROR(VLOOKUP($D399,'SAP Data'!$A$7:$OA$1791,I$4,FALSE),"")</f>
        <v>1044677.33</v>
      </c>
      <c r="J399" s="32">
        <f>IFERROR(VLOOKUP($D399,'SAP Data'!$A$7:$OA$1791,J$4,FALSE),"")</f>
        <v>1044677.33</v>
      </c>
      <c r="K399" s="32">
        <f>IFERROR(VLOOKUP($D399,'SAP Data'!$A$7:$OA$1791,K$4,FALSE),"")</f>
        <v>1044677.33</v>
      </c>
      <c r="L399" s="32">
        <f>IFERROR(VLOOKUP($D399,'SAP Data'!$A$7:$OA$1795,L$4,FALSE),"")</f>
        <v>1044677.33</v>
      </c>
      <c r="M399" s="32">
        <f>IFERROR(VLOOKUP($D399,'SAP Data'!$A$7:$OA$1795,M$4,FALSE),"")</f>
        <v>1044677.33</v>
      </c>
      <c r="N399" s="32">
        <f>IFERROR(VLOOKUP($D399,'SAP Data'!$A$7:$OA$1795,N$4,FALSE),"")</f>
        <v>1044677.33</v>
      </c>
      <c r="O399" s="32">
        <f>IFERROR(VLOOKUP($D399,'SAP Data'!$A$7:$OA$1795,O$4,FALSE),"")</f>
        <v>1057835.8600000001</v>
      </c>
      <c r="P399" s="32">
        <f>IFERROR(VLOOKUP($D399,'SAP Data'!$A$7:$OA$1795,P$4,FALSE),"")</f>
        <v>1068118.8600000001</v>
      </c>
      <c r="Q399" s="32">
        <f>IFERROR(VLOOKUP($D399,'SAP Data'!$A$7:$OA$1795,Q$4,FALSE),"")</f>
        <v>1068118.8600000001</v>
      </c>
      <c r="R399" s="32">
        <f>IFERROR(VLOOKUP($D399,'SAP Data'!$A$7:$OA$1795,R$4,FALSE),"")</f>
        <v>1077617.6399999999</v>
      </c>
      <c r="T399" s="32">
        <f t="shared" si="48"/>
        <v>1051045.0358333334</v>
      </c>
      <c r="U399" s="13"/>
      <c r="V399" s="13">
        <f t="shared" si="49"/>
        <v>0</v>
      </c>
      <c r="Y399" s="13">
        <f t="shared" si="50"/>
        <v>0</v>
      </c>
      <c r="AA399" s="13">
        <f t="shared" si="51"/>
        <v>0</v>
      </c>
      <c r="AC399" s="13">
        <f t="shared" si="52"/>
        <v>0</v>
      </c>
      <c r="AE399" s="13">
        <f t="shared" si="53"/>
        <v>1051045.0358333334</v>
      </c>
      <c r="AG399" s="13">
        <f t="shared" si="54"/>
        <v>0</v>
      </c>
      <c r="AI399" s="13">
        <f t="shared" si="55"/>
        <v>0</v>
      </c>
      <c r="AJ399" s="15"/>
    </row>
    <row r="400" spans="2:36" outlineLevel="1" x14ac:dyDescent="0.2">
      <c r="B400" s="11" t="str">
        <f>VLOOKUP(D400,'line assign basis'!$A$8:$D$788,2,FALSE)</f>
        <v>AMT OF NON-UTILITY L</v>
      </c>
      <c r="C400" s="14" t="s">
        <v>888</v>
      </c>
      <c r="D400" s="14" t="s">
        <v>886</v>
      </c>
      <c r="E400" s="14">
        <f>IFERROR(VLOOKUP(D400,'line assign basis'!$A$8:$D$622,4,FALSE),"")</f>
        <v>2</v>
      </c>
      <c r="F400" s="32">
        <f>IFERROR(VLOOKUP($D400,'SAP Data'!$A$7:$OA$1791,F$4,FALSE),"")</f>
        <v>-871237.84</v>
      </c>
      <c r="G400" s="32">
        <f>IFERROR(VLOOKUP($D400,'SAP Data'!$A$7:$OA$1791,G$4,FALSE),"")</f>
        <v>-878129.42</v>
      </c>
      <c r="H400" s="32">
        <f>IFERROR(VLOOKUP($D400,'SAP Data'!$A$7:$OA$1791,H$4,FALSE),"")</f>
        <v>-885021</v>
      </c>
      <c r="I400" s="32">
        <f>IFERROR(VLOOKUP($D400,'SAP Data'!$A$7:$OA$1791,I$4,FALSE),"")</f>
        <v>-891912.58</v>
      </c>
      <c r="J400" s="32">
        <f>IFERROR(VLOOKUP($D400,'SAP Data'!$A$7:$OA$1791,J$4,FALSE),"")</f>
        <v>-898804.16</v>
      </c>
      <c r="K400" s="32">
        <f>IFERROR(VLOOKUP($D400,'SAP Data'!$A$7:$OA$1791,K$4,FALSE),"")</f>
        <v>-905697.11</v>
      </c>
      <c r="L400" s="32">
        <f>IFERROR(VLOOKUP($D400,'SAP Data'!$A$7:$OA$1795,L$4,FALSE),"")</f>
        <v>-912590.06</v>
      </c>
      <c r="M400" s="32">
        <f>IFERROR(VLOOKUP($D400,'SAP Data'!$A$7:$OA$1795,M$4,FALSE),"")</f>
        <v>-919483.01</v>
      </c>
      <c r="N400" s="32">
        <f>IFERROR(VLOOKUP($D400,'SAP Data'!$A$7:$OA$1795,N$4,FALSE),"")</f>
        <v>-926375.96</v>
      </c>
      <c r="O400" s="32">
        <f>IFERROR(VLOOKUP($D400,'SAP Data'!$A$7:$OA$1795,O$4,FALSE),"")</f>
        <v>-933268.91</v>
      </c>
      <c r="P400" s="32">
        <f>IFERROR(VLOOKUP($D400,'SAP Data'!$A$7:$OA$1795,P$4,FALSE),"")</f>
        <v>-940710.13</v>
      </c>
      <c r="Q400" s="32">
        <f>IFERROR(VLOOKUP($D400,'SAP Data'!$A$7:$OA$1795,Q$4,FALSE),"")</f>
        <v>-948598.38</v>
      </c>
      <c r="R400" s="32">
        <f>IFERROR(VLOOKUP($D400,'SAP Data'!$A$7:$OA$1795,R$4,FALSE),"")</f>
        <v>-954029.22</v>
      </c>
      <c r="T400" s="32">
        <f t="shared" si="48"/>
        <v>-912768.6875</v>
      </c>
      <c r="U400" s="13"/>
      <c r="V400" s="13">
        <f t="shared" si="49"/>
        <v>0</v>
      </c>
      <c r="Y400" s="13">
        <f t="shared" si="50"/>
        <v>0</v>
      </c>
      <c r="AA400" s="13">
        <f t="shared" si="51"/>
        <v>0</v>
      </c>
      <c r="AC400" s="13">
        <f t="shared" si="52"/>
        <v>0</v>
      </c>
      <c r="AE400" s="13">
        <f t="shared" si="53"/>
        <v>-912768.6875</v>
      </c>
      <c r="AG400" s="13">
        <f t="shared" si="54"/>
        <v>0</v>
      </c>
      <c r="AI400" s="13">
        <f t="shared" si="55"/>
        <v>0</v>
      </c>
      <c r="AJ400" s="15"/>
    </row>
    <row r="401" spans="1:40" outlineLevel="1" x14ac:dyDescent="0.2">
      <c r="B401" s="11" t="str">
        <f>VLOOKUP(D401,'line assign basis'!$A$8:$D$788,2,FALSE)</f>
        <v>VANCOUVER LEASEHOLD</v>
      </c>
      <c r="C401" s="14" t="s">
        <v>891</v>
      </c>
      <c r="D401" s="14" t="s">
        <v>889</v>
      </c>
      <c r="E401" s="14">
        <f>IFERROR(VLOOKUP(D401,'line assign basis'!$A$8:$D$622,4,FALSE),"")</f>
        <v>2</v>
      </c>
      <c r="F401" s="32">
        <f>IFERROR(VLOOKUP($D401,'SAP Data'!$A$7:$OA$1791,F$4,FALSE),"")</f>
        <v>0</v>
      </c>
      <c r="G401" s="32">
        <f>IFERROR(VLOOKUP($D401,'SAP Data'!$A$7:$OA$1791,G$4,FALSE),"")</f>
        <v>0</v>
      </c>
      <c r="H401" s="32">
        <f>IFERROR(VLOOKUP($D401,'SAP Data'!$A$7:$OA$1791,H$4,FALSE),"")</f>
        <v>0</v>
      </c>
      <c r="I401" s="32">
        <f>IFERROR(VLOOKUP($D401,'SAP Data'!$A$7:$OA$1791,I$4,FALSE),"")</f>
        <v>0</v>
      </c>
      <c r="J401" s="32">
        <f>IFERROR(VLOOKUP($D401,'SAP Data'!$A$7:$OA$1791,J$4,FALSE),"")</f>
        <v>0</v>
      </c>
      <c r="K401" s="32">
        <f>IFERROR(VLOOKUP($D401,'SAP Data'!$A$7:$OA$1791,K$4,FALSE),"")</f>
        <v>0</v>
      </c>
      <c r="L401" s="32">
        <f>IFERROR(VLOOKUP($D401,'SAP Data'!$A$7:$OA$1795,L$4,FALSE),"")</f>
        <v>0</v>
      </c>
      <c r="M401" s="32">
        <f>IFERROR(VLOOKUP($D401,'SAP Data'!$A$7:$OA$1795,M$4,FALSE),"")</f>
        <v>0</v>
      </c>
      <c r="N401" s="32">
        <f>IFERROR(VLOOKUP($D401,'SAP Data'!$A$7:$OA$1795,N$4,FALSE),"")</f>
        <v>0</v>
      </c>
      <c r="O401" s="32">
        <f>IFERROR(VLOOKUP($D401,'SAP Data'!$A$7:$OA$1795,O$4,FALSE),"")</f>
        <v>0</v>
      </c>
      <c r="P401" s="32">
        <f>IFERROR(VLOOKUP($D401,'SAP Data'!$A$7:$OA$1795,P$4,FALSE),"")</f>
        <v>0</v>
      </c>
      <c r="Q401" s="32">
        <f>IFERROR(VLOOKUP($D401,'SAP Data'!$A$7:$OA$1795,Q$4,FALSE),"")</f>
        <v>0</v>
      </c>
      <c r="R401" s="32">
        <f>IFERROR(VLOOKUP($D401,'SAP Data'!$A$7:$OA$1795,R$4,FALSE),"")</f>
        <v>0</v>
      </c>
      <c r="T401" s="32">
        <f t="shared" si="48"/>
        <v>0</v>
      </c>
      <c r="U401" s="13"/>
      <c r="V401" s="13">
        <f t="shared" si="49"/>
        <v>0</v>
      </c>
      <c r="Y401" s="13">
        <f t="shared" si="50"/>
        <v>0</v>
      </c>
      <c r="AA401" s="13">
        <f t="shared" si="51"/>
        <v>0</v>
      </c>
      <c r="AC401" s="13">
        <f t="shared" si="52"/>
        <v>0</v>
      </c>
      <c r="AE401" s="13">
        <f t="shared" si="53"/>
        <v>0</v>
      </c>
      <c r="AG401" s="13">
        <f t="shared" si="54"/>
        <v>0</v>
      </c>
      <c r="AI401" s="13">
        <f t="shared" si="55"/>
        <v>0</v>
      </c>
      <c r="AJ401" s="15"/>
    </row>
    <row r="402" spans="1:40" outlineLevel="1" x14ac:dyDescent="0.2">
      <c r="B402" s="11" t="str">
        <f>VLOOKUP(D402,'line assign basis'!$A$8:$D$788,2,FALSE)</f>
        <v>LH Imp-250 Taylor HQ</v>
      </c>
      <c r="C402" s="14" t="s">
        <v>894</v>
      </c>
      <c r="D402" s="14" t="s">
        <v>892</v>
      </c>
      <c r="E402" s="14" t="str">
        <f>IFERROR(VLOOKUP(D402,'line assign basis'!$A$8:$D$622,4,FALSE),"")</f>
        <v>3L</v>
      </c>
      <c r="F402" s="32">
        <f>IFERROR(VLOOKUP($D402,'SAP Data'!$A$7:$OA$1791,F$4,FALSE),"")</f>
        <v>14067565.119999999</v>
      </c>
      <c r="G402" s="32">
        <f>IFERROR(VLOOKUP($D402,'SAP Data'!$A$7:$OA$1791,G$4,FALSE),"")</f>
        <v>16223699.890000001</v>
      </c>
      <c r="H402" s="32">
        <f>IFERROR(VLOOKUP($D402,'SAP Data'!$A$7:$OA$1791,H$4,FALSE),"")</f>
        <v>19698203.559999999</v>
      </c>
      <c r="I402" s="32">
        <f>IFERROR(VLOOKUP($D402,'SAP Data'!$A$7:$OA$1791,I$4,FALSE),"")</f>
        <v>23012113.41</v>
      </c>
      <c r="J402" s="32">
        <f>IFERROR(VLOOKUP($D402,'SAP Data'!$A$7:$OA$1791,J$4,FALSE),"")</f>
        <v>27126853.77</v>
      </c>
      <c r="K402" s="32">
        <f>IFERROR(VLOOKUP($D402,'SAP Data'!$A$7:$OA$1791,K$4,FALSE),"")</f>
        <v>28351108.489999998</v>
      </c>
      <c r="L402" s="32">
        <f>IFERROR(VLOOKUP($D402,'SAP Data'!$A$7:$OA$1795,L$4,FALSE),"")</f>
        <v>29137082.690000001</v>
      </c>
      <c r="M402" s="32">
        <f>IFERROR(VLOOKUP($D402,'SAP Data'!$A$7:$OA$1795,M$4,FALSE),"")</f>
        <v>29530357.690000001</v>
      </c>
      <c r="N402" s="32">
        <f>IFERROR(VLOOKUP($D402,'SAP Data'!$A$7:$OA$1795,N$4,FALSE),"")</f>
        <v>29872620.829999998</v>
      </c>
      <c r="O402" s="32">
        <f>IFERROR(VLOOKUP($D402,'SAP Data'!$A$7:$OA$1795,O$4,FALSE),"")</f>
        <v>30090082.760000002</v>
      </c>
      <c r="P402" s="32">
        <f>IFERROR(VLOOKUP($D402,'SAP Data'!$A$7:$OA$1795,P$4,FALSE),"")</f>
        <v>30382438.600000001</v>
      </c>
      <c r="Q402" s="32">
        <f>IFERROR(VLOOKUP($D402,'SAP Data'!$A$7:$OA$1795,Q$4,FALSE),"")</f>
        <v>30446877.969999999</v>
      </c>
      <c r="R402" s="32">
        <f>IFERROR(VLOOKUP($D402,'SAP Data'!$A$7:$OA$1795,R$4,FALSE),"")</f>
        <v>30371507.809999999</v>
      </c>
      <c r="T402" s="32">
        <f t="shared" si="48"/>
        <v>26340914.677083328</v>
      </c>
      <c r="U402" s="13"/>
      <c r="V402" s="13">
        <f t="shared" si="49"/>
        <v>0</v>
      </c>
      <c r="Y402" s="13">
        <f t="shared" si="50"/>
        <v>0</v>
      </c>
      <c r="AA402" s="13">
        <f t="shared" si="51"/>
        <v>2886964.2486083335</v>
      </c>
      <c r="AC402" s="13">
        <f t="shared" si="52"/>
        <v>23453950.428474996</v>
      </c>
      <c r="AE402" s="13">
        <f t="shared" si="53"/>
        <v>0</v>
      </c>
      <c r="AG402" s="13">
        <f t="shared" si="54"/>
        <v>0</v>
      </c>
      <c r="AI402" s="13">
        <f t="shared" si="55"/>
        <v>26340914.677083328</v>
      </c>
      <c r="AJ402" s="15"/>
    </row>
    <row r="403" spans="1:40" outlineLevel="1" x14ac:dyDescent="0.2">
      <c r="B403" s="11" t="str">
        <f>VLOOKUP(D403,'line assign basis'!$A$8:$D$788,2,FALSE)</f>
        <v>AMT-LH 250 Taylor HQ</v>
      </c>
      <c r="C403" s="14" t="s">
        <v>3294</v>
      </c>
      <c r="D403" s="56" t="s">
        <v>3905</v>
      </c>
      <c r="E403" s="14" t="str">
        <f>IFERROR(VLOOKUP(D403,'line assign basis'!$A$8:$D$622,4,FALSE),"")</f>
        <v>3L</v>
      </c>
      <c r="F403" s="32">
        <f>IFERROR(VLOOKUP($D403,'SAP Data'!$A$7:$OA$1791,F$4,FALSE),"")</f>
        <v>0</v>
      </c>
      <c r="G403" s="32">
        <f>IFERROR(VLOOKUP($D403,'SAP Data'!$A$7:$OA$1791,G$4,FALSE),"")</f>
        <v>0</v>
      </c>
      <c r="H403" s="32">
        <f>IFERROR(VLOOKUP($D403,'SAP Data'!$A$7:$OA$1791,H$4,FALSE),"")</f>
        <v>0</v>
      </c>
      <c r="I403" s="32">
        <f>IFERROR(VLOOKUP($D403,'SAP Data'!$A$7:$OA$1791,I$4,FALSE),"")</f>
        <v>0</v>
      </c>
      <c r="J403" s="32">
        <f>IFERROR(VLOOKUP($D403,'SAP Data'!$A$7:$OA$1791,J$4,FALSE),"")</f>
        <v>0</v>
      </c>
      <c r="K403" s="32">
        <f>IFERROR(VLOOKUP($D403,'SAP Data'!$A$7:$OA$1791,K$4,FALSE),"")</f>
        <v>0</v>
      </c>
      <c r="L403" s="32">
        <f>IFERROR(VLOOKUP($D403,'SAP Data'!$A$7:$OA$1795,L$4,FALSE),"")</f>
        <v>-121276.91</v>
      </c>
      <c r="M403" s="32">
        <f>IFERROR(VLOOKUP($D403,'SAP Data'!$A$7:$OA$1795,M$4,FALSE),"")</f>
        <v>-244326.79</v>
      </c>
      <c r="N403" s="32">
        <f>IFERROR(VLOOKUP($D403,'SAP Data'!$A$7:$OA$1795,N$4,FALSE),"")</f>
        <v>-368345.21</v>
      </c>
      <c r="O403" s="32">
        <f>IFERROR(VLOOKUP($D403,'SAP Data'!$A$7:$OA$1795,O$4,FALSE),"")</f>
        <v>-493752.28</v>
      </c>
      <c r="P403" s="32">
        <f>IFERROR(VLOOKUP($D403,'SAP Data'!$A$7:$OA$1795,P$4,FALSE),"")</f>
        <v>-619160.46</v>
      </c>
      <c r="Q403" s="32">
        <f>IFERROR(VLOOKUP($D403,'SAP Data'!$A$7:$OA$1795,Q$4,FALSE),"")</f>
        <v>-746086.33</v>
      </c>
      <c r="R403" s="32">
        <f>IFERROR(VLOOKUP($D403,'SAP Data'!$A$7:$OA$1795,R$4,FALSE),"")</f>
        <v>-872689.6</v>
      </c>
      <c r="T403" s="32">
        <f t="shared" si="48"/>
        <v>-252441.06499999997</v>
      </c>
      <c r="U403" s="13"/>
      <c r="V403" s="13">
        <f t="shared" si="49"/>
        <v>0</v>
      </c>
      <c r="Y403" s="13">
        <f t="shared" si="50"/>
        <v>0</v>
      </c>
      <c r="AA403" s="13">
        <f t="shared" si="51"/>
        <v>-27667.540724000006</v>
      </c>
      <c r="AC403" s="13">
        <f t="shared" si="52"/>
        <v>-224773.52427599998</v>
      </c>
      <c r="AE403" s="13">
        <f t="shared" si="53"/>
        <v>0</v>
      </c>
      <c r="AG403" s="13">
        <f t="shared" si="54"/>
        <v>-2.9103830456733704E-11</v>
      </c>
      <c r="AI403" s="13">
        <f t="shared" si="55"/>
        <v>-252441.06499999997</v>
      </c>
      <c r="AJ403" s="15"/>
    </row>
    <row r="404" spans="1:40" outlineLevel="1" x14ac:dyDescent="0.2">
      <c r="B404" s="11" t="str">
        <f>VLOOKUP(D404,'line assign basis'!$A$8:$D$788,2,FALSE)</f>
        <v>OPS LEASEHOLD IMPROV</v>
      </c>
      <c r="C404" s="14" t="s">
        <v>897</v>
      </c>
      <c r="D404" s="14" t="s">
        <v>895</v>
      </c>
      <c r="E404" s="14" t="str">
        <f>IFERROR(VLOOKUP(D404,'line assign basis'!$A$8:$D$622,4,FALSE),"")</f>
        <v>3L</v>
      </c>
      <c r="F404" s="32">
        <f>IFERROR(VLOOKUP($D404,'SAP Data'!$A$7:$OA$1791,F$4,FALSE),"")</f>
        <v>3369893.14</v>
      </c>
      <c r="G404" s="32">
        <f>IFERROR(VLOOKUP($D404,'SAP Data'!$A$7:$OA$1791,G$4,FALSE),"")</f>
        <v>3427067.18</v>
      </c>
      <c r="H404" s="32">
        <f>IFERROR(VLOOKUP($D404,'SAP Data'!$A$7:$OA$1791,H$4,FALSE),"")</f>
        <v>3468237.19</v>
      </c>
      <c r="I404" s="32">
        <f>IFERROR(VLOOKUP($D404,'SAP Data'!$A$7:$OA$1791,I$4,FALSE),"")</f>
        <v>3470957.71</v>
      </c>
      <c r="J404" s="32">
        <f>IFERROR(VLOOKUP($D404,'SAP Data'!$A$7:$OA$1791,J$4,FALSE),"")</f>
        <v>3487744.66</v>
      </c>
      <c r="K404" s="32">
        <f>IFERROR(VLOOKUP($D404,'SAP Data'!$A$7:$OA$1791,K$4,FALSE),"")</f>
        <v>3506014.35</v>
      </c>
      <c r="L404" s="32">
        <f>IFERROR(VLOOKUP($D404,'SAP Data'!$A$7:$OA$1795,L$4,FALSE),"")</f>
        <v>3521756.39</v>
      </c>
      <c r="M404" s="32">
        <f>IFERROR(VLOOKUP($D404,'SAP Data'!$A$7:$OA$1795,M$4,FALSE),"")</f>
        <v>3540530.21</v>
      </c>
      <c r="N404" s="32">
        <f>IFERROR(VLOOKUP($D404,'SAP Data'!$A$7:$OA$1795,N$4,FALSE),"")</f>
        <v>3556026.74</v>
      </c>
      <c r="O404" s="32">
        <f>IFERROR(VLOOKUP($D404,'SAP Data'!$A$7:$OA$1795,O$4,FALSE),"")</f>
        <v>3556928.85</v>
      </c>
      <c r="P404" s="32">
        <f>IFERROR(VLOOKUP($D404,'SAP Data'!$A$7:$OA$1795,P$4,FALSE),"")</f>
        <v>3559742.28</v>
      </c>
      <c r="Q404" s="32">
        <f>IFERROR(VLOOKUP($D404,'SAP Data'!$A$7:$OA$1795,Q$4,FALSE),"")</f>
        <v>3560654.21</v>
      </c>
      <c r="R404" s="32">
        <f>IFERROR(VLOOKUP($D404,'SAP Data'!$A$7:$OA$1795,R$4,FALSE),"")</f>
        <v>3561706.45</v>
      </c>
      <c r="T404" s="32">
        <f t="shared" si="48"/>
        <v>3510121.6304166671</v>
      </c>
      <c r="U404" s="13"/>
      <c r="V404" s="13">
        <f t="shared" si="49"/>
        <v>0</v>
      </c>
      <c r="Y404" s="13">
        <f t="shared" si="50"/>
        <v>0</v>
      </c>
      <c r="AA404" s="13">
        <f t="shared" si="51"/>
        <v>384709.33069366682</v>
      </c>
      <c r="AC404" s="13">
        <f t="shared" si="52"/>
        <v>3125412.2997230003</v>
      </c>
      <c r="AE404" s="13">
        <f t="shared" si="53"/>
        <v>0</v>
      </c>
      <c r="AG404" s="13">
        <f t="shared" si="54"/>
        <v>0</v>
      </c>
      <c r="AI404" s="13">
        <f t="shared" si="55"/>
        <v>3510121.6304166671</v>
      </c>
      <c r="AJ404" s="15"/>
    </row>
    <row r="405" spans="1:40" outlineLevel="1" x14ac:dyDescent="0.2">
      <c r="B405" s="11" t="str">
        <f>VLOOKUP(D405,'line assign basis'!$A$8:$D$788,2,FALSE)</f>
        <v>AMORT - OPS LEASEHOL</v>
      </c>
      <c r="C405" s="14" t="s">
        <v>900</v>
      </c>
      <c r="D405" s="14" t="s">
        <v>898</v>
      </c>
      <c r="E405" s="14" t="str">
        <f>IFERROR(VLOOKUP(D405,'line assign basis'!$A$8:$D$622,4,FALSE),"")</f>
        <v>3L</v>
      </c>
      <c r="F405" s="32">
        <f>IFERROR(VLOOKUP($D405,'SAP Data'!$A$7:$OA$1791,F$4,FALSE),"")</f>
        <v>-3203195.34</v>
      </c>
      <c r="G405" s="32">
        <f>IFERROR(VLOOKUP($D405,'SAP Data'!$A$7:$OA$1791,G$4,FALSE),"")</f>
        <v>-3206881.87</v>
      </c>
      <c r="H405" s="32">
        <f>IFERROR(VLOOKUP($D405,'SAP Data'!$A$7:$OA$1791,H$4,FALSE),"")</f>
        <v>-3210568.4</v>
      </c>
      <c r="I405" s="32">
        <f>IFERROR(VLOOKUP($D405,'SAP Data'!$A$7:$OA$1791,I$4,FALSE),"")</f>
        <v>-3214254.93</v>
      </c>
      <c r="J405" s="32">
        <f>IFERROR(VLOOKUP($D405,'SAP Data'!$A$7:$OA$1791,J$4,FALSE),"")</f>
        <v>-3217941.46</v>
      </c>
      <c r="K405" s="32">
        <f>IFERROR(VLOOKUP($D405,'SAP Data'!$A$7:$OA$1791,K$4,FALSE),"")</f>
        <v>-3221627.99</v>
      </c>
      <c r="L405" s="32">
        <f>IFERROR(VLOOKUP($D405,'SAP Data'!$A$7:$OA$1795,L$4,FALSE),"")</f>
        <v>-3225314.52</v>
      </c>
      <c r="M405" s="32">
        <f>IFERROR(VLOOKUP($D405,'SAP Data'!$A$7:$OA$1795,M$4,FALSE),"")</f>
        <v>-3229001.05</v>
      </c>
      <c r="N405" s="32">
        <f>IFERROR(VLOOKUP($D405,'SAP Data'!$A$7:$OA$1795,N$4,FALSE),"")</f>
        <v>-3232687.7</v>
      </c>
      <c r="O405" s="32">
        <f>IFERROR(VLOOKUP($D405,'SAP Data'!$A$7:$OA$1795,O$4,FALSE),"")</f>
        <v>-3232687.7</v>
      </c>
      <c r="P405" s="32">
        <f>IFERROR(VLOOKUP($D405,'SAP Data'!$A$7:$OA$1795,P$4,FALSE),"")</f>
        <v>-3232687.7</v>
      </c>
      <c r="Q405" s="32">
        <f>IFERROR(VLOOKUP($D405,'SAP Data'!$A$7:$OA$1795,Q$4,FALSE),"")</f>
        <v>-3232687.7</v>
      </c>
      <c r="R405" s="32">
        <f>IFERROR(VLOOKUP($D405,'SAP Data'!$A$7:$OA$1795,R$4,FALSE),"")</f>
        <v>-3232687.7</v>
      </c>
      <c r="T405" s="32">
        <f t="shared" si="48"/>
        <v>-3222856.8783333339</v>
      </c>
      <c r="U405" s="13"/>
      <c r="V405" s="13">
        <f t="shared" si="49"/>
        <v>0</v>
      </c>
      <c r="Y405" s="13">
        <f t="shared" si="50"/>
        <v>0</v>
      </c>
      <c r="AA405" s="13">
        <f t="shared" si="51"/>
        <v>-353225.11386533349</v>
      </c>
      <c r="AC405" s="13">
        <f t="shared" si="52"/>
        <v>-2869631.7644680003</v>
      </c>
      <c r="AE405" s="13">
        <f t="shared" si="53"/>
        <v>0</v>
      </c>
      <c r="AG405" s="13">
        <f t="shared" si="54"/>
        <v>0</v>
      </c>
      <c r="AI405" s="13">
        <f t="shared" si="55"/>
        <v>-3222856.8783333339</v>
      </c>
      <c r="AJ405" s="15"/>
    </row>
    <row r="406" spans="1:40" outlineLevel="1" x14ac:dyDescent="0.2">
      <c r="B406" s="11" t="str">
        <f>VLOOKUP(D406,'line assign basis'!$A$8:$D$788,2,FALSE)</f>
        <v>ALBANY LEASEHOLD IMP</v>
      </c>
      <c r="C406" s="14" t="s">
        <v>903</v>
      </c>
      <c r="D406" s="14" t="s">
        <v>901</v>
      </c>
      <c r="E406" s="14" t="str">
        <f>IFERROR(VLOOKUP(D406,'line assign basis'!$A$8:$D$622,4,FALSE),"")</f>
        <v>3L</v>
      </c>
      <c r="F406" s="32">
        <f>IFERROR(VLOOKUP($D406,'SAP Data'!$A$7:$OA$1791,F$4,FALSE),"")</f>
        <v>2722.5</v>
      </c>
      <c r="G406" s="32">
        <f>IFERROR(VLOOKUP($D406,'SAP Data'!$A$7:$OA$1791,G$4,FALSE),"")</f>
        <v>2722.5</v>
      </c>
      <c r="H406" s="32">
        <f>IFERROR(VLOOKUP($D406,'SAP Data'!$A$7:$OA$1791,H$4,FALSE),"")</f>
        <v>2722.5</v>
      </c>
      <c r="I406" s="32">
        <f>IFERROR(VLOOKUP($D406,'SAP Data'!$A$7:$OA$1791,I$4,FALSE),"")</f>
        <v>2722.5</v>
      </c>
      <c r="J406" s="32">
        <f>IFERROR(VLOOKUP($D406,'SAP Data'!$A$7:$OA$1791,J$4,FALSE),"")</f>
        <v>2722.5</v>
      </c>
      <c r="K406" s="32">
        <f>IFERROR(VLOOKUP($D406,'SAP Data'!$A$7:$OA$1791,K$4,FALSE),"")</f>
        <v>2722.5</v>
      </c>
      <c r="L406" s="32">
        <f>IFERROR(VLOOKUP($D406,'SAP Data'!$A$7:$OA$1795,L$4,FALSE),"")</f>
        <v>2722.5</v>
      </c>
      <c r="M406" s="32">
        <f>IFERROR(VLOOKUP($D406,'SAP Data'!$A$7:$OA$1795,M$4,FALSE),"")</f>
        <v>2722.5</v>
      </c>
      <c r="N406" s="32">
        <f>IFERROR(VLOOKUP($D406,'SAP Data'!$A$7:$OA$1795,N$4,FALSE),"")</f>
        <v>2722.5</v>
      </c>
      <c r="O406" s="32">
        <f>IFERROR(VLOOKUP($D406,'SAP Data'!$A$7:$OA$1795,O$4,FALSE),"")</f>
        <v>2722.5</v>
      </c>
      <c r="P406" s="32">
        <f>IFERROR(VLOOKUP($D406,'SAP Data'!$A$7:$OA$1795,P$4,FALSE),"")</f>
        <v>2722.5</v>
      </c>
      <c r="Q406" s="32">
        <f>IFERROR(VLOOKUP($D406,'SAP Data'!$A$7:$OA$1795,Q$4,FALSE),"")</f>
        <v>2722.5</v>
      </c>
      <c r="R406" s="32">
        <f>IFERROR(VLOOKUP($D406,'SAP Data'!$A$7:$OA$1795,R$4,FALSE),"")</f>
        <v>2722.5</v>
      </c>
      <c r="T406" s="32">
        <f t="shared" si="48"/>
        <v>2722.5</v>
      </c>
      <c r="U406" s="13"/>
      <c r="V406" s="13">
        <f t="shared" si="49"/>
        <v>0</v>
      </c>
      <c r="Y406" s="13">
        <f t="shared" si="50"/>
        <v>0</v>
      </c>
      <c r="AA406" s="13">
        <f t="shared" si="51"/>
        <v>298.38600000000008</v>
      </c>
      <c r="AC406" s="13">
        <f t="shared" si="52"/>
        <v>2424.114</v>
      </c>
      <c r="AE406" s="13">
        <f t="shared" si="53"/>
        <v>0</v>
      </c>
      <c r="AG406" s="13">
        <f t="shared" si="54"/>
        <v>0</v>
      </c>
      <c r="AI406" s="13">
        <f t="shared" si="55"/>
        <v>2722.5</v>
      </c>
      <c r="AJ406" s="15"/>
    </row>
    <row r="407" spans="1:40" outlineLevel="1" x14ac:dyDescent="0.2">
      <c r="B407" s="33" t="str">
        <f>VLOOKUP(D407,'line assign basis'!$A$8:$D$788,2,FALSE)</f>
        <v>AMORT - ALB LEASEHOL</v>
      </c>
      <c r="C407" s="63" t="s">
        <v>906</v>
      </c>
      <c r="D407" s="63" t="s">
        <v>904</v>
      </c>
      <c r="E407" s="63" t="str">
        <f>IFERROR(VLOOKUP(D407,'line assign basis'!$A$8:$D$622,4,FALSE),"")</f>
        <v>3L</v>
      </c>
      <c r="F407" s="32">
        <f>IFERROR(VLOOKUP($D407,'SAP Data'!$A$7:$OA$1791,F$4,FALSE),"")</f>
        <v>-2722.5</v>
      </c>
      <c r="G407" s="32">
        <f>IFERROR(VLOOKUP($D407,'SAP Data'!$A$7:$OA$1791,G$4,FALSE),"")</f>
        <v>-2722.5</v>
      </c>
      <c r="H407" s="32">
        <f>IFERROR(VLOOKUP($D407,'SAP Data'!$A$7:$OA$1791,H$4,FALSE),"")</f>
        <v>-2722.5</v>
      </c>
      <c r="I407" s="32">
        <f>IFERROR(VLOOKUP($D407,'SAP Data'!$A$7:$OA$1791,I$4,FALSE),"")</f>
        <v>-2722.5</v>
      </c>
      <c r="J407" s="32">
        <f>IFERROR(VLOOKUP($D407,'SAP Data'!$A$7:$OA$1791,J$4,FALSE),"")</f>
        <v>-2722.5</v>
      </c>
      <c r="K407" s="32">
        <f>IFERROR(VLOOKUP($D407,'SAP Data'!$A$7:$OA$1791,K$4,FALSE),"")</f>
        <v>-2722.5</v>
      </c>
      <c r="L407" s="32">
        <f>IFERROR(VLOOKUP($D407,'SAP Data'!$A$7:$OA$1795,L$4,FALSE),"")</f>
        <v>-2722.5</v>
      </c>
      <c r="M407" s="32">
        <f>IFERROR(VLOOKUP($D407,'SAP Data'!$A$7:$OA$1795,M$4,FALSE),"")</f>
        <v>-2722.5</v>
      </c>
      <c r="N407" s="32">
        <f>IFERROR(VLOOKUP($D407,'SAP Data'!$A$7:$OA$1795,N$4,FALSE),"")</f>
        <v>-2722.5</v>
      </c>
      <c r="O407" s="32">
        <f>IFERROR(VLOOKUP($D407,'SAP Data'!$A$7:$OA$1795,O$4,FALSE),"")</f>
        <v>-2722.5</v>
      </c>
      <c r="P407" s="32">
        <f>IFERROR(VLOOKUP($D407,'SAP Data'!$A$7:$OA$1795,P$4,FALSE),"")</f>
        <v>-2722.5</v>
      </c>
      <c r="Q407" s="32">
        <f>IFERROR(VLOOKUP($D407,'SAP Data'!$A$7:$OA$1795,Q$4,FALSE),"")</f>
        <v>-2722.5</v>
      </c>
      <c r="R407" s="32">
        <f>IFERROR(VLOOKUP($D407,'SAP Data'!$A$7:$OA$1795,R$4,FALSE),"")</f>
        <v>-2722.5</v>
      </c>
      <c r="T407" s="32">
        <f t="shared" si="48"/>
        <v>-2722.5</v>
      </c>
      <c r="U407" s="13"/>
      <c r="V407" s="13">
        <f t="shared" si="49"/>
        <v>0</v>
      </c>
      <c r="Y407" s="13">
        <f t="shared" si="50"/>
        <v>0</v>
      </c>
      <c r="AA407" s="13">
        <f t="shared" si="51"/>
        <v>-298.38600000000008</v>
      </c>
      <c r="AC407" s="13">
        <f t="shared" si="52"/>
        <v>-2424.114</v>
      </c>
      <c r="AE407" s="13">
        <f t="shared" si="53"/>
        <v>0</v>
      </c>
      <c r="AG407" s="13">
        <f t="shared" si="54"/>
        <v>0</v>
      </c>
      <c r="AI407" s="13">
        <f t="shared" si="55"/>
        <v>-2722.5</v>
      </c>
      <c r="AJ407" s="15"/>
    </row>
    <row r="408" spans="1:40" outlineLevel="1" x14ac:dyDescent="0.2">
      <c r="B408" s="33" t="str">
        <f>VLOOKUP(D408,'line assign basis'!$A$8:$D$788,2,FALSE)</f>
        <v>ONE NECK BEND LHI</v>
      </c>
      <c r="C408" s="63" t="s">
        <v>3300</v>
      </c>
      <c r="D408" s="187" t="s">
        <v>3906</v>
      </c>
      <c r="E408" s="63" t="str">
        <f>IFERROR(VLOOKUP(D408,'line assign basis'!$A$8:$D$622,4,FALSE),"")</f>
        <v>3L</v>
      </c>
      <c r="F408" s="32">
        <f>IFERROR(VLOOKUP($D408,'SAP Data'!$A$7:$OA$1791,F$4,FALSE),"")</f>
        <v>0</v>
      </c>
      <c r="G408" s="32">
        <f>IFERROR(VLOOKUP($D408,'SAP Data'!$A$7:$OA$1791,G$4,FALSE),"")</f>
        <v>0</v>
      </c>
      <c r="H408" s="32">
        <f>IFERROR(VLOOKUP($D408,'SAP Data'!$A$7:$OA$1791,H$4,FALSE),"")</f>
        <v>0</v>
      </c>
      <c r="I408" s="32">
        <f>IFERROR(VLOOKUP($D408,'SAP Data'!$A$7:$OA$1791,I$4,FALSE),"")</f>
        <v>0</v>
      </c>
      <c r="J408" s="32">
        <f>IFERROR(VLOOKUP($D408,'SAP Data'!$A$7:$OA$1791,J$4,FALSE),"")</f>
        <v>0</v>
      </c>
      <c r="K408" s="32">
        <f>IFERROR(VLOOKUP($D408,'SAP Data'!$A$7:$OA$1791,K$4,FALSE),"")</f>
        <v>149555</v>
      </c>
      <c r="L408" s="32">
        <f>IFERROR(VLOOKUP($D408,'SAP Data'!$A$7:$OA$1795,L$4,FALSE),"")</f>
        <v>149555</v>
      </c>
      <c r="M408" s="32">
        <f>IFERROR(VLOOKUP($D408,'SAP Data'!$A$7:$OA$1795,M$4,FALSE),"")</f>
        <v>149555</v>
      </c>
      <c r="N408" s="32">
        <f>IFERROR(VLOOKUP($D408,'SAP Data'!$A$7:$OA$1795,N$4,FALSE),"")</f>
        <v>149555</v>
      </c>
      <c r="O408" s="32">
        <f>IFERROR(VLOOKUP($D408,'SAP Data'!$A$7:$OA$1795,O$4,FALSE),"")</f>
        <v>149555</v>
      </c>
      <c r="P408" s="32">
        <f>IFERROR(VLOOKUP($D408,'SAP Data'!$A$7:$OA$1795,P$4,FALSE),"")</f>
        <v>149555</v>
      </c>
      <c r="Q408" s="32">
        <f>IFERROR(VLOOKUP($D408,'SAP Data'!$A$7:$OA$1795,Q$4,FALSE),"")</f>
        <v>149555</v>
      </c>
      <c r="R408" s="32">
        <f>IFERROR(VLOOKUP($D408,'SAP Data'!$A$7:$OA$1795,R$4,FALSE),"")</f>
        <v>153159.73000000001</v>
      </c>
      <c r="T408" s="32">
        <f t="shared" si="48"/>
        <v>93622.072083333333</v>
      </c>
      <c r="U408" s="13"/>
      <c r="V408" s="13">
        <f t="shared" si="49"/>
        <v>0</v>
      </c>
      <c r="Y408" s="13">
        <f t="shared" si="50"/>
        <v>0</v>
      </c>
      <c r="AA408" s="13">
        <f t="shared" si="51"/>
        <v>10260.979100333336</v>
      </c>
      <c r="AC408" s="13">
        <f t="shared" si="52"/>
        <v>83361.092982999995</v>
      </c>
      <c r="AE408" s="13">
        <f t="shared" si="53"/>
        <v>0</v>
      </c>
      <c r="AG408" s="13">
        <f t="shared" si="54"/>
        <v>0</v>
      </c>
      <c r="AI408" s="13">
        <f t="shared" si="55"/>
        <v>93622.072083333333</v>
      </c>
      <c r="AJ408" s="15"/>
    </row>
    <row r="409" spans="1:40" outlineLevel="1" x14ac:dyDescent="0.2">
      <c r="B409" s="33"/>
      <c r="C409" s="63"/>
      <c r="D409" s="63"/>
      <c r="E409" s="63" t="str">
        <f>IFERROR(VLOOKUP(D409,'line assign basis'!$A$8:$D$614,4,FALSE),"")</f>
        <v/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T409" s="32"/>
      <c r="U409" s="13"/>
      <c r="V409" s="32"/>
      <c r="Y409" s="13">
        <f t="shared" si="50"/>
        <v>0</v>
      </c>
      <c r="AA409" s="13">
        <f t="shared" si="51"/>
        <v>0</v>
      </c>
      <c r="AC409" s="13">
        <f t="shared" si="52"/>
        <v>0</v>
      </c>
      <c r="AE409" s="13">
        <f t="shared" si="53"/>
        <v>0</v>
      </c>
      <c r="AG409" s="13">
        <f t="shared" si="54"/>
        <v>0</v>
      </c>
      <c r="AI409" s="13">
        <f t="shared" si="55"/>
        <v>0</v>
      </c>
      <c r="AJ409" s="15"/>
      <c r="AK409" s="33"/>
      <c r="AL409" s="33"/>
      <c r="AM409" s="33"/>
      <c r="AN409" s="33"/>
    </row>
    <row r="410" spans="1:40" s="33" customFormat="1" ht="13.5" outlineLevel="1" thickBot="1" x14ac:dyDescent="0.25">
      <c r="A410" s="63"/>
      <c r="B410" s="46"/>
      <c r="C410" s="62"/>
      <c r="D410" s="62"/>
      <c r="E410" s="62" t="str">
        <f>IFERROR(VLOOKUP(D410,'line assign basis'!$A$8:$D$614,4,FALSE),"")</f>
        <v/>
      </c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32"/>
      <c r="T410" s="61"/>
      <c r="U410" s="61"/>
      <c r="V410" s="61"/>
      <c r="W410" s="46"/>
      <c r="X410" s="46"/>
      <c r="Y410" s="61"/>
      <c r="Z410" s="61"/>
      <c r="AA410" s="210"/>
      <c r="AB410" s="61"/>
      <c r="AC410" s="61"/>
      <c r="AD410" s="61"/>
      <c r="AE410" s="61"/>
      <c r="AF410" s="46"/>
      <c r="AG410" s="61"/>
      <c r="AI410" s="32"/>
      <c r="AJ410" s="15"/>
      <c r="AK410" s="16"/>
      <c r="AL410" s="16"/>
      <c r="AM410" s="16"/>
      <c r="AN410" s="16"/>
    </row>
    <row r="411" spans="1:40" s="16" customFormat="1" x14ac:dyDescent="0.2">
      <c r="A411" s="39"/>
      <c r="B411" s="31" t="s">
        <v>2730</v>
      </c>
      <c r="C411" s="19"/>
      <c r="D411" s="19"/>
      <c r="E411" s="19" t="str">
        <f>IFERROR(VLOOKUP(D411,'line assign basis'!$A$8:$D$614,4,FALSE),"")</f>
        <v/>
      </c>
      <c r="F411" s="50">
        <f t="shared" ref="F411:R411" si="56">SUM(F7:F409)</f>
        <v>3172085663.6799998</v>
      </c>
      <c r="G411" s="50">
        <f t="shared" si="56"/>
        <v>3203808455.3999987</v>
      </c>
      <c r="H411" s="50">
        <f t="shared" si="56"/>
        <v>3287722839.0699997</v>
      </c>
      <c r="I411" s="50">
        <f t="shared" si="56"/>
        <v>3337697371.8600025</v>
      </c>
      <c r="J411" s="50">
        <f t="shared" si="56"/>
        <v>3329220482.6700039</v>
      </c>
      <c r="K411" s="50">
        <f t="shared" si="56"/>
        <v>3328927988.3900042</v>
      </c>
      <c r="L411" s="50">
        <f t="shared" si="56"/>
        <v>3848614687.650003</v>
      </c>
      <c r="M411" s="50">
        <f t="shared" si="56"/>
        <v>3831128716.8800011</v>
      </c>
      <c r="N411" s="50">
        <f t="shared" si="56"/>
        <v>3736909237.0200009</v>
      </c>
      <c r="O411" s="50">
        <f t="shared" si="56"/>
        <v>3505135460.5800028</v>
      </c>
      <c r="P411" s="50">
        <f t="shared" si="56"/>
        <v>3473455684.360003</v>
      </c>
      <c r="Q411" s="50">
        <f t="shared" si="56"/>
        <v>3459233016.0800028</v>
      </c>
      <c r="R411" s="50">
        <f t="shared" si="56"/>
        <v>3489514312.050004</v>
      </c>
      <c r="S411" s="50"/>
      <c r="T411" s="50">
        <f>IFERROR((F411/2+SUM(G411:Q411)+R411/2)/12,"")</f>
        <v>3472721160.6520848</v>
      </c>
      <c r="U411" s="50"/>
      <c r="V411" s="13"/>
      <c r="W411" s="50"/>
      <c r="X411" s="50"/>
      <c r="Y411" s="50"/>
      <c r="Z411" s="50"/>
      <c r="AA411" s="50"/>
      <c r="AB411" s="50"/>
      <c r="AC411" s="50"/>
      <c r="AD411" s="50"/>
      <c r="AE411" s="50"/>
      <c r="AF411" s="31"/>
      <c r="AG411" s="50"/>
      <c r="AI411" s="50"/>
      <c r="AJ411" s="15"/>
    </row>
    <row r="412" spans="1:40" s="16" customFormat="1" x14ac:dyDescent="0.2">
      <c r="A412" s="39"/>
      <c r="B412" s="31"/>
      <c r="C412" s="19"/>
      <c r="D412" s="19"/>
      <c r="E412" s="19" t="str">
        <f>IFERROR(VLOOKUP(D412,'line assign basis'!$A$8:$D$614,4,FALSE),"")</f>
        <v/>
      </c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13"/>
      <c r="W412" s="50"/>
      <c r="X412" s="50"/>
      <c r="Y412" s="50"/>
      <c r="Z412" s="50"/>
      <c r="AA412" s="50"/>
      <c r="AB412" s="50"/>
      <c r="AC412" s="50"/>
      <c r="AD412" s="50"/>
      <c r="AE412" s="50"/>
      <c r="AF412" s="31"/>
      <c r="AG412" s="50"/>
      <c r="AI412" s="43"/>
      <c r="AJ412" s="15"/>
      <c r="AK412" s="11"/>
      <c r="AL412" s="11"/>
      <c r="AM412" s="11"/>
      <c r="AN412" s="11"/>
    </row>
    <row r="413" spans="1:40" x14ac:dyDescent="0.2">
      <c r="E413" s="14" t="str">
        <f>IFERROR(VLOOKUP(D413,'line assign basis'!$A$8:$D$614,4,FALSE),"")</f>
        <v/>
      </c>
      <c r="F413" s="248"/>
      <c r="G413" s="248"/>
      <c r="H413" s="248"/>
      <c r="I413" s="248"/>
      <c r="J413" s="248"/>
      <c r="K413" s="248"/>
      <c r="L413" s="248"/>
      <c r="M413" s="248"/>
      <c r="N413" s="248"/>
      <c r="O413" s="249"/>
      <c r="T413" s="32"/>
      <c r="U413" s="13"/>
      <c r="AG413" s="13"/>
      <c r="AI413" s="13"/>
      <c r="AJ413" s="15"/>
    </row>
    <row r="414" spans="1:40" outlineLevel="1" x14ac:dyDescent="0.2">
      <c r="B414" s="11" t="str">
        <f>VLOOKUP(D414,'line assign basis'!$A$8:$D$788,2,FALSE)</f>
        <v>A/P INTERCO-HLD</v>
      </c>
      <c r="C414" s="14" t="s">
        <v>1640</v>
      </c>
      <c r="D414" s="14" t="s">
        <v>2712</v>
      </c>
      <c r="E414" s="14">
        <f>IFERROR(VLOOKUP(D414,'line assign basis'!$A$8:$D$622,4,FALSE),"")</f>
        <v>2</v>
      </c>
      <c r="F414" s="32">
        <f>IFERROR(VLOOKUP($D414,'SAP Data'!$A$7:$OA$1791,F$4,FALSE),"")</f>
        <v>-1407575.94</v>
      </c>
      <c r="G414" s="32">
        <f>IFERROR(VLOOKUP($D414,'SAP Data'!$A$7:$OA$1791,G$4,FALSE),"")</f>
        <v>-98620</v>
      </c>
      <c r="H414" s="32">
        <f>IFERROR(VLOOKUP($D414,'SAP Data'!$A$7:$OA$1791,H$4,FALSE),"")</f>
        <v>-273010</v>
      </c>
      <c r="I414" s="32">
        <f>IFERROR(VLOOKUP($D414,'SAP Data'!$A$7:$OA$1791,I$4,FALSE),"")</f>
        <v>-285149</v>
      </c>
      <c r="J414" s="32">
        <f>IFERROR(VLOOKUP($D414,'SAP Data'!$A$7:$OA$1791,J$4,FALSE),"")</f>
        <v>-112173</v>
      </c>
      <c r="K414" s="32">
        <f>IFERROR(VLOOKUP($D414,'SAP Data'!$A$7:$OA$1791,K$4,FALSE),"")</f>
        <v>-115199</v>
      </c>
      <c r="L414" s="32">
        <f>IFERROR(VLOOKUP($D414,'SAP Data'!$A$7:$OA$1791,L$4,FALSE),"")</f>
        <v>-3463431.21</v>
      </c>
      <c r="M414" s="32">
        <f>IFERROR(VLOOKUP($D414,'SAP Data'!$A$7:$OA$1791,M$4,FALSE),"")</f>
        <v>-113902.81</v>
      </c>
      <c r="N414" s="32">
        <f>IFERROR(VLOOKUP($D414,'SAP Data'!$A$7:$OA$1791,N$4,FALSE),"")</f>
        <v>-113897.81</v>
      </c>
      <c r="O414" s="32">
        <f>IFERROR(VLOOKUP($D414,'SAP Data'!$A$7:$OA$1791,O$4,FALSE),"")</f>
        <v>-390934.7</v>
      </c>
      <c r="P414" s="32">
        <f>IFERROR(VLOOKUP($D414,'SAP Data'!$A$7:$OA$1791,P$4,FALSE),"")</f>
        <v>-101982</v>
      </c>
      <c r="Q414" s="32">
        <f>IFERROR(VLOOKUP($D414,'SAP Data'!$A$7:$OA$1791,Q$4,FALSE),"")</f>
        <v>-107513</v>
      </c>
      <c r="R414" s="32">
        <f>IFERROR(VLOOKUP($D414,'SAP Data'!$A$7:$OA$1791,R$4,FALSE),"")</f>
        <v>-338246.03</v>
      </c>
      <c r="T414" s="32">
        <f t="shared" ref="T414:T445" si="57">IFERROR((F414/2+SUM(G414:Q414)+R414/2)/12,"")</f>
        <v>-504060.29291666654</v>
      </c>
      <c r="U414" s="13"/>
      <c r="V414" s="32"/>
      <c r="W414" s="13">
        <f t="shared" ref="W414:W445" si="58">IF($E414=5,T414,0)</f>
        <v>0</v>
      </c>
      <c r="Y414" s="13">
        <f t="shared" ref="Y414:Y445" si="59">IF(E414=1,T414,0)</f>
        <v>0</v>
      </c>
      <c r="AA414" s="13">
        <f t="shared" ref="AA414:AA445" si="60">_xlfn.IFS($D414="252012",AI414*$AM$21,$D414="252014",AI414*$AM$21,$D414="252022",AI414*$AM$21,$D414="252024",AI414*$AM$21,$D414="252032",AI414*$AM$21,$D414="252034",AI414*$AM$21,$E414=3,AI414*0,$E414="3P",AI414*$AM$16,$E414="3D",AI414*$AM$17,$E414="3G",AI414*$AM$19,$E414="3L",AI414*$AM$20,$E414&lt;=2,0,$E414&gt;=4,0)</f>
        <v>0</v>
      </c>
      <c r="AC414" s="13">
        <f t="shared" ref="AC414:AC445" si="61">IFERROR(AI414-AA414,"")</f>
        <v>0</v>
      </c>
      <c r="AE414" s="13">
        <f t="shared" ref="AE414:AE445" si="62">IF($E414=2,T414,0)</f>
        <v>-504060.29291666654</v>
      </c>
      <c r="AG414" s="13">
        <f t="shared" ref="AG414:AG445" si="63">IFERROR(SUM(V414:W414,Y414,AA414:AE414)-T414,"")</f>
        <v>0</v>
      </c>
      <c r="AI414" s="13">
        <f t="shared" ref="AI414:AI445" si="64">_xlfn.IFS($E414=3,T414,$E414="3P",T414,$E414="3D",T414,$E414="3G",T414,$E414="3L",T414,$E414&lt;=2,0,$E414&gt;=4,0)</f>
        <v>0</v>
      </c>
      <c r="AJ414" s="15"/>
    </row>
    <row r="415" spans="1:40" outlineLevel="1" x14ac:dyDescent="0.2">
      <c r="B415" s="11" t="str">
        <f>VLOOKUP(D415,'line assign basis'!$A$8:$D$788,2,FALSE)</f>
        <v>A/P INTERCO-NWNGS</v>
      </c>
      <c r="C415" s="14" t="s">
        <v>908</v>
      </c>
      <c r="D415" s="14" t="str">
        <f>RIGHT(C415,6)</f>
        <v>234042</v>
      </c>
      <c r="E415" s="14">
        <f>IFERROR(VLOOKUP(D415,'line assign basis'!$A$8:$D$622,4,FALSE),"")</f>
        <v>2</v>
      </c>
      <c r="F415" s="32">
        <f>IFERROR(VLOOKUP($D415,'SAP Data'!$A$7:$OA$1791,F$4,FALSE),"")</f>
        <v>-12178.9</v>
      </c>
      <c r="G415" s="32">
        <f>IFERROR(VLOOKUP($D415,'SAP Data'!$A$7:$OA$1791,G$4,FALSE),"")</f>
        <v>-9762.9500000000007</v>
      </c>
      <c r="H415" s="32">
        <f>IFERROR(VLOOKUP($D415,'SAP Data'!$A$7:$OA$1791,H$4,FALSE),"")</f>
        <v>-12065.84</v>
      </c>
      <c r="I415" s="32">
        <f>IFERROR(VLOOKUP($D415,'SAP Data'!$A$7:$OA$1791,I$4,FALSE),"")</f>
        <v>-9345.93</v>
      </c>
      <c r="J415" s="32">
        <f>IFERROR(VLOOKUP($D415,'SAP Data'!$A$7:$OA$1791,J$4,FALSE),"")</f>
        <v>-8954.5300000000007</v>
      </c>
      <c r="K415" s="32">
        <f>IFERROR(VLOOKUP($D415,'SAP Data'!$A$7:$OA$1791,K$4,FALSE),"")</f>
        <v>-9212.6</v>
      </c>
      <c r="L415" s="32">
        <f>IFERROR(VLOOKUP($D415,'SAP Data'!$A$7:$OA$1791,L$4,FALSE),"")</f>
        <v>-9196.4</v>
      </c>
      <c r="M415" s="32">
        <f>IFERROR(VLOOKUP($D415,'SAP Data'!$A$7:$OA$1791,M$4,FALSE),"")</f>
        <v>-816.33</v>
      </c>
      <c r="N415" s="32">
        <f>IFERROR(VLOOKUP($D415,'SAP Data'!$A$7:$OA$1791,N$4,FALSE),"")</f>
        <v>-1127.8399999999999</v>
      </c>
      <c r="O415" s="32">
        <f>IFERROR(VLOOKUP($D415,'SAP Data'!$A$7:$OA$1791,O$4,FALSE),"")</f>
        <v>-841.36</v>
      </c>
      <c r="P415" s="32">
        <f>IFERROR(VLOOKUP($D415,'SAP Data'!$A$7:$OA$1791,P$4,FALSE),"")</f>
        <v>0</v>
      </c>
      <c r="Q415" s="32">
        <f>IFERROR(VLOOKUP($D415,'SAP Data'!$A$7:$OA$1791,Q$4,FALSE),"")</f>
        <v>-143.24</v>
      </c>
      <c r="R415" s="32">
        <f>IFERROR(VLOOKUP($D415,'SAP Data'!$A$7:$OA$1791,R$4,FALSE),"")</f>
        <v>0</v>
      </c>
      <c r="T415" s="32">
        <f t="shared" si="57"/>
        <v>-5629.7058333333334</v>
      </c>
      <c r="U415" s="13"/>
      <c r="V415" s="32"/>
      <c r="W415" s="13">
        <f t="shared" si="58"/>
        <v>0</v>
      </c>
      <c r="Y415" s="13">
        <f t="shared" si="59"/>
        <v>0</v>
      </c>
      <c r="AA415" s="13">
        <f t="shared" si="60"/>
        <v>0</v>
      </c>
      <c r="AC415" s="13">
        <f t="shared" si="61"/>
        <v>0</v>
      </c>
      <c r="AE415" s="13">
        <f t="shared" si="62"/>
        <v>-5629.7058333333334</v>
      </c>
      <c r="AG415" s="13">
        <f t="shared" si="63"/>
        <v>0</v>
      </c>
      <c r="AI415" s="13">
        <f t="shared" si="64"/>
        <v>0</v>
      </c>
      <c r="AJ415" s="15"/>
    </row>
    <row r="416" spans="1:40" outlineLevel="1" x14ac:dyDescent="0.2">
      <c r="B416" s="11" t="str">
        <f>VLOOKUP(D416,'line assign basis'!$A$8:$D$788,2,FALSE)</f>
        <v>A/P INTERCO-GRS</v>
      </c>
      <c r="C416" s="14" t="s">
        <v>1500</v>
      </c>
      <c r="D416" s="29" t="str">
        <f>RIGHT(C416,6)</f>
        <v>234401</v>
      </c>
      <c r="E416" s="14">
        <f>IFERROR(VLOOKUP(D416,'line assign basis'!$A$8:$D$622,4,FALSE),"")</f>
        <v>2</v>
      </c>
      <c r="F416" s="32">
        <f>IFERROR(VLOOKUP($D416,'SAP Data'!$A$7:$OA$1791,F$4,FALSE),"")</f>
        <v>0</v>
      </c>
      <c r="G416" s="32">
        <f>IFERROR(VLOOKUP($D416,'SAP Data'!$A$7:$OA$1791,G$4,FALSE),"")</f>
        <v>0</v>
      </c>
      <c r="H416" s="32">
        <f>IFERROR(VLOOKUP($D416,'SAP Data'!$A$7:$OA$1791,H$4,FALSE),"")</f>
        <v>0</v>
      </c>
      <c r="I416" s="32">
        <f>IFERROR(VLOOKUP($D416,'SAP Data'!$A$7:$OA$1791,I$4,FALSE),"")</f>
        <v>0</v>
      </c>
      <c r="J416" s="32">
        <f>IFERROR(VLOOKUP($D416,'SAP Data'!$A$7:$OA$1791,J$4,FALSE),"")</f>
        <v>0</v>
      </c>
      <c r="K416" s="32">
        <f>IFERROR(VLOOKUP($D416,'SAP Data'!$A$7:$OA$1791,K$4,FALSE),"")</f>
        <v>0</v>
      </c>
      <c r="L416" s="32">
        <f>IFERROR(VLOOKUP($D416,'SAP Data'!$A$7:$OA$1791,L$4,FALSE),"")</f>
        <v>0</v>
      </c>
      <c r="M416" s="32">
        <f>IFERROR(VLOOKUP($D416,'SAP Data'!$A$7:$OA$1791,M$4,FALSE),"")</f>
        <v>0</v>
      </c>
      <c r="N416" s="32">
        <f>IFERROR(VLOOKUP($D416,'SAP Data'!$A$7:$OA$1791,N$4,FALSE),"")</f>
        <v>0</v>
      </c>
      <c r="O416" s="32">
        <f>IFERROR(VLOOKUP($D416,'SAP Data'!$A$7:$OA$1791,O$4,FALSE),"")</f>
        <v>0</v>
      </c>
      <c r="P416" s="32">
        <f>IFERROR(VLOOKUP($D416,'SAP Data'!$A$7:$OA$1791,P$4,FALSE),"")</f>
        <v>0</v>
      </c>
      <c r="Q416" s="32">
        <f>IFERROR(VLOOKUP($D416,'SAP Data'!$A$7:$OA$1791,Q$4,FALSE),"")</f>
        <v>0</v>
      </c>
      <c r="R416" s="32">
        <f>IFERROR(VLOOKUP($D416,'SAP Data'!$A$7:$OA$1791,R$4,FALSE),"")</f>
        <v>0</v>
      </c>
      <c r="T416" s="32">
        <f t="shared" si="57"/>
        <v>0</v>
      </c>
      <c r="U416" s="13"/>
      <c r="V416" s="32"/>
      <c r="W416" s="13">
        <f t="shared" si="58"/>
        <v>0</v>
      </c>
      <c r="Y416" s="13">
        <f t="shared" si="59"/>
        <v>0</v>
      </c>
      <c r="AA416" s="13">
        <f t="shared" si="60"/>
        <v>0</v>
      </c>
      <c r="AC416" s="13">
        <f t="shared" si="61"/>
        <v>0</v>
      </c>
      <c r="AE416" s="13">
        <f t="shared" si="62"/>
        <v>0</v>
      </c>
      <c r="AG416" s="13">
        <f t="shared" si="63"/>
        <v>0</v>
      </c>
      <c r="AI416" s="13">
        <f t="shared" si="64"/>
        <v>0</v>
      </c>
      <c r="AJ416" s="15"/>
      <c r="AK416" s="13"/>
      <c r="AL416" s="13"/>
    </row>
    <row r="417" spans="2:36" outlineLevel="1" x14ac:dyDescent="0.2">
      <c r="B417" s="11" t="str">
        <f>VLOOKUP(D417,'line assign basis'!$A$8:$D$788,2,FALSE)</f>
        <v>A/P TAX SHARE-HLD</v>
      </c>
      <c r="C417" s="14" t="s">
        <v>1642</v>
      </c>
      <c r="D417" s="14" t="s">
        <v>2713</v>
      </c>
      <c r="E417" s="14">
        <f>IFERROR(VLOOKUP(D417,'line assign basis'!$A$8:$D$622,4,FALSE),"")</f>
        <v>2</v>
      </c>
      <c r="F417" s="32">
        <f>IFERROR(VLOOKUP($D417,'SAP Data'!$A$7:$OA$1791,F$4,FALSE),"")</f>
        <v>-2764867.19</v>
      </c>
      <c r="G417" s="32">
        <f>IFERROR(VLOOKUP($D417,'SAP Data'!$A$7:$OA$1791,G$4,FALSE),"")</f>
        <v>-2370323.19</v>
      </c>
      <c r="H417" s="32">
        <f>IFERROR(VLOOKUP($D417,'SAP Data'!$A$7:$OA$1791,H$4,FALSE),"")</f>
        <v>-3806340.19</v>
      </c>
      <c r="I417" s="32">
        <f>IFERROR(VLOOKUP($D417,'SAP Data'!$A$7:$OA$1791,I$4,FALSE),"")</f>
        <v>-1251724.19</v>
      </c>
      <c r="J417" s="32">
        <f>IFERROR(VLOOKUP($D417,'SAP Data'!$A$7:$OA$1791,J$4,FALSE),"")</f>
        <v>-4999959.1900000004</v>
      </c>
      <c r="K417" s="32">
        <f>IFERROR(VLOOKUP($D417,'SAP Data'!$A$7:$OA$1791,K$4,FALSE),"")</f>
        <v>-8843807.1899999995</v>
      </c>
      <c r="L417" s="32">
        <f>IFERROR(VLOOKUP($D417,'SAP Data'!$A$7:$OA$1791,L$4,FALSE),"")</f>
        <v>-17880329.190000001</v>
      </c>
      <c r="M417" s="32">
        <f>IFERROR(VLOOKUP($D417,'SAP Data'!$A$7:$OA$1791,M$4,FALSE),"")</f>
        <v>-18911715.190000001</v>
      </c>
      <c r="N417" s="32">
        <f>IFERROR(VLOOKUP($D417,'SAP Data'!$A$7:$OA$1791,N$4,FALSE),"")</f>
        <v>-18392857.190000001</v>
      </c>
      <c r="O417" s="32">
        <f>IFERROR(VLOOKUP($D417,'SAP Data'!$A$7:$OA$1791,O$4,FALSE),"")</f>
        <v>-18058399.190000001</v>
      </c>
      <c r="P417" s="32">
        <f>IFERROR(VLOOKUP($D417,'SAP Data'!$A$7:$OA$1791,P$4,FALSE),"")</f>
        <v>-14939313.189999999</v>
      </c>
      <c r="Q417" s="32">
        <f>IFERROR(VLOOKUP($D417,'SAP Data'!$A$7:$OA$1791,Q$4,FALSE),"")</f>
        <v>-11633960.189999999</v>
      </c>
      <c r="R417" s="32">
        <f>IFERROR(VLOOKUP($D417,'SAP Data'!$A$7:$OA$1791,R$4,FALSE),"")</f>
        <v>-10795609.189999999</v>
      </c>
      <c r="T417" s="32">
        <f t="shared" si="57"/>
        <v>-10655747.189999999</v>
      </c>
      <c r="U417" s="13"/>
      <c r="V417" s="32"/>
      <c r="W417" s="13">
        <f t="shared" si="58"/>
        <v>0</v>
      </c>
      <c r="Y417" s="13">
        <f t="shared" si="59"/>
        <v>0</v>
      </c>
      <c r="AA417" s="13">
        <f t="shared" si="60"/>
        <v>0</v>
      </c>
      <c r="AC417" s="13">
        <f t="shared" si="61"/>
        <v>0</v>
      </c>
      <c r="AE417" s="13">
        <f t="shared" si="62"/>
        <v>-10655747.189999999</v>
      </c>
      <c r="AG417" s="13">
        <f t="shared" si="63"/>
        <v>0</v>
      </c>
      <c r="AI417" s="13">
        <f t="shared" si="64"/>
        <v>0</v>
      </c>
      <c r="AJ417" s="15"/>
    </row>
    <row r="418" spans="2:36" outlineLevel="1" x14ac:dyDescent="0.2">
      <c r="B418" s="11" t="str">
        <f>VLOOKUP(D418,'line assign basis'!$A$8:$D$788,2,FALSE)</f>
        <v>A/P TAX SHARE-NW ENE</v>
      </c>
      <c r="C418" s="14" t="s">
        <v>911</v>
      </c>
      <c r="D418" s="14" t="str">
        <f t="shared" ref="D418:D423" si="65">RIGHT(C418,6)</f>
        <v>234905</v>
      </c>
      <c r="E418" s="14">
        <f>IFERROR(VLOOKUP(D418,'line assign basis'!$A$8:$D$622,4,FALSE),"")</f>
        <v>2</v>
      </c>
      <c r="F418" s="32">
        <f>IFERROR(VLOOKUP($D418,'SAP Data'!$A$7:$OA$1791,F$4,FALSE),"")</f>
        <v>-13820395</v>
      </c>
      <c r="G418" s="32">
        <f>IFERROR(VLOOKUP($D418,'SAP Data'!$A$7:$OA$1791,G$4,FALSE),"")</f>
        <v>-12401201</v>
      </c>
      <c r="H418" s="32">
        <f>IFERROR(VLOOKUP($D418,'SAP Data'!$A$7:$OA$1791,H$4,FALSE),"")</f>
        <v>-13684641</v>
      </c>
      <c r="I418" s="32">
        <f>IFERROR(VLOOKUP($D418,'SAP Data'!$A$7:$OA$1791,I$4,FALSE),"")</f>
        <v>-16956986</v>
      </c>
      <c r="J418" s="32">
        <f>IFERROR(VLOOKUP($D418,'SAP Data'!$A$7:$OA$1791,J$4,FALSE),"")</f>
        <v>-16484665</v>
      </c>
      <c r="K418" s="32">
        <f>IFERROR(VLOOKUP($D418,'SAP Data'!$A$7:$OA$1791,K$4,FALSE),"")</f>
        <v>-16528201</v>
      </c>
      <c r="L418" s="32">
        <f>IFERROR(VLOOKUP($D418,'SAP Data'!$A$7:$OA$1791,L$4,FALSE),"")</f>
        <v>-17564269</v>
      </c>
      <c r="M418" s="32">
        <f>IFERROR(VLOOKUP($D418,'SAP Data'!$A$7:$OA$1791,M$4,FALSE),"")</f>
        <v>-17510649</v>
      </c>
      <c r="N418" s="32">
        <f>IFERROR(VLOOKUP($D418,'SAP Data'!$A$7:$OA$1791,N$4,FALSE),"")</f>
        <v>-17124956</v>
      </c>
      <c r="O418" s="32">
        <f>IFERROR(VLOOKUP($D418,'SAP Data'!$A$7:$OA$1791,O$4,FALSE),"")</f>
        <v>-16651853</v>
      </c>
      <c r="P418" s="32">
        <f>IFERROR(VLOOKUP($D418,'SAP Data'!$A$7:$OA$1791,P$4,FALSE),"")</f>
        <v>-15999102</v>
      </c>
      <c r="Q418" s="32">
        <f>IFERROR(VLOOKUP($D418,'SAP Data'!$A$7:$OA$1791,Q$4,FALSE),"")</f>
        <v>-16179673</v>
      </c>
      <c r="R418" s="32">
        <f>IFERROR(VLOOKUP($D418,'SAP Data'!$A$7:$OA$1791,R$4,FALSE),"")</f>
        <v>-14546324</v>
      </c>
      <c r="T418" s="32">
        <f t="shared" si="57"/>
        <v>-15939129.625</v>
      </c>
      <c r="U418" s="13"/>
      <c r="V418" s="32"/>
      <c r="W418" s="13">
        <f t="shared" si="58"/>
        <v>0</v>
      </c>
      <c r="Y418" s="13">
        <f t="shared" si="59"/>
        <v>0</v>
      </c>
      <c r="AA418" s="13">
        <f t="shared" si="60"/>
        <v>0</v>
      </c>
      <c r="AC418" s="13">
        <f t="shared" si="61"/>
        <v>0</v>
      </c>
      <c r="AE418" s="13">
        <f t="shared" si="62"/>
        <v>-15939129.625</v>
      </c>
      <c r="AG418" s="13">
        <f t="shared" si="63"/>
        <v>0</v>
      </c>
      <c r="AI418" s="13">
        <f t="shared" si="64"/>
        <v>0</v>
      </c>
      <c r="AJ418" s="15"/>
    </row>
    <row r="419" spans="2:36" outlineLevel="1" x14ac:dyDescent="0.2">
      <c r="B419" s="11" t="str">
        <f>VLOOKUP(D419,'line assign basis'!$A$8:$D$788,2,FALSE)</f>
        <v>A/P TAX SHARE-GRS</v>
      </c>
      <c r="C419" s="14" t="s">
        <v>913</v>
      </c>
      <c r="D419" s="14" t="str">
        <f t="shared" si="65"/>
        <v>234915</v>
      </c>
      <c r="E419" s="14">
        <f>IFERROR(VLOOKUP(D419,'line assign basis'!$A$8:$D$622,4,FALSE),"")</f>
        <v>2</v>
      </c>
      <c r="F419" s="32">
        <f>IFERROR(VLOOKUP($D419,'SAP Data'!$A$7:$OA$1791,F$4,FALSE),"")</f>
        <v>0</v>
      </c>
      <c r="G419" s="32">
        <f>IFERROR(VLOOKUP($D419,'SAP Data'!$A$7:$OA$1791,G$4,FALSE),"")</f>
        <v>0</v>
      </c>
      <c r="H419" s="32">
        <f>IFERROR(VLOOKUP($D419,'SAP Data'!$A$7:$OA$1791,H$4,FALSE),"")</f>
        <v>0</v>
      </c>
      <c r="I419" s="32">
        <f>IFERROR(VLOOKUP($D419,'SAP Data'!$A$7:$OA$1791,I$4,FALSE),"")</f>
        <v>0</v>
      </c>
      <c r="J419" s="32">
        <f>IFERROR(VLOOKUP($D419,'SAP Data'!$A$7:$OA$1791,J$4,FALSE),"")</f>
        <v>0</v>
      </c>
      <c r="K419" s="32">
        <f>IFERROR(VLOOKUP($D419,'SAP Data'!$A$7:$OA$1791,K$4,FALSE),"")</f>
        <v>0</v>
      </c>
      <c r="L419" s="32">
        <f>IFERROR(VLOOKUP($D419,'SAP Data'!$A$7:$OA$1791,L$4,FALSE),"")</f>
        <v>0</v>
      </c>
      <c r="M419" s="32">
        <f>IFERROR(VLOOKUP($D419,'SAP Data'!$A$7:$OA$1791,M$4,FALSE),"")</f>
        <v>0</v>
      </c>
      <c r="N419" s="32">
        <f>IFERROR(VLOOKUP($D419,'SAP Data'!$A$7:$OA$1791,N$4,FALSE),"")</f>
        <v>0</v>
      </c>
      <c r="O419" s="32">
        <f>IFERROR(VLOOKUP($D419,'SAP Data'!$A$7:$OA$1791,O$4,FALSE),"")</f>
        <v>0</v>
      </c>
      <c r="P419" s="32">
        <f>IFERROR(VLOOKUP($D419,'SAP Data'!$A$7:$OA$1791,P$4,FALSE),"")</f>
        <v>0</v>
      </c>
      <c r="Q419" s="32">
        <f>IFERROR(VLOOKUP($D419,'SAP Data'!$A$7:$OA$1791,Q$4,FALSE),"")</f>
        <v>0</v>
      </c>
      <c r="R419" s="32">
        <f>IFERROR(VLOOKUP($D419,'SAP Data'!$A$7:$OA$1791,R$4,FALSE),"")</f>
        <v>0</v>
      </c>
      <c r="T419" s="32">
        <f t="shared" si="57"/>
        <v>0</v>
      </c>
      <c r="U419" s="13"/>
      <c r="V419" s="32"/>
      <c r="W419" s="13">
        <f t="shared" si="58"/>
        <v>0</v>
      </c>
      <c r="Y419" s="13">
        <f t="shared" si="59"/>
        <v>0</v>
      </c>
      <c r="AA419" s="13">
        <f t="shared" si="60"/>
        <v>0</v>
      </c>
      <c r="AC419" s="13">
        <f t="shared" si="61"/>
        <v>0</v>
      </c>
      <c r="AE419" s="13">
        <f t="shared" si="62"/>
        <v>0</v>
      </c>
      <c r="AG419" s="13">
        <f t="shared" si="63"/>
        <v>0</v>
      </c>
      <c r="AI419" s="13">
        <f t="shared" si="64"/>
        <v>0</v>
      </c>
      <c r="AJ419" s="15"/>
    </row>
    <row r="420" spans="2:36" outlineLevel="1" x14ac:dyDescent="0.2">
      <c r="B420" s="11" t="str">
        <f>VLOOKUP(D420,'line assign basis'!$A$8:$D$788,2,FALSE)</f>
        <v>A/P TAX SHARE-NWNGS</v>
      </c>
      <c r="C420" s="14" t="s">
        <v>915</v>
      </c>
      <c r="D420" s="14" t="str">
        <f t="shared" si="65"/>
        <v>234920</v>
      </c>
      <c r="E420" s="14">
        <f>IFERROR(VLOOKUP(D420,'line assign basis'!$A$8:$D$622,4,FALSE),"")</f>
        <v>2</v>
      </c>
      <c r="F420" s="32">
        <f>IFERROR(VLOOKUP($D420,'SAP Data'!$A$7:$OA$1791,F$4,FALSE),"")</f>
        <v>0</v>
      </c>
      <c r="G420" s="32">
        <f>IFERROR(VLOOKUP($D420,'SAP Data'!$A$7:$OA$1791,G$4,FALSE),"")</f>
        <v>0</v>
      </c>
      <c r="H420" s="32">
        <f>IFERROR(VLOOKUP($D420,'SAP Data'!$A$7:$OA$1791,H$4,FALSE),"")</f>
        <v>0</v>
      </c>
      <c r="I420" s="32">
        <f>IFERROR(VLOOKUP($D420,'SAP Data'!$A$7:$OA$1791,I$4,FALSE),"")</f>
        <v>0</v>
      </c>
      <c r="J420" s="32">
        <f>IFERROR(VLOOKUP($D420,'SAP Data'!$A$7:$OA$1791,J$4,FALSE),"")</f>
        <v>0</v>
      </c>
      <c r="K420" s="32">
        <f>IFERROR(VLOOKUP($D420,'SAP Data'!$A$7:$OA$1791,K$4,FALSE),"")</f>
        <v>0</v>
      </c>
      <c r="L420" s="32">
        <f>IFERROR(VLOOKUP($D420,'SAP Data'!$A$7:$OA$1791,L$4,FALSE),"")</f>
        <v>0</v>
      </c>
      <c r="M420" s="32">
        <f>IFERROR(VLOOKUP($D420,'SAP Data'!$A$7:$OA$1791,M$4,FALSE),"")</f>
        <v>0</v>
      </c>
      <c r="N420" s="32">
        <f>IFERROR(VLOOKUP($D420,'SAP Data'!$A$7:$OA$1791,N$4,FALSE),"")</f>
        <v>0</v>
      </c>
      <c r="O420" s="32">
        <f>IFERROR(VLOOKUP($D420,'SAP Data'!$A$7:$OA$1791,O$4,FALSE),"")</f>
        <v>0</v>
      </c>
      <c r="P420" s="32">
        <f>IFERROR(VLOOKUP($D420,'SAP Data'!$A$7:$OA$1791,P$4,FALSE),"")</f>
        <v>0</v>
      </c>
      <c r="Q420" s="32">
        <f>IFERROR(VLOOKUP($D420,'SAP Data'!$A$7:$OA$1791,Q$4,FALSE),"")</f>
        <v>0</v>
      </c>
      <c r="R420" s="32">
        <f>IFERROR(VLOOKUP($D420,'SAP Data'!$A$7:$OA$1791,R$4,FALSE),"")</f>
        <v>0</v>
      </c>
      <c r="T420" s="32">
        <f t="shared" si="57"/>
        <v>0</v>
      </c>
      <c r="U420" s="13"/>
      <c r="V420" s="32"/>
      <c r="W420" s="13">
        <f t="shared" si="58"/>
        <v>0</v>
      </c>
      <c r="Y420" s="13">
        <f t="shared" si="59"/>
        <v>0</v>
      </c>
      <c r="AA420" s="13">
        <f t="shared" si="60"/>
        <v>0</v>
      </c>
      <c r="AC420" s="13">
        <f t="shared" si="61"/>
        <v>0</v>
      </c>
      <c r="AE420" s="13">
        <f t="shared" si="62"/>
        <v>0</v>
      </c>
      <c r="AG420" s="13">
        <f t="shared" si="63"/>
        <v>0</v>
      </c>
      <c r="AI420" s="13">
        <f t="shared" si="64"/>
        <v>0</v>
      </c>
      <c r="AJ420" s="15"/>
    </row>
    <row r="421" spans="2:36" outlineLevel="1" x14ac:dyDescent="0.2">
      <c r="B421" s="11" t="str">
        <f>VLOOKUP(D421,'line assign basis'!$A$8:$D$788,2,FALSE)</f>
        <v>A/P TAX SHARE-NWNEN</v>
      </c>
      <c r="C421" s="14" t="s">
        <v>917</v>
      </c>
      <c r="D421" s="14" t="str">
        <f t="shared" si="65"/>
        <v>234925</v>
      </c>
      <c r="E421" s="14">
        <f>IFERROR(VLOOKUP(D421,'line assign basis'!$A$8:$D$622,4,FALSE),"")</f>
        <v>2</v>
      </c>
      <c r="F421" s="32">
        <f>IFERROR(VLOOKUP($D421,'SAP Data'!$A$7:$OA$1791,F$4,FALSE),"")</f>
        <v>0</v>
      </c>
      <c r="G421" s="32">
        <f>IFERROR(VLOOKUP($D421,'SAP Data'!$A$7:$OA$1791,G$4,FALSE),"")</f>
        <v>0</v>
      </c>
      <c r="H421" s="32">
        <f>IFERROR(VLOOKUP($D421,'SAP Data'!$A$7:$OA$1791,H$4,FALSE),"")</f>
        <v>0</v>
      </c>
      <c r="I421" s="32">
        <f>IFERROR(VLOOKUP($D421,'SAP Data'!$A$7:$OA$1791,I$4,FALSE),"")</f>
        <v>0</v>
      </c>
      <c r="J421" s="32">
        <f>IFERROR(VLOOKUP($D421,'SAP Data'!$A$7:$OA$1791,J$4,FALSE),"")</f>
        <v>0</v>
      </c>
      <c r="K421" s="32">
        <f>IFERROR(VLOOKUP($D421,'SAP Data'!$A$7:$OA$1791,K$4,FALSE),"")</f>
        <v>0</v>
      </c>
      <c r="L421" s="32">
        <f>IFERROR(VLOOKUP($D421,'SAP Data'!$A$7:$OA$1791,L$4,FALSE),"")</f>
        <v>0</v>
      </c>
      <c r="M421" s="32">
        <f>IFERROR(VLOOKUP($D421,'SAP Data'!$A$7:$OA$1791,M$4,FALSE),"")</f>
        <v>0</v>
      </c>
      <c r="N421" s="32">
        <f>IFERROR(VLOOKUP($D421,'SAP Data'!$A$7:$OA$1791,N$4,FALSE),"")</f>
        <v>0</v>
      </c>
      <c r="O421" s="32">
        <f>IFERROR(VLOOKUP($D421,'SAP Data'!$A$7:$OA$1791,O$4,FALSE),"")</f>
        <v>0</v>
      </c>
      <c r="P421" s="32">
        <f>IFERROR(VLOOKUP($D421,'SAP Data'!$A$7:$OA$1791,P$4,FALSE),"")</f>
        <v>0</v>
      </c>
      <c r="Q421" s="32">
        <f>IFERROR(VLOOKUP($D421,'SAP Data'!$A$7:$OA$1791,Q$4,FALSE),"")</f>
        <v>0</v>
      </c>
      <c r="R421" s="32">
        <f>IFERROR(VLOOKUP($D421,'SAP Data'!$A$7:$OA$1791,R$4,FALSE),"")</f>
        <v>0</v>
      </c>
      <c r="T421" s="32">
        <f t="shared" si="57"/>
        <v>0</v>
      </c>
      <c r="U421" s="13"/>
      <c r="V421" s="32"/>
      <c r="W421" s="13">
        <f t="shared" si="58"/>
        <v>0</v>
      </c>
      <c r="Y421" s="13">
        <f t="shared" si="59"/>
        <v>0</v>
      </c>
      <c r="AA421" s="13">
        <f t="shared" si="60"/>
        <v>0</v>
      </c>
      <c r="AC421" s="13">
        <f t="shared" si="61"/>
        <v>0</v>
      </c>
      <c r="AE421" s="13">
        <f t="shared" si="62"/>
        <v>0</v>
      </c>
      <c r="AG421" s="13">
        <f t="shared" si="63"/>
        <v>0</v>
      </c>
      <c r="AI421" s="13">
        <f t="shared" si="64"/>
        <v>0</v>
      </c>
      <c r="AJ421" s="15"/>
    </row>
    <row r="422" spans="2:36" outlineLevel="1" x14ac:dyDescent="0.2">
      <c r="B422" s="11" t="str">
        <f>VLOOKUP(D422,'line assign basis'!$A$8:$D$788,2,FALSE)</f>
        <v>COMMON STOCK</v>
      </c>
      <c r="C422" s="14" t="s">
        <v>920</v>
      </c>
      <c r="D422" s="14" t="str">
        <f t="shared" si="65"/>
        <v>201000</v>
      </c>
      <c r="E422" s="14">
        <f>IFERROR(VLOOKUP(D422,'line assign basis'!$A$8:$D$622,4,FALSE),"")</f>
        <v>1</v>
      </c>
      <c r="F422" s="32">
        <f>IFERROR(VLOOKUP($D422,'SAP Data'!$A$7:$OA$1791,F$4,FALSE),"")</f>
        <v>0</v>
      </c>
      <c r="G422" s="32">
        <f>IFERROR(VLOOKUP($D422,'SAP Data'!$A$7:$OA$1791,G$4,FALSE),"")</f>
        <v>0</v>
      </c>
      <c r="H422" s="32">
        <f>IFERROR(VLOOKUP($D422,'SAP Data'!$A$7:$OA$1791,H$4,FALSE),"")</f>
        <v>0</v>
      </c>
      <c r="I422" s="32">
        <f>IFERROR(VLOOKUP($D422,'SAP Data'!$A$7:$OA$1791,I$4,FALSE),"")</f>
        <v>0</v>
      </c>
      <c r="J422" s="32">
        <f>IFERROR(VLOOKUP($D422,'SAP Data'!$A$7:$OA$1791,J$4,FALSE),"")</f>
        <v>0</v>
      </c>
      <c r="K422" s="32">
        <f>IFERROR(VLOOKUP($D422,'SAP Data'!$A$7:$OA$1791,K$4,FALSE),"")</f>
        <v>0</v>
      </c>
      <c r="L422" s="32">
        <f>IFERROR(VLOOKUP($D422,'SAP Data'!$A$7:$OA$1791,L$4,FALSE),"")</f>
        <v>0</v>
      </c>
      <c r="M422" s="32">
        <f>IFERROR(VLOOKUP($D422,'SAP Data'!$A$7:$OA$1791,M$4,FALSE),"")</f>
        <v>0</v>
      </c>
      <c r="N422" s="32">
        <f>IFERROR(VLOOKUP($D422,'SAP Data'!$A$7:$OA$1791,N$4,FALSE),"")</f>
        <v>0</v>
      </c>
      <c r="O422" s="32">
        <f>IFERROR(VLOOKUP($D422,'SAP Data'!$A$7:$OA$1791,O$4,FALSE),"")</f>
        <v>0</v>
      </c>
      <c r="P422" s="32">
        <f>IFERROR(VLOOKUP($D422,'SAP Data'!$A$7:$OA$1791,P$4,FALSE),"")</f>
        <v>0</v>
      </c>
      <c r="Q422" s="32">
        <f>IFERROR(VLOOKUP($D422,'SAP Data'!$A$7:$OA$1791,Q$4,FALSE),"")</f>
        <v>0</v>
      </c>
      <c r="R422" s="32">
        <f>IFERROR(VLOOKUP($D422,'SAP Data'!$A$7:$OA$1791,R$4,FALSE),"")</f>
        <v>0</v>
      </c>
      <c r="T422" s="32">
        <f t="shared" si="57"/>
        <v>0</v>
      </c>
      <c r="U422" s="13"/>
      <c r="V422" s="32"/>
      <c r="W422" s="13">
        <f t="shared" si="58"/>
        <v>0</v>
      </c>
      <c r="Y422" s="13">
        <f t="shared" si="59"/>
        <v>0</v>
      </c>
      <c r="AA422" s="13">
        <f t="shared" si="60"/>
        <v>0</v>
      </c>
      <c r="AC422" s="13">
        <f t="shared" si="61"/>
        <v>0</v>
      </c>
      <c r="AE422" s="13">
        <f t="shared" si="62"/>
        <v>0</v>
      </c>
      <c r="AG422" s="13">
        <f t="shared" si="63"/>
        <v>0</v>
      </c>
      <c r="AI422" s="13">
        <f t="shared" si="64"/>
        <v>0</v>
      </c>
      <c r="AJ422" s="15"/>
    </row>
    <row r="423" spans="2:36" outlineLevel="1" x14ac:dyDescent="0.2">
      <c r="B423" s="11" t="str">
        <f>VLOOKUP(D423,'line assign basis'!$A$8:$D$788,2,FALSE)</f>
        <v>COMMON STOCK - NO PA</v>
      </c>
      <c r="C423" s="14" t="s">
        <v>923</v>
      </c>
      <c r="D423" s="14" t="str">
        <f t="shared" si="65"/>
        <v>201100</v>
      </c>
      <c r="E423" s="14">
        <f>IFERROR(VLOOKUP(D423,'line assign basis'!$A$8:$D$622,4,FALSE),"")</f>
        <v>1</v>
      </c>
      <c r="F423" s="32">
        <f>IFERROR(VLOOKUP($D423,'SAP Data'!$A$7:$OA$1791,F$4,FALSE),"")</f>
        <v>-449904224.92000002</v>
      </c>
      <c r="G423" s="32">
        <f>IFERROR(VLOOKUP($D423,'SAP Data'!$A$7:$OA$1791,G$4,FALSE),"")</f>
        <v>-449904224.92000002</v>
      </c>
      <c r="H423" s="32">
        <f>IFERROR(VLOOKUP($D423,'SAP Data'!$A$7:$OA$1791,H$4,FALSE),"")</f>
        <v>-449904224.92000002</v>
      </c>
      <c r="I423" s="32">
        <f>IFERROR(VLOOKUP($D423,'SAP Data'!$A$7:$OA$1791,I$4,FALSE),"")</f>
        <v>-449904224.92000002</v>
      </c>
      <c r="J423" s="32">
        <f>IFERROR(VLOOKUP($D423,'SAP Data'!$A$7:$OA$1791,J$4,FALSE),"")</f>
        <v>-449904224.92000002</v>
      </c>
      <c r="K423" s="32">
        <f>IFERROR(VLOOKUP($D423,'SAP Data'!$A$7:$OA$1791,K$4,FALSE),"")</f>
        <v>-449904224.92000002</v>
      </c>
      <c r="L423" s="32">
        <f>IFERROR(VLOOKUP($D423,'SAP Data'!$A$7:$OA$1791,L$4,FALSE),"")</f>
        <v>-449904224.92000002</v>
      </c>
      <c r="M423" s="32">
        <f>IFERROR(VLOOKUP($D423,'SAP Data'!$A$7:$OA$1791,M$4,FALSE),"")</f>
        <v>-449904224.92000002</v>
      </c>
      <c r="N423" s="32">
        <f>IFERROR(VLOOKUP($D423,'SAP Data'!$A$7:$OA$1791,N$4,FALSE),"")</f>
        <v>-449904224.92000002</v>
      </c>
      <c r="O423" s="32">
        <f>IFERROR(VLOOKUP($D423,'SAP Data'!$A$7:$OA$1791,O$4,FALSE),"")</f>
        <v>-449904224.92000002</v>
      </c>
      <c r="P423" s="32">
        <f>IFERROR(VLOOKUP($D423,'SAP Data'!$A$7:$OA$1791,P$4,FALSE),"")</f>
        <v>-449904224.92000002</v>
      </c>
      <c r="Q423" s="32">
        <f>IFERROR(VLOOKUP($D423,'SAP Data'!$A$7:$OA$1791,Q$4,FALSE),"")</f>
        <v>-449904224.92000002</v>
      </c>
      <c r="R423" s="32">
        <f>IFERROR(VLOOKUP($D423,'SAP Data'!$A$7:$OA$1791,R$4,FALSE),"")</f>
        <v>-449904224.92000002</v>
      </c>
      <c r="T423" s="32">
        <f t="shared" si="57"/>
        <v>-449904224.92000002</v>
      </c>
      <c r="U423" s="13"/>
      <c r="V423" s="32"/>
      <c r="W423" s="13">
        <f t="shared" si="58"/>
        <v>0</v>
      </c>
      <c r="Y423" s="13">
        <f t="shared" si="59"/>
        <v>-449904224.92000002</v>
      </c>
      <c r="AA423" s="13">
        <f t="shared" si="60"/>
        <v>0</v>
      </c>
      <c r="AC423" s="13">
        <f t="shared" si="61"/>
        <v>0</v>
      </c>
      <c r="AE423" s="13">
        <f t="shared" si="62"/>
        <v>0</v>
      </c>
      <c r="AG423" s="13">
        <f t="shared" si="63"/>
        <v>0</v>
      </c>
      <c r="AI423" s="13">
        <f t="shared" si="64"/>
        <v>0</v>
      </c>
      <c r="AJ423" s="15"/>
    </row>
    <row r="424" spans="2:36" outlineLevel="1" x14ac:dyDescent="0.2">
      <c r="B424" s="11" t="str">
        <f>VLOOKUP(D424,'line assign basis'!$A$8:$D$788,2,FALSE)</f>
        <v>CAPITAL</v>
      </c>
      <c r="C424" s="14" t="s">
        <v>2888</v>
      </c>
      <c r="D424" s="14" t="s">
        <v>2889</v>
      </c>
      <c r="E424" s="14">
        <f>IFERROR(VLOOKUP(D424,'line assign basis'!$A$8:$D$622,4,FALSE),"")</f>
        <v>1</v>
      </c>
      <c r="F424" s="32">
        <f>IFERROR(VLOOKUP($D424,'SAP Data'!$A$7:$OA$1791,F$4,FALSE),"")</f>
        <v>-93182343.75</v>
      </c>
      <c r="G424" s="32">
        <f>IFERROR(VLOOKUP($D424,'SAP Data'!$A$7:$OA$1791,G$4,FALSE),"")</f>
        <v>-93182343.75</v>
      </c>
      <c r="H424" s="32">
        <f>IFERROR(VLOOKUP($D424,'SAP Data'!$A$7:$OA$1791,H$4,FALSE),"")</f>
        <v>-93182343.75</v>
      </c>
      <c r="I424" s="32">
        <f>IFERROR(VLOOKUP($D424,'SAP Data'!$A$7:$OA$1791,I$4,FALSE),"")</f>
        <v>-93182343.75</v>
      </c>
      <c r="J424" s="32">
        <f>IFERROR(VLOOKUP($D424,'SAP Data'!$A$7:$OA$1791,J$4,FALSE),"")</f>
        <v>-93182343.75</v>
      </c>
      <c r="K424" s="32">
        <f>IFERROR(VLOOKUP($D424,'SAP Data'!$A$7:$OA$1791,K$4,FALSE),"")</f>
        <v>-93182343.75</v>
      </c>
      <c r="L424" s="32">
        <f>IFERROR(VLOOKUP($D424,'SAP Data'!$A$7:$OA$1791,L$4,FALSE),"")</f>
        <v>-93182343.75</v>
      </c>
      <c r="M424" s="32">
        <f>IFERROR(VLOOKUP($D424,'SAP Data'!$A$7:$OA$1791,M$4,FALSE),"")</f>
        <v>-93182343.75</v>
      </c>
      <c r="N424" s="32">
        <f>IFERROR(VLOOKUP($D424,'SAP Data'!$A$7:$OA$1791,N$4,FALSE),"")</f>
        <v>-93182343.75</v>
      </c>
      <c r="O424" s="32">
        <f>IFERROR(VLOOKUP($D424,'SAP Data'!$A$7:$OA$1791,O$4,FALSE),"")</f>
        <v>-93182343.75</v>
      </c>
      <c r="P424" s="32">
        <f>IFERROR(VLOOKUP($D424,'SAP Data'!$A$7:$OA$1791,P$4,FALSE),"")</f>
        <v>-93182343.75</v>
      </c>
      <c r="Q424" s="32">
        <f>IFERROR(VLOOKUP($D424,'SAP Data'!$A$7:$OA$1791,Q$4,FALSE),"")</f>
        <v>-93182343.75</v>
      </c>
      <c r="R424" s="32">
        <f>IFERROR(VLOOKUP($D424,'SAP Data'!$A$7:$OA$1791,R$4,FALSE),"")</f>
        <v>-93182343.75</v>
      </c>
      <c r="T424" s="32">
        <f t="shared" si="57"/>
        <v>-93182343.75</v>
      </c>
      <c r="U424" s="13"/>
      <c r="V424" s="32"/>
      <c r="W424" s="13">
        <f t="shared" si="58"/>
        <v>0</v>
      </c>
      <c r="Y424" s="13">
        <f t="shared" si="59"/>
        <v>-93182343.75</v>
      </c>
      <c r="AA424" s="13">
        <f t="shared" si="60"/>
        <v>0</v>
      </c>
      <c r="AC424" s="13">
        <f t="shared" si="61"/>
        <v>0</v>
      </c>
      <c r="AE424" s="13">
        <f t="shared" si="62"/>
        <v>0</v>
      </c>
      <c r="AG424" s="13">
        <f t="shared" si="63"/>
        <v>0</v>
      </c>
      <c r="AI424" s="13">
        <f t="shared" si="64"/>
        <v>0</v>
      </c>
      <c r="AJ424" s="15"/>
    </row>
    <row r="425" spans="2:36" outlineLevel="1" x14ac:dyDescent="0.2">
      <c r="B425" s="11" t="str">
        <f>VLOOKUP(D425,'line assign basis'!$A$8:$D$788,2,FALSE)</f>
        <v>CS EXP - DRIP &amp; ESPP</v>
      </c>
      <c r="C425" s="14" t="s">
        <v>926</v>
      </c>
      <c r="D425" s="14" t="str">
        <f t="shared" ref="D425:D442" si="66">RIGHT(C425,6)</f>
        <v>214001</v>
      </c>
      <c r="E425" s="14">
        <f>IFERROR(VLOOKUP(D425,'line assign basis'!$A$8:$D$622,4,FALSE),"")</f>
        <v>1</v>
      </c>
      <c r="F425" s="32">
        <f>IFERROR(VLOOKUP($D425,'SAP Data'!$A$7:$OA$1791,F$4,FALSE),"")</f>
        <v>6880.06</v>
      </c>
      <c r="G425" s="32">
        <f>IFERROR(VLOOKUP($D425,'SAP Data'!$A$7:$OA$1791,G$4,FALSE),"")</f>
        <v>6880.06</v>
      </c>
      <c r="H425" s="32">
        <f>IFERROR(VLOOKUP($D425,'SAP Data'!$A$7:$OA$1791,H$4,FALSE),"")</f>
        <v>6880.06</v>
      </c>
      <c r="I425" s="32">
        <f>IFERROR(VLOOKUP($D425,'SAP Data'!$A$7:$OA$1791,I$4,FALSE),"")</f>
        <v>6880.06</v>
      </c>
      <c r="J425" s="32">
        <f>IFERROR(VLOOKUP($D425,'SAP Data'!$A$7:$OA$1791,J$4,FALSE),"")</f>
        <v>6880.06</v>
      </c>
      <c r="K425" s="32">
        <f>IFERROR(VLOOKUP($D425,'SAP Data'!$A$7:$OA$1791,K$4,FALSE),"")</f>
        <v>6880.06</v>
      </c>
      <c r="L425" s="32">
        <f>IFERROR(VLOOKUP($D425,'SAP Data'!$A$7:$OA$1791,L$4,FALSE),"")</f>
        <v>6880.06</v>
      </c>
      <c r="M425" s="32">
        <f>IFERROR(VLOOKUP($D425,'SAP Data'!$A$7:$OA$1791,M$4,FALSE),"")</f>
        <v>6880.06</v>
      </c>
      <c r="N425" s="32">
        <f>IFERROR(VLOOKUP($D425,'SAP Data'!$A$7:$OA$1791,N$4,FALSE),"")</f>
        <v>6880.06</v>
      </c>
      <c r="O425" s="32">
        <f>IFERROR(VLOOKUP($D425,'SAP Data'!$A$7:$OA$1791,O$4,FALSE),"")</f>
        <v>6880.06</v>
      </c>
      <c r="P425" s="32">
        <f>IFERROR(VLOOKUP($D425,'SAP Data'!$A$7:$OA$1791,P$4,FALSE),"")</f>
        <v>6880.06</v>
      </c>
      <c r="Q425" s="32">
        <f>IFERROR(VLOOKUP($D425,'SAP Data'!$A$7:$OA$1791,Q$4,FALSE),"")</f>
        <v>6880.06</v>
      </c>
      <c r="R425" s="32">
        <f>IFERROR(VLOOKUP($D425,'SAP Data'!$A$7:$OA$1791,R$4,FALSE),"")</f>
        <v>6880.06</v>
      </c>
      <c r="T425" s="32">
        <f t="shared" si="57"/>
        <v>6880.0599999999986</v>
      </c>
      <c r="U425" s="13"/>
      <c r="V425" s="32"/>
      <c r="W425" s="13">
        <f t="shared" si="58"/>
        <v>0</v>
      </c>
      <c r="Y425" s="13">
        <f t="shared" si="59"/>
        <v>6880.0599999999986</v>
      </c>
      <c r="AA425" s="13">
        <f t="shared" si="60"/>
        <v>0</v>
      </c>
      <c r="AC425" s="13">
        <f t="shared" si="61"/>
        <v>0</v>
      </c>
      <c r="AE425" s="13">
        <f t="shared" si="62"/>
        <v>0</v>
      </c>
      <c r="AG425" s="13">
        <f t="shared" si="63"/>
        <v>0</v>
      </c>
      <c r="AI425" s="13">
        <f t="shared" si="64"/>
        <v>0</v>
      </c>
      <c r="AJ425" s="15"/>
    </row>
    <row r="426" spans="2:36" outlineLevel="1" x14ac:dyDescent="0.2">
      <c r="B426" s="11" t="str">
        <f>VLOOKUP(D426,'line assign basis'!$A$8:$D$788,2,FALSE)</f>
        <v>CS EXP - Issuance</v>
      </c>
      <c r="C426" s="14" t="s">
        <v>929</v>
      </c>
      <c r="D426" s="14" t="str">
        <f t="shared" si="66"/>
        <v>214002</v>
      </c>
      <c r="E426" s="14">
        <f>IFERROR(VLOOKUP(D426,'line assign basis'!$A$8:$D$622,4,FALSE),"")</f>
        <v>1</v>
      </c>
      <c r="F426" s="32">
        <f>IFERROR(VLOOKUP($D426,'SAP Data'!$A$7:$OA$1791,F$4,FALSE),"")</f>
        <v>4111283.18</v>
      </c>
      <c r="G426" s="32">
        <f>IFERROR(VLOOKUP($D426,'SAP Data'!$A$7:$OA$1791,G$4,FALSE),"")</f>
        <v>4111283.18</v>
      </c>
      <c r="H426" s="32">
        <f>IFERROR(VLOOKUP($D426,'SAP Data'!$A$7:$OA$1791,H$4,FALSE),"")</f>
        <v>4152368.18</v>
      </c>
      <c r="I426" s="32">
        <f>IFERROR(VLOOKUP($D426,'SAP Data'!$A$7:$OA$1791,I$4,FALSE),"")</f>
        <v>4188234.08</v>
      </c>
      <c r="J426" s="32">
        <f>IFERROR(VLOOKUP($D426,'SAP Data'!$A$7:$OA$1791,J$4,FALSE),"")</f>
        <v>4138693.68</v>
      </c>
      <c r="K426" s="32">
        <f>IFERROR(VLOOKUP($D426,'SAP Data'!$A$7:$OA$1791,K$4,FALSE),"")</f>
        <v>4156934.68</v>
      </c>
      <c r="L426" s="32">
        <f>IFERROR(VLOOKUP($D426,'SAP Data'!$A$7:$OA$1791,L$4,FALSE),"")</f>
        <v>4188234.08</v>
      </c>
      <c r="M426" s="32">
        <f>IFERROR(VLOOKUP($D426,'SAP Data'!$A$7:$OA$1791,M$4,FALSE),"")</f>
        <v>4188234.08</v>
      </c>
      <c r="N426" s="32">
        <f>IFERROR(VLOOKUP($D426,'SAP Data'!$A$7:$OA$1791,N$4,FALSE),"")</f>
        <v>4188234.08</v>
      </c>
      <c r="O426" s="32">
        <f>IFERROR(VLOOKUP($D426,'SAP Data'!$A$7:$OA$1791,O$4,FALSE),"")</f>
        <v>4188234.08</v>
      </c>
      <c r="P426" s="32">
        <f>IFERROR(VLOOKUP($D426,'SAP Data'!$A$7:$OA$1791,P$4,FALSE),"")</f>
        <v>4188234.08</v>
      </c>
      <c r="Q426" s="32">
        <f>IFERROR(VLOOKUP($D426,'SAP Data'!$A$7:$OA$1791,Q$4,FALSE),"")</f>
        <v>4188234.08</v>
      </c>
      <c r="R426" s="32">
        <f>IFERROR(VLOOKUP($D426,'SAP Data'!$A$7:$OA$1791,R$4,FALSE),"")</f>
        <v>4188234.08</v>
      </c>
      <c r="T426" s="32">
        <f t="shared" si="57"/>
        <v>4168889.7424999997</v>
      </c>
      <c r="U426" s="13"/>
      <c r="V426" s="32"/>
      <c r="W426" s="13">
        <f t="shared" si="58"/>
        <v>0</v>
      </c>
      <c r="Y426" s="13">
        <f t="shared" si="59"/>
        <v>4168889.7424999997</v>
      </c>
      <c r="AA426" s="13">
        <f t="shared" si="60"/>
        <v>0</v>
      </c>
      <c r="AC426" s="13">
        <f t="shared" si="61"/>
        <v>0</v>
      </c>
      <c r="AE426" s="13">
        <f t="shared" si="62"/>
        <v>0</v>
      </c>
      <c r="AG426" s="13">
        <f t="shared" si="63"/>
        <v>0</v>
      </c>
      <c r="AI426" s="13">
        <f t="shared" si="64"/>
        <v>0</v>
      </c>
      <c r="AJ426" s="15"/>
    </row>
    <row r="427" spans="2:36" outlineLevel="1" x14ac:dyDescent="0.2">
      <c r="B427" s="11" t="str">
        <f>VLOOKUP(D427,'line assign basis'!$A$8:$D$788,2,FALSE)</f>
        <v>PREM-CAP STOCK-OTHER</v>
      </c>
      <c r="C427" s="14" t="s">
        <v>932</v>
      </c>
      <c r="D427" s="14" t="str">
        <f t="shared" si="66"/>
        <v>207001</v>
      </c>
      <c r="E427" s="14">
        <f>IFERROR(VLOOKUP(D427,'line assign basis'!$A$8:$D$622,4,FALSE),"")</f>
        <v>1</v>
      </c>
      <c r="F427" s="32">
        <f>IFERROR(VLOOKUP($D427,'SAP Data'!$A$7:$OA$1791,F$4,FALSE),"")</f>
        <v>-293561404.88999999</v>
      </c>
      <c r="G427" s="32">
        <f>IFERROR(VLOOKUP($D427,'SAP Data'!$A$7:$OA$1791,G$4,FALSE),"")</f>
        <v>-293561404.88999999</v>
      </c>
      <c r="H427" s="32">
        <f>IFERROR(VLOOKUP($D427,'SAP Data'!$A$7:$OA$1791,H$4,FALSE),"")</f>
        <v>-293561404.88999999</v>
      </c>
      <c r="I427" s="32">
        <f>IFERROR(VLOOKUP($D427,'SAP Data'!$A$7:$OA$1791,I$4,FALSE),"")</f>
        <v>-293561404.88999999</v>
      </c>
      <c r="J427" s="32">
        <f>IFERROR(VLOOKUP($D427,'SAP Data'!$A$7:$OA$1791,J$4,FALSE),"")</f>
        <v>-293561404.88999999</v>
      </c>
      <c r="K427" s="32">
        <f>IFERROR(VLOOKUP($D427,'SAP Data'!$A$7:$OA$1791,K$4,FALSE),"")</f>
        <v>-293561404.88999999</v>
      </c>
      <c r="L427" s="32">
        <f>IFERROR(VLOOKUP($D427,'SAP Data'!$A$7:$OA$1791,L$4,FALSE),"")</f>
        <v>-293561404.88999999</v>
      </c>
      <c r="M427" s="32">
        <f>IFERROR(VLOOKUP($D427,'SAP Data'!$A$7:$OA$1791,M$4,FALSE),"")</f>
        <v>-293561404.88999999</v>
      </c>
      <c r="N427" s="32">
        <f>IFERROR(VLOOKUP($D427,'SAP Data'!$A$7:$OA$1791,N$4,FALSE),"")</f>
        <v>-293561404.88999999</v>
      </c>
      <c r="O427" s="32">
        <f>IFERROR(VLOOKUP($D427,'SAP Data'!$A$7:$OA$1791,O$4,FALSE),"")</f>
        <v>-293561404.88999999</v>
      </c>
      <c r="P427" s="32">
        <f>IFERROR(VLOOKUP($D427,'SAP Data'!$A$7:$OA$1791,P$4,FALSE),"")</f>
        <v>-293561404.88999999</v>
      </c>
      <c r="Q427" s="32">
        <f>IFERROR(VLOOKUP($D427,'SAP Data'!$A$7:$OA$1791,Q$4,FALSE),"")</f>
        <v>-293561404.88999999</v>
      </c>
      <c r="R427" s="32">
        <f>IFERROR(VLOOKUP($D427,'SAP Data'!$A$7:$OA$1791,R$4,FALSE),"")</f>
        <v>-293561404.88999999</v>
      </c>
      <c r="T427" s="32">
        <f t="shared" si="57"/>
        <v>-293561404.88999993</v>
      </c>
      <c r="U427" s="13"/>
      <c r="V427" s="32"/>
      <c r="W427" s="13">
        <f t="shared" si="58"/>
        <v>0</v>
      </c>
      <c r="Y427" s="13">
        <f t="shared" si="59"/>
        <v>-293561404.88999993</v>
      </c>
      <c r="AA427" s="13">
        <f t="shared" si="60"/>
        <v>0</v>
      </c>
      <c r="AC427" s="13">
        <f t="shared" si="61"/>
        <v>0</v>
      </c>
      <c r="AE427" s="13">
        <f t="shared" si="62"/>
        <v>0</v>
      </c>
      <c r="AG427" s="13">
        <f t="shared" si="63"/>
        <v>0</v>
      </c>
      <c r="AI427" s="13">
        <f t="shared" si="64"/>
        <v>0</v>
      </c>
      <c r="AJ427" s="15"/>
    </row>
    <row r="428" spans="2:36" outlineLevel="1" x14ac:dyDescent="0.2">
      <c r="B428" s="11" t="str">
        <f>VLOOKUP(D428,'line assign basis'!$A$8:$D$788,2,FALSE)</f>
        <v>APIC - STOCK BASED C</v>
      </c>
      <c r="C428" s="14" t="s">
        <v>935</v>
      </c>
      <c r="D428" s="14" t="str">
        <f t="shared" si="66"/>
        <v>207003</v>
      </c>
      <c r="E428" s="14">
        <f>IFERROR(VLOOKUP(D428,'line assign basis'!$A$8:$D$622,4,FALSE),"")</f>
        <v>1</v>
      </c>
      <c r="F428" s="32">
        <f>IFERROR(VLOOKUP($D428,'SAP Data'!$A$7:$OA$1791,F$4,FALSE),"")</f>
        <v>-2914607.47</v>
      </c>
      <c r="G428" s="32">
        <f>IFERROR(VLOOKUP($D428,'SAP Data'!$A$7:$OA$1791,G$4,FALSE),"")</f>
        <v>-2914607.47</v>
      </c>
      <c r="H428" s="32">
        <f>IFERROR(VLOOKUP($D428,'SAP Data'!$A$7:$OA$1791,H$4,FALSE),"")</f>
        <v>-2914607.47</v>
      </c>
      <c r="I428" s="32">
        <f>IFERROR(VLOOKUP($D428,'SAP Data'!$A$7:$OA$1791,I$4,FALSE),"")</f>
        <v>-2914607.47</v>
      </c>
      <c r="J428" s="32">
        <f>IFERROR(VLOOKUP($D428,'SAP Data'!$A$7:$OA$1791,J$4,FALSE),"")</f>
        <v>-2914607.47</v>
      </c>
      <c r="K428" s="32">
        <f>IFERROR(VLOOKUP($D428,'SAP Data'!$A$7:$OA$1791,K$4,FALSE),"")</f>
        <v>-2914607.47</v>
      </c>
      <c r="L428" s="32">
        <f>IFERROR(VLOOKUP($D428,'SAP Data'!$A$7:$OA$1791,L$4,FALSE),"")</f>
        <v>-2914607.47</v>
      </c>
      <c r="M428" s="32">
        <f>IFERROR(VLOOKUP($D428,'SAP Data'!$A$7:$OA$1791,M$4,FALSE),"")</f>
        <v>-2914607.47</v>
      </c>
      <c r="N428" s="32">
        <f>IFERROR(VLOOKUP($D428,'SAP Data'!$A$7:$OA$1791,N$4,FALSE),"")</f>
        <v>-2914607.47</v>
      </c>
      <c r="O428" s="32">
        <f>IFERROR(VLOOKUP($D428,'SAP Data'!$A$7:$OA$1791,O$4,FALSE),"")</f>
        <v>-2914607.47</v>
      </c>
      <c r="P428" s="32">
        <f>IFERROR(VLOOKUP($D428,'SAP Data'!$A$7:$OA$1791,P$4,FALSE),"")</f>
        <v>-2914607.47</v>
      </c>
      <c r="Q428" s="32">
        <f>IFERROR(VLOOKUP($D428,'SAP Data'!$A$7:$OA$1791,Q$4,FALSE),"")</f>
        <v>-2914607.47</v>
      </c>
      <c r="R428" s="32">
        <f>IFERROR(VLOOKUP($D428,'SAP Data'!$A$7:$OA$1791,R$4,FALSE),"")</f>
        <v>-2914607.47</v>
      </c>
      <c r="T428" s="32">
        <f t="shared" si="57"/>
        <v>-2914607.4699999993</v>
      </c>
      <c r="U428" s="13"/>
      <c r="V428" s="32"/>
      <c r="W428" s="13">
        <f t="shared" si="58"/>
        <v>0</v>
      </c>
      <c r="Y428" s="13">
        <f t="shared" si="59"/>
        <v>-2914607.4699999993</v>
      </c>
      <c r="AA428" s="13">
        <f t="shared" si="60"/>
        <v>0</v>
      </c>
      <c r="AC428" s="13">
        <f t="shared" si="61"/>
        <v>0</v>
      </c>
      <c r="AE428" s="13">
        <f t="shared" si="62"/>
        <v>0</v>
      </c>
      <c r="AG428" s="13">
        <f t="shared" si="63"/>
        <v>0</v>
      </c>
      <c r="AI428" s="13">
        <f t="shared" si="64"/>
        <v>0</v>
      </c>
      <c r="AJ428" s="15"/>
    </row>
    <row r="429" spans="2:36" outlineLevel="1" x14ac:dyDescent="0.2">
      <c r="B429" s="11" t="str">
        <f>VLOOKUP(D429,'line assign basis'!$A$8:$D$788,2,FALSE)</f>
        <v>APIC - LTIP</v>
      </c>
      <c r="C429" s="14" t="s">
        <v>938</v>
      </c>
      <c r="D429" s="14" t="str">
        <f t="shared" si="66"/>
        <v>207004</v>
      </c>
      <c r="E429" s="14">
        <f>IFERROR(VLOOKUP(D429,'line assign basis'!$A$8:$D$622,4,FALSE),"")</f>
        <v>1</v>
      </c>
      <c r="F429" s="32">
        <f>IFERROR(VLOOKUP($D429,'SAP Data'!$A$7:$OA$1791,F$4,FALSE),"")</f>
        <v>-3698477.62</v>
      </c>
      <c r="G429" s="32">
        <f>IFERROR(VLOOKUP($D429,'SAP Data'!$A$7:$OA$1791,G$4,FALSE),"")</f>
        <v>-3698477.62</v>
      </c>
      <c r="H429" s="32">
        <f>IFERROR(VLOOKUP($D429,'SAP Data'!$A$7:$OA$1791,H$4,FALSE),"")</f>
        <v>-3698477.62</v>
      </c>
      <c r="I429" s="32">
        <f>IFERROR(VLOOKUP($D429,'SAP Data'!$A$7:$OA$1791,I$4,FALSE),"")</f>
        <v>-3698477.62</v>
      </c>
      <c r="J429" s="32">
        <f>IFERROR(VLOOKUP($D429,'SAP Data'!$A$7:$OA$1791,J$4,FALSE),"")</f>
        <v>-3698477.62</v>
      </c>
      <c r="K429" s="32">
        <f>IFERROR(VLOOKUP($D429,'SAP Data'!$A$7:$OA$1791,K$4,FALSE),"")</f>
        <v>-3698477.62</v>
      </c>
      <c r="L429" s="32">
        <f>IFERROR(VLOOKUP($D429,'SAP Data'!$A$7:$OA$1791,L$4,FALSE),"")</f>
        <v>-3698477.62</v>
      </c>
      <c r="M429" s="32">
        <f>IFERROR(VLOOKUP($D429,'SAP Data'!$A$7:$OA$1791,M$4,FALSE),"")</f>
        <v>-3698477.62</v>
      </c>
      <c r="N429" s="32">
        <f>IFERROR(VLOOKUP($D429,'SAP Data'!$A$7:$OA$1791,N$4,FALSE),"")</f>
        <v>-3698477.62</v>
      </c>
      <c r="O429" s="32">
        <f>IFERROR(VLOOKUP($D429,'SAP Data'!$A$7:$OA$1791,O$4,FALSE),"")</f>
        <v>-3698477.62</v>
      </c>
      <c r="P429" s="32">
        <f>IFERROR(VLOOKUP($D429,'SAP Data'!$A$7:$OA$1791,P$4,FALSE),"")</f>
        <v>-3698477.62</v>
      </c>
      <c r="Q429" s="32">
        <f>IFERROR(VLOOKUP($D429,'SAP Data'!$A$7:$OA$1791,Q$4,FALSE),"")</f>
        <v>-3698477.62</v>
      </c>
      <c r="R429" s="32">
        <f>IFERROR(VLOOKUP($D429,'SAP Data'!$A$7:$OA$1791,R$4,FALSE),"")</f>
        <v>-3698477.62</v>
      </c>
      <c r="T429" s="32">
        <f t="shared" si="57"/>
        <v>-3698477.6200000006</v>
      </c>
      <c r="U429" s="13"/>
      <c r="V429" s="32"/>
      <c r="W429" s="13">
        <f t="shared" si="58"/>
        <v>0</v>
      </c>
      <c r="Y429" s="13">
        <f t="shared" si="59"/>
        <v>-3698477.6200000006</v>
      </c>
      <c r="AA429" s="13">
        <f t="shared" si="60"/>
        <v>0</v>
      </c>
      <c r="AC429" s="13">
        <f t="shared" si="61"/>
        <v>0</v>
      </c>
      <c r="AE429" s="13">
        <f t="shared" si="62"/>
        <v>0</v>
      </c>
      <c r="AG429" s="13">
        <f t="shared" si="63"/>
        <v>0</v>
      </c>
      <c r="AI429" s="13">
        <f t="shared" si="64"/>
        <v>0</v>
      </c>
      <c r="AJ429" s="15"/>
    </row>
    <row r="430" spans="2:36" outlineLevel="1" x14ac:dyDescent="0.2">
      <c r="B430" s="11" t="str">
        <f>VLOOKUP(D430,'line assign basis'!$A$8:$D$788,2,FALSE)</f>
        <v>APIC - OTHER</v>
      </c>
      <c r="C430" s="14" t="s">
        <v>1505</v>
      </c>
      <c r="D430" s="14" t="str">
        <f t="shared" si="66"/>
        <v>207010</v>
      </c>
      <c r="E430" s="14">
        <f>IFERROR(VLOOKUP(D430,'line assign basis'!$A$8:$D$622,4,FALSE),"")</f>
        <v>1</v>
      </c>
      <c r="F430" s="32">
        <f>IFERROR(VLOOKUP($D430,'SAP Data'!$A$7:$OA$1791,F$4,FALSE),"")</f>
        <v>227648901.40000001</v>
      </c>
      <c r="G430" s="32">
        <f>IFERROR(VLOOKUP($D430,'SAP Data'!$A$7:$OA$1791,G$4,FALSE),"")</f>
        <v>227648901.40000001</v>
      </c>
      <c r="H430" s="32">
        <f>IFERROR(VLOOKUP($D430,'SAP Data'!$A$7:$OA$1791,H$4,FALSE),"")</f>
        <v>227648901.40000001</v>
      </c>
      <c r="I430" s="32">
        <f>IFERROR(VLOOKUP($D430,'SAP Data'!$A$7:$OA$1791,I$4,FALSE),"")</f>
        <v>227648901.40000001</v>
      </c>
      <c r="J430" s="32">
        <f>IFERROR(VLOOKUP($D430,'SAP Data'!$A$7:$OA$1791,J$4,FALSE),"")</f>
        <v>227648901.40000001</v>
      </c>
      <c r="K430" s="32">
        <f>IFERROR(VLOOKUP($D430,'SAP Data'!$A$7:$OA$1791,K$4,FALSE),"")</f>
        <v>227648901.40000001</v>
      </c>
      <c r="L430" s="32">
        <f>IFERROR(VLOOKUP($D430,'SAP Data'!$A$7:$OA$1791,L$4,FALSE),"")</f>
        <v>227648901.40000001</v>
      </c>
      <c r="M430" s="32">
        <f>IFERROR(VLOOKUP($D430,'SAP Data'!$A$7:$OA$1791,M$4,FALSE),"")</f>
        <v>227648901.40000001</v>
      </c>
      <c r="N430" s="32">
        <f>IFERROR(VLOOKUP($D430,'SAP Data'!$A$7:$OA$1791,N$4,FALSE),"")</f>
        <v>227648901.40000001</v>
      </c>
      <c r="O430" s="32">
        <f>IFERROR(VLOOKUP($D430,'SAP Data'!$A$7:$OA$1791,O$4,FALSE),"")</f>
        <v>227648901.40000001</v>
      </c>
      <c r="P430" s="32">
        <f>IFERROR(VLOOKUP($D430,'SAP Data'!$A$7:$OA$1791,P$4,FALSE),"")</f>
        <v>227648901.40000001</v>
      </c>
      <c r="Q430" s="32">
        <f>IFERROR(VLOOKUP($D430,'SAP Data'!$A$7:$OA$1791,Q$4,FALSE),"")</f>
        <v>227648901.40000001</v>
      </c>
      <c r="R430" s="32">
        <f>IFERROR(VLOOKUP($D430,'SAP Data'!$A$7:$OA$1791,R$4,FALSE),"")</f>
        <v>227648901.40000001</v>
      </c>
      <c r="T430" s="32">
        <f t="shared" si="57"/>
        <v>227648901.40000001</v>
      </c>
      <c r="U430" s="13"/>
      <c r="V430" s="32"/>
      <c r="W430" s="13">
        <f t="shared" si="58"/>
        <v>0</v>
      </c>
      <c r="Y430" s="13">
        <f t="shared" si="59"/>
        <v>227648901.40000001</v>
      </c>
      <c r="AA430" s="13">
        <f t="shared" si="60"/>
        <v>0</v>
      </c>
      <c r="AC430" s="13">
        <f t="shared" si="61"/>
        <v>0</v>
      </c>
      <c r="AE430" s="13">
        <f t="shared" si="62"/>
        <v>0</v>
      </c>
      <c r="AG430" s="13">
        <f t="shared" si="63"/>
        <v>0</v>
      </c>
      <c r="AI430" s="13">
        <f t="shared" si="64"/>
        <v>0</v>
      </c>
      <c r="AJ430" s="15"/>
    </row>
    <row r="431" spans="2:36" outlineLevel="1" x14ac:dyDescent="0.2">
      <c r="B431" s="11" t="str">
        <f>VLOOKUP(D431,'line assign basis'!$A$8:$D$788,2,FALSE)</f>
        <v>REDUCTION IN PAR - C</v>
      </c>
      <c r="C431" s="14" t="s">
        <v>941</v>
      </c>
      <c r="D431" s="14" t="str">
        <f t="shared" si="66"/>
        <v>209000</v>
      </c>
      <c r="E431" s="14">
        <f>IFERROR(VLOOKUP(D431,'line assign basis'!$A$8:$D$622,4,FALSE),"")</f>
        <v>1</v>
      </c>
      <c r="F431" s="32">
        <f>IFERROR(VLOOKUP($D431,'SAP Data'!$A$7:$OA$1791,F$4,FALSE),"")</f>
        <v>293561404.88999999</v>
      </c>
      <c r="G431" s="32">
        <f>IFERROR(VLOOKUP($D431,'SAP Data'!$A$7:$OA$1791,G$4,FALSE),"")</f>
        <v>293561404.88999999</v>
      </c>
      <c r="H431" s="32">
        <f>IFERROR(VLOOKUP($D431,'SAP Data'!$A$7:$OA$1791,H$4,FALSE),"")</f>
        <v>293561404.88999999</v>
      </c>
      <c r="I431" s="32">
        <f>IFERROR(VLOOKUP($D431,'SAP Data'!$A$7:$OA$1791,I$4,FALSE),"")</f>
        <v>293561404.88999999</v>
      </c>
      <c r="J431" s="32">
        <f>IFERROR(VLOOKUP($D431,'SAP Data'!$A$7:$OA$1791,J$4,FALSE),"")</f>
        <v>293561404.88999999</v>
      </c>
      <c r="K431" s="32">
        <f>IFERROR(VLOOKUP($D431,'SAP Data'!$A$7:$OA$1791,K$4,FALSE),"")</f>
        <v>293561404.88999999</v>
      </c>
      <c r="L431" s="32">
        <f>IFERROR(VLOOKUP($D431,'SAP Data'!$A$7:$OA$1791,L$4,FALSE),"")</f>
        <v>293561404.88999999</v>
      </c>
      <c r="M431" s="32">
        <f>IFERROR(VLOOKUP($D431,'SAP Data'!$A$7:$OA$1791,M$4,FALSE),"")</f>
        <v>293561404.88999999</v>
      </c>
      <c r="N431" s="32">
        <f>IFERROR(VLOOKUP($D431,'SAP Data'!$A$7:$OA$1791,N$4,FALSE),"")</f>
        <v>293561404.88999999</v>
      </c>
      <c r="O431" s="32">
        <f>IFERROR(VLOOKUP($D431,'SAP Data'!$A$7:$OA$1791,O$4,FALSE),"")</f>
        <v>293561404.88999999</v>
      </c>
      <c r="P431" s="32">
        <f>IFERROR(VLOOKUP($D431,'SAP Data'!$A$7:$OA$1791,P$4,FALSE),"")</f>
        <v>293561404.88999999</v>
      </c>
      <c r="Q431" s="32">
        <f>IFERROR(VLOOKUP($D431,'SAP Data'!$A$7:$OA$1791,Q$4,FALSE),"")</f>
        <v>293561404.88999999</v>
      </c>
      <c r="R431" s="32">
        <f>IFERROR(VLOOKUP($D431,'SAP Data'!$A$7:$OA$1791,R$4,FALSE),"")</f>
        <v>293561404.88999999</v>
      </c>
      <c r="T431" s="32">
        <f t="shared" si="57"/>
        <v>293561404.88999993</v>
      </c>
      <c r="U431" s="13"/>
      <c r="V431" s="32"/>
      <c r="W431" s="13">
        <f t="shared" si="58"/>
        <v>0</v>
      </c>
      <c r="Y431" s="13">
        <f t="shared" si="59"/>
        <v>293561404.88999993</v>
      </c>
      <c r="AA431" s="13">
        <f t="shared" si="60"/>
        <v>0</v>
      </c>
      <c r="AC431" s="13">
        <f t="shared" si="61"/>
        <v>0</v>
      </c>
      <c r="AE431" s="13">
        <f t="shared" si="62"/>
        <v>0</v>
      </c>
      <c r="AG431" s="13">
        <f t="shared" si="63"/>
        <v>0</v>
      </c>
      <c r="AI431" s="13">
        <f t="shared" si="64"/>
        <v>0</v>
      </c>
      <c r="AJ431" s="15"/>
    </row>
    <row r="432" spans="2:36" outlineLevel="1" x14ac:dyDescent="0.2">
      <c r="B432" s="11" t="str">
        <f>VLOOKUP(D432,'line assign basis'!$A$8:$D$788,2,FALSE)</f>
        <v>APIC - REAQRD PRFD S</v>
      </c>
      <c r="C432" s="14" t="s">
        <v>944</v>
      </c>
      <c r="D432" s="14" t="str">
        <f t="shared" si="66"/>
        <v>210000</v>
      </c>
      <c r="E432" s="14">
        <f>IFERROR(VLOOKUP(D432,'line assign basis'!$A$8:$D$622,4,FALSE),"")</f>
        <v>1</v>
      </c>
      <c r="F432" s="32">
        <f>IFERROR(VLOOKUP($D432,'SAP Data'!$A$7:$OA$1791,F$4,FALSE),"")</f>
        <v>-1649863.59</v>
      </c>
      <c r="G432" s="32">
        <f>IFERROR(VLOOKUP($D432,'SAP Data'!$A$7:$OA$1791,G$4,FALSE),"")</f>
        <v>-1649863.59</v>
      </c>
      <c r="H432" s="32">
        <f>IFERROR(VLOOKUP($D432,'SAP Data'!$A$7:$OA$1791,H$4,FALSE),"")</f>
        <v>-1649863.59</v>
      </c>
      <c r="I432" s="32">
        <f>IFERROR(VLOOKUP($D432,'SAP Data'!$A$7:$OA$1791,I$4,FALSE),"")</f>
        <v>-1649863.59</v>
      </c>
      <c r="J432" s="32">
        <f>IFERROR(VLOOKUP($D432,'SAP Data'!$A$7:$OA$1791,J$4,FALSE),"")</f>
        <v>-1649863.59</v>
      </c>
      <c r="K432" s="32">
        <f>IFERROR(VLOOKUP($D432,'SAP Data'!$A$7:$OA$1791,K$4,FALSE),"")</f>
        <v>-1649863.59</v>
      </c>
      <c r="L432" s="32">
        <f>IFERROR(VLOOKUP($D432,'SAP Data'!$A$7:$OA$1791,L$4,FALSE),"")</f>
        <v>-1649863.59</v>
      </c>
      <c r="M432" s="32">
        <f>IFERROR(VLOOKUP($D432,'SAP Data'!$A$7:$OA$1791,M$4,FALSE),"")</f>
        <v>-1649863.59</v>
      </c>
      <c r="N432" s="32">
        <f>IFERROR(VLOOKUP($D432,'SAP Data'!$A$7:$OA$1791,N$4,FALSE),"")</f>
        <v>-1649863.59</v>
      </c>
      <c r="O432" s="32">
        <f>IFERROR(VLOOKUP($D432,'SAP Data'!$A$7:$OA$1791,O$4,FALSE),"")</f>
        <v>-1649863.59</v>
      </c>
      <c r="P432" s="32">
        <f>IFERROR(VLOOKUP($D432,'SAP Data'!$A$7:$OA$1791,P$4,FALSE),"")</f>
        <v>-1649863.59</v>
      </c>
      <c r="Q432" s="32">
        <f>IFERROR(VLOOKUP($D432,'SAP Data'!$A$7:$OA$1791,Q$4,FALSE),"")</f>
        <v>-1649863.59</v>
      </c>
      <c r="R432" s="32">
        <f>IFERROR(VLOOKUP($D432,'SAP Data'!$A$7:$OA$1791,R$4,FALSE),"")</f>
        <v>-1649863.59</v>
      </c>
      <c r="T432" s="32">
        <f t="shared" si="57"/>
        <v>-1649863.5900000005</v>
      </c>
      <c r="U432" s="13"/>
      <c r="V432" s="32"/>
      <c r="W432" s="13">
        <f t="shared" si="58"/>
        <v>0</v>
      </c>
      <c r="Y432" s="13">
        <f t="shared" si="59"/>
        <v>-1649863.5900000005</v>
      </c>
      <c r="AA432" s="13">
        <f t="shared" si="60"/>
        <v>0</v>
      </c>
      <c r="AC432" s="13">
        <f t="shared" si="61"/>
        <v>0</v>
      </c>
      <c r="AE432" s="13">
        <f t="shared" si="62"/>
        <v>0</v>
      </c>
      <c r="AG432" s="13">
        <f t="shared" si="63"/>
        <v>0</v>
      </c>
      <c r="AI432" s="13">
        <f t="shared" si="64"/>
        <v>0</v>
      </c>
      <c r="AJ432" s="15"/>
    </row>
    <row r="433" spans="2:36" outlineLevel="1" x14ac:dyDescent="0.2">
      <c r="B433" s="11" t="str">
        <f>VLOOKUP(D433,'line assign basis'!$A$8:$D$788,2,FALSE)</f>
        <v>INST RECD-STOCK-EMP</v>
      </c>
      <c r="C433" s="14" t="s">
        <v>947</v>
      </c>
      <c r="D433" s="14" t="str">
        <f t="shared" si="66"/>
        <v>212001</v>
      </c>
      <c r="E433" s="14">
        <f>IFERROR(VLOOKUP(D433,'line assign basis'!$A$8:$D$622,4,FALSE),"")</f>
        <v>1</v>
      </c>
      <c r="F433" s="32">
        <f>IFERROR(VLOOKUP($D433,'SAP Data'!$A$7:$OA$1791,F$4,FALSE),"")</f>
        <v>-51579</v>
      </c>
      <c r="G433" s="32">
        <f>IFERROR(VLOOKUP($D433,'SAP Data'!$A$7:$OA$1791,G$4,FALSE),"")</f>
        <v>-133845.82</v>
      </c>
      <c r="H433" s="32">
        <f>IFERROR(VLOOKUP($D433,'SAP Data'!$A$7:$OA$1791,H$4,FALSE),"")</f>
        <v>-27685.33</v>
      </c>
      <c r="I433" s="32">
        <f>IFERROR(VLOOKUP($D433,'SAP Data'!$A$7:$OA$1791,I$4,FALSE),"")</f>
        <v>-51578.47</v>
      </c>
      <c r="J433" s="32">
        <f>IFERROR(VLOOKUP($D433,'SAP Data'!$A$7:$OA$1791,J$4,FALSE),"")</f>
        <v>-123221.01</v>
      </c>
      <c r="K433" s="32">
        <f>IFERROR(VLOOKUP($D433,'SAP Data'!$A$7:$OA$1791,K$4,FALSE),"")</f>
        <v>-308595.13</v>
      </c>
      <c r="L433" s="32">
        <f>IFERROR(VLOOKUP($D433,'SAP Data'!$A$7:$OA$1791,L$4,FALSE),"")</f>
        <v>-51578.02</v>
      </c>
      <c r="M433" s="32">
        <f>IFERROR(VLOOKUP($D433,'SAP Data'!$A$7:$OA$1791,M$4,FALSE),"")</f>
        <v>-137250.74</v>
      </c>
      <c r="N433" s="32">
        <f>IFERROR(VLOOKUP($D433,'SAP Data'!$A$7:$OA$1791,N$4,FALSE),"")</f>
        <v>-244129.33</v>
      </c>
      <c r="O433" s="32">
        <f>IFERROR(VLOOKUP($D433,'SAP Data'!$A$7:$OA$1791,O$4,FALSE),"")</f>
        <v>-51578.02</v>
      </c>
      <c r="P433" s="32">
        <f>IFERROR(VLOOKUP($D433,'SAP Data'!$A$7:$OA$1791,P$4,FALSE),"")</f>
        <v>-117221.07</v>
      </c>
      <c r="Q433" s="32">
        <f>IFERROR(VLOOKUP($D433,'SAP Data'!$A$7:$OA$1791,Q$4,FALSE),"")</f>
        <v>-124153.26</v>
      </c>
      <c r="R433" s="32">
        <f>IFERROR(VLOOKUP($D433,'SAP Data'!$A$7:$OA$1791,R$4,FALSE),"")</f>
        <v>-51578.02</v>
      </c>
      <c r="T433" s="32">
        <f t="shared" si="57"/>
        <v>-118534.55916666669</v>
      </c>
      <c r="U433" s="13"/>
      <c r="V433" s="32"/>
      <c r="W433" s="13">
        <f t="shared" si="58"/>
        <v>0</v>
      </c>
      <c r="Y433" s="13">
        <f t="shared" si="59"/>
        <v>-118534.55916666669</v>
      </c>
      <c r="AA433" s="13">
        <f t="shared" si="60"/>
        <v>0</v>
      </c>
      <c r="AC433" s="13">
        <f t="shared" si="61"/>
        <v>0</v>
      </c>
      <c r="AE433" s="13">
        <f t="shared" si="62"/>
        <v>0</v>
      </c>
      <c r="AG433" s="13">
        <f t="shared" si="63"/>
        <v>0</v>
      </c>
      <c r="AI433" s="13">
        <f t="shared" si="64"/>
        <v>0</v>
      </c>
      <c r="AJ433" s="15"/>
    </row>
    <row r="434" spans="2:36" outlineLevel="1" x14ac:dyDescent="0.2">
      <c r="B434" s="11" t="str">
        <f>VLOOKUP(D434,'line assign basis'!$A$8:$D$788,2,FALSE)</f>
        <v>OTHER COMP INCOME</v>
      </c>
      <c r="C434" s="14" t="s">
        <v>950</v>
      </c>
      <c r="D434" s="14" t="str">
        <f t="shared" si="66"/>
        <v>218000</v>
      </c>
      <c r="E434" s="14">
        <f>IFERROR(VLOOKUP(D434,'line assign basis'!$A$8:$D$622,4,FALSE),"")</f>
        <v>1</v>
      </c>
      <c r="F434" s="32">
        <f>IFERROR(VLOOKUP($D434,'SAP Data'!$A$7:$OA$1791,F$4,FALSE),"")</f>
        <v>8209531.9500000002</v>
      </c>
      <c r="G434" s="32">
        <f>IFERROR(VLOOKUP($D434,'SAP Data'!$A$7:$OA$1791,G$4,FALSE),"")</f>
        <v>8171238.7000000002</v>
      </c>
      <c r="H434" s="32">
        <f>IFERROR(VLOOKUP($D434,'SAP Data'!$A$7:$OA$1791,H$4,FALSE),"")</f>
        <v>8116343.4500000002</v>
      </c>
      <c r="I434" s="32">
        <f>IFERROR(VLOOKUP($D434,'SAP Data'!$A$7:$OA$1791,I$4,FALSE),"")</f>
        <v>10733393.199999999</v>
      </c>
      <c r="J434" s="32">
        <f>IFERROR(VLOOKUP($D434,'SAP Data'!$A$7:$OA$1791,J$4,FALSE),"")</f>
        <v>10679917.609999999</v>
      </c>
      <c r="K434" s="32">
        <f>IFERROR(VLOOKUP($D434,'SAP Data'!$A$7:$OA$1791,K$4,FALSE),"")</f>
        <v>10626442.02</v>
      </c>
      <c r="L434" s="32">
        <f>IFERROR(VLOOKUP($D434,'SAP Data'!$A$7:$OA$1791,L$4,FALSE),"")</f>
        <v>10572966.43</v>
      </c>
      <c r="M434" s="32">
        <f>IFERROR(VLOOKUP($D434,'SAP Data'!$A$7:$OA$1791,M$4,FALSE),"")</f>
        <v>10519490.84</v>
      </c>
      <c r="N434" s="32">
        <f>IFERROR(VLOOKUP($D434,'SAP Data'!$A$7:$OA$1791,N$4,FALSE),"")</f>
        <v>10466015.25</v>
      </c>
      <c r="O434" s="32">
        <f>IFERROR(VLOOKUP($D434,'SAP Data'!$A$7:$OA$1791,O$4,FALSE),"")</f>
        <v>10412539.66</v>
      </c>
      <c r="P434" s="32">
        <f>IFERROR(VLOOKUP($D434,'SAP Data'!$A$7:$OA$1791,P$4,FALSE),"")</f>
        <v>10359064.07</v>
      </c>
      <c r="Q434" s="32">
        <f>IFERROR(VLOOKUP($D434,'SAP Data'!$A$7:$OA$1791,Q$4,FALSE),"")</f>
        <v>10305588.48</v>
      </c>
      <c r="R434" s="32">
        <f>IFERROR(VLOOKUP($D434,'SAP Data'!$A$7:$OA$1791,R$4,FALSE),"")</f>
        <v>10227297.779999999</v>
      </c>
      <c r="T434" s="32">
        <f t="shared" si="57"/>
        <v>10015117.88125</v>
      </c>
      <c r="U434" s="13"/>
      <c r="V434" s="32"/>
      <c r="W434" s="13">
        <f t="shared" si="58"/>
        <v>0</v>
      </c>
      <c r="Y434" s="13">
        <f t="shared" si="59"/>
        <v>10015117.88125</v>
      </c>
      <c r="AA434" s="13">
        <f t="shared" si="60"/>
        <v>0</v>
      </c>
      <c r="AC434" s="13">
        <f t="shared" si="61"/>
        <v>0</v>
      </c>
      <c r="AE434" s="13">
        <f t="shared" si="62"/>
        <v>0</v>
      </c>
      <c r="AG434" s="13">
        <f t="shared" si="63"/>
        <v>0</v>
      </c>
      <c r="AI434" s="13">
        <f t="shared" si="64"/>
        <v>0</v>
      </c>
      <c r="AJ434" s="15"/>
    </row>
    <row r="435" spans="2:36" outlineLevel="1" x14ac:dyDescent="0.2">
      <c r="B435" s="11" t="str">
        <f>VLOOKUP(D435,'line assign basis'!$A$8:$D$788,2,FALSE)</f>
        <v>RETAINED EARNINGS</v>
      </c>
      <c r="C435" s="14" t="s">
        <v>953</v>
      </c>
      <c r="D435" s="14" t="str">
        <f t="shared" si="66"/>
        <v>216000</v>
      </c>
      <c r="E435" s="14">
        <f>IFERROR(VLOOKUP(D435,'line assign basis'!$A$8:$D$622,4,FALSE),"")</f>
        <v>1</v>
      </c>
      <c r="F435" s="32">
        <f>IFERROR(VLOOKUP($D435,'SAP Data'!$A$7:$OA$1791,F$4,FALSE),"")</f>
        <v>-473353052.02999997</v>
      </c>
      <c r="G435" s="32">
        <f>IFERROR(VLOOKUP($D435,'SAP Data'!$A$7:$OA$1791,G$4,FALSE),"")</f>
        <v>-473353052.02999997</v>
      </c>
      <c r="H435" s="32">
        <f>IFERROR(VLOOKUP($D435,'SAP Data'!$A$7:$OA$1791,H$4,FALSE),"")</f>
        <v>-473353052.02999997</v>
      </c>
      <c r="I435" s="32">
        <f>IFERROR(VLOOKUP($D435,'SAP Data'!$A$7:$OA$1791,I$4,FALSE),"")</f>
        <v>-473353052.02999997</v>
      </c>
      <c r="J435" s="32">
        <f>IFERROR(VLOOKUP($D435,'SAP Data'!$A$7:$OA$1791,J$4,FALSE),"")</f>
        <v>-488954489.36000001</v>
      </c>
      <c r="K435" s="32">
        <f>IFERROR(VLOOKUP($D435,'SAP Data'!$A$7:$OA$1791,K$4,FALSE),"")</f>
        <v>-488954489.36000001</v>
      </c>
      <c r="L435" s="32">
        <f>IFERROR(VLOOKUP($D435,'SAP Data'!$A$7:$OA$1791,L$4,FALSE),"")</f>
        <v>-488954489.36000001</v>
      </c>
      <c r="M435" s="32">
        <f>IFERROR(VLOOKUP($D435,'SAP Data'!$A$7:$OA$1791,M$4,FALSE),"")</f>
        <v>-488954489.36000001</v>
      </c>
      <c r="N435" s="32">
        <f>IFERROR(VLOOKUP($D435,'SAP Data'!$A$7:$OA$1791,N$4,FALSE),"")</f>
        <v>-488954489.36000001</v>
      </c>
      <c r="O435" s="32">
        <f>IFERROR(VLOOKUP($D435,'SAP Data'!$A$7:$OA$1791,O$4,FALSE),"")</f>
        <v>-488954489.36000001</v>
      </c>
      <c r="P435" s="32">
        <f>IFERROR(VLOOKUP($D435,'SAP Data'!$A$7:$OA$1791,P$4,FALSE),"")</f>
        <v>-488954489.36000001</v>
      </c>
      <c r="Q435" s="32">
        <f>IFERROR(VLOOKUP($D435,'SAP Data'!$A$7:$OA$1791,Q$4,FALSE),"")</f>
        <v>-488954489.36000001</v>
      </c>
      <c r="R435" s="32">
        <f>IFERROR(VLOOKUP($D435,'SAP Data'!$A$7:$OA$1791,R$4,FALSE),"")</f>
        <v>-488954489.36000001</v>
      </c>
      <c r="T435" s="32">
        <f t="shared" si="57"/>
        <v>-484404070.13875002</v>
      </c>
      <c r="U435" s="13"/>
      <c r="V435" s="32"/>
      <c r="W435" s="13">
        <f t="shared" si="58"/>
        <v>0</v>
      </c>
      <c r="Y435" s="13">
        <f t="shared" si="59"/>
        <v>-484404070.13875002</v>
      </c>
      <c r="AA435" s="13">
        <f t="shared" si="60"/>
        <v>0</v>
      </c>
      <c r="AC435" s="13">
        <f t="shared" si="61"/>
        <v>0</v>
      </c>
      <c r="AE435" s="13">
        <f t="shared" si="62"/>
        <v>0</v>
      </c>
      <c r="AG435" s="13">
        <f t="shared" si="63"/>
        <v>0</v>
      </c>
      <c r="AI435" s="13">
        <f t="shared" si="64"/>
        <v>0</v>
      </c>
      <c r="AJ435" s="15"/>
    </row>
    <row r="436" spans="2:36" outlineLevel="1" x14ac:dyDescent="0.2">
      <c r="B436" s="11" t="str">
        <f>VLOOKUP(D436,'line assign basis'!$A$8:$D$788,2,FALSE)</f>
        <v>UNDIST EARN-NNG FINA</v>
      </c>
      <c r="C436" s="14" t="s">
        <v>956</v>
      </c>
      <c r="D436" s="14" t="str">
        <f t="shared" si="66"/>
        <v>216016</v>
      </c>
      <c r="E436" s="14">
        <f>IFERROR(VLOOKUP(D436,'line assign basis'!$A$8:$D$622,4,FALSE),"")</f>
        <v>1</v>
      </c>
      <c r="F436" s="32">
        <f>IFERROR(VLOOKUP($D436,'SAP Data'!$A$7:$OA$1791,F$4,FALSE),"")</f>
        <v>2562211.71</v>
      </c>
      <c r="G436" s="32">
        <f>IFERROR(VLOOKUP($D436,'SAP Data'!$A$7:$OA$1791,G$4,FALSE),"")</f>
        <v>2562211.71</v>
      </c>
      <c r="H436" s="32">
        <f>IFERROR(VLOOKUP($D436,'SAP Data'!$A$7:$OA$1791,H$4,FALSE),"")</f>
        <v>2562211.71</v>
      </c>
      <c r="I436" s="32">
        <f>IFERROR(VLOOKUP($D436,'SAP Data'!$A$7:$OA$1791,I$4,FALSE),"")</f>
        <v>2562211.71</v>
      </c>
      <c r="J436" s="32">
        <f>IFERROR(VLOOKUP($D436,'SAP Data'!$A$7:$OA$1791,J$4,FALSE),"")</f>
        <v>2562211.71</v>
      </c>
      <c r="K436" s="32">
        <f>IFERROR(VLOOKUP($D436,'SAP Data'!$A$7:$OA$1791,K$4,FALSE),"")</f>
        <v>2562211.71</v>
      </c>
      <c r="L436" s="32">
        <f>IFERROR(VLOOKUP($D436,'SAP Data'!$A$7:$OA$1791,L$4,FALSE),"")</f>
        <v>2562211.71</v>
      </c>
      <c r="M436" s="32">
        <f>IFERROR(VLOOKUP($D436,'SAP Data'!$A$7:$OA$1791,M$4,FALSE),"")</f>
        <v>2562211.71</v>
      </c>
      <c r="N436" s="32">
        <f>IFERROR(VLOOKUP($D436,'SAP Data'!$A$7:$OA$1791,N$4,FALSE),"")</f>
        <v>2562211.71</v>
      </c>
      <c r="O436" s="32">
        <f>IFERROR(VLOOKUP($D436,'SAP Data'!$A$7:$OA$1791,O$4,FALSE),"")</f>
        <v>2562211.71</v>
      </c>
      <c r="P436" s="32">
        <f>IFERROR(VLOOKUP($D436,'SAP Data'!$A$7:$OA$1791,P$4,FALSE),"")</f>
        <v>2562211.71</v>
      </c>
      <c r="Q436" s="32">
        <f>IFERROR(VLOOKUP($D436,'SAP Data'!$A$7:$OA$1791,Q$4,FALSE),"")</f>
        <v>2562211.71</v>
      </c>
      <c r="R436" s="32">
        <f>IFERROR(VLOOKUP($D436,'SAP Data'!$A$7:$OA$1791,R$4,FALSE),"")</f>
        <v>2562211.71</v>
      </c>
      <c r="T436" s="32">
        <f t="shared" si="57"/>
        <v>2562211.7100000004</v>
      </c>
      <c r="U436" s="13"/>
      <c r="V436" s="32"/>
      <c r="W436" s="13">
        <f t="shared" si="58"/>
        <v>0</v>
      </c>
      <c r="Y436" s="13">
        <f t="shared" si="59"/>
        <v>2562211.7100000004</v>
      </c>
      <c r="AA436" s="13">
        <f t="shared" si="60"/>
        <v>0</v>
      </c>
      <c r="AC436" s="13">
        <f t="shared" si="61"/>
        <v>0</v>
      </c>
      <c r="AE436" s="13">
        <f t="shared" si="62"/>
        <v>0</v>
      </c>
      <c r="AG436" s="13">
        <f t="shared" si="63"/>
        <v>0</v>
      </c>
      <c r="AI436" s="13">
        <f t="shared" si="64"/>
        <v>0</v>
      </c>
      <c r="AJ436" s="15"/>
    </row>
    <row r="437" spans="2:36" outlineLevel="1" x14ac:dyDescent="0.2">
      <c r="B437" s="11" t="str">
        <f>VLOOKUP(D437,'line assign basis'!$A$8:$D$788,2,FALSE)</f>
        <v>UNDIST EARN - NW ENE</v>
      </c>
      <c r="C437" s="14" t="s">
        <v>959</v>
      </c>
      <c r="D437" s="14" t="str">
        <f t="shared" si="66"/>
        <v>216018</v>
      </c>
      <c r="E437" s="14">
        <f>IFERROR(VLOOKUP(D437,'line assign basis'!$A$8:$D$622,4,FALSE),"")</f>
        <v>1</v>
      </c>
      <c r="F437" s="32">
        <f>IFERROR(VLOOKUP($D437,'SAP Data'!$A$7:$OA$1791,F$4,FALSE),"")</f>
        <v>8436924.7599999998</v>
      </c>
      <c r="G437" s="32">
        <f>IFERROR(VLOOKUP($D437,'SAP Data'!$A$7:$OA$1791,G$4,FALSE),"")</f>
        <v>8436924.7599999998</v>
      </c>
      <c r="H437" s="32">
        <f>IFERROR(VLOOKUP($D437,'SAP Data'!$A$7:$OA$1791,H$4,FALSE),"")</f>
        <v>8436924.7599999998</v>
      </c>
      <c r="I437" s="32">
        <f>IFERROR(VLOOKUP($D437,'SAP Data'!$A$7:$OA$1791,I$4,FALSE),"")</f>
        <v>8436924.7599999998</v>
      </c>
      <c r="J437" s="32">
        <f>IFERROR(VLOOKUP($D437,'SAP Data'!$A$7:$OA$1791,J$4,FALSE),"")</f>
        <v>8436924.7599999998</v>
      </c>
      <c r="K437" s="32">
        <f>IFERROR(VLOOKUP($D437,'SAP Data'!$A$7:$OA$1791,K$4,FALSE),"")</f>
        <v>8436924.7599999998</v>
      </c>
      <c r="L437" s="32">
        <f>IFERROR(VLOOKUP($D437,'SAP Data'!$A$7:$OA$1791,L$4,FALSE),"")</f>
        <v>8436924.7599999998</v>
      </c>
      <c r="M437" s="32">
        <f>IFERROR(VLOOKUP($D437,'SAP Data'!$A$7:$OA$1791,M$4,FALSE),"")</f>
        <v>8436924.7599999998</v>
      </c>
      <c r="N437" s="32">
        <f>IFERROR(VLOOKUP($D437,'SAP Data'!$A$7:$OA$1791,N$4,FALSE),"")</f>
        <v>8436924.7599999998</v>
      </c>
      <c r="O437" s="32">
        <f>IFERROR(VLOOKUP($D437,'SAP Data'!$A$7:$OA$1791,O$4,FALSE),"")</f>
        <v>8436924.7599999998</v>
      </c>
      <c r="P437" s="32">
        <f>IFERROR(VLOOKUP($D437,'SAP Data'!$A$7:$OA$1791,P$4,FALSE),"")</f>
        <v>8436924.7599999998</v>
      </c>
      <c r="Q437" s="32">
        <f>IFERROR(VLOOKUP($D437,'SAP Data'!$A$7:$OA$1791,Q$4,FALSE),"")</f>
        <v>8436924.7599999998</v>
      </c>
      <c r="R437" s="32">
        <f>IFERROR(VLOOKUP($D437,'SAP Data'!$A$7:$OA$1791,R$4,FALSE),"")</f>
        <v>8436924.7599999998</v>
      </c>
      <c r="T437" s="32">
        <f t="shared" si="57"/>
        <v>8436924.7599999998</v>
      </c>
      <c r="U437" s="13"/>
      <c r="V437" s="32"/>
      <c r="W437" s="13">
        <f t="shared" si="58"/>
        <v>0</v>
      </c>
      <c r="Y437" s="13">
        <f t="shared" si="59"/>
        <v>8436924.7599999998</v>
      </c>
      <c r="AA437" s="13">
        <f t="shared" si="60"/>
        <v>0</v>
      </c>
      <c r="AC437" s="13">
        <f t="shared" si="61"/>
        <v>0</v>
      </c>
      <c r="AE437" s="13">
        <f t="shared" si="62"/>
        <v>0</v>
      </c>
      <c r="AG437" s="13">
        <f t="shared" si="63"/>
        <v>0</v>
      </c>
      <c r="AI437" s="13">
        <f t="shared" si="64"/>
        <v>0</v>
      </c>
      <c r="AJ437" s="15"/>
    </row>
    <row r="438" spans="2:36" outlineLevel="1" x14ac:dyDescent="0.2">
      <c r="B438" s="11" t="str">
        <f>VLOOKUP(D438,'line assign basis'!$A$8:$D$788,2,FALSE)</f>
        <v>R/E - KB PIPELINE</v>
      </c>
      <c r="C438" s="14" t="s">
        <v>962</v>
      </c>
      <c r="D438" s="14" t="str">
        <f t="shared" si="66"/>
        <v>216100</v>
      </c>
      <c r="E438" s="14">
        <f>IFERROR(VLOOKUP(D438,'line assign basis'!$A$8:$D$622,4,FALSE),"")</f>
        <v>1</v>
      </c>
      <c r="F438" s="32">
        <f>IFERROR(VLOOKUP($D438,'SAP Data'!$A$7:$OA$1791,F$4,FALSE),"")</f>
        <v>933350.75</v>
      </c>
      <c r="G438" s="32">
        <f>IFERROR(VLOOKUP($D438,'SAP Data'!$A$7:$OA$1791,G$4,FALSE),"")</f>
        <v>933350.75</v>
      </c>
      <c r="H438" s="32">
        <f>IFERROR(VLOOKUP($D438,'SAP Data'!$A$7:$OA$1791,H$4,FALSE),"")</f>
        <v>933350.75</v>
      </c>
      <c r="I438" s="32">
        <f>IFERROR(VLOOKUP($D438,'SAP Data'!$A$7:$OA$1791,I$4,FALSE),"")</f>
        <v>933350.75</v>
      </c>
      <c r="J438" s="32">
        <f>IFERROR(VLOOKUP($D438,'SAP Data'!$A$7:$OA$1791,J$4,FALSE),"")</f>
        <v>933350.75</v>
      </c>
      <c r="K438" s="32">
        <f>IFERROR(VLOOKUP($D438,'SAP Data'!$A$7:$OA$1791,K$4,FALSE),"")</f>
        <v>933350.75</v>
      </c>
      <c r="L438" s="32">
        <f>IFERROR(VLOOKUP($D438,'SAP Data'!$A$7:$OA$1791,L$4,FALSE),"")</f>
        <v>933350.75</v>
      </c>
      <c r="M438" s="32">
        <f>IFERROR(VLOOKUP($D438,'SAP Data'!$A$7:$OA$1791,M$4,FALSE),"")</f>
        <v>933350.75</v>
      </c>
      <c r="N438" s="32">
        <f>IFERROR(VLOOKUP($D438,'SAP Data'!$A$7:$OA$1791,N$4,FALSE),"")</f>
        <v>933350.75</v>
      </c>
      <c r="O438" s="32">
        <f>IFERROR(VLOOKUP($D438,'SAP Data'!$A$7:$OA$1791,O$4,FALSE),"")</f>
        <v>933350.75</v>
      </c>
      <c r="P438" s="32">
        <f>IFERROR(VLOOKUP($D438,'SAP Data'!$A$7:$OA$1791,P$4,FALSE),"")</f>
        <v>933350.75</v>
      </c>
      <c r="Q438" s="32">
        <f>IFERROR(VLOOKUP($D438,'SAP Data'!$A$7:$OA$1791,Q$4,FALSE),"")</f>
        <v>933350.75</v>
      </c>
      <c r="R438" s="32">
        <f>IFERROR(VLOOKUP($D438,'SAP Data'!$A$7:$OA$1791,R$4,FALSE),"")</f>
        <v>933350.75</v>
      </c>
      <c r="T438" s="32">
        <f t="shared" si="57"/>
        <v>933350.75</v>
      </c>
      <c r="U438" s="13"/>
      <c r="V438" s="32"/>
      <c r="W438" s="13">
        <f t="shared" si="58"/>
        <v>0</v>
      </c>
      <c r="Y438" s="13">
        <f t="shared" si="59"/>
        <v>933350.75</v>
      </c>
      <c r="AA438" s="13">
        <f t="shared" si="60"/>
        <v>0</v>
      </c>
      <c r="AC438" s="13">
        <f t="shared" si="61"/>
        <v>0</v>
      </c>
      <c r="AE438" s="13">
        <f t="shared" si="62"/>
        <v>0</v>
      </c>
      <c r="AG438" s="13">
        <f t="shared" si="63"/>
        <v>0</v>
      </c>
      <c r="AI438" s="13">
        <f t="shared" si="64"/>
        <v>0</v>
      </c>
      <c r="AJ438" s="15"/>
    </row>
    <row r="439" spans="2:36" outlineLevel="1" x14ac:dyDescent="0.2">
      <c r="B439" s="11" t="str">
        <f>VLOOKUP(D439,'line assign basis'!$A$8:$D$788,2,FALSE)</f>
        <v>R/E-EARNINGS-FIN</v>
      </c>
      <c r="C439" s="14" t="s">
        <v>965</v>
      </c>
      <c r="D439" s="14" t="str">
        <f t="shared" si="66"/>
        <v>216999</v>
      </c>
      <c r="E439" s="14">
        <f>IFERROR(VLOOKUP(D439,'line assign basis'!$A$8:$D$622,4,FALSE),"")</f>
        <v>1</v>
      </c>
      <c r="F439" s="32">
        <f>IFERROR(VLOOKUP($D439,'SAP Data'!$A$7:$OA$1791,F$4,FALSE),"")</f>
        <v>-36350095.390000001</v>
      </c>
      <c r="G439" s="32">
        <f>IFERROR(VLOOKUP($D439,'SAP Data'!$A$7:$OA$1791,G$4,FALSE),"")</f>
        <v>-36350095.390000001</v>
      </c>
      <c r="H439" s="32">
        <f>IFERROR(VLOOKUP($D439,'SAP Data'!$A$7:$OA$1791,H$4,FALSE),"")</f>
        <v>-36350095.390000001</v>
      </c>
      <c r="I439" s="32">
        <f>IFERROR(VLOOKUP($D439,'SAP Data'!$A$7:$OA$1791,I$4,FALSE),"")</f>
        <v>-36350095.390000001</v>
      </c>
      <c r="J439" s="32">
        <f>IFERROR(VLOOKUP($D439,'SAP Data'!$A$7:$OA$1791,J$4,FALSE),"")</f>
        <v>-36350095.390000001</v>
      </c>
      <c r="K439" s="32">
        <f>IFERROR(VLOOKUP($D439,'SAP Data'!$A$7:$OA$1791,K$4,FALSE),"")</f>
        <v>-36350095.390000001</v>
      </c>
      <c r="L439" s="32">
        <f>IFERROR(VLOOKUP($D439,'SAP Data'!$A$7:$OA$1791,L$4,FALSE),"")</f>
        <v>-36350095.390000001</v>
      </c>
      <c r="M439" s="32">
        <f>IFERROR(VLOOKUP($D439,'SAP Data'!$A$7:$OA$1791,M$4,FALSE),"")</f>
        <v>-36350095.390000001</v>
      </c>
      <c r="N439" s="32">
        <f>IFERROR(VLOOKUP($D439,'SAP Data'!$A$7:$OA$1791,N$4,FALSE),"")</f>
        <v>-36350095.390000001</v>
      </c>
      <c r="O439" s="32">
        <f>IFERROR(VLOOKUP($D439,'SAP Data'!$A$7:$OA$1791,O$4,FALSE),"")</f>
        <v>-36350095.390000001</v>
      </c>
      <c r="P439" s="32">
        <f>IFERROR(VLOOKUP($D439,'SAP Data'!$A$7:$OA$1791,P$4,FALSE),"")</f>
        <v>-36350095.390000001</v>
      </c>
      <c r="Q439" s="32">
        <f>IFERROR(VLOOKUP($D439,'SAP Data'!$A$7:$OA$1791,Q$4,FALSE),"")</f>
        <v>-36350095.390000001</v>
      </c>
      <c r="R439" s="32">
        <f>IFERROR(VLOOKUP($D439,'SAP Data'!$A$7:$OA$1791,R$4,FALSE),"")</f>
        <v>-36350095.390000001</v>
      </c>
      <c r="T439" s="32">
        <f t="shared" si="57"/>
        <v>-36350095.389999993</v>
      </c>
      <c r="U439" s="13"/>
      <c r="V439" s="32"/>
      <c r="W439" s="13">
        <f t="shared" si="58"/>
        <v>0</v>
      </c>
      <c r="Y439" s="13">
        <f t="shared" si="59"/>
        <v>-36350095.389999993</v>
      </c>
      <c r="AA439" s="13">
        <f t="shared" si="60"/>
        <v>0</v>
      </c>
      <c r="AC439" s="13">
        <f t="shared" si="61"/>
        <v>0</v>
      </c>
      <c r="AE439" s="13">
        <f t="shared" si="62"/>
        <v>0</v>
      </c>
      <c r="AG439" s="13">
        <f t="shared" si="63"/>
        <v>0</v>
      </c>
      <c r="AI439" s="13">
        <f t="shared" si="64"/>
        <v>0</v>
      </c>
      <c r="AJ439" s="15"/>
    </row>
    <row r="440" spans="2:36" outlineLevel="1" x14ac:dyDescent="0.2">
      <c r="B440" s="11" t="str">
        <f>VLOOKUP(D440,'line assign basis'!$A$8:$D$788,2,FALSE)</f>
        <v>UNDISTRIBUTED RETAIN</v>
      </c>
      <c r="C440" s="29">
        <v>500164</v>
      </c>
      <c r="D440" s="14" t="str">
        <f t="shared" si="66"/>
        <v>500164</v>
      </c>
      <c r="E440" s="14">
        <f>IFERROR(VLOOKUP(D440,'line assign basis'!$A$8:$D$622,4,FALSE),"")</f>
        <v>1</v>
      </c>
      <c r="F440" s="32">
        <f>IFERROR(VLOOKUP($D440,'SAP Data'!$A$7:$OA$1791,F$4,FALSE),"")</f>
        <v>10240937.34</v>
      </c>
      <c r="G440" s="32">
        <f>IFERROR(VLOOKUP($D440,'SAP Data'!$A$7:$OA$1791,G$4,FALSE),"")</f>
        <v>7469390.8499999996</v>
      </c>
      <c r="H440" s="32">
        <f>IFERROR(VLOOKUP($D440,'SAP Data'!$A$7:$OA$1791,H$4,FALSE),"")</f>
        <v>5614621.46</v>
      </c>
      <c r="I440" s="32">
        <f>IFERROR(VLOOKUP($D440,'SAP Data'!$A$7:$OA$1791,I$4,FALSE),"")</f>
        <v>-15601437.33</v>
      </c>
      <c r="J440" s="32">
        <f>IFERROR(VLOOKUP($D440,'SAP Data'!$A$7:$OA$1791,J$4,FALSE),"")</f>
        <v>-22451416.41</v>
      </c>
      <c r="K440" s="32">
        <f>IFERROR(VLOOKUP($D440,'SAP Data'!$A$7:$OA$1791,K$4,FALSE),"")</f>
        <v>-26481321.940000001</v>
      </c>
      <c r="L440" s="32">
        <f>IFERROR(VLOOKUP($D440,'SAP Data'!$A$7:$OA$1791,L$4,FALSE),"")</f>
        <v>-35382294.700000003</v>
      </c>
      <c r="M440" s="32">
        <f>IFERROR(VLOOKUP($D440,'SAP Data'!$A$7:$OA$1791,M$4,FALSE),"")</f>
        <v>-38746374.109999999</v>
      </c>
      <c r="N440" s="32">
        <f>IFERROR(VLOOKUP($D440,'SAP Data'!$A$7:$OA$1791,N$4,FALSE),"")</f>
        <v>-22508479.359999999</v>
      </c>
      <c r="O440" s="32">
        <f>IFERROR(VLOOKUP($D440,'SAP Data'!$A$7:$OA$1791,O$4,FALSE),"")</f>
        <v>-16852308.030000001</v>
      </c>
      <c r="P440" s="32">
        <f>IFERROR(VLOOKUP($D440,'SAP Data'!$A$7:$OA$1791,P$4,FALSE),"")</f>
        <v>-8213545.5199999996</v>
      </c>
      <c r="Q440" s="32">
        <f>IFERROR(VLOOKUP($D440,'SAP Data'!$A$7:$OA$1791,Q$4,FALSE),"")</f>
        <v>12544251.74</v>
      </c>
      <c r="R440" s="32">
        <f>IFERROR(VLOOKUP($D440,'SAP Data'!$A$7:$OA$1791,R$4,FALSE),"")</f>
        <v>17197227.359999999</v>
      </c>
      <c r="T440" s="32">
        <f t="shared" si="57"/>
        <v>-12240819.250000002</v>
      </c>
      <c r="U440" s="13"/>
      <c r="V440" s="32"/>
      <c r="W440" s="13">
        <f t="shared" si="58"/>
        <v>0</v>
      </c>
      <c r="Y440" s="13">
        <f t="shared" si="59"/>
        <v>-12240819.250000002</v>
      </c>
      <c r="AA440" s="13">
        <f t="shared" si="60"/>
        <v>0</v>
      </c>
      <c r="AC440" s="13">
        <f t="shared" si="61"/>
        <v>0</v>
      </c>
      <c r="AE440" s="13">
        <f t="shared" si="62"/>
        <v>0</v>
      </c>
      <c r="AG440" s="13">
        <f t="shared" si="63"/>
        <v>0</v>
      </c>
      <c r="AI440" s="13">
        <f t="shared" si="64"/>
        <v>0</v>
      </c>
      <c r="AJ440" s="15"/>
    </row>
    <row r="441" spans="2:36" outlineLevel="1" x14ac:dyDescent="0.2">
      <c r="B441" s="11" t="str">
        <f>VLOOKUP(D441,'line assign basis'!$A$8:$D$788,2,FALSE)</f>
        <v>LONG TERM DEBT</v>
      </c>
      <c r="C441" s="29">
        <v>500159</v>
      </c>
      <c r="D441" s="14" t="str">
        <f t="shared" si="66"/>
        <v>500159</v>
      </c>
      <c r="E441" s="14">
        <f>IFERROR(VLOOKUP(D441,'line assign basis'!$A$8:$D$622,4,FALSE),"")</f>
        <v>1</v>
      </c>
      <c r="F441" s="32">
        <f>IFERROR(VLOOKUP($D441,'SAP Data'!$A$7:$OA$1791,F$4,FALSE),"")</f>
        <v>-768995325.39999998</v>
      </c>
      <c r="G441" s="32">
        <f>IFERROR(VLOOKUP($D441,'SAP Data'!$A$7:$OA$1791,G$4,FALSE),"")</f>
        <v>-769106153.39999998</v>
      </c>
      <c r="H441" s="32">
        <f>IFERROR(VLOOKUP($D441,'SAP Data'!$A$7:$OA$1791,H$4,FALSE),"")</f>
        <v>-769228662.75</v>
      </c>
      <c r="I441" s="32">
        <f>IFERROR(VLOOKUP($D441,'SAP Data'!$A$7:$OA$1791,I$4,FALSE),"")</f>
        <v>-769081036.53999996</v>
      </c>
      <c r="J441" s="32">
        <f>IFERROR(VLOOKUP($D441,'SAP Data'!$A$7:$OA$1791,J$4,FALSE),"")</f>
        <v>-769204256.33000004</v>
      </c>
      <c r="K441" s="32">
        <f>IFERROR(VLOOKUP($D441,'SAP Data'!$A$7:$OA$1791,K$4,FALSE),"")</f>
        <v>-694228020.12</v>
      </c>
      <c r="L441" s="32">
        <f>IFERROR(VLOOKUP($D441,'SAP Data'!$A$7:$OA$1791,L$4,FALSE),"")</f>
        <v>-917146131.65999997</v>
      </c>
      <c r="M441" s="32">
        <f>IFERROR(VLOOKUP($D441,'SAP Data'!$A$7:$OA$1791,M$4,FALSE),"")</f>
        <v>-916986328.23000002</v>
      </c>
      <c r="N441" s="32">
        <f>IFERROR(VLOOKUP($D441,'SAP Data'!$A$7:$OA$1791,N$4,FALSE),"")</f>
        <v>-916999304.51999998</v>
      </c>
      <c r="O441" s="32">
        <f>IFERROR(VLOOKUP($D441,'SAP Data'!$A$7:$OA$1791,O$4,FALSE),"")</f>
        <v>-917011888.30999994</v>
      </c>
      <c r="P441" s="32">
        <f>IFERROR(VLOOKUP($D441,'SAP Data'!$A$7:$OA$1791,P$4,FALSE),"")</f>
        <v>-917065383.10000002</v>
      </c>
      <c r="Q441" s="32">
        <f>IFERROR(VLOOKUP($D441,'SAP Data'!$A$7:$OA$1791,Q$4,FALSE),"")</f>
        <v>-927083580.38999999</v>
      </c>
      <c r="R441" s="32">
        <f>IFERROR(VLOOKUP($D441,'SAP Data'!$A$7:$OA$1791,R$4,FALSE),"")</f>
        <v>-857173975.67999995</v>
      </c>
      <c r="T441" s="32">
        <f t="shared" si="57"/>
        <v>-841352116.32416677</v>
      </c>
      <c r="U441" s="13"/>
      <c r="V441" s="32"/>
      <c r="W441" s="13">
        <f t="shared" si="58"/>
        <v>0</v>
      </c>
      <c r="Y441" s="13">
        <f t="shared" si="59"/>
        <v>-841352116.32416677</v>
      </c>
      <c r="AA441" s="13">
        <f t="shared" si="60"/>
        <v>0</v>
      </c>
      <c r="AC441" s="13">
        <f t="shared" si="61"/>
        <v>0</v>
      </c>
      <c r="AE441" s="13">
        <f t="shared" si="62"/>
        <v>0</v>
      </c>
      <c r="AG441" s="13">
        <f t="shared" si="63"/>
        <v>0</v>
      </c>
      <c r="AI441" s="13">
        <f t="shared" si="64"/>
        <v>0</v>
      </c>
      <c r="AJ441" s="15"/>
    </row>
    <row r="442" spans="2:36" outlineLevel="1" x14ac:dyDescent="0.2">
      <c r="B442" s="11" t="str">
        <f>VLOOKUP(D442,'line assign basis'!$A$8:$D$788,2,FALSE)</f>
        <v>N/P COM PAPER</v>
      </c>
      <c r="C442" s="14" t="s">
        <v>1029</v>
      </c>
      <c r="D442" s="14" t="str">
        <f t="shared" si="66"/>
        <v>231002</v>
      </c>
      <c r="E442" s="14">
        <f>IFERROR(VLOOKUP(D442,'line assign basis'!$A$8:$D$622,4,FALSE),"")</f>
        <v>1</v>
      </c>
      <c r="F442" s="32">
        <f>IFERROR(VLOOKUP($D442,'SAP Data'!$A$7:$OA$1791,F$4,FALSE),"")</f>
        <v>-45500000.009999998</v>
      </c>
      <c r="G442" s="32">
        <f>IFERROR(VLOOKUP($D442,'SAP Data'!$A$7:$OA$1791,G$4,FALSE),"")</f>
        <v>-64900000</v>
      </c>
      <c r="H442" s="32">
        <f>IFERROR(VLOOKUP($D442,'SAP Data'!$A$7:$OA$1791,H$4,FALSE),"")</f>
        <v>-131300000</v>
      </c>
      <c r="I442" s="32">
        <f>IFERROR(VLOOKUP($D442,'SAP Data'!$A$7:$OA$1791,I$4,FALSE),"")</f>
        <v>-125100000</v>
      </c>
      <c r="J442" s="32">
        <f>IFERROR(VLOOKUP($D442,'SAP Data'!$A$7:$OA$1791,J$4,FALSE),"")</f>
        <v>-106900000.03</v>
      </c>
      <c r="K442" s="32">
        <f>IFERROR(VLOOKUP($D442,'SAP Data'!$A$7:$OA$1791,K$4,FALSE),"")</f>
        <v>-176100000.05000001</v>
      </c>
      <c r="L442" s="32">
        <f>IFERROR(VLOOKUP($D442,'SAP Data'!$A$7:$OA$1791,L$4,FALSE),"")</f>
        <v>-73000000.069999993</v>
      </c>
      <c r="M442" s="32">
        <f>IFERROR(VLOOKUP($D442,'SAP Data'!$A$7:$OA$1791,M$4,FALSE),"")</f>
        <v>-10000000.07</v>
      </c>
      <c r="N442" s="32">
        <f>IFERROR(VLOOKUP($D442,'SAP Data'!$A$7:$OA$1791,N$4,FALSE),"")</f>
        <v>-2000000</v>
      </c>
      <c r="O442" s="32">
        <f>IFERROR(VLOOKUP($D442,'SAP Data'!$A$7:$OA$1791,O$4,FALSE),"")</f>
        <v>-3000000</v>
      </c>
      <c r="P442" s="32">
        <f>IFERROR(VLOOKUP($D442,'SAP Data'!$A$7:$OA$1791,P$4,FALSE),"")</f>
        <v>-2000000</v>
      </c>
      <c r="Q442" s="32">
        <f>IFERROR(VLOOKUP($D442,'SAP Data'!$A$7:$OA$1791,Q$4,FALSE),"")</f>
        <v>-2000000</v>
      </c>
      <c r="R442" s="32">
        <f>IFERROR(VLOOKUP($D442,'SAP Data'!$A$7:$OA$1791,R$4,FALSE),"")</f>
        <v>0</v>
      </c>
      <c r="T442" s="32">
        <f t="shared" si="57"/>
        <v>-59920833.352083325</v>
      </c>
      <c r="U442" s="13"/>
      <c r="V442" s="32"/>
      <c r="W442" s="13">
        <f t="shared" si="58"/>
        <v>0</v>
      </c>
      <c r="Y442" s="13">
        <f t="shared" si="59"/>
        <v>-59920833.352083325</v>
      </c>
      <c r="AA442" s="13">
        <f t="shared" si="60"/>
        <v>0</v>
      </c>
      <c r="AC442" s="13">
        <f t="shared" si="61"/>
        <v>0</v>
      </c>
      <c r="AE442" s="13">
        <f t="shared" si="62"/>
        <v>0</v>
      </c>
      <c r="AG442" s="13">
        <f t="shared" si="63"/>
        <v>0</v>
      </c>
      <c r="AI442" s="13">
        <f t="shared" si="64"/>
        <v>0</v>
      </c>
      <c r="AJ442" s="15"/>
    </row>
    <row r="443" spans="2:36" outlineLevel="1" x14ac:dyDescent="0.2">
      <c r="B443" s="11" t="str">
        <f>VLOOKUP(D443,'line assign basis'!$A$8:$D$788,2,FALSE)</f>
        <v>N/P BANK LOAN</v>
      </c>
      <c r="C443" s="14" t="s">
        <v>2123</v>
      </c>
      <c r="D443" s="14" t="s">
        <v>2715</v>
      </c>
      <c r="E443" s="14">
        <f>IFERROR(VLOOKUP(D443,'line assign basis'!$A$8:$D$622,4,FALSE),"")</f>
        <v>1</v>
      </c>
      <c r="F443" s="32">
        <f>IFERROR(VLOOKUP($D443,'SAP Data'!$A$7:$OA$1791,F$4,FALSE),"")</f>
        <v>0</v>
      </c>
      <c r="G443" s="32">
        <f>IFERROR(VLOOKUP($D443,'SAP Data'!$A$7:$OA$1791,G$4,FALSE),"")</f>
        <v>0</v>
      </c>
      <c r="H443" s="32">
        <f>IFERROR(VLOOKUP($D443,'SAP Data'!$A$7:$OA$1791,H$4,FALSE),"")</f>
        <v>0</v>
      </c>
      <c r="I443" s="32">
        <f>IFERROR(VLOOKUP($D443,'SAP Data'!$A$7:$OA$1791,I$4,FALSE),"")</f>
        <v>0</v>
      </c>
      <c r="J443" s="32">
        <f>IFERROR(VLOOKUP($D443,'SAP Data'!$A$7:$OA$1791,J$4,FALSE),"")</f>
        <v>0</v>
      </c>
      <c r="K443" s="32">
        <f>IFERROR(VLOOKUP($D443,'SAP Data'!$A$7:$OA$1791,K$4,FALSE),"")</f>
        <v>0</v>
      </c>
      <c r="L443" s="32">
        <f>IFERROR(VLOOKUP($D443,'SAP Data'!$A$7:$OA$1791,L$4,FALSE),"")</f>
        <v>-227000000</v>
      </c>
      <c r="M443" s="32">
        <f>IFERROR(VLOOKUP($D443,'SAP Data'!$A$7:$OA$1791,M$4,FALSE),"")</f>
        <v>-290000000</v>
      </c>
      <c r="N443" s="32">
        <f>IFERROR(VLOOKUP($D443,'SAP Data'!$A$7:$OA$1791,N$4,FALSE),"")</f>
        <v>-220000000</v>
      </c>
      <c r="O443" s="32">
        <f>IFERROR(VLOOKUP($D443,'SAP Data'!$A$7:$OA$1791,O$4,FALSE),"")</f>
        <v>0</v>
      </c>
      <c r="P443" s="32">
        <f>IFERROR(VLOOKUP($D443,'SAP Data'!$A$7:$OA$1791,P$4,FALSE),"")</f>
        <v>0</v>
      </c>
      <c r="Q443" s="32">
        <f>IFERROR(VLOOKUP($D443,'SAP Data'!$A$7:$OA$1791,Q$4,FALSE),"")</f>
        <v>0</v>
      </c>
      <c r="R443" s="32">
        <f>IFERROR(VLOOKUP($D443,'SAP Data'!$A$7:$OA$1791,R$4,FALSE),"")</f>
        <v>0</v>
      </c>
      <c r="T443" s="32">
        <f t="shared" si="57"/>
        <v>-61416666.666666664</v>
      </c>
      <c r="U443" s="13"/>
      <c r="V443" s="32"/>
      <c r="W443" s="13">
        <f t="shared" si="58"/>
        <v>0</v>
      </c>
      <c r="Y443" s="13">
        <f t="shared" si="59"/>
        <v>-61416666.666666664</v>
      </c>
      <c r="AA443" s="13">
        <f t="shared" si="60"/>
        <v>0</v>
      </c>
      <c r="AC443" s="13">
        <f t="shared" si="61"/>
        <v>0</v>
      </c>
      <c r="AE443" s="13">
        <f t="shared" si="62"/>
        <v>0</v>
      </c>
      <c r="AG443" s="13">
        <f t="shared" si="63"/>
        <v>0</v>
      </c>
      <c r="AI443" s="13">
        <f t="shared" si="64"/>
        <v>0</v>
      </c>
      <c r="AJ443" s="15"/>
    </row>
    <row r="444" spans="2:36" outlineLevel="1" x14ac:dyDescent="0.2">
      <c r="B444" s="11" t="str">
        <f>VLOOKUP(D444,'line assign basis'!$A$8:$D$788,2,FALSE)</f>
        <v>N/P BANK LOAN-BI LAT</v>
      </c>
      <c r="C444" s="14" t="s">
        <v>3496</v>
      </c>
      <c r="D444" s="56" t="s">
        <v>3908</v>
      </c>
      <c r="E444" s="14">
        <f>IFERROR(VLOOKUP(D444,'line assign basis'!$A$8:$D$622,4,FALSE),"")</f>
        <v>1</v>
      </c>
      <c r="F444" s="32">
        <f>IFERROR(VLOOKUP($D444,'SAP Data'!$A$7:$OA$1791,F$4,FALSE),"")</f>
        <v>0</v>
      </c>
      <c r="G444" s="32">
        <f>IFERROR(VLOOKUP($D444,'SAP Data'!$A$7:$OA$1791,G$4,FALSE),"")</f>
        <v>0</v>
      </c>
      <c r="H444" s="32">
        <f>IFERROR(VLOOKUP($D444,'SAP Data'!$A$7:$OA$1791,H$4,FALSE),"")</f>
        <v>0</v>
      </c>
      <c r="I444" s="32">
        <f>IFERROR(VLOOKUP($D444,'SAP Data'!$A$7:$OA$1791,I$4,FALSE),"")</f>
        <v>0</v>
      </c>
      <c r="J444" s="32">
        <f>IFERROR(VLOOKUP($D444,'SAP Data'!$A$7:$OA$1791,J$4,FALSE),"")</f>
        <v>0</v>
      </c>
      <c r="K444" s="32">
        <f>IFERROR(VLOOKUP($D444,'SAP Data'!$A$7:$OA$1791,K$4,FALSE),"")</f>
        <v>0</v>
      </c>
      <c r="L444" s="32">
        <f>IFERROR(VLOOKUP($D444,'SAP Data'!$A$7:$OA$1791,L$4,FALSE),"")</f>
        <v>-150000000</v>
      </c>
      <c r="M444" s="32">
        <f>IFERROR(VLOOKUP($D444,'SAP Data'!$A$7:$OA$1791,M$4,FALSE),"")</f>
        <v>-150000000</v>
      </c>
      <c r="N444" s="32">
        <f>IFERROR(VLOOKUP($D444,'SAP Data'!$A$7:$OA$1791,N$4,FALSE),"")</f>
        <v>-150000000</v>
      </c>
      <c r="O444" s="32">
        <f>IFERROR(VLOOKUP($D444,'SAP Data'!$A$7:$OA$1791,O$4,FALSE),"")</f>
        <v>-150000000</v>
      </c>
      <c r="P444" s="32">
        <f>IFERROR(VLOOKUP($D444,'SAP Data'!$A$7:$OA$1791,P$4,FALSE),"")</f>
        <v>-150000000</v>
      </c>
      <c r="Q444" s="32">
        <f>IFERROR(VLOOKUP($D444,'SAP Data'!$A$7:$OA$1791,Q$4,FALSE),"")</f>
        <v>-150000000</v>
      </c>
      <c r="R444" s="32">
        <f>IFERROR(VLOOKUP($D444,'SAP Data'!$A$7:$OA$1791,R$4,FALSE),"")</f>
        <v>-150000000</v>
      </c>
      <c r="T444" s="32">
        <f t="shared" si="57"/>
        <v>-81250000</v>
      </c>
      <c r="U444" s="13"/>
      <c r="V444" s="32"/>
      <c r="W444" s="13">
        <f t="shared" si="58"/>
        <v>0</v>
      </c>
      <c r="Y444" s="13">
        <f t="shared" si="59"/>
        <v>-81250000</v>
      </c>
      <c r="AA444" s="13">
        <f t="shared" si="60"/>
        <v>0</v>
      </c>
      <c r="AC444" s="13">
        <f t="shared" si="61"/>
        <v>0</v>
      </c>
      <c r="AE444" s="13">
        <f t="shared" si="62"/>
        <v>0</v>
      </c>
      <c r="AG444" s="13">
        <f t="shared" si="63"/>
        <v>0</v>
      </c>
      <c r="AI444" s="13">
        <f t="shared" si="64"/>
        <v>0</v>
      </c>
      <c r="AJ444" s="15"/>
    </row>
    <row r="445" spans="2:36" outlineLevel="1" x14ac:dyDescent="0.2">
      <c r="B445" s="11" t="str">
        <f>VLOOKUP(D445,'line assign basis'!$A$8:$D$788,2,FALSE)</f>
        <v>ROU UTIL LEAS ST LIA</v>
      </c>
      <c r="C445" s="14" t="s">
        <v>2860</v>
      </c>
      <c r="D445" s="14" t="s">
        <v>2895</v>
      </c>
      <c r="E445" s="14">
        <f>IFERROR(VLOOKUP(D445,'line assign basis'!$A$8:$D$622,4,FALSE),"")</f>
        <v>1</v>
      </c>
      <c r="F445" s="32">
        <f>IFERROR(VLOOKUP($D445,'SAP Data'!$A$7:$OA$1791,F$4,FALSE),"")</f>
        <v>-3075113.4</v>
      </c>
      <c r="G445" s="32">
        <f>IFERROR(VLOOKUP($D445,'SAP Data'!$A$7:$OA$1791,G$4,FALSE),"")</f>
        <v>0</v>
      </c>
      <c r="H445" s="32">
        <f>IFERROR(VLOOKUP($D445,'SAP Data'!$A$7:$OA$1791,H$4,FALSE),"")</f>
        <v>0</v>
      </c>
      <c r="I445" s="32">
        <f>IFERROR(VLOOKUP($D445,'SAP Data'!$A$7:$OA$1791,I$4,FALSE),"")</f>
        <v>-1979051.08</v>
      </c>
      <c r="J445" s="32">
        <f>IFERROR(VLOOKUP($D445,'SAP Data'!$A$7:$OA$1791,J$4,FALSE),"")</f>
        <v>0</v>
      </c>
      <c r="K445" s="32">
        <f>IFERROR(VLOOKUP($D445,'SAP Data'!$A$7:$OA$1791,K$4,FALSE),"")</f>
        <v>0</v>
      </c>
      <c r="L445" s="32">
        <f>IFERROR(VLOOKUP($D445,'SAP Data'!$A$7:$OA$1791,L$4,FALSE),"")</f>
        <v>-984032.78</v>
      </c>
      <c r="M445" s="32">
        <f>IFERROR(VLOOKUP($D445,'SAP Data'!$A$7:$OA$1791,M$4,FALSE),"")</f>
        <v>0</v>
      </c>
      <c r="N445" s="32">
        <f>IFERROR(VLOOKUP($D445,'SAP Data'!$A$7:$OA$1791,N$4,FALSE),"")</f>
        <v>0</v>
      </c>
      <c r="O445" s="32">
        <f>IFERROR(VLOOKUP($D445,'SAP Data'!$A$7:$OA$1791,O$4,FALSE),"")</f>
        <v>-868124.82</v>
      </c>
      <c r="P445" s="32">
        <f>IFERROR(VLOOKUP($D445,'SAP Data'!$A$7:$OA$1791,P$4,FALSE),"")</f>
        <v>0</v>
      </c>
      <c r="Q445" s="32">
        <f>IFERROR(VLOOKUP($D445,'SAP Data'!$A$7:$OA$1791,Q$4,FALSE),"")</f>
        <v>0</v>
      </c>
      <c r="R445" s="32">
        <f>IFERROR(VLOOKUP($D445,'SAP Data'!$A$7:$OA$1791,R$4,FALSE),"")</f>
        <v>-1020402.08</v>
      </c>
      <c r="T445" s="32">
        <f t="shared" si="57"/>
        <v>-489913.86833333335</v>
      </c>
      <c r="U445" s="13"/>
      <c r="V445" s="32"/>
      <c r="W445" s="13">
        <f t="shared" si="58"/>
        <v>0</v>
      </c>
      <c r="Y445" s="13">
        <f t="shared" si="59"/>
        <v>-489913.86833333335</v>
      </c>
      <c r="AA445" s="13">
        <f t="shared" si="60"/>
        <v>0</v>
      </c>
      <c r="AC445" s="13">
        <f t="shared" si="61"/>
        <v>0</v>
      </c>
      <c r="AE445" s="13">
        <f t="shared" si="62"/>
        <v>0</v>
      </c>
      <c r="AG445" s="13">
        <f t="shared" si="63"/>
        <v>0</v>
      </c>
      <c r="AI445" s="13">
        <f t="shared" si="64"/>
        <v>0</v>
      </c>
      <c r="AJ445" s="15"/>
    </row>
    <row r="446" spans="2:36" outlineLevel="1" x14ac:dyDescent="0.2">
      <c r="B446" s="11" t="str">
        <f>VLOOKUP(D446,'line assign basis'!$A$8:$D$788,2,FALSE)</f>
        <v>FIN UTIL LEAS ST LIA</v>
      </c>
      <c r="C446" s="14" t="s">
        <v>2966</v>
      </c>
      <c r="D446" s="56" t="s">
        <v>2994</v>
      </c>
      <c r="E446" s="14">
        <f>IFERROR(VLOOKUP(D446,'line assign basis'!$A$8:$D$622,4,FALSE),"")</f>
        <v>1</v>
      </c>
      <c r="F446" s="32">
        <f>IFERROR(VLOOKUP($D446,'SAP Data'!$A$7:$OA$1791,F$4,FALSE),"")</f>
        <v>0</v>
      </c>
      <c r="G446" s="32">
        <f>IFERROR(VLOOKUP($D446,'SAP Data'!$A$7:$OA$1791,G$4,FALSE),"")</f>
        <v>0</v>
      </c>
      <c r="H446" s="32">
        <f>IFERROR(VLOOKUP($D446,'SAP Data'!$A$7:$OA$1791,H$4,FALSE),"")</f>
        <v>0</v>
      </c>
      <c r="I446" s="32">
        <f>IFERROR(VLOOKUP($D446,'SAP Data'!$A$7:$OA$1791,I$4,FALSE),"")</f>
        <v>-191759</v>
      </c>
      <c r="J446" s="32">
        <f>IFERROR(VLOOKUP($D446,'SAP Data'!$A$7:$OA$1791,J$4,FALSE),"")</f>
        <v>60542</v>
      </c>
      <c r="K446" s="32">
        <f>IFERROR(VLOOKUP($D446,'SAP Data'!$A$7:$OA$1791,K$4,FALSE),"")</f>
        <v>-210630</v>
      </c>
      <c r="L446" s="32">
        <f>IFERROR(VLOOKUP($D446,'SAP Data'!$A$7:$OA$1791,L$4,FALSE),"")</f>
        <v>-270495</v>
      </c>
      <c r="M446" s="32">
        <f>IFERROR(VLOOKUP($D446,'SAP Data'!$A$7:$OA$1791,M$4,FALSE),"")</f>
        <v>-227593</v>
      </c>
      <c r="N446" s="32">
        <f>IFERROR(VLOOKUP($D446,'SAP Data'!$A$7:$OA$1791,N$4,FALSE),"")</f>
        <v>-141298</v>
      </c>
      <c r="O446" s="32">
        <f>IFERROR(VLOOKUP($D446,'SAP Data'!$A$7:$OA$1791,O$4,FALSE),"")</f>
        <v>-444125</v>
      </c>
      <c r="P446" s="32">
        <f>IFERROR(VLOOKUP($D446,'SAP Data'!$A$7:$OA$1791,P$4,FALSE),"")</f>
        <v>-131217</v>
      </c>
      <c r="Q446" s="32">
        <f>IFERROR(VLOOKUP($D446,'SAP Data'!$A$7:$OA$1791,Q$4,FALSE),"")</f>
        <v>-131217</v>
      </c>
      <c r="R446" s="32">
        <f>IFERROR(VLOOKUP($D446,'SAP Data'!$A$7:$OA$1791,R$4,FALSE),"")</f>
        <v>-905689</v>
      </c>
      <c r="T446" s="32">
        <f t="shared" ref="T446:T477" si="67">IFERROR((F446/2+SUM(G446:Q446)+R446/2)/12,"")</f>
        <v>-178386.375</v>
      </c>
      <c r="U446" s="13"/>
      <c r="V446" s="32"/>
      <c r="W446" s="13">
        <f t="shared" ref="W446:W477" si="68">IF($E446=5,T446,0)</f>
        <v>0</v>
      </c>
      <c r="Y446" s="13">
        <f t="shared" ref="Y446:Y477" si="69">IF(E446=1,T446,0)</f>
        <v>-178386.375</v>
      </c>
      <c r="AA446" s="13">
        <f t="shared" ref="AA446:AA477" si="70">_xlfn.IFS($D446="252012",AI446*$AM$21,$D446="252014",AI446*$AM$21,$D446="252022",AI446*$AM$21,$D446="252024",AI446*$AM$21,$D446="252032",AI446*$AM$21,$D446="252034",AI446*$AM$21,$E446=3,AI446*0,$E446="3P",AI446*$AM$16,$E446="3D",AI446*$AM$17,$E446="3G",AI446*$AM$19,$E446="3L",AI446*$AM$20,$E446&lt;=2,0,$E446&gt;=4,0)</f>
        <v>0</v>
      </c>
      <c r="AC446" s="13">
        <f t="shared" ref="AC446:AC477" si="71">IFERROR(AI446-AA446,"")</f>
        <v>0</v>
      </c>
      <c r="AE446" s="13">
        <f t="shared" ref="AE446:AE477" si="72">IF($E446=2,T446,0)</f>
        <v>0</v>
      </c>
      <c r="AG446" s="13">
        <f t="shared" ref="AG446:AG477" si="73">IFERROR(SUM(V446:W446,Y446,AA446:AE446)-T446,"")</f>
        <v>0</v>
      </c>
      <c r="AI446" s="13">
        <f t="shared" ref="AI446:AI477" si="74">_xlfn.IFS($E446=3,T446,$E446="3P",T446,$E446="3D",T446,$E446="3G",T446,$E446="3L",T446,$E446&lt;=2,0,$E446&gt;=4,0)</f>
        <v>0</v>
      </c>
      <c r="AJ446" s="15"/>
    </row>
    <row r="447" spans="2:36" outlineLevel="1" x14ac:dyDescent="0.2">
      <c r="B447" s="11" t="str">
        <f>VLOOKUP(D447,'line assign basis'!$A$8:$D$788,2,FALSE)</f>
        <v>DEBT ISSUANCE COST</v>
      </c>
      <c r="C447" s="14" t="s">
        <v>1031</v>
      </c>
      <c r="D447" s="14" t="str">
        <f t="shared" ref="D447:D452" si="75">RIGHT(C447,6)</f>
        <v>174000</v>
      </c>
      <c r="E447" s="14">
        <f>IFERROR(VLOOKUP(D447,'line assign basis'!$A$8:$D$622,4,FALSE),"")</f>
        <v>2</v>
      </c>
      <c r="F447" s="32">
        <f>IFERROR(VLOOKUP($D447,'SAP Data'!$A$7:$OA$1791,F$4,FALSE),"")</f>
        <v>366805</v>
      </c>
      <c r="G447" s="32">
        <f>IFERROR(VLOOKUP($D447,'SAP Data'!$A$7:$OA$1791,G$4,FALSE),"")</f>
        <v>366805</v>
      </c>
      <c r="H447" s="32">
        <f>IFERROR(VLOOKUP($D447,'SAP Data'!$A$7:$OA$1791,H$4,FALSE),"")</f>
        <v>366805</v>
      </c>
      <c r="I447" s="32">
        <f>IFERROR(VLOOKUP($D447,'SAP Data'!$A$7:$OA$1791,I$4,FALSE),"")</f>
        <v>93474</v>
      </c>
      <c r="J447" s="32">
        <f>IFERROR(VLOOKUP($D447,'SAP Data'!$A$7:$OA$1791,J$4,FALSE),"")</f>
        <v>93474</v>
      </c>
      <c r="K447" s="32">
        <f>IFERROR(VLOOKUP($D447,'SAP Data'!$A$7:$OA$1791,K$4,FALSE),"")</f>
        <v>93474</v>
      </c>
      <c r="L447" s="32">
        <f>IFERROR(VLOOKUP($D447,'SAP Data'!$A$7:$OA$1791,L$4,FALSE),"")</f>
        <v>0</v>
      </c>
      <c r="M447" s="32">
        <f>IFERROR(VLOOKUP($D447,'SAP Data'!$A$7:$OA$1791,M$4,FALSE),"")</f>
        <v>0</v>
      </c>
      <c r="N447" s="32">
        <f>IFERROR(VLOOKUP($D447,'SAP Data'!$A$7:$OA$1791,N$4,FALSE),"")</f>
        <v>0</v>
      </c>
      <c r="O447" s="32">
        <f>IFERROR(VLOOKUP($D447,'SAP Data'!$A$7:$OA$1791,O$4,FALSE),"")</f>
        <v>0</v>
      </c>
      <c r="P447" s="32">
        <f>IFERROR(VLOOKUP($D447,'SAP Data'!$A$7:$OA$1791,P$4,FALSE),"")</f>
        <v>0</v>
      </c>
      <c r="Q447" s="32">
        <f>IFERROR(VLOOKUP($D447,'SAP Data'!$A$7:$OA$1791,Q$4,FALSE),"")</f>
        <v>-3616</v>
      </c>
      <c r="R447" s="32">
        <f>IFERROR(VLOOKUP($D447,'SAP Data'!$A$7:$OA$1791,R$4,FALSE),"")</f>
        <v>60468</v>
      </c>
      <c r="T447" s="32">
        <f t="shared" si="67"/>
        <v>102004.375</v>
      </c>
      <c r="U447" s="13"/>
      <c r="V447" s="32"/>
      <c r="W447" s="13">
        <f t="shared" si="68"/>
        <v>0</v>
      </c>
      <c r="Y447" s="13">
        <f t="shared" si="69"/>
        <v>0</v>
      </c>
      <c r="AA447" s="13">
        <f t="shared" si="70"/>
        <v>0</v>
      </c>
      <c r="AC447" s="13">
        <f t="shared" si="71"/>
        <v>0</v>
      </c>
      <c r="AE447" s="13">
        <f t="shared" si="72"/>
        <v>102004.375</v>
      </c>
      <c r="AG447" s="13">
        <f t="shared" si="73"/>
        <v>0</v>
      </c>
      <c r="AI447" s="13">
        <f t="shared" si="74"/>
        <v>0</v>
      </c>
      <c r="AJ447" s="15"/>
    </row>
    <row r="448" spans="2:36" outlineLevel="1" x14ac:dyDescent="0.2">
      <c r="B448" s="11" t="str">
        <f>VLOOKUP(D448,'line assign basis'!$A$8:$D$788,2,FALSE)</f>
        <v>CURR PORTION LT DEBT</v>
      </c>
      <c r="C448" s="14" t="s">
        <v>1033</v>
      </c>
      <c r="D448" s="14" t="str">
        <f t="shared" si="75"/>
        <v>239001</v>
      </c>
      <c r="E448" s="14">
        <f>IFERROR(VLOOKUP(D448,'line assign basis'!$A$8:$D$622,4,FALSE),"")</f>
        <v>1</v>
      </c>
      <c r="F448" s="32">
        <f>IFERROR(VLOOKUP($D448,'SAP Data'!$A$7:$OA$1791,F$4,FALSE),"")</f>
        <v>-95000000</v>
      </c>
      <c r="G448" s="32">
        <f>IFERROR(VLOOKUP($D448,'SAP Data'!$A$7:$OA$1791,G$4,FALSE),"")</f>
        <v>-95000000</v>
      </c>
      <c r="H448" s="32">
        <f>IFERROR(VLOOKUP($D448,'SAP Data'!$A$7:$OA$1791,H$4,FALSE),"")</f>
        <v>-95000000</v>
      </c>
      <c r="I448" s="32">
        <f>IFERROR(VLOOKUP($D448,'SAP Data'!$A$7:$OA$1791,I$4,FALSE),"")</f>
        <v>-75000000</v>
      </c>
      <c r="J448" s="32">
        <f>IFERROR(VLOOKUP($D448,'SAP Data'!$A$7:$OA$1791,J$4,FALSE),"")</f>
        <v>-75000000</v>
      </c>
      <c r="K448" s="32">
        <f>IFERROR(VLOOKUP($D448,'SAP Data'!$A$7:$OA$1791,K$4,FALSE),"")</f>
        <v>-75000000</v>
      </c>
      <c r="L448" s="32">
        <f>IFERROR(VLOOKUP($D448,'SAP Data'!$A$7:$OA$1791,L$4,FALSE),"")</f>
        <v>0</v>
      </c>
      <c r="M448" s="32">
        <f>IFERROR(VLOOKUP($D448,'SAP Data'!$A$7:$OA$1791,M$4,FALSE),"")</f>
        <v>0</v>
      </c>
      <c r="N448" s="32">
        <f>IFERROR(VLOOKUP($D448,'SAP Data'!$A$7:$OA$1791,N$4,FALSE),"")</f>
        <v>0</v>
      </c>
      <c r="O448" s="32">
        <f>IFERROR(VLOOKUP($D448,'SAP Data'!$A$7:$OA$1791,O$4,FALSE),"")</f>
        <v>0</v>
      </c>
      <c r="P448" s="32">
        <f>IFERROR(VLOOKUP($D448,'SAP Data'!$A$7:$OA$1791,P$4,FALSE),"")</f>
        <v>0</v>
      </c>
      <c r="Q448" s="32">
        <f>IFERROR(VLOOKUP($D448,'SAP Data'!$A$7:$OA$1791,Q$4,FALSE),"")</f>
        <v>10000000</v>
      </c>
      <c r="R448" s="32">
        <f>IFERROR(VLOOKUP($D448,'SAP Data'!$A$7:$OA$1791,R$4,FALSE),"")</f>
        <v>-60000000</v>
      </c>
      <c r="T448" s="32">
        <f t="shared" si="67"/>
        <v>-40208333.333333336</v>
      </c>
      <c r="U448" s="13"/>
      <c r="V448" s="32"/>
      <c r="W448" s="13">
        <f t="shared" si="68"/>
        <v>0</v>
      </c>
      <c r="Y448" s="13">
        <f t="shared" si="69"/>
        <v>-40208333.333333336</v>
      </c>
      <c r="AA448" s="13">
        <f t="shared" si="70"/>
        <v>0</v>
      </c>
      <c r="AC448" s="13">
        <f t="shared" si="71"/>
        <v>0</v>
      </c>
      <c r="AE448" s="13">
        <f t="shared" si="72"/>
        <v>0</v>
      </c>
      <c r="AG448" s="13">
        <f t="shared" si="73"/>
        <v>0</v>
      </c>
      <c r="AI448" s="13">
        <f t="shared" si="74"/>
        <v>0</v>
      </c>
      <c r="AJ448" s="15"/>
    </row>
    <row r="449" spans="1:36" outlineLevel="1" x14ac:dyDescent="0.2">
      <c r="B449" s="11" t="str">
        <f>VLOOKUP(D449,'line assign basis'!$A$8:$D$788,2,FALSE)</f>
        <v>ACCOUNTS PAYABLE</v>
      </c>
      <c r="C449" s="29">
        <v>500170</v>
      </c>
      <c r="D449" s="30" t="str">
        <f t="shared" si="75"/>
        <v>500170</v>
      </c>
      <c r="E449" s="14">
        <f>IFERROR(VLOOKUP(D449,'line assign basis'!$A$8:$D$622,4,FALSE),"")</f>
        <v>5</v>
      </c>
      <c r="F449" s="32">
        <f>IFERROR(VLOOKUP($D449,'SAP Data'!$A$7:$OA$1791,F$4,FALSE),"")</f>
        <v>-75059838.189999998</v>
      </c>
      <c r="G449" s="32">
        <f>IFERROR(VLOOKUP($D449,'SAP Data'!$A$7:$OA$1791,G$4,FALSE),"")</f>
        <v>-83945136.159999996</v>
      </c>
      <c r="H449" s="32">
        <f>IFERROR(VLOOKUP($D449,'SAP Data'!$A$7:$OA$1791,H$4,FALSE),"")</f>
        <v>-106831730.34999999</v>
      </c>
      <c r="I449" s="32">
        <f>IFERROR(VLOOKUP($D449,'SAP Data'!$A$7:$OA$1791,I$4,FALSE),"")</f>
        <v>-110750868.33</v>
      </c>
      <c r="J449" s="32">
        <f>IFERROR(VLOOKUP($D449,'SAP Data'!$A$7:$OA$1791,J$4,FALSE),"")</f>
        <v>-104979574.93000001</v>
      </c>
      <c r="K449" s="32">
        <f>IFERROR(VLOOKUP($D449,'SAP Data'!$A$7:$OA$1791,K$4,FALSE),"")</f>
        <v>-100575202.70999999</v>
      </c>
      <c r="L449" s="32">
        <f>IFERROR(VLOOKUP($D449,'SAP Data'!$A$7:$OA$1791,L$4,FALSE),"")</f>
        <v>-85595166.019999996</v>
      </c>
      <c r="M449" s="32">
        <f>IFERROR(VLOOKUP($D449,'SAP Data'!$A$7:$OA$1791,M$4,FALSE),"")</f>
        <v>-90751395</v>
      </c>
      <c r="N449" s="32">
        <f>IFERROR(VLOOKUP($D449,'SAP Data'!$A$7:$OA$1791,N$4,FALSE),"")</f>
        <v>-101799461.55</v>
      </c>
      <c r="O449" s="32">
        <f>IFERROR(VLOOKUP($D449,'SAP Data'!$A$7:$OA$1791,O$4,FALSE),"")</f>
        <v>-77935242.810000002</v>
      </c>
      <c r="P449" s="32">
        <f>IFERROR(VLOOKUP($D449,'SAP Data'!$A$7:$OA$1791,P$4,FALSE),"")</f>
        <v>-78177567.079999998</v>
      </c>
      <c r="Q449" s="32">
        <f>IFERROR(VLOOKUP($D449,'SAP Data'!$A$7:$OA$1791,Q$4,FALSE),"")</f>
        <v>-79723785.180000007</v>
      </c>
      <c r="R449" s="32">
        <f>IFERROR(VLOOKUP($D449,'SAP Data'!$A$7:$OA$1791,R$4,FALSE),"")</f>
        <v>-82568805.700000003</v>
      </c>
      <c r="T449" s="32">
        <f t="shared" si="67"/>
        <v>-91656621.005416647</v>
      </c>
      <c r="U449" s="13"/>
      <c r="V449" s="32"/>
      <c r="W449" s="13">
        <f t="shared" si="68"/>
        <v>-91656621.005416647</v>
      </c>
      <c r="Y449" s="13">
        <f t="shared" si="69"/>
        <v>0</v>
      </c>
      <c r="AA449" s="13">
        <f t="shared" si="70"/>
        <v>0</v>
      </c>
      <c r="AC449" s="13">
        <f t="shared" si="71"/>
        <v>0</v>
      </c>
      <c r="AE449" s="13">
        <f t="shared" si="72"/>
        <v>0</v>
      </c>
      <c r="AG449" s="13">
        <f t="shared" si="73"/>
        <v>0</v>
      </c>
      <c r="AI449" s="13">
        <f t="shared" si="74"/>
        <v>0</v>
      </c>
      <c r="AJ449" s="15"/>
    </row>
    <row r="450" spans="1:36" outlineLevel="1" x14ac:dyDescent="0.2">
      <c r="B450" s="11" t="str">
        <f>VLOOKUP(D450,'line assign basis'!$A$8:$D$788,2,FALSE)</f>
        <v>TAXES ACCRUED</v>
      </c>
      <c r="C450" s="29">
        <v>500171</v>
      </c>
      <c r="D450" s="30" t="str">
        <f t="shared" si="75"/>
        <v>500171</v>
      </c>
      <c r="E450" s="14">
        <f>IFERROR(VLOOKUP(D450,'line assign basis'!$A$8:$D$622,4,FALSE),"")</f>
        <v>5</v>
      </c>
      <c r="F450" s="32">
        <f>IFERROR(VLOOKUP($D450,'SAP Data'!$A$7:$OA$1791,F$4,FALSE),"")</f>
        <v>-12941217.68</v>
      </c>
      <c r="G450" s="32">
        <f>IFERROR(VLOOKUP($D450,'SAP Data'!$A$7:$OA$1791,G$4,FALSE),"")</f>
        <v>-16170704.720000001</v>
      </c>
      <c r="H450" s="32">
        <f>IFERROR(VLOOKUP($D450,'SAP Data'!$A$7:$OA$1791,H$4,FALSE),"")</f>
        <v>-9396022.6500000004</v>
      </c>
      <c r="I450" s="32">
        <f>IFERROR(VLOOKUP($D450,'SAP Data'!$A$7:$OA$1791,I$4,FALSE),"")</f>
        <v>-11717247.75</v>
      </c>
      <c r="J450" s="32">
        <f>IFERROR(VLOOKUP($D450,'SAP Data'!$A$7:$OA$1791,J$4,FALSE),"")</f>
        <v>-13442572.74</v>
      </c>
      <c r="K450" s="32">
        <f>IFERROR(VLOOKUP($D450,'SAP Data'!$A$7:$OA$1791,K$4,FALSE),"")</f>
        <v>-10238098.93</v>
      </c>
      <c r="L450" s="32">
        <f>IFERROR(VLOOKUP($D450,'SAP Data'!$A$7:$OA$1791,L$4,FALSE),"")</f>
        <v>-11620986.380000001</v>
      </c>
      <c r="M450" s="32">
        <f>IFERROR(VLOOKUP($D450,'SAP Data'!$A$7:$OA$1791,M$4,FALSE),"")</f>
        <v>-11360291.619999999</v>
      </c>
      <c r="N450" s="32">
        <f>IFERROR(VLOOKUP($D450,'SAP Data'!$A$7:$OA$1791,N$4,FALSE),"")</f>
        <v>-8570867.2400000002</v>
      </c>
      <c r="O450" s="32">
        <f>IFERROR(VLOOKUP($D450,'SAP Data'!$A$7:$OA$1791,O$4,FALSE),"")</f>
        <v>-7375647.0700000003</v>
      </c>
      <c r="P450" s="32">
        <f>IFERROR(VLOOKUP($D450,'SAP Data'!$A$7:$OA$1791,P$4,FALSE),"")</f>
        <v>-11679687.99</v>
      </c>
      <c r="Q450" s="32">
        <f>IFERROR(VLOOKUP($D450,'SAP Data'!$A$7:$OA$1791,Q$4,FALSE),"")</f>
        <v>-13231676.17</v>
      </c>
      <c r="R450" s="32">
        <f>IFERROR(VLOOKUP($D450,'SAP Data'!$A$7:$OA$1791,R$4,FALSE),"")</f>
        <v>-13604196.58</v>
      </c>
      <c r="T450" s="32">
        <f t="shared" si="67"/>
        <v>-11506375.865833333</v>
      </c>
      <c r="U450" s="13"/>
      <c r="V450" s="32"/>
      <c r="W450" s="13">
        <f t="shared" si="68"/>
        <v>-11506375.865833333</v>
      </c>
      <c r="Y450" s="13">
        <f t="shared" si="69"/>
        <v>0</v>
      </c>
      <c r="AA450" s="13">
        <f t="shared" si="70"/>
        <v>0</v>
      </c>
      <c r="AC450" s="13">
        <f t="shared" si="71"/>
        <v>0</v>
      </c>
      <c r="AE450" s="13">
        <f t="shared" si="72"/>
        <v>0</v>
      </c>
      <c r="AG450" s="13">
        <f t="shared" si="73"/>
        <v>0</v>
      </c>
      <c r="AI450" s="13">
        <f t="shared" si="74"/>
        <v>0</v>
      </c>
      <c r="AJ450" s="15"/>
    </row>
    <row r="451" spans="1:36" outlineLevel="1" x14ac:dyDescent="0.2">
      <c r="B451" s="11" t="str">
        <f>VLOOKUP(D451,'line assign basis'!$A$8:$D$788,2,FALSE)</f>
        <v>INTEREST ACCRUED</v>
      </c>
      <c r="C451" s="29">
        <v>500172</v>
      </c>
      <c r="D451" s="30" t="str">
        <f t="shared" si="75"/>
        <v>500172</v>
      </c>
      <c r="E451" s="14">
        <f>IFERROR(VLOOKUP(D451,'line assign basis'!$A$8:$D$622,4,FALSE),"")</f>
        <v>5</v>
      </c>
      <c r="F451" s="32">
        <f>IFERROR(VLOOKUP($D451,'SAP Data'!$A$7:$OA$1791,F$4,FALSE),"")</f>
        <v>-10404899.970000001</v>
      </c>
      <c r="G451" s="32">
        <f>IFERROR(VLOOKUP($D451,'SAP Data'!$A$7:$OA$1791,G$4,FALSE),"")</f>
        <v>-13867360.890000001</v>
      </c>
      <c r="H451" s="32">
        <f>IFERROR(VLOOKUP($D451,'SAP Data'!$A$7:$OA$1791,H$4,FALSE),"")</f>
        <v>-6678348.4100000001</v>
      </c>
      <c r="I451" s="32">
        <f>IFERROR(VLOOKUP($D451,'SAP Data'!$A$7:$OA$1791,I$4,FALSE),"")</f>
        <v>-7441255.8399999999</v>
      </c>
      <c r="J451" s="32">
        <f>IFERROR(VLOOKUP($D451,'SAP Data'!$A$7:$OA$1791,J$4,FALSE),"")</f>
        <v>-6737810.0199999996</v>
      </c>
      <c r="K451" s="32">
        <f>IFERROR(VLOOKUP($D451,'SAP Data'!$A$7:$OA$1791,K$4,FALSE),"")</f>
        <v>-8852822.5399999991</v>
      </c>
      <c r="L451" s="32">
        <f>IFERROR(VLOOKUP($D451,'SAP Data'!$A$7:$OA$1791,L$4,FALSE),"")</f>
        <v>-9368316.5800000001</v>
      </c>
      <c r="M451" s="32">
        <f>IFERROR(VLOOKUP($D451,'SAP Data'!$A$7:$OA$1791,M$4,FALSE),"")</f>
        <v>-12850689.300000001</v>
      </c>
      <c r="N451" s="32">
        <f>IFERROR(VLOOKUP($D451,'SAP Data'!$A$7:$OA$1791,N$4,FALSE),"")</f>
        <v>-4228662.1900000004</v>
      </c>
      <c r="O451" s="32">
        <f>IFERROR(VLOOKUP($D451,'SAP Data'!$A$7:$OA$1791,O$4,FALSE),"")</f>
        <v>-7156355.1200000001</v>
      </c>
      <c r="P451" s="32">
        <f>IFERROR(VLOOKUP($D451,'SAP Data'!$A$7:$OA$1791,P$4,FALSE),"")</f>
        <v>-8537810.1500000004</v>
      </c>
      <c r="Q451" s="32">
        <f>IFERROR(VLOOKUP($D451,'SAP Data'!$A$7:$OA$1791,Q$4,FALSE),"")</f>
        <v>-11104489.33</v>
      </c>
      <c r="R451" s="32">
        <f>IFERROR(VLOOKUP($D451,'SAP Data'!$A$7:$OA$1791,R$4,FALSE),"")</f>
        <v>-9552210.1799999997</v>
      </c>
      <c r="T451" s="32">
        <f t="shared" si="67"/>
        <v>-8900206.2870833334</v>
      </c>
      <c r="U451" s="13"/>
      <c r="V451" s="32"/>
      <c r="W451" s="13">
        <f t="shared" si="68"/>
        <v>-8900206.2870833334</v>
      </c>
      <c r="Y451" s="13">
        <f t="shared" si="69"/>
        <v>0</v>
      </c>
      <c r="AA451" s="13">
        <f t="shared" si="70"/>
        <v>0</v>
      </c>
      <c r="AC451" s="13">
        <f t="shared" si="71"/>
        <v>0</v>
      </c>
      <c r="AE451" s="13">
        <f t="shared" si="72"/>
        <v>0</v>
      </c>
      <c r="AG451" s="13">
        <f t="shared" si="73"/>
        <v>0</v>
      </c>
      <c r="AI451" s="13">
        <f t="shared" si="74"/>
        <v>0</v>
      </c>
      <c r="AJ451" s="15"/>
    </row>
    <row r="452" spans="1:36" outlineLevel="1" x14ac:dyDescent="0.2">
      <c r="A452" s="14" t="s">
        <v>4012</v>
      </c>
      <c r="B452" s="11" t="str">
        <f>VLOOKUP(D452,'line assign basis'!$A$8:$D$788,2,FALSE)</f>
        <v>LIABILITY CONS RECL</v>
      </c>
      <c r="C452" s="14" t="s">
        <v>1126</v>
      </c>
      <c r="D452" s="14" t="str">
        <f t="shared" si="75"/>
        <v>254000</v>
      </c>
      <c r="E452" s="14">
        <f>IFERROR(VLOOKUP(D452,'line assign basis'!$A$8:$D$622,4,FALSE),"")</f>
        <v>5</v>
      </c>
      <c r="F452" s="32">
        <f>IFERROR(VLOOKUP($D452,'SAP Data'!$A$7:$OA$1791,F$4,FALSE),"")</f>
        <v>-7179660.0300000003</v>
      </c>
      <c r="G452" s="32">
        <f>IFERROR(VLOOKUP($D452,'SAP Data'!$A$7:$OA$1791,G$4,FALSE),"")</f>
        <v>0</v>
      </c>
      <c r="H452" s="32">
        <f>IFERROR(VLOOKUP($D452,'SAP Data'!$A$7:$OA$1791,H$4,FALSE),"")</f>
        <v>0</v>
      </c>
      <c r="I452" s="32">
        <f>IFERROR(VLOOKUP($D452,'SAP Data'!$A$7:$OA$1791,I$4,FALSE),"")</f>
        <v>-10988979.859999999</v>
      </c>
      <c r="J452" s="32">
        <f>IFERROR(VLOOKUP($D452,'SAP Data'!$A$7:$OA$1791,J$4,FALSE),"")</f>
        <v>0</v>
      </c>
      <c r="K452" s="32">
        <f>IFERROR(VLOOKUP($D452,'SAP Data'!$A$7:$OA$1791,K$4,FALSE),"")</f>
        <v>0</v>
      </c>
      <c r="L452" s="32">
        <f>IFERROR(VLOOKUP($D452,'SAP Data'!$A$7:$OA$1791,L$4,FALSE),"")</f>
        <v>-20140518.82</v>
      </c>
      <c r="M452" s="32">
        <f>IFERROR(VLOOKUP($D452,'SAP Data'!$A$7:$OA$1791,M$4,FALSE),"")</f>
        <v>0</v>
      </c>
      <c r="N452" s="32">
        <f>IFERROR(VLOOKUP($D452,'SAP Data'!$A$7:$OA$1791,N$4,FALSE),"")</f>
        <v>0</v>
      </c>
      <c r="O452" s="32">
        <f>IFERROR(VLOOKUP($D452,'SAP Data'!$A$7:$OA$1791,O$4,FALSE),"")</f>
        <v>-12359590.109999999</v>
      </c>
      <c r="P452" s="32">
        <f>IFERROR(VLOOKUP($D452,'SAP Data'!$A$7:$OA$1791,P$4,FALSE),"")</f>
        <v>0</v>
      </c>
      <c r="Q452" s="32">
        <f>IFERROR(VLOOKUP($D452,'SAP Data'!$A$7:$OA$1791,Q$4,FALSE),"")</f>
        <v>0</v>
      </c>
      <c r="R452" s="32">
        <f>IFERROR(VLOOKUP($D452,'SAP Data'!$A$7:$OA$1791,R$4,FALSE),"")</f>
        <v>-10211117.029999999</v>
      </c>
      <c r="T452" s="32">
        <f t="shared" si="67"/>
        <v>-4348706.4433333334</v>
      </c>
      <c r="U452" s="13"/>
      <c r="V452" s="32"/>
      <c r="W452" s="13">
        <f t="shared" si="68"/>
        <v>-4348706.4433333334</v>
      </c>
      <c r="Y452" s="13">
        <f t="shared" si="69"/>
        <v>0</v>
      </c>
      <c r="AA452" s="13">
        <f t="shared" si="70"/>
        <v>0</v>
      </c>
      <c r="AC452" s="13">
        <f t="shared" si="71"/>
        <v>0</v>
      </c>
      <c r="AE452" s="13">
        <f t="shared" si="72"/>
        <v>0</v>
      </c>
      <c r="AG452" s="13">
        <f t="shared" si="73"/>
        <v>0</v>
      </c>
      <c r="AI452" s="13">
        <f t="shared" si="74"/>
        <v>0</v>
      </c>
      <c r="AJ452" s="15"/>
    </row>
    <row r="453" spans="1:36" outlineLevel="1" x14ac:dyDescent="0.2">
      <c r="A453" s="14" t="s">
        <v>4063</v>
      </c>
      <c r="B453" s="11" t="str">
        <f>VLOOKUP(D453,'line assign basis'!$A$8:$D$788,2,FALSE)</f>
        <v>Tax - EDIT -Plant ST</v>
      </c>
      <c r="C453" s="14" t="s">
        <v>2789</v>
      </c>
      <c r="D453" s="30" t="s">
        <v>2811</v>
      </c>
      <c r="E453" s="14">
        <f>IFERROR(VLOOKUP(D453,'line assign basis'!$A$8:$D$622,4,FALSE),"")</f>
        <v>3</v>
      </c>
      <c r="F453" s="32">
        <f>IFERROR(VLOOKUP($D453,'SAP Data'!$A$7:$OA$1791,F$4,FALSE),"")</f>
        <v>-3262597</v>
      </c>
      <c r="G453" s="32">
        <f>IFERROR(VLOOKUP($D453,'SAP Data'!$A$7:$OA$1791,G$4,FALSE),"")</f>
        <v>-2398865</v>
      </c>
      <c r="H453" s="32">
        <f>IFERROR(VLOOKUP($D453,'SAP Data'!$A$7:$OA$1791,H$4,FALSE),"")</f>
        <v>-2398865</v>
      </c>
      <c r="I453" s="32">
        <f>IFERROR(VLOOKUP($D453,'SAP Data'!$A$7:$OA$1791,I$4,FALSE),"")</f>
        <v>-2398865</v>
      </c>
      <c r="J453" s="32">
        <f>IFERROR(VLOOKUP($D453,'SAP Data'!$A$7:$OA$1791,J$4,FALSE),"")</f>
        <v>-2398865</v>
      </c>
      <c r="K453" s="32">
        <f>IFERROR(VLOOKUP($D453,'SAP Data'!$A$7:$OA$1791,K$4,FALSE),"")</f>
        <v>-2398865</v>
      </c>
      <c r="L453" s="32">
        <f>IFERROR(VLOOKUP($D453,'SAP Data'!$A$7:$OA$1791,L$4,FALSE),"")</f>
        <v>-2398865</v>
      </c>
      <c r="M453" s="32">
        <f>IFERROR(VLOOKUP($D453,'SAP Data'!$A$7:$OA$1791,M$4,FALSE),"")</f>
        <v>-2398865</v>
      </c>
      <c r="N453" s="32">
        <f>IFERROR(VLOOKUP($D453,'SAP Data'!$A$7:$OA$1791,N$4,FALSE),"")</f>
        <v>-2398865</v>
      </c>
      <c r="O453" s="32">
        <f>IFERROR(VLOOKUP($D453,'SAP Data'!$A$7:$OA$1791,O$4,FALSE),"")</f>
        <v>-2398865</v>
      </c>
      <c r="P453" s="32">
        <f>IFERROR(VLOOKUP($D453,'SAP Data'!$A$7:$OA$1791,P$4,FALSE),"")</f>
        <v>-2398865</v>
      </c>
      <c r="Q453" s="32">
        <f>IFERROR(VLOOKUP($D453,'SAP Data'!$A$7:$OA$1791,Q$4,FALSE),"")</f>
        <v>-2398865</v>
      </c>
      <c r="R453" s="32">
        <f>IFERROR(VLOOKUP($D453,'SAP Data'!$A$7:$OA$1791,R$4,FALSE),"")</f>
        <v>-2398865</v>
      </c>
      <c r="T453" s="32">
        <f t="shared" si="67"/>
        <v>-2434853.8333333335</v>
      </c>
      <c r="U453" s="13"/>
      <c r="V453" s="32"/>
      <c r="W453" s="13">
        <f t="shared" si="68"/>
        <v>0</v>
      </c>
      <c r="Y453" s="13">
        <f t="shared" si="69"/>
        <v>0</v>
      </c>
      <c r="AA453" s="13">
        <f t="shared" si="70"/>
        <v>0</v>
      </c>
      <c r="AC453" s="13">
        <f t="shared" si="71"/>
        <v>-2434853.8333333335</v>
      </c>
      <c r="AE453" s="13">
        <f t="shared" si="72"/>
        <v>0</v>
      </c>
      <c r="AG453" s="13">
        <f t="shared" si="73"/>
        <v>0</v>
      </c>
      <c r="AI453" s="13">
        <f t="shared" si="74"/>
        <v>-2434853.8333333335</v>
      </c>
      <c r="AJ453" s="15"/>
    </row>
    <row r="454" spans="1:36" outlineLevel="1" x14ac:dyDescent="0.2">
      <c r="A454" s="14" t="s">
        <v>4063</v>
      </c>
      <c r="B454" s="11" t="str">
        <f>VLOOKUP(D454,'line assign basis'!$A$8:$D$788,2,FALSE)</f>
        <v>REG LIAB-TAX-EDIT-PL</v>
      </c>
      <c r="C454" s="14" t="s">
        <v>2970</v>
      </c>
      <c r="D454" s="30" t="s">
        <v>2995</v>
      </c>
      <c r="E454" s="14">
        <f>IFERROR(VLOOKUP(D454,'line assign basis'!$A$8:$D$622,4,FALSE),"")</f>
        <v>3</v>
      </c>
      <c r="F454" s="32">
        <f>IFERROR(VLOOKUP($D454,'SAP Data'!$A$7:$OA$1791,F$4,FALSE),"")</f>
        <v>0</v>
      </c>
      <c r="G454" s="32">
        <f>IFERROR(VLOOKUP($D454,'SAP Data'!$A$7:$OA$1791,G$4,FALSE),"")</f>
        <v>-400000</v>
      </c>
      <c r="H454" s="32">
        <f>IFERROR(VLOOKUP($D454,'SAP Data'!$A$7:$OA$1791,H$4,FALSE),"")</f>
        <v>-400000</v>
      </c>
      <c r="I454" s="32">
        <f>IFERROR(VLOOKUP($D454,'SAP Data'!$A$7:$OA$1791,I$4,FALSE),"")</f>
        <v>-400000</v>
      </c>
      <c r="J454" s="32">
        <f>IFERROR(VLOOKUP($D454,'SAP Data'!$A$7:$OA$1791,J$4,FALSE),"")</f>
        <v>-400000</v>
      </c>
      <c r="K454" s="32">
        <f>IFERROR(VLOOKUP($D454,'SAP Data'!$A$7:$OA$1791,K$4,FALSE),"")</f>
        <v>-400000</v>
      </c>
      <c r="L454" s="32">
        <f>IFERROR(VLOOKUP($D454,'SAP Data'!$A$7:$OA$1791,L$4,FALSE),"")</f>
        <v>-400000</v>
      </c>
      <c r="M454" s="32">
        <f>IFERROR(VLOOKUP($D454,'SAP Data'!$A$7:$OA$1791,M$4,FALSE),"")</f>
        <v>-400000</v>
      </c>
      <c r="N454" s="32">
        <f>IFERROR(VLOOKUP($D454,'SAP Data'!$A$7:$OA$1791,N$4,FALSE),"")</f>
        <v>-400000</v>
      </c>
      <c r="O454" s="32">
        <f>IFERROR(VLOOKUP($D454,'SAP Data'!$A$7:$OA$1791,O$4,FALSE),"")</f>
        <v>-400000</v>
      </c>
      <c r="P454" s="32">
        <f>IFERROR(VLOOKUP($D454,'SAP Data'!$A$7:$OA$1791,P$4,FALSE),"")</f>
        <v>-400000</v>
      </c>
      <c r="Q454" s="32">
        <f>IFERROR(VLOOKUP($D454,'SAP Data'!$A$7:$OA$1791,Q$4,FALSE),"")</f>
        <v>-400000</v>
      </c>
      <c r="R454" s="32">
        <f>IFERROR(VLOOKUP($D454,'SAP Data'!$A$7:$OA$1791,R$4,FALSE),"")</f>
        <v>-400000</v>
      </c>
      <c r="T454" s="32">
        <f t="shared" si="67"/>
        <v>-383333.33333333331</v>
      </c>
      <c r="U454" s="13"/>
      <c r="V454" s="32"/>
      <c r="W454" s="13">
        <f t="shared" si="68"/>
        <v>0</v>
      </c>
      <c r="Y454" s="13">
        <f t="shared" si="69"/>
        <v>0</v>
      </c>
      <c r="AA454" s="13">
        <f t="shared" si="70"/>
        <v>0</v>
      </c>
      <c r="AC454" s="13">
        <f t="shared" si="71"/>
        <v>-383333.33333333331</v>
      </c>
      <c r="AE454" s="13">
        <f t="shared" si="72"/>
        <v>0</v>
      </c>
      <c r="AG454" s="13">
        <f t="shared" si="73"/>
        <v>0</v>
      </c>
      <c r="AI454" s="13">
        <f t="shared" si="74"/>
        <v>-383333.33333333331</v>
      </c>
      <c r="AJ454" s="15"/>
    </row>
    <row r="455" spans="1:36" outlineLevel="1" x14ac:dyDescent="0.2">
      <c r="A455" s="14" t="s">
        <v>4063</v>
      </c>
      <c r="B455" s="11" t="str">
        <f>VLOOKUP(D455,'line assign basis'!$A$8:$D$788,2,FALSE)</f>
        <v>REG LIAB-TAX-EDIT-GR</v>
      </c>
      <c r="C455" s="14" t="s">
        <v>2972</v>
      </c>
      <c r="D455" s="30" t="s">
        <v>2996</v>
      </c>
      <c r="E455" s="14">
        <f>IFERROR(VLOOKUP(D455,'line assign basis'!$A$8:$D$622,4,FALSE),"")</f>
        <v>3</v>
      </c>
      <c r="F455" s="32">
        <f>IFERROR(VLOOKUP($D455,'SAP Data'!$A$7:$OA$1791,F$4,FALSE),"")</f>
        <v>0</v>
      </c>
      <c r="G455" s="32">
        <f>IFERROR(VLOOKUP($D455,'SAP Data'!$A$7:$OA$1791,G$4,FALSE),"")</f>
        <v>-2737525</v>
      </c>
      <c r="H455" s="32">
        <f>IFERROR(VLOOKUP($D455,'SAP Data'!$A$7:$OA$1791,H$4,FALSE),"")</f>
        <v>-2737525</v>
      </c>
      <c r="I455" s="32">
        <f>IFERROR(VLOOKUP($D455,'SAP Data'!$A$7:$OA$1791,I$4,FALSE),"")</f>
        <v>-1783055</v>
      </c>
      <c r="J455" s="32">
        <f>IFERROR(VLOOKUP($D455,'SAP Data'!$A$7:$OA$1791,J$4,FALSE),"")</f>
        <v>-1783055</v>
      </c>
      <c r="K455" s="32">
        <f>IFERROR(VLOOKUP($D455,'SAP Data'!$A$7:$OA$1791,K$4,FALSE),"")</f>
        <v>-1783055</v>
      </c>
      <c r="L455" s="32">
        <f>IFERROR(VLOOKUP($D455,'SAP Data'!$A$7:$OA$1791,L$4,FALSE),"")</f>
        <v>-1783055</v>
      </c>
      <c r="M455" s="32">
        <f>IFERROR(VLOOKUP($D455,'SAP Data'!$A$7:$OA$1791,M$4,FALSE),"")</f>
        <v>-1783055</v>
      </c>
      <c r="N455" s="32">
        <f>IFERROR(VLOOKUP($D455,'SAP Data'!$A$7:$OA$1791,N$4,FALSE),"")</f>
        <v>-1783055</v>
      </c>
      <c r="O455" s="32">
        <f>IFERROR(VLOOKUP($D455,'SAP Data'!$A$7:$OA$1791,O$4,FALSE),"")</f>
        <v>-1783055</v>
      </c>
      <c r="P455" s="32">
        <f>IFERROR(VLOOKUP($D455,'SAP Data'!$A$7:$OA$1791,P$4,FALSE),"")</f>
        <v>-1783055</v>
      </c>
      <c r="Q455" s="32">
        <f>IFERROR(VLOOKUP($D455,'SAP Data'!$A$7:$OA$1791,Q$4,FALSE),"")</f>
        <v>-1783055</v>
      </c>
      <c r="R455" s="32">
        <f>IFERROR(VLOOKUP($D455,'SAP Data'!$A$7:$OA$1791,R$4,FALSE),"")</f>
        <v>-1783055</v>
      </c>
      <c r="T455" s="32">
        <f t="shared" si="67"/>
        <v>-1867839.375</v>
      </c>
      <c r="U455" s="13"/>
      <c r="V455" s="32"/>
      <c r="W455" s="13">
        <f t="shared" si="68"/>
        <v>0</v>
      </c>
      <c r="Y455" s="13">
        <f t="shared" si="69"/>
        <v>0</v>
      </c>
      <c r="AA455" s="13">
        <f t="shared" si="70"/>
        <v>0</v>
      </c>
      <c r="AC455" s="13">
        <f t="shared" si="71"/>
        <v>-1867839.375</v>
      </c>
      <c r="AE455" s="13">
        <f t="shared" si="72"/>
        <v>0</v>
      </c>
      <c r="AG455" s="13">
        <f t="shared" si="73"/>
        <v>0</v>
      </c>
      <c r="AI455" s="13">
        <f t="shared" si="74"/>
        <v>-1867839.375</v>
      </c>
      <c r="AJ455" s="15"/>
    </row>
    <row r="456" spans="1:36" outlineLevel="1" x14ac:dyDescent="0.2">
      <c r="B456" s="11" t="str">
        <f>VLOOKUP(D456,'line assign basis'!$A$8:$D$788,2,FALSE)</f>
        <v>Tax - EDIT -Other ST</v>
      </c>
      <c r="C456" s="14" t="s">
        <v>2791</v>
      </c>
      <c r="D456" s="30" t="s">
        <v>2812</v>
      </c>
      <c r="E456" s="14">
        <f>IFERROR(VLOOKUP(D456,'line assign basis'!$A$8:$D$622,4,FALSE),"")</f>
        <v>2</v>
      </c>
      <c r="F456" s="32">
        <f>IFERROR(VLOOKUP($D456,'SAP Data'!$A$7:$OA$1791,F$4,FALSE),"")</f>
        <v>-1572007</v>
      </c>
      <c r="G456" s="32">
        <f>IFERROR(VLOOKUP($D456,'SAP Data'!$A$7:$OA$1791,G$4,FALSE),"")</f>
        <v>-2622369</v>
      </c>
      <c r="H456" s="32">
        <f>IFERROR(VLOOKUP($D456,'SAP Data'!$A$7:$OA$1791,H$4,FALSE),"")</f>
        <v>-2622369</v>
      </c>
      <c r="I456" s="32">
        <f>IFERROR(VLOOKUP($D456,'SAP Data'!$A$7:$OA$1791,I$4,FALSE),"")</f>
        <v>0</v>
      </c>
      <c r="J456" s="32">
        <f>IFERROR(VLOOKUP($D456,'SAP Data'!$A$7:$OA$1791,J$4,FALSE),"")</f>
        <v>0</v>
      </c>
      <c r="K456" s="32">
        <f>IFERROR(VLOOKUP($D456,'SAP Data'!$A$7:$OA$1791,K$4,FALSE),"")</f>
        <v>0</v>
      </c>
      <c r="L456" s="32">
        <f>IFERROR(VLOOKUP($D456,'SAP Data'!$A$7:$OA$1791,L$4,FALSE),"")</f>
        <v>0</v>
      </c>
      <c r="M456" s="32">
        <f>IFERROR(VLOOKUP($D456,'SAP Data'!$A$7:$OA$1791,M$4,FALSE),"")</f>
        <v>0</v>
      </c>
      <c r="N456" s="32">
        <f>IFERROR(VLOOKUP($D456,'SAP Data'!$A$7:$OA$1791,N$4,FALSE),"")</f>
        <v>0</v>
      </c>
      <c r="O456" s="32">
        <f>IFERROR(VLOOKUP($D456,'SAP Data'!$A$7:$OA$1791,O$4,FALSE),"")</f>
        <v>0</v>
      </c>
      <c r="P456" s="32">
        <f>IFERROR(VLOOKUP($D456,'SAP Data'!$A$7:$OA$1791,P$4,FALSE),"")</f>
        <v>0</v>
      </c>
      <c r="Q456" s="32">
        <f>IFERROR(VLOOKUP($D456,'SAP Data'!$A$7:$OA$1791,Q$4,FALSE),"")</f>
        <v>0</v>
      </c>
      <c r="R456" s="32">
        <f>IFERROR(VLOOKUP($D456,'SAP Data'!$A$7:$OA$1791,R$4,FALSE),"")</f>
        <v>0</v>
      </c>
      <c r="T456" s="32">
        <f t="shared" si="67"/>
        <v>-502561.79166666669</v>
      </c>
      <c r="U456" s="13"/>
      <c r="V456" s="32"/>
      <c r="W456" s="13">
        <f t="shared" si="68"/>
        <v>0</v>
      </c>
      <c r="Y456" s="13">
        <f t="shared" si="69"/>
        <v>0</v>
      </c>
      <c r="AA456" s="13">
        <f t="shared" si="70"/>
        <v>0</v>
      </c>
      <c r="AC456" s="13">
        <f t="shared" si="71"/>
        <v>0</v>
      </c>
      <c r="AE456" s="13">
        <f t="shared" si="72"/>
        <v>-502561.79166666669</v>
      </c>
      <c r="AG456" s="13">
        <f t="shared" si="73"/>
        <v>0</v>
      </c>
      <c r="AI456" s="13">
        <f t="shared" si="74"/>
        <v>0</v>
      </c>
      <c r="AJ456" s="15"/>
    </row>
    <row r="457" spans="1:36" outlineLevel="1" x14ac:dyDescent="0.2">
      <c r="A457" s="14" t="s">
        <v>4063</v>
      </c>
      <c r="B457" s="11" t="str">
        <f>VLOOKUP(D457,'line assign basis'!$A$8:$D$788,2,FALSE)</f>
        <v>Tax -EDIT-Gas Res ST</v>
      </c>
      <c r="C457" s="14" t="s">
        <v>2793</v>
      </c>
      <c r="D457" s="30" t="s">
        <v>2813</v>
      </c>
      <c r="E457" s="14">
        <f>IFERROR(VLOOKUP(D457,'line assign basis'!$A$8:$D$622,4,FALSE),"")</f>
        <v>3</v>
      </c>
      <c r="F457" s="32">
        <f>IFERROR(VLOOKUP($D457,'SAP Data'!$A$7:$OA$1791,F$4,FALSE),"")</f>
        <v>-2928560</v>
      </c>
      <c r="G457" s="32">
        <f>IFERROR(VLOOKUP($D457,'SAP Data'!$A$7:$OA$1791,G$4,FALSE),"")</f>
        <v>-2153260</v>
      </c>
      <c r="H457" s="32">
        <f>IFERROR(VLOOKUP($D457,'SAP Data'!$A$7:$OA$1791,H$4,FALSE),"")</f>
        <v>-2153260</v>
      </c>
      <c r="I457" s="32">
        <f>IFERROR(VLOOKUP($D457,'SAP Data'!$A$7:$OA$1791,I$4,FALSE),"")</f>
        <v>-2153260</v>
      </c>
      <c r="J457" s="32">
        <f>IFERROR(VLOOKUP($D457,'SAP Data'!$A$7:$OA$1791,J$4,FALSE),"")</f>
        <v>-2153260</v>
      </c>
      <c r="K457" s="32">
        <f>IFERROR(VLOOKUP($D457,'SAP Data'!$A$7:$OA$1791,K$4,FALSE),"")</f>
        <v>-2153260</v>
      </c>
      <c r="L457" s="32">
        <f>IFERROR(VLOOKUP($D457,'SAP Data'!$A$7:$OA$1791,L$4,FALSE),"")</f>
        <v>-2153260</v>
      </c>
      <c r="M457" s="32">
        <f>IFERROR(VLOOKUP($D457,'SAP Data'!$A$7:$OA$1791,M$4,FALSE),"")</f>
        <v>-2153260</v>
      </c>
      <c r="N457" s="32">
        <f>IFERROR(VLOOKUP($D457,'SAP Data'!$A$7:$OA$1791,N$4,FALSE),"")</f>
        <v>-2153260</v>
      </c>
      <c r="O457" s="32">
        <f>IFERROR(VLOOKUP($D457,'SAP Data'!$A$7:$OA$1791,O$4,FALSE),"")</f>
        <v>-2153260</v>
      </c>
      <c r="P457" s="32">
        <f>IFERROR(VLOOKUP($D457,'SAP Data'!$A$7:$OA$1791,P$4,FALSE),"")</f>
        <v>-2153260</v>
      </c>
      <c r="Q457" s="32">
        <f>IFERROR(VLOOKUP($D457,'SAP Data'!$A$7:$OA$1791,Q$4,FALSE),"")</f>
        <v>-2153260</v>
      </c>
      <c r="R457" s="32">
        <f>IFERROR(VLOOKUP($D457,'SAP Data'!$A$7:$OA$1791,R$4,FALSE),"")</f>
        <v>-2153260</v>
      </c>
      <c r="T457" s="32">
        <f t="shared" si="67"/>
        <v>-2185564.1666666665</v>
      </c>
      <c r="U457" s="13"/>
      <c r="V457" s="32"/>
      <c r="W457" s="13">
        <f t="shared" si="68"/>
        <v>0</v>
      </c>
      <c r="Y457" s="13">
        <f t="shared" si="69"/>
        <v>0</v>
      </c>
      <c r="AA457" s="13">
        <f t="shared" si="70"/>
        <v>0</v>
      </c>
      <c r="AC457" s="13">
        <f t="shared" si="71"/>
        <v>-2185564.1666666665</v>
      </c>
      <c r="AE457" s="13">
        <f t="shared" si="72"/>
        <v>0</v>
      </c>
      <c r="AG457" s="13">
        <f t="shared" si="73"/>
        <v>0</v>
      </c>
      <c r="AI457" s="13">
        <f t="shared" si="74"/>
        <v>-2185564.1666666665</v>
      </c>
      <c r="AJ457" s="15"/>
    </row>
    <row r="458" spans="1:36" outlineLevel="1" x14ac:dyDescent="0.2">
      <c r="B458" s="11" t="str">
        <f>VLOOKUP(D458,'line assign basis'!$A$8:$D$788,2,FALSE)</f>
        <v>FIN UTIL LEASE LIA</v>
      </c>
      <c r="C458" s="14" t="s">
        <v>2796</v>
      </c>
      <c r="D458" s="30" t="s">
        <v>2814</v>
      </c>
      <c r="E458" s="14">
        <f>IFERROR(VLOOKUP(D458,'line assign basis'!$A$8:$D$622,4,FALSE),"")</f>
        <v>2</v>
      </c>
      <c r="F458" s="32">
        <f>IFERROR(VLOOKUP($D458,'SAP Data'!$A$7:$OA$1791,F$4,FALSE),"")</f>
        <v>0</v>
      </c>
      <c r="G458" s="32">
        <f>IFERROR(VLOOKUP($D458,'SAP Data'!$A$7:$OA$1791,G$4,FALSE),"")</f>
        <v>0</v>
      </c>
      <c r="H458" s="32">
        <f>IFERROR(VLOOKUP($D458,'SAP Data'!$A$7:$OA$1791,H$4,FALSE),"")</f>
        <v>0</v>
      </c>
      <c r="I458" s="32">
        <f>IFERROR(VLOOKUP($D458,'SAP Data'!$A$7:$OA$1791,I$4,FALSE),"")</f>
        <v>0</v>
      </c>
      <c r="J458" s="32">
        <f>IFERROR(VLOOKUP($D458,'SAP Data'!$A$7:$OA$1791,J$4,FALSE),"")</f>
        <v>0</v>
      </c>
      <c r="K458" s="32">
        <f>IFERROR(VLOOKUP($D458,'SAP Data'!$A$7:$OA$1791,K$4,FALSE),"")</f>
        <v>0</v>
      </c>
      <c r="L458" s="32">
        <f>IFERROR(VLOOKUP($D458,'SAP Data'!$A$7:$OA$1791,L$4,FALSE),"")</f>
        <v>0</v>
      </c>
      <c r="M458" s="32">
        <f>IFERROR(VLOOKUP($D458,'SAP Data'!$A$7:$OA$1791,M$4,FALSE),"")</f>
        <v>0</v>
      </c>
      <c r="N458" s="32">
        <f>IFERROR(VLOOKUP($D458,'SAP Data'!$A$7:$OA$1791,N$4,FALSE),"")</f>
        <v>0</v>
      </c>
      <c r="O458" s="32">
        <f>IFERROR(VLOOKUP($D458,'SAP Data'!$A$7:$OA$1791,O$4,FALSE),"")</f>
        <v>0</v>
      </c>
      <c r="P458" s="32">
        <f>IFERROR(VLOOKUP($D458,'SAP Data'!$A$7:$OA$1791,P$4,FALSE),"")</f>
        <v>0</v>
      </c>
      <c r="Q458" s="32">
        <f>IFERROR(VLOOKUP($D458,'SAP Data'!$A$7:$OA$1791,Q$4,FALSE),"")</f>
        <v>0</v>
      </c>
      <c r="R458" s="32">
        <f>IFERROR(VLOOKUP($D458,'SAP Data'!$A$7:$OA$1791,R$4,FALSE),"")</f>
        <v>0</v>
      </c>
      <c r="T458" s="32">
        <f t="shared" si="67"/>
        <v>0</v>
      </c>
      <c r="U458" s="13"/>
      <c r="V458" s="32"/>
      <c r="W458" s="13">
        <f t="shared" si="68"/>
        <v>0</v>
      </c>
      <c r="Y458" s="13">
        <f t="shared" si="69"/>
        <v>0</v>
      </c>
      <c r="AA458" s="13">
        <f t="shared" si="70"/>
        <v>0</v>
      </c>
      <c r="AC458" s="13">
        <f t="shared" si="71"/>
        <v>0</v>
      </c>
      <c r="AE458" s="13">
        <f t="shared" si="72"/>
        <v>0</v>
      </c>
      <c r="AG458" s="13">
        <f t="shared" si="73"/>
        <v>0</v>
      </c>
      <c r="AI458" s="13">
        <f t="shared" si="74"/>
        <v>0</v>
      </c>
      <c r="AJ458" s="15"/>
    </row>
    <row r="459" spans="1:36" outlineLevel="1" x14ac:dyDescent="0.2">
      <c r="B459" s="11" t="str">
        <f>VLOOKUP(D459,'line assign basis'!$A$8:$D$788,2,FALSE)</f>
        <v>ROU UTILIT LEASE LIA</v>
      </c>
      <c r="C459" s="14" t="s">
        <v>2799</v>
      </c>
      <c r="D459" s="30" t="s">
        <v>2815</v>
      </c>
      <c r="E459" s="14">
        <f>IFERROR(VLOOKUP(D459,'line assign basis'!$A$8:$D$622,4,FALSE),"")</f>
        <v>2</v>
      </c>
      <c r="F459" s="32">
        <f>IFERROR(VLOOKUP($D459,'SAP Data'!$A$7:$OA$1791,F$4,FALSE),"")</f>
        <v>-653656.71</v>
      </c>
      <c r="G459" s="32">
        <f>IFERROR(VLOOKUP($D459,'SAP Data'!$A$7:$OA$1791,G$4,FALSE),"")</f>
        <v>-3353862.42</v>
      </c>
      <c r="H459" s="32">
        <f>IFERROR(VLOOKUP($D459,'SAP Data'!$A$7:$OA$1791,H$4,FALSE),"")</f>
        <v>-2977818.88</v>
      </c>
      <c r="I459" s="32">
        <f>IFERROR(VLOOKUP($D459,'SAP Data'!$A$7:$OA$1791,I$4,FALSE),"")</f>
        <v>-772077.94</v>
      </c>
      <c r="J459" s="32">
        <f>IFERROR(VLOOKUP($D459,'SAP Data'!$A$7:$OA$1791,J$4,FALSE),"")</f>
        <v>-2457408.39</v>
      </c>
      <c r="K459" s="32">
        <f>IFERROR(VLOOKUP($D459,'SAP Data'!$A$7:$OA$1791,K$4,FALSE),"")</f>
        <v>-2614647.61</v>
      </c>
      <c r="L459" s="32">
        <f>IFERROR(VLOOKUP($D459,'SAP Data'!$A$7:$OA$1791,L$4,FALSE),"")</f>
        <v>-79051185.540000007</v>
      </c>
      <c r="M459" s="32">
        <f>IFERROR(VLOOKUP($D459,'SAP Data'!$A$7:$OA$1791,M$4,FALSE),"")</f>
        <v>-80131237.969999999</v>
      </c>
      <c r="N459" s="32">
        <f>IFERROR(VLOOKUP($D459,'SAP Data'!$A$7:$OA$1791,N$4,FALSE),"")</f>
        <v>-80574396.409999996</v>
      </c>
      <c r="O459" s="32">
        <f>IFERROR(VLOOKUP($D459,'SAP Data'!$A$7:$OA$1791,O$4,FALSE),"")</f>
        <v>-80120248.269999996</v>
      </c>
      <c r="P459" s="32">
        <f>IFERROR(VLOOKUP($D459,'SAP Data'!$A$7:$OA$1791,P$4,FALSE),"")</f>
        <v>-81417571.670000002</v>
      </c>
      <c r="Q459" s="32">
        <f>IFERROR(VLOOKUP($D459,'SAP Data'!$A$7:$OA$1791,Q$4,FALSE),"")</f>
        <v>-81928836.969999999</v>
      </c>
      <c r="R459" s="32">
        <f>IFERROR(VLOOKUP($D459,'SAP Data'!$A$7:$OA$1791,R$4,FALSE),"")</f>
        <v>-80829669</v>
      </c>
      <c r="T459" s="32">
        <f t="shared" si="67"/>
        <v>-44678412.91041667</v>
      </c>
      <c r="U459" s="13"/>
      <c r="V459" s="32"/>
      <c r="W459" s="13">
        <f t="shared" si="68"/>
        <v>0</v>
      </c>
      <c r="Y459" s="13">
        <f t="shared" si="69"/>
        <v>0</v>
      </c>
      <c r="AA459" s="13">
        <f t="shared" si="70"/>
        <v>0</v>
      </c>
      <c r="AC459" s="13">
        <f t="shared" si="71"/>
        <v>0</v>
      </c>
      <c r="AE459" s="13">
        <f t="shared" si="72"/>
        <v>-44678412.91041667</v>
      </c>
      <c r="AG459" s="13">
        <f t="shared" si="73"/>
        <v>0</v>
      </c>
      <c r="AI459" s="13">
        <f t="shared" si="74"/>
        <v>0</v>
      </c>
      <c r="AJ459" s="15"/>
    </row>
    <row r="460" spans="1:36" outlineLevel="1" x14ac:dyDescent="0.2">
      <c r="B460" s="11" t="str">
        <f>VLOOKUP(D460,'line assign basis'!$A$8:$D$788,2,FALSE)</f>
        <v>STOR MARGIN SHARE-OR</v>
      </c>
      <c r="C460" s="14" t="s">
        <v>1129</v>
      </c>
      <c r="D460" s="14" t="str">
        <f t="shared" ref="D460:D482" si="76">RIGHT(C460,6)</f>
        <v>254301</v>
      </c>
      <c r="E460" s="14">
        <f>IFERROR(VLOOKUP(D460,'line assign basis'!$A$8:$D$622,4,FALSE),"")</f>
        <v>2</v>
      </c>
      <c r="F460" s="32">
        <f>IFERROR(VLOOKUP($D460,'SAP Data'!$A$7:$OA$1791,F$4,FALSE),"")</f>
        <v>-14325689.17</v>
      </c>
      <c r="G460" s="32">
        <f>IFERROR(VLOOKUP($D460,'SAP Data'!$A$7:$OA$1791,G$4,FALSE),"")</f>
        <v>-15746966.619999999</v>
      </c>
      <c r="H460" s="32">
        <f>IFERROR(VLOOKUP($D460,'SAP Data'!$A$7:$OA$1791,H$4,FALSE),"")</f>
        <v>-16451130.9</v>
      </c>
      <c r="I460" s="32">
        <f>IFERROR(VLOOKUP($D460,'SAP Data'!$A$7:$OA$1791,I$4,FALSE),"")</f>
        <v>-17130007.609999999</v>
      </c>
      <c r="J460" s="32">
        <f>IFERROR(VLOOKUP($D460,'SAP Data'!$A$7:$OA$1791,J$4,FALSE),"")</f>
        <v>-17130007.609999999</v>
      </c>
      <c r="K460" s="32">
        <f>IFERROR(VLOOKUP($D460,'SAP Data'!$A$7:$OA$1791,K$4,FALSE),"")</f>
        <v>-17130007.609999999</v>
      </c>
      <c r="L460" s="32">
        <f>IFERROR(VLOOKUP($D460,'SAP Data'!$A$7:$OA$1791,L$4,FALSE),"")</f>
        <v>-17130007.609999999</v>
      </c>
      <c r="M460" s="32">
        <f>IFERROR(VLOOKUP($D460,'SAP Data'!$A$7:$OA$1791,M$4,FALSE),"")</f>
        <v>-17130007.609999999</v>
      </c>
      <c r="N460" s="32">
        <f>IFERROR(VLOOKUP($D460,'SAP Data'!$A$7:$OA$1791,N$4,FALSE),"")</f>
        <v>-17130007.609999999</v>
      </c>
      <c r="O460" s="32">
        <f>IFERROR(VLOOKUP($D460,'SAP Data'!$A$7:$OA$1791,O$4,FALSE),"")</f>
        <v>-6633340.7699999996</v>
      </c>
      <c r="P460" s="32">
        <f>IFERROR(VLOOKUP($D460,'SAP Data'!$A$7:$OA$1791,P$4,FALSE),"")</f>
        <v>-6127467.3799999999</v>
      </c>
      <c r="Q460" s="32">
        <f>IFERROR(VLOOKUP($D460,'SAP Data'!$A$7:$OA$1791,Q$4,FALSE),"")</f>
        <v>-7151997.1500000004</v>
      </c>
      <c r="R460" s="32">
        <f>IFERROR(VLOOKUP($D460,'SAP Data'!$A$7:$OA$1791,R$4,FALSE),"")</f>
        <v>-8209607.8799999999</v>
      </c>
      <c r="T460" s="32">
        <f t="shared" si="67"/>
        <v>-13846549.750416668</v>
      </c>
      <c r="U460" s="13"/>
      <c r="V460" s="32"/>
      <c r="W460" s="13">
        <f t="shared" si="68"/>
        <v>0</v>
      </c>
      <c r="Y460" s="13">
        <f t="shared" si="69"/>
        <v>0</v>
      </c>
      <c r="AA460" s="13">
        <f t="shared" si="70"/>
        <v>0</v>
      </c>
      <c r="AC460" s="13">
        <f t="shared" si="71"/>
        <v>0</v>
      </c>
      <c r="AE460" s="13">
        <f t="shared" si="72"/>
        <v>-13846549.750416668</v>
      </c>
      <c r="AG460" s="13">
        <f t="shared" si="73"/>
        <v>0</v>
      </c>
      <c r="AI460" s="13">
        <f t="shared" si="74"/>
        <v>0</v>
      </c>
      <c r="AJ460" s="15"/>
    </row>
    <row r="461" spans="1:36" outlineLevel="1" x14ac:dyDescent="0.2">
      <c r="B461" s="11" t="str">
        <f>VLOOKUP(D461,'line assign basis'!$A$8:$D$788,2,FALSE)</f>
        <v>STOR MARGIN SHARE-WA</v>
      </c>
      <c r="C461" s="14" t="s">
        <v>1132</v>
      </c>
      <c r="D461" s="14" t="str">
        <f t="shared" si="76"/>
        <v>254302</v>
      </c>
      <c r="E461" s="14">
        <f>IFERROR(VLOOKUP(D461,'line assign basis'!$A$8:$D$622,4,FALSE),"")</f>
        <v>2</v>
      </c>
      <c r="F461" s="32">
        <f>IFERROR(VLOOKUP($D461,'SAP Data'!$A$7:$OA$1791,F$4,FALSE),"")</f>
        <v>-1303147.55</v>
      </c>
      <c r="G461" s="32">
        <f>IFERROR(VLOOKUP($D461,'SAP Data'!$A$7:$OA$1791,G$4,FALSE),"")</f>
        <v>-1452066.43</v>
      </c>
      <c r="H461" s="32">
        <f>IFERROR(VLOOKUP($D461,'SAP Data'!$A$7:$OA$1791,H$4,FALSE),"")</f>
        <v>-1547280.36</v>
      </c>
      <c r="I461" s="32">
        <f>IFERROR(VLOOKUP($D461,'SAP Data'!$A$7:$OA$1791,I$4,FALSE),"")</f>
        <v>-1643319.28</v>
      </c>
      <c r="J461" s="32">
        <f>IFERROR(VLOOKUP($D461,'SAP Data'!$A$7:$OA$1791,J$4,FALSE),"")</f>
        <v>-2939.66</v>
      </c>
      <c r="K461" s="32">
        <f>IFERROR(VLOOKUP($D461,'SAP Data'!$A$7:$OA$1791,K$4,FALSE),"")</f>
        <v>-40915.589999999997</v>
      </c>
      <c r="L461" s="32">
        <f>IFERROR(VLOOKUP($D461,'SAP Data'!$A$7:$OA$1791,L$4,FALSE),"")</f>
        <v>-110756.66</v>
      </c>
      <c r="M461" s="32">
        <f>IFERROR(VLOOKUP($D461,'SAP Data'!$A$7:$OA$1791,M$4,FALSE),"")</f>
        <v>-234042.04</v>
      </c>
      <c r="N461" s="32">
        <f>IFERROR(VLOOKUP($D461,'SAP Data'!$A$7:$OA$1791,N$4,FALSE),"")</f>
        <v>-359606.51</v>
      </c>
      <c r="O461" s="32">
        <f>IFERROR(VLOOKUP($D461,'SAP Data'!$A$7:$OA$1791,O$4,FALSE),"")</f>
        <v>-482850.35</v>
      </c>
      <c r="P461" s="32">
        <f>IFERROR(VLOOKUP($D461,'SAP Data'!$A$7:$OA$1791,P$4,FALSE),"")</f>
        <v>-609554.53</v>
      </c>
      <c r="Q461" s="32">
        <f>IFERROR(VLOOKUP($D461,'SAP Data'!$A$7:$OA$1791,Q$4,FALSE),"")</f>
        <v>-738148.33</v>
      </c>
      <c r="R461" s="32">
        <f>IFERROR(VLOOKUP($D461,'SAP Data'!$A$7:$OA$1791,R$4,FALSE),"")</f>
        <v>-868284.75</v>
      </c>
      <c r="T461" s="32">
        <f t="shared" si="67"/>
        <v>-692266.32416666672</v>
      </c>
      <c r="U461" s="13"/>
      <c r="V461" s="32"/>
      <c r="W461" s="13">
        <f t="shared" si="68"/>
        <v>0</v>
      </c>
      <c r="Y461" s="13">
        <f t="shared" si="69"/>
        <v>0</v>
      </c>
      <c r="AA461" s="13">
        <f t="shared" si="70"/>
        <v>0</v>
      </c>
      <c r="AC461" s="13">
        <f t="shared" si="71"/>
        <v>0</v>
      </c>
      <c r="AE461" s="13">
        <f t="shared" si="72"/>
        <v>-692266.32416666672</v>
      </c>
      <c r="AG461" s="13">
        <f t="shared" si="73"/>
        <v>0</v>
      </c>
      <c r="AI461" s="13">
        <f t="shared" si="74"/>
        <v>0</v>
      </c>
      <c r="AJ461" s="15"/>
    </row>
    <row r="462" spans="1:36" outlineLevel="1" x14ac:dyDescent="0.2">
      <c r="A462" s="14" t="s">
        <v>4013</v>
      </c>
      <c r="B462" s="11" t="str">
        <f>VLOOKUP(D462,'line assign basis'!$A$8:$D$788,2,FALSE)</f>
        <v>UNREALIZED OPTIMIZAT</v>
      </c>
      <c r="C462" s="14" t="s">
        <v>1135</v>
      </c>
      <c r="D462" s="14" t="str">
        <f t="shared" si="76"/>
        <v>254304</v>
      </c>
      <c r="E462" s="14">
        <f>IFERROR(VLOOKUP(D462,'line assign basis'!$A$8:$D$622,4,FALSE),"")</f>
        <v>2</v>
      </c>
      <c r="F462" s="32">
        <f>IFERROR(VLOOKUP($D462,'SAP Data'!$A$7:$OA$1791,F$4,FALSE),"")</f>
        <v>-1575537.17</v>
      </c>
      <c r="G462" s="32">
        <f>IFERROR(VLOOKUP($D462,'SAP Data'!$A$7:$OA$1791,G$4,FALSE),"")</f>
        <v>-1575537.17</v>
      </c>
      <c r="H462" s="32">
        <f>IFERROR(VLOOKUP($D462,'SAP Data'!$A$7:$OA$1791,H$4,FALSE),"")</f>
        <v>-1575537.17</v>
      </c>
      <c r="I462" s="32">
        <f>IFERROR(VLOOKUP($D462,'SAP Data'!$A$7:$OA$1791,I$4,FALSE),"")</f>
        <v>-1058847.31</v>
      </c>
      <c r="J462" s="32">
        <f>IFERROR(VLOOKUP($D462,'SAP Data'!$A$7:$OA$1791,J$4,FALSE),"")</f>
        <v>-1058847.31</v>
      </c>
      <c r="K462" s="32">
        <f>IFERROR(VLOOKUP($D462,'SAP Data'!$A$7:$OA$1791,K$4,FALSE),"")</f>
        <v>-1058847.31</v>
      </c>
      <c r="L462" s="32">
        <f>IFERROR(VLOOKUP($D462,'SAP Data'!$A$7:$OA$1791,L$4,FALSE),"")</f>
        <v>1002836.67</v>
      </c>
      <c r="M462" s="32">
        <f>IFERROR(VLOOKUP($D462,'SAP Data'!$A$7:$OA$1791,M$4,FALSE),"")</f>
        <v>1002836.67</v>
      </c>
      <c r="N462" s="32">
        <f>IFERROR(VLOOKUP($D462,'SAP Data'!$A$7:$OA$1791,N$4,FALSE),"")</f>
        <v>1002836.67</v>
      </c>
      <c r="O462" s="32">
        <f>IFERROR(VLOOKUP($D462,'SAP Data'!$A$7:$OA$1791,O$4,FALSE),"")</f>
        <v>375968.59</v>
      </c>
      <c r="P462" s="32">
        <f>IFERROR(VLOOKUP($D462,'SAP Data'!$A$7:$OA$1791,P$4,FALSE),"")</f>
        <v>375968.59</v>
      </c>
      <c r="Q462" s="32">
        <f>IFERROR(VLOOKUP($D462,'SAP Data'!$A$7:$OA$1791,Q$4,FALSE),"")</f>
        <v>375968.59</v>
      </c>
      <c r="R462" s="32">
        <f>IFERROR(VLOOKUP($D462,'SAP Data'!$A$7:$OA$1791,R$4,FALSE),"")</f>
        <v>-186017.2</v>
      </c>
      <c r="T462" s="32">
        <f t="shared" si="67"/>
        <v>-255998.13958333351</v>
      </c>
      <c r="U462" s="13"/>
      <c r="V462" s="32"/>
      <c r="W462" s="13">
        <f t="shared" si="68"/>
        <v>0</v>
      </c>
      <c r="Y462" s="13">
        <f t="shared" si="69"/>
        <v>0</v>
      </c>
      <c r="AA462" s="13">
        <f t="shared" si="70"/>
        <v>0</v>
      </c>
      <c r="AC462" s="13">
        <f t="shared" si="71"/>
        <v>0</v>
      </c>
      <c r="AE462" s="13">
        <f t="shared" si="72"/>
        <v>-255998.13958333351</v>
      </c>
      <c r="AG462" s="13">
        <f t="shared" si="73"/>
        <v>0</v>
      </c>
      <c r="AI462" s="13">
        <f t="shared" si="74"/>
        <v>0</v>
      </c>
      <c r="AJ462" s="15"/>
    </row>
    <row r="463" spans="1:36" outlineLevel="1" x14ac:dyDescent="0.2">
      <c r="B463" s="11" t="str">
        <f>VLOOKUP(D463,'line assign basis'!$A$8:$D$788,2,FALSE)</f>
        <v>PROP GAIN REFUND-OR</v>
      </c>
      <c r="C463" s="14" t="s">
        <v>1506</v>
      </c>
      <c r="D463" s="14" t="str">
        <f t="shared" si="76"/>
        <v>254305</v>
      </c>
      <c r="E463" s="14">
        <f>IFERROR(VLOOKUP(D463,'line assign basis'!$A$8:$D$622,4,FALSE),"")</f>
        <v>2</v>
      </c>
      <c r="F463" s="32">
        <f>IFERROR(VLOOKUP($D463,'SAP Data'!$A$7:$OA$1791,F$4,FALSE),"")</f>
        <v>0</v>
      </c>
      <c r="G463" s="32">
        <f>IFERROR(VLOOKUP($D463,'SAP Data'!$A$7:$OA$1791,G$4,FALSE),"")</f>
        <v>0</v>
      </c>
      <c r="H463" s="32">
        <f>IFERROR(VLOOKUP($D463,'SAP Data'!$A$7:$OA$1791,H$4,FALSE),"")</f>
        <v>0</v>
      </c>
      <c r="I463" s="32">
        <f>IFERROR(VLOOKUP($D463,'SAP Data'!$A$7:$OA$1791,I$4,FALSE),"")</f>
        <v>0</v>
      </c>
      <c r="J463" s="32">
        <f>IFERROR(VLOOKUP($D463,'SAP Data'!$A$7:$OA$1791,J$4,FALSE),"")</f>
        <v>0</v>
      </c>
      <c r="K463" s="32">
        <f>IFERROR(VLOOKUP($D463,'SAP Data'!$A$7:$OA$1791,K$4,FALSE),"")</f>
        <v>0</v>
      </c>
      <c r="L463" s="32">
        <f>IFERROR(VLOOKUP($D463,'SAP Data'!$A$7:$OA$1791,L$4,FALSE),"")</f>
        <v>0</v>
      </c>
      <c r="M463" s="32">
        <f>IFERROR(VLOOKUP($D463,'SAP Data'!$A$7:$OA$1791,M$4,FALSE),"")</f>
        <v>0</v>
      </c>
      <c r="N463" s="32">
        <f>IFERROR(VLOOKUP($D463,'SAP Data'!$A$7:$OA$1791,N$4,FALSE),"")</f>
        <v>0</v>
      </c>
      <c r="O463" s="32">
        <f>IFERROR(VLOOKUP($D463,'SAP Data'!$A$7:$OA$1791,O$4,FALSE),"")</f>
        <v>0</v>
      </c>
      <c r="P463" s="32">
        <f>IFERROR(VLOOKUP($D463,'SAP Data'!$A$7:$OA$1791,P$4,FALSE),"")</f>
        <v>0</v>
      </c>
      <c r="Q463" s="32">
        <f>IFERROR(VLOOKUP($D463,'SAP Data'!$A$7:$OA$1791,Q$4,FALSE),"")</f>
        <v>-3359139.62</v>
      </c>
      <c r="R463" s="32">
        <f>IFERROR(VLOOKUP($D463,'SAP Data'!$A$7:$OA$1791,R$4,FALSE),"")</f>
        <v>-3379621.97</v>
      </c>
      <c r="T463" s="32">
        <f t="shared" si="67"/>
        <v>-420745.88375000004</v>
      </c>
      <c r="U463" s="13"/>
      <c r="V463" s="32"/>
      <c r="W463" s="13">
        <f t="shared" si="68"/>
        <v>0</v>
      </c>
      <c r="Y463" s="13">
        <f t="shared" si="69"/>
        <v>0</v>
      </c>
      <c r="AA463" s="13">
        <f t="shared" si="70"/>
        <v>0</v>
      </c>
      <c r="AC463" s="13">
        <f t="shared" si="71"/>
        <v>0</v>
      </c>
      <c r="AE463" s="13">
        <f t="shared" si="72"/>
        <v>-420745.88375000004</v>
      </c>
      <c r="AG463" s="13">
        <f t="shared" si="73"/>
        <v>0</v>
      </c>
      <c r="AI463" s="13">
        <f t="shared" si="74"/>
        <v>0</v>
      </c>
      <c r="AJ463" s="15"/>
    </row>
    <row r="464" spans="1:36" outlineLevel="1" x14ac:dyDescent="0.2">
      <c r="B464" s="11" t="str">
        <f>VLOOKUP(D464,'line assign basis'!$A$8:$D$788,2,FALSE)</f>
        <v>OR REV REQ TRUE-UP</v>
      </c>
      <c r="C464" s="14" t="s">
        <v>2974</v>
      </c>
      <c r="D464" s="14" t="str">
        <f t="shared" si="76"/>
        <v>254310</v>
      </c>
      <c r="E464" s="14">
        <f>IFERROR(VLOOKUP(D464,'line assign basis'!$A$8:$D$622,4,FALSE),"")</f>
        <v>2</v>
      </c>
      <c r="F464" s="32">
        <f>IFERROR(VLOOKUP($D464,'SAP Data'!$A$7:$OA$1791,F$4,FALSE),"")</f>
        <v>0</v>
      </c>
      <c r="G464" s="32">
        <f>IFERROR(VLOOKUP($D464,'SAP Data'!$A$7:$OA$1791,G$4,FALSE),"")</f>
        <v>0</v>
      </c>
      <c r="H464" s="32">
        <f>IFERROR(VLOOKUP($D464,'SAP Data'!$A$7:$OA$1791,H$4,FALSE),"")</f>
        <v>0</v>
      </c>
      <c r="I464" s="32">
        <f>IFERROR(VLOOKUP($D464,'SAP Data'!$A$7:$OA$1791,I$4,FALSE),"")</f>
        <v>-469627.36</v>
      </c>
      <c r="J464" s="32">
        <f>IFERROR(VLOOKUP($D464,'SAP Data'!$A$7:$OA$1791,J$4,FALSE),"")</f>
        <v>-587660.93000000005</v>
      </c>
      <c r="K464" s="32">
        <f>IFERROR(VLOOKUP($D464,'SAP Data'!$A$7:$OA$1791,K$4,FALSE),"")</f>
        <v>-688512.13</v>
      </c>
      <c r="L464" s="32">
        <f>IFERROR(VLOOKUP($D464,'SAP Data'!$A$7:$OA$1791,L$4,FALSE),"")</f>
        <v>-776253.04</v>
      </c>
      <c r="M464" s="32">
        <f>IFERROR(VLOOKUP($D464,'SAP Data'!$A$7:$OA$1791,M$4,FALSE),"")</f>
        <v>-841733.5</v>
      </c>
      <c r="N464" s="32">
        <f>IFERROR(VLOOKUP($D464,'SAP Data'!$A$7:$OA$1791,N$4,FALSE),"")</f>
        <v>-884515.27</v>
      </c>
      <c r="O464" s="32">
        <f>IFERROR(VLOOKUP($D464,'SAP Data'!$A$7:$OA$1791,O$4,FALSE),"")</f>
        <v>-914125.02</v>
      </c>
      <c r="P464" s="32">
        <f>IFERROR(VLOOKUP($D464,'SAP Data'!$A$7:$OA$1791,P$4,FALSE),"")</f>
        <v>-937945.52</v>
      </c>
      <c r="Q464" s="32">
        <f>IFERROR(VLOOKUP($D464,'SAP Data'!$A$7:$OA$1791,Q$4,FALSE),"")</f>
        <v>-961628.79</v>
      </c>
      <c r="R464" s="32">
        <f>IFERROR(VLOOKUP($D464,'SAP Data'!$A$7:$OA$1791,R$4,FALSE),"")</f>
        <v>-987083.99</v>
      </c>
      <c r="T464" s="32">
        <f t="shared" si="67"/>
        <v>-629628.62958333327</v>
      </c>
      <c r="U464" s="13"/>
      <c r="V464" s="32"/>
      <c r="W464" s="13">
        <f t="shared" si="68"/>
        <v>0</v>
      </c>
      <c r="Y464" s="13">
        <f t="shared" si="69"/>
        <v>0</v>
      </c>
      <c r="AA464" s="13">
        <f t="shared" si="70"/>
        <v>0</v>
      </c>
      <c r="AC464" s="13">
        <f t="shared" si="71"/>
        <v>0</v>
      </c>
      <c r="AE464" s="13">
        <f t="shared" si="72"/>
        <v>-629628.62958333327</v>
      </c>
      <c r="AG464" s="13">
        <f t="shared" si="73"/>
        <v>0</v>
      </c>
      <c r="AI464" s="13">
        <f t="shared" si="74"/>
        <v>0</v>
      </c>
      <c r="AJ464" s="15"/>
    </row>
    <row r="465" spans="1:36" outlineLevel="1" x14ac:dyDescent="0.2">
      <c r="B465" s="11" t="str">
        <f>VLOOKUP(D465,'line assign basis'!$A$8:$D$788,2,FALSE)</f>
        <v>PROP SALE REFUNDS-OR</v>
      </c>
      <c r="C465" s="14" t="s">
        <v>3581</v>
      </c>
      <c r="D465" s="14" t="str">
        <f t="shared" si="76"/>
        <v>254315</v>
      </c>
      <c r="E465" s="14">
        <f>IFERROR(VLOOKUP(D465,'line assign basis'!$A$8:$D$622,4,FALSE),"")</f>
        <v>2</v>
      </c>
      <c r="F465" s="32">
        <f>IFERROR(VLOOKUP($D465,'SAP Data'!$A$7:$OA$1791,F$4,FALSE),"")</f>
        <v>0</v>
      </c>
      <c r="G465" s="32">
        <f>IFERROR(VLOOKUP($D465,'SAP Data'!$A$7:$OA$1791,G$4,FALSE),"")</f>
        <v>0</v>
      </c>
      <c r="H465" s="32">
        <f>IFERROR(VLOOKUP($D465,'SAP Data'!$A$7:$OA$1791,H$4,FALSE),"")</f>
        <v>0</v>
      </c>
      <c r="I465" s="32">
        <f>IFERROR(VLOOKUP($D465,'SAP Data'!$A$7:$OA$1791,I$4,FALSE),"")</f>
        <v>0</v>
      </c>
      <c r="J465" s="32">
        <f>IFERROR(VLOOKUP($D465,'SAP Data'!$A$7:$OA$1791,J$4,FALSE),"")</f>
        <v>0</v>
      </c>
      <c r="K465" s="32">
        <f>IFERROR(VLOOKUP($D465,'SAP Data'!$A$7:$OA$1791,K$4,FALSE),"")</f>
        <v>0</v>
      </c>
      <c r="L465" s="32">
        <f>IFERROR(VLOOKUP($D465,'SAP Data'!$A$7:$OA$1791,L$4,FALSE),"")</f>
        <v>0</v>
      </c>
      <c r="M465" s="32">
        <f>IFERROR(VLOOKUP($D465,'SAP Data'!$A$7:$OA$1791,M$4,FALSE),"")</f>
        <v>0</v>
      </c>
      <c r="N465" s="32">
        <f>IFERROR(VLOOKUP($D465,'SAP Data'!$A$7:$OA$1791,N$4,FALSE),"")</f>
        <v>0</v>
      </c>
      <c r="O465" s="32">
        <f>IFERROR(VLOOKUP($D465,'SAP Data'!$A$7:$OA$1791,O$4,FALSE),"")</f>
        <v>-7475045.75</v>
      </c>
      <c r="P465" s="32">
        <f>IFERROR(VLOOKUP($D465,'SAP Data'!$A$7:$OA$1791,P$4,FALSE),"")</f>
        <v>-7475045.75</v>
      </c>
      <c r="Q465" s="32">
        <f>IFERROR(VLOOKUP($D465,'SAP Data'!$A$7:$OA$1791,Q$4,FALSE),"")</f>
        <v>-3359139.62</v>
      </c>
      <c r="R465" s="32">
        <f>IFERROR(VLOOKUP($D465,'SAP Data'!$A$7:$OA$1791,R$4,FALSE),"")</f>
        <v>-3379621.97</v>
      </c>
      <c r="T465" s="32">
        <f t="shared" si="67"/>
        <v>-1666586.8420833333</v>
      </c>
      <c r="U465" s="13"/>
      <c r="V465" s="32"/>
      <c r="W465" s="13">
        <f t="shared" si="68"/>
        <v>0</v>
      </c>
      <c r="Y465" s="13">
        <f t="shared" si="69"/>
        <v>0</v>
      </c>
      <c r="AA465" s="13">
        <f t="shared" si="70"/>
        <v>0</v>
      </c>
      <c r="AC465" s="13">
        <f t="shared" si="71"/>
        <v>0</v>
      </c>
      <c r="AE465" s="13">
        <f t="shared" si="72"/>
        <v>-1666586.8420833333</v>
      </c>
      <c r="AG465" s="13">
        <f t="shared" si="73"/>
        <v>0</v>
      </c>
      <c r="AI465" s="13">
        <f t="shared" si="74"/>
        <v>0</v>
      </c>
      <c r="AJ465" s="15"/>
    </row>
    <row r="466" spans="1:36" outlineLevel="1" x14ac:dyDescent="0.2">
      <c r="B466" s="11" t="str">
        <f>VLOOKUP(D466,'line assign basis'!$A$8:$D$788,2,FALSE)</f>
        <v>PROP SALE REFUNDS-WA</v>
      </c>
      <c r="C466" s="14" t="s">
        <v>3583</v>
      </c>
      <c r="D466" s="14" t="str">
        <f t="shared" si="76"/>
        <v>254317</v>
      </c>
      <c r="E466" s="14">
        <f>IFERROR(VLOOKUP(D466,'line assign basis'!$A$8:$D$622,4,FALSE),"")</f>
        <v>2</v>
      </c>
      <c r="F466" s="32">
        <f>IFERROR(VLOOKUP($D466,'SAP Data'!$A$7:$OA$1791,F$4,FALSE),"")</f>
        <v>0</v>
      </c>
      <c r="G466" s="32">
        <f>IFERROR(VLOOKUP($D466,'SAP Data'!$A$7:$OA$1791,G$4,FALSE),"")</f>
        <v>0</v>
      </c>
      <c r="H466" s="32">
        <f>IFERROR(VLOOKUP($D466,'SAP Data'!$A$7:$OA$1791,H$4,FALSE),"")</f>
        <v>0</v>
      </c>
      <c r="I466" s="32">
        <f>IFERROR(VLOOKUP($D466,'SAP Data'!$A$7:$OA$1791,I$4,FALSE),"")</f>
        <v>0</v>
      </c>
      <c r="J466" s="32">
        <f>IFERROR(VLOOKUP($D466,'SAP Data'!$A$7:$OA$1791,J$4,FALSE),"")</f>
        <v>0</v>
      </c>
      <c r="K466" s="32">
        <f>IFERROR(VLOOKUP($D466,'SAP Data'!$A$7:$OA$1791,K$4,FALSE),"")</f>
        <v>0</v>
      </c>
      <c r="L466" s="32">
        <f>IFERROR(VLOOKUP($D466,'SAP Data'!$A$7:$OA$1791,L$4,FALSE),"")</f>
        <v>0</v>
      </c>
      <c r="M466" s="32">
        <f>IFERROR(VLOOKUP($D466,'SAP Data'!$A$7:$OA$1791,M$4,FALSE),"")</f>
        <v>0</v>
      </c>
      <c r="N466" s="32">
        <f>IFERROR(VLOOKUP($D466,'SAP Data'!$A$7:$OA$1791,N$4,FALSE),"")</f>
        <v>0</v>
      </c>
      <c r="O466" s="32">
        <f>IFERROR(VLOOKUP($D466,'SAP Data'!$A$7:$OA$1791,O$4,FALSE),"")</f>
        <v>0</v>
      </c>
      <c r="P466" s="32">
        <f>IFERROR(VLOOKUP($D466,'SAP Data'!$A$7:$OA$1791,P$4,FALSE),"")</f>
        <v>0</v>
      </c>
      <c r="Q466" s="32">
        <f>IFERROR(VLOOKUP($D466,'SAP Data'!$A$7:$OA$1791,Q$4,FALSE),"")</f>
        <v>-837952.63</v>
      </c>
      <c r="R466" s="32">
        <f>IFERROR(VLOOKUP($D466,'SAP Data'!$A$7:$OA$1791,R$4,FALSE),"")</f>
        <v>-837952.63</v>
      </c>
      <c r="T466" s="32">
        <f t="shared" si="67"/>
        <v>-104744.07875</v>
      </c>
      <c r="U466" s="13"/>
      <c r="V466" s="32"/>
      <c r="W466" s="13">
        <f t="shared" si="68"/>
        <v>0</v>
      </c>
      <c r="Y466" s="13">
        <f t="shared" si="69"/>
        <v>0</v>
      </c>
      <c r="AA466" s="13">
        <f t="shared" si="70"/>
        <v>0</v>
      </c>
      <c r="AC466" s="13">
        <f t="shared" si="71"/>
        <v>0</v>
      </c>
      <c r="AE466" s="13">
        <f t="shared" si="72"/>
        <v>-104744.07875</v>
      </c>
      <c r="AG466" s="13">
        <f t="shared" si="73"/>
        <v>0</v>
      </c>
      <c r="AI466" s="13">
        <f t="shared" si="74"/>
        <v>0</v>
      </c>
      <c r="AJ466" s="15"/>
    </row>
    <row r="467" spans="1:36" outlineLevel="1" x14ac:dyDescent="0.2">
      <c r="B467" s="11" t="str">
        <f>VLOOKUP(D467,'line assign basis'!$A$8:$D$788,2,FALSE)</f>
        <v>SALE OF OPS LHI-DEFE</v>
      </c>
      <c r="C467" s="14" t="s">
        <v>3929</v>
      </c>
      <c r="D467" s="14" t="str">
        <f t="shared" si="76"/>
        <v>254318</v>
      </c>
      <c r="E467" s="14">
        <f>IFERROR(VLOOKUP(D467,'line assign basis'!$A$8:$D$622,4,FALSE),"")</f>
        <v>2</v>
      </c>
      <c r="F467" s="32">
        <f>IFERROR(VLOOKUP($D467,'SAP Data'!$A$7:$OA$1791,F$4,FALSE),"")</f>
        <v>0</v>
      </c>
      <c r="G467" s="32">
        <f>IFERROR(VLOOKUP($D467,'SAP Data'!$A$7:$OA$1791,G$4,FALSE),"")</f>
        <v>0</v>
      </c>
      <c r="H467" s="32">
        <f>IFERROR(VLOOKUP($D467,'SAP Data'!$A$7:$OA$1791,H$4,FALSE),"")</f>
        <v>0</v>
      </c>
      <c r="I467" s="32">
        <f>IFERROR(VLOOKUP($D467,'SAP Data'!$A$7:$OA$1791,I$4,FALSE),"")</f>
        <v>0</v>
      </c>
      <c r="J467" s="32">
        <f>IFERROR(VLOOKUP($D467,'SAP Data'!$A$7:$OA$1791,J$4,FALSE),"")</f>
        <v>0</v>
      </c>
      <c r="K467" s="32">
        <f>IFERROR(VLOOKUP($D467,'SAP Data'!$A$7:$OA$1791,K$4,FALSE),"")</f>
        <v>0</v>
      </c>
      <c r="L467" s="32">
        <f>IFERROR(VLOOKUP($D467,'SAP Data'!$A$7:$OA$1791,L$4,FALSE),"")</f>
        <v>0</v>
      </c>
      <c r="M467" s="32">
        <f>IFERROR(VLOOKUP($D467,'SAP Data'!$A$7:$OA$1791,M$4,FALSE),"")</f>
        <v>0</v>
      </c>
      <c r="N467" s="32">
        <f>IFERROR(VLOOKUP($D467,'SAP Data'!$A$7:$OA$1791,N$4,FALSE),"")</f>
        <v>0</v>
      </c>
      <c r="O467" s="32">
        <f>IFERROR(VLOOKUP($D467,'SAP Data'!$A$7:$OA$1791,O$4,FALSE),"")</f>
        <v>-17562</v>
      </c>
      <c r="P467" s="32">
        <f>IFERROR(VLOOKUP($D467,'SAP Data'!$A$7:$OA$1791,P$4,FALSE),"")</f>
        <v>-17562</v>
      </c>
      <c r="Q467" s="32">
        <f>IFERROR(VLOOKUP($D467,'SAP Data'!$A$7:$OA$1791,Q$4,FALSE),"")</f>
        <v>-17562</v>
      </c>
      <c r="R467" s="32">
        <f>IFERROR(VLOOKUP($D467,'SAP Data'!$A$7:$OA$1791,R$4,FALSE),"")</f>
        <v>-19629</v>
      </c>
      <c r="T467" s="32">
        <f t="shared" si="67"/>
        <v>-5208.375</v>
      </c>
      <c r="U467" s="13"/>
      <c r="V467" s="32"/>
      <c r="W467" s="13">
        <f t="shared" si="68"/>
        <v>0</v>
      </c>
      <c r="Y467" s="13">
        <f t="shared" si="69"/>
        <v>0</v>
      </c>
      <c r="AA467" s="13">
        <f t="shared" si="70"/>
        <v>0</v>
      </c>
      <c r="AC467" s="13">
        <f t="shared" si="71"/>
        <v>0</v>
      </c>
      <c r="AE467" s="13">
        <f t="shared" si="72"/>
        <v>-5208.375</v>
      </c>
      <c r="AG467" s="13">
        <f t="shared" si="73"/>
        <v>0</v>
      </c>
      <c r="AI467" s="13">
        <f t="shared" si="74"/>
        <v>0</v>
      </c>
      <c r="AJ467" s="15"/>
    </row>
    <row r="468" spans="1:36" outlineLevel="1" x14ac:dyDescent="0.2">
      <c r="A468" s="14" t="s">
        <v>3026</v>
      </c>
      <c r="B468" s="11" t="str">
        <f>VLOOKUP(D468,'line assign basis'!$A$8:$D$788,2,FALSE)</f>
        <v>N. MIST ST DEF GAIN</v>
      </c>
      <c r="C468" s="14" t="s">
        <v>2870</v>
      </c>
      <c r="D468" s="14" t="str">
        <f t="shared" si="76"/>
        <v>254400</v>
      </c>
      <c r="E468" s="14">
        <f>IFERROR(VLOOKUP(D468,'line assign basis'!$A$8:$D$622,4,FALSE),"")</f>
        <v>3</v>
      </c>
      <c r="F468" s="32">
        <f>IFERROR(VLOOKUP($D468,'SAP Data'!$A$7:$OA$1791,F$4,FALSE),"")</f>
        <v>-1281699.99</v>
      </c>
      <c r="G468" s="32">
        <f>IFERROR(VLOOKUP($D468,'SAP Data'!$A$7:$OA$1791,G$4,FALSE),"")</f>
        <v>0</v>
      </c>
      <c r="H468" s="32">
        <f>IFERROR(VLOOKUP($D468,'SAP Data'!$A$7:$OA$1791,H$4,FALSE),"")</f>
        <v>0</v>
      </c>
      <c r="I468" s="32">
        <f>IFERROR(VLOOKUP($D468,'SAP Data'!$A$7:$OA$1791,I$4,FALSE),"")</f>
        <v>-1068502.42</v>
      </c>
      <c r="J468" s="32">
        <f>IFERROR(VLOOKUP($D468,'SAP Data'!$A$7:$OA$1791,J$4,FALSE),"")</f>
        <v>0</v>
      </c>
      <c r="K468" s="32">
        <f>IFERROR(VLOOKUP($D468,'SAP Data'!$A$7:$OA$1791,K$4,FALSE),"")</f>
        <v>0</v>
      </c>
      <c r="L468" s="32">
        <f>IFERROR(VLOOKUP($D468,'SAP Data'!$A$7:$OA$1791,L$4,FALSE),"")</f>
        <v>-990132.01</v>
      </c>
      <c r="M468" s="32">
        <f>IFERROR(VLOOKUP($D468,'SAP Data'!$A$7:$OA$1791,M$4,FALSE),"")</f>
        <v>0</v>
      </c>
      <c r="N468" s="32">
        <f>IFERROR(VLOOKUP($D468,'SAP Data'!$A$7:$OA$1791,N$4,FALSE),"")</f>
        <v>0</v>
      </c>
      <c r="O468" s="32">
        <f>IFERROR(VLOOKUP($D468,'SAP Data'!$A$7:$OA$1791,O$4,FALSE),"")</f>
        <v>-934395.03</v>
      </c>
      <c r="P468" s="32">
        <f>IFERROR(VLOOKUP($D468,'SAP Data'!$A$7:$OA$1791,P$4,FALSE),"")</f>
        <v>0</v>
      </c>
      <c r="Q468" s="32">
        <f>IFERROR(VLOOKUP($D468,'SAP Data'!$A$7:$OA$1791,Q$4,FALSE),"")</f>
        <v>0</v>
      </c>
      <c r="R468" s="32">
        <f>IFERROR(VLOOKUP($D468,'SAP Data'!$A$7:$OA$1791,R$4,FALSE),"")</f>
        <v>-869994.09</v>
      </c>
      <c r="T468" s="32">
        <f t="shared" si="67"/>
        <v>-339073.04166666669</v>
      </c>
      <c r="U468" s="13"/>
      <c r="V468" s="32"/>
      <c r="W468" s="13">
        <f t="shared" si="68"/>
        <v>0</v>
      </c>
      <c r="Y468" s="13">
        <f t="shared" si="69"/>
        <v>0</v>
      </c>
      <c r="AA468" s="13">
        <f t="shared" si="70"/>
        <v>0</v>
      </c>
      <c r="AC468" s="13">
        <f t="shared" si="71"/>
        <v>-339073.04166666669</v>
      </c>
      <c r="AE468" s="13">
        <f t="shared" si="72"/>
        <v>0</v>
      </c>
      <c r="AG468" s="13">
        <f t="shared" si="73"/>
        <v>0</v>
      </c>
      <c r="AI468" s="13">
        <f t="shared" si="74"/>
        <v>-339073.04166666669</v>
      </c>
      <c r="AJ468" s="15"/>
    </row>
    <row r="469" spans="1:36" outlineLevel="1" x14ac:dyDescent="0.2">
      <c r="A469" s="14" t="s">
        <v>3026</v>
      </c>
      <c r="B469" s="11" t="str">
        <f>VLOOKUP(D469,'line assign basis'!$A$8:$D$788,2,FALSE)</f>
        <v>N. MIST LT DEF GAIN</v>
      </c>
      <c r="C469" s="14" t="s">
        <v>2871</v>
      </c>
      <c r="D469" s="14" t="str">
        <f t="shared" si="76"/>
        <v>254401</v>
      </c>
      <c r="E469" s="14">
        <f>IFERROR(VLOOKUP(D469,'line assign basis'!$A$8:$D$622,4,FALSE),"")</f>
        <v>3</v>
      </c>
      <c r="F469" s="32">
        <f>IFERROR(VLOOKUP($D469,'SAP Data'!$A$7:$OA$1791,F$4,FALSE),"")</f>
        <v>-5802671.5300000003</v>
      </c>
      <c r="G469" s="32">
        <f>IFERROR(VLOOKUP($D469,'SAP Data'!$A$7:$OA$1791,G$4,FALSE),"")</f>
        <v>-7084371.5199999996</v>
      </c>
      <c r="H469" s="32">
        <f>IFERROR(VLOOKUP($D469,'SAP Data'!$A$7:$OA$1791,H$4,FALSE),"")</f>
        <v>-7084371.5199999996</v>
      </c>
      <c r="I469" s="32">
        <f>IFERROR(VLOOKUP($D469,'SAP Data'!$A$7:$OA$1791,I$4,FALSE),"")</f>
        <v>-5535026.9000000004</v>
      </c>
      <c r="J469" s="32">
        <f>IFERROR(VLOOKUP($D469,'SAP Data'!$A$7:$OA$1791,J$4,FALSE),"")</f>
        <v>-6603529.3200000003</v>
      </c>
      <c r="K469" s="32">
        <f>IFERROR(VLOOKUP($D469,'SAP Data'!$A$7:$OA$1791,K$4,FALSE),"")</f>
        <v>-6603529.3200000003</v>
      </c>
      <c r="L469" s="32">
        <f>IFERROR(VLOOKUP($D469,'SAP Data'!$A$7:$OA$1791,L$4,FALSE),"")</f>
        <v>-5347229.83</v>
      </c>
      <c r="M469" s="32">
        <f>IFERROR(VLOOKUP($D469,'SAP Data'!$A$7:$OA$1791,M$4,FALSE),"")</f>
        <v>-6337361.8399999999</v>
      </c>
      <c r="N469" s="32">
        <f>IFERROR(VLOOKUP($D469,'SAP Data'!$A$7:$OA$1791,N$4,FALSE),"")</f>
        <v>-6337361.8399999999</v>
      </c>
      <c r="O469" s="32">
        <f>IFERROR(VLOOKUP($D469,'SAP Data'!$A$7:$OA$1791,O$4,FALSE),"")</f>
        <v>-5161517.3899999997</v>
      </c>
      <c r="P469" s="32">
        <f>IFERROR(VLOOKUP($D469,'SAP Data'!$A$7:$OA$1791,P$4,FALSE),"")</f>
        <v>-6095912.4199999999</v>
      </c>
      <c r="Q469" s="32">
        <f>IFERROR(VLOOKUP($D469,'SAP Data'!$A$7:$OA$1791,Q$4,FALSE),"")</f>
        <v>-6095912.4199999999</v>
      </c>
      <c r="R469" s="32">
        <f>IFERROR(VLOOKUP($D469,'SAP Data'!$A$7:$OA$1791,R$4,FALSE),"")</f>
        <v>-4932677.42</v>
      </c>
      <c r="T469" s="32">
        <f t="shared" si="67"/>
        <v>-6137816.5662500001</v>
      </c>
      <c r="U469" s="13"/>
      <c r="V469" s="32"/>
      <c r="W469" s="13">
        <f t="shared" si="68"/>
        <v>0</v>
      </c>
      <c r="Y469" s="13">
        <f t="shared" si="69"/>
        <v>0</v>
      </c>
      <c r="AA469" s="13">
        <f t="shared" si="70"/>
        <v>0</v>
      </c>
      <c r="AC469" s="13">
        <f t="shared" si="71"/>
        <v>-6137816.5662500001</v>
      </c>
      <c r="AE469" s="13">
        <f t="shared" si="72"/>
        <v>0</v>
      </c>
      <c r="AG469" s="13">
        <f t="shared" si="73"/>
        <v>0</v>
      </c>
      <c r="AI469" s="13">
        <f t="shared" si="74"/>
        <v>-6137816.5662500001</v>
      </c>
      <c r="AJ469" s="15"/>
    </row>
    <row r="470" spans="1:36" outlineLevel="1" x14ac:dyDescent="0.2">
      <c r="A470" s="14" t="s">
        <v>4014</v>
      </c>
      <c r="B470" s="11" t="str">
        <f>VLOOKUP(D470,'line assign basis'!$A$8:$D$788,2,FALSE)</f>
        <v>FAS 133 ST REG GNS</v>
      </c>
      <c r="C470" s="14" t="s">
        <v>1138</v>
      </c>
      <c r="D470" s="14" t="str">
        <f t="shared" si="76"/>
        <v>254640</v>
      </c>
      <c r="E470" s="14">
        <f>IFERROR(VLOOKUP(D470,'line assign basis'!$A$8:$D$622,4,FALSE),"")</f>
        <v>2</v>
      </c>
      <c r="F470" s="32">
        <f>IFERROR(VLOOKUP($D470,'SAP Data'!$A$7:$OA$1791,F$4,FALSE),"")</f>
        <v>-2689000</v>
      </c>
      <c r="G470" s="32">
        <f>IFERROR(VLOOKUP($D470,'SAP Data'!$A$7:$OA$1791,G$4,FALSE),"")</f>
        <v>-2689000</v>
      </c>
      <c r="H470" s="32">
        <f>IFERROR(VLOOKUP($D470,'SAP Data'!$A$7:$OA$1791,H$4,FALSE),"")</f>
        <v>-2689000</v>
      </c>
      <c r="I470" s="32">
        <f>IFERROR(VLOOKUP($D470,'SAP Data'!$A$7:$OA$1791,I$4,FALSE),"")</f>
        <v>-4313553</v>
      </c>
      <c r="J470" s="32">
        <f>IFERROR(VLOOKUP($D470,'SAP Data'!$A$7:$OA$1791,J$4,FALSE),"")</f>
        <v>-4313553</v>
      </c>
      <c r="K470" s="32">
        <f>IFERROR(VLOOKUP($D470,'SAP Data'!$A$7:$OA$1791,K$4,FALSE),"")</f>
        <v>-4313553</v>
      </c>
      <c r="L470" s="32">
        <f>IFERROR(VLOOKUP($D470,'SAP Data'!$A$7:$OA$1791,L$4,FALSE),"")</f>
        <v>-1444539</v>
      </c>
      <c r="M470" s="32">
        <f>IFERROR(VLOOKUP($D470,'SAP Data'!$A$7:$OA$1791,M$4,FALSE),"")</f>
        <v>-1444539</v>
      </c>
      <c r="N470" s="32">
        <f>IFERROR(VLOOKUP($D470,'SAP Data'!$A$7:$OA$1791,N$4,FALSE),"")</f>
        <v>-1444539</v>
      </c>
      <c r="O470" s="32">
        <f>IFERROR(VLOOKUP($D470,'SAP Data'!$A$7:$OA$1791,O$4,FALSE),"")</f>
        <v>-4810619</v>
      </c>
      <c r="P470" s="32">
        <f>IFERROR(VLOOKUP($D470,'SAP Data'!$A$7:$OA$1791,P$4,FALSE),"")</f>
        <v>-4810619</v>
      </c>
      <c r="Q470" s="32">
        <f>IFERROR(VLOOKUP($D470,'SAP Data'!$A$7:$OA$1791,Q$4,FALSE),"")</f>
        <v>-4810619</v>
      </c>
      <c r="R470" s="32">
        <f>IFERROR(VLOOKUP($D470,'SAP Data'!$A$7:$OA$1791,R$4,FALSE),"")</f>
        <v>-22216948</v>
      </c>
      <c r="T470" s="32">
        <f t="shared" si="67"/>
        <v>-4128092.25</v>
      </c>
      <c r="U470" s="13"/>
      <c r="V470" s="32"/>
      <c r="W470" s="13">
        <f t="shared" si="68"/>
        <v>0</v>
      </c>
      <c r="Y470" s="13">
        <f t="shared" si="69"/>
        <v>0</v>
      </c>
      <c r="AA470" s="13">
        <f t="shared" si="70"/>
        <v>0</v>
      </c>
      <c r="AC470" s="13">
        <f t="shared" si="71"/>
        <v>0</v>
      </c>
      <c r="AE470" s="13">
        <f t="shared" si="72"/>
        <v>-4128092.25</v>
      </c>
      <c r="AG470" s="13">
        <f t="shared" si="73"/>
        <v>0</v>
      </c>
      <c r="AI470" s="13">
        <f t="shared" si="74"/>
        <v>0</v>
      </c>
      <c r="AJ470" s="15"/>
    </row>
    <row r="471" spans="1:36" outlineLevel="1" x14ac:dyDescent="0.2">
      <c r="A471" s="14" t="s">
        <v>4014</v>
      </c>
      <c r="B471" s="11" t="str">
        <f>VLOOKUP(D471,'line assign basis'!$A$8:$D$788,2,FALSE)</f>
        <v>FAS 133 ST REG GNS</v>
      </c>
      <c r="C471" s="14" t="s">
        <v>1140</v>
      </c>
      <c r="D471" s="14" t="str">
        <f t="shared" si="76"/>
        <v>254645</v>
      </c>
      <c r="E471" s="14">
        <f>IFERROR(VLOOKUP(D471,'line assign basis'!$A$8:$D$622,4,FALSE),"")</f>
        <v>2</v>
      </c>
      <c r="F471" s="32">
        <f>IFERROR(VLOOKUP($D471,'SAP Data'!$A$7:$OA$1791,F$4,FALSE),"")</f>
        <v>-1380000</v>
      </c>
      <c r="G471" s="32">
        <f>IFERROR(VLOOKUP($D471,'SAP Data'!$A$7:$OA$1791,G$4,FALSE),"")</f>
        <v>-1380000</v>
      </c>
      <c r="H471" s="32">
        <f>IFERROR(VLOOKUP($D471,'SAP Data'!$A$7:$OA$1791,H$4,FALSE),"")</f>
        <v>-1380000</v>
      </c>
      <c r="I471" s="32">
        <f>IFERROR(VLOOKUP($D471,'SAP Data'!$A$7:$OA$1791,I$4,FALSE),"")</f>
        <v>-1159201</v>
      </c>
      <c r="J471" s="32">
        <f>IFERROR(VLOOKUP($D471,'SAP Data'!$A$7:$OA$1791,J$4,FALSE),"")</f>
        <v>-1159201</v>
      </c>
      <c r="K471" s="32">
        <f>IFERROR(VLOOKUP($D471,'SAP Data'!$A$7:$OA$1791,K$4,FALSE),"")</f>
        <v>-1159201</v>
      </c>
      <c r="L471" s="32">
        <f>IFERROR(VLOOKUP($D471,'SAP Data'!$A$7:$OA$1791,L$4,FALSE),"")</f>
        <v>-812260</v>
      </c>
      <c r="M471" s="32">
        <f>IFERROR(VLOOKUP($D471,'SAP Data'!$A$7:$OA$1791,M$4,FALSE),"")</f>
        <v>-812260</v>
      </c>
      <c r="N471" s="32">
        <f>IFERROR(VLOOKUP($D471,'SAP Data'!$A$7:$OA$1791,N$4,FALSE),"")</f>
        <v>-812260</v>
      </c>
      <c r="O471" s="32">
        <f>IFERROR(VLOOKUP($D471,'SAP Data'!$A$7:$OA$1791,O$4,FALSE),"")</f>
        <v>-1067466</v>
      </c>
      <c r="P471" s="32">
        <f>IFERROR(VLOOKUP($D471,'SAP Data'!$A$7:$OA$1791,P$4,FALSE),"")</f>
        <v>-1067466</v>
      </c>
      <c r="Q471" s="32">
        <f>IFERROR(VLOOKUP($D471,'SAP Data'!$A$7:$OA$1791,Q$4,FALSE),"")</f>
        <v>-1067466</v>
      </c>
      <c r="R471" s="32">
        <f>IFERROR(VLOOKUP($D471,'SAP Data'!$A$7:$OA$1791,R$4,FALSE),"")</f>
        <v>-1221967</v>
      </c>
      <c r="T471" s="32">
        <f t="shared" si="67"/>
        <v>-1098147.0416666667</v>
      </c>
      <c r="U471" s="13"/>
      <c r="V471" s="32"/>
      <c r="W471" s="13">
        <f t="shared" si="68"/>
        <v>0</v>
      </c>
      <c r="Y471" s="13">
        <f t="shared" si="69"/>
        <v>0</v>
      </c>
      <c r="AA471" s="13">
        <f t="shared" si="70"/>
        <v>0</v>
      </c>
      <c r="AC471" s="13">
        <f t="shared" si="71"/>
        <v>0</v>
      </c>
      <c r="AE471" s="13">
        <f t="shared" si="72"/>
        <v>-1098147.0416666667</v>
      </c>
      <c r="AG471" s="13">
        <f t="shared" si="73"/>
        <v>0</v>
      </c>
      <c r="AI471" s="13">
        <f t="shared" si="74"/>
        <v>0</v>
      </c>
      <c r="AJ471" s="15"/>
    </row>
    <row r="472" spans="1:36" outlineLevel="1" x14ac:dyDescent="0.2">
      <c r="A472" s="14" t="s">
        <v>4013</v>
      </c>
      <c r="B472" s="11" t="str">
        <f>VLOOKUP(D472,'line assign basis'!$A$8:$D$788,2,FALSE)</f>
        <v>PHY OPT ST GAINS REG</v>
      </c>
      <c r="C472" s="14" t="s">
        <v>1143</v>
      </c>
      <c r="D472" s="14" t="str">
        <f t="shared" si="76"/>
        <v>254647</v>
      </c>
      <c r="E472" s="14">
        <f>IFERROR(VLOOKUP(D472,'line assign basis'!$A$8:$D$622,4,FALSE),"")</f>
        <v>2</v>
      </c>
      <c r="F472" s="32">
        <f>IFERROR(VLOOKUP($D472,'SAP Data'!$A$7:$OA$1791,F$4,FALSE),"")</f>
        <v>-75000</v>
      </c>
      <c r="G472" s="32">
        <f>IFERROR(VLOOKUP($D472,'SAP Data'!$A$7:$OA$1791,G$4,FALSE),"")</f>
        <v>-75000</v>
      </c>
      <c r="H472" s="32">
        <f>IFERROR(VLOOKUP($D472,'SAP Data'!$A$7:$OA$1791,H$4,FALSE),"")</f>
        <v>-75000</v>
      </c>
      <c r="I472" s="32">
        <f>IFERROR(VLOOKUP($D472,'SAP Data'!$A$7:$OA$1791,I$4,FALSE),"")</f>
        <v>-90252</v>
      </c>
      <c r="J472" s="32">
        <f>IFERROR(VLOOKUP($D472,'SAP Data'!$A$7:$OA$1791,J$4,FALSE),"")</f>
        <v>-90252</v>
      </c>
      <c r="K472" s="32">
        <f>IFERROR(VLOOKUP($D472,'SAP Data'!$A$7:$OA$1791,K$4,FALSE),"")</f>
        <v>-90252</v>
      </c>
      <c r="L472" s="32">
        <f>IFERROR(VLOOKUP($D472,'SAP Data'!$A$7:$OA$1791,L$4,FALSE),"")</f>
        <v>0</v>
      </c>
      <c r="M472" s="32">
        <f>IFERROR(VLOOKUP($D472,'SAP Data'!$A$7:$OA$1791,M$4,FALSE),"")</f>
        <v>0</v>
      </c>
      <c r="N472" s="32">
        <f>IFERROR(VLOOKUP($D472,'SAP Data'!$A$7:$OA$1791,N$4,FALSE),"")</f>
        <v>0</v>
      </c>
      <c r="O472" s="32">
        <f>IFERROR(VLOOKUP($D472,'SAP Data'!$A$7:$OA$1791,O$4,FALSE),"")</f>
        <v>-71922</v>
      </c>
      <c r="P472" s="32">
        <f>IFERROR(VLOOKUP($D472,'SAP Data'!$A$7:$OA$1791,P$4,FALSE),"")</f>
        <v>-71922</v>
      </c>
      <c r="Q472" s="32">
        <f>IFERROR(VLOOKUP($D472,'SAP Data'!$A$7:$OA$1791,Q$4,FALSE),"")</f>
        <v>-71922</v>
      </c>
      <c r="R472" s="32">
        <f>IFERROR(VLOOKUP($D472,'SAP Data'!$A$7:$OA$1791,R$4,FALSE),"")</f>
        <v>-112574</v>
      </c>
      <c r="T472" s="32">
        <f t="shared" si="67"/>
        <v>-60859.083333333336</v>
      </c>
      <c r="U472" s="13"/>
      <c r="V472" s="32"/>
      <c r="W472" s="13">
        <f t="shared" si="68"/>
        <v>0</v>
      </c>
      <c r="Y472" s="13">
        <f t="shared" si="69"/>
        <v>0</v>
      </c>
      <c r="AA472" s="13">
        <f t="shared" si="70"/>
        <v>0</v>
      </c>
      <c r="AC472" s="13">
        <f t="shared" si="71"/>
        <v>0</v>
      </c>
      <c r="AE472" s="13">
        <f t="shared" si="72"/>
        <v>-60859.083333333336</v>
      </c>
      <c r="AG472" s="13">
        <f t="shared" si="73"/>
        <v>0</v>
      </c>
      <c r="AI472" s="13">
        <f t="shared" si="74"/>
        <v>0</v>
      </c>
      <c r="AJ472" s="15"/>
    </row>
    <row r="473" spans="1:36" outlineLevel="1" x14ac:dyDescent="0.2">
      <c r="A473" s="14" t="s">
        <v>4014</v>
      </c>
      <c r="B473" s="11" t="str">
        <f>VLOOKUP(D473,'line assign basis'!$A$8:$D$788,2,FALSE)</f>
        <v>FAS133 S.T.  LOSS SW</v>
      </c>
      <c r="C473" s="14" t="s">
        <v>1146</v>
      </c>
      <c r="D473" s="14" t="str">
        <f t="shared" si="76"/>
        <v>262640</v>
      </c>
      <c r="E473" s="14">
        <f>IFERROR(VLOOKUP(D473,'line assign basis'!$A$8:$D$622,4,FALSE),"")</f>
        <v>2</v>
      </c>
      <c r="F473" s="32">
        <f>IFERROR(VLOOKUP($D473,'SAP Data'!$A$7:$OA$1791,F$4,FALSE),"")</f>
        <v>-3131000</v>
      </c>
      <c r="G473" s="32">
        <f>IFERROR(VLOOKUP($D473,'SAP Data'!$A$7:$OA$1791,G$4,FALSE),"")</f>
        <v>-3131000</v>
      </c>
      <c r="H473" s="32">
        <f>IFERROR(VLOOKUP($D473,'SAP Data'!$A$7:$OA$1791,H$4,FALSE),"")</f>
        <v>-3131000</v>
      </c>
      <c r="I473" s="32">
        <f>IFERROR(VLOOKUP($D473,'SAP Data'!$A$7:$OA$1791,I$4,FALSE),"")</f>
        <v>-1038649</v>
      </c>
      <c r="J473" s="32">
        <f>IFERROR(VLOOKUP($D473,'SAP Data'!$A$7:$OA$1791,J$4,FALSE),"")</f>
        <v>-1038649</v>
      </c>
      <c r="K473" s="32">
        <f>IFERROR(VLOOKUP($D473,'SAP Data'!$A$7:$OA$1791,K$4,FALSE),"")</f>
        <v>-1038649</v>
      </c>
      <c r="L473" s="32">
        <f>IFERROR(VLOOKUP($D473,'SAP Data'!$A$7:$OA$1791,L$4,FALSE),"")</f>
        <v>-3324058</v>
      </c>
      <c r="M473" s="32">
        <f>IFERROR(VLOOKUP($D473,'SAP Data'!$A$7:$OA$1791,M$4,FALSE),"")</f>
        <v>-3324058</v>
      </c>
      <c r="N473" s="32">
        <f>IFERROR(VLOOKUP($D473,'SAP Data'!$A$7:$OA$1791,N$4,FALSE),"")</f>
        <v>-3324058</v>
      </c>
      <c r="O473" s="32">
        <f>IFERROR(VLOOKUP($D473,'SAP Data'!$A$7:$OA$1791,O$4,FALSE),"")</f>
        <v>-1842658</v>
      </c>
      <c r="P473" s="32">
        <f>IFERROR(VLOOKUP($D473,'SAP Data'!$A$7:$OA$1791,P$4,FALSE),"")</f>
        <v>-1842658</v>
      </c>
      <c r="Q473" s="32">
        <f>IFERROR(VLOOKUP($D473,'SAP Data'!$A$7:$OA$1791,Q$4,FALSE),"")</f>
        <v>-1842658</v>
      </c>
      <c r="R473" s="32">
        <f>IFERROR(VLOOKUP($D473,'SAP Data'!$A$7:$OA$1791,R$4,FALSE),"")</f>
        <v>-79738</v>
      </c>
      <c r="T473" s="32">
        <f t="shared" si="67"/>
        <v>-2206955.3333333335</v>
      </c>
      <c r="U473" s="13"/>
      <c r="V473" s="32"/>
      <c r="W473" s="13">
        <f t="shared" si="68"/>
        <v>0</v>
      </c>
      <c r="Y473" s="13">
        <f t="shared" si="69"/>
        <v>0</v>
      </c>
      <c r="AA473" s="13">
        <f t="shared" si="70"/>
        <v>0</v>
      </c>
      <c r="AC473" s="13">
        <f t="shared" si="71"/>
        <v>0</v>
      </c>
      <c r="AE473" s="13">
        <f t="shared" si="72"/>
        <v>-2206955.3333333335</v>
      </c>
      <c r="AG473" s="13">
        <f t="shared" si="73"/>
        <v>0</v>
      </c>
      <c r="AI473" s="13">
        <f t="shared" si="74"/>
        <v>0</v>
      </c>
      <c r="AJ473" s="15"/>
    </row>
    <row r="474" spans="1:36" outlineLevel="1" x14ac:dyDescent="0.2">
      <c r="A474" s="14" t="s">
        <v>4014</v>
      </c>
      <c r="B474" s="11" t="str">
        <f>VLOOKUP(D474,'line assign basis'!$A$8:$D$788,2,FALSE)</f>
        <v>FAS133 S.T. LOSS PHY</v>
      </c>
      <c r="C474" s="14" t="s">
        <v>1149</v>
      </c>
      <c r="D474" s="14" t="str">
        <f t="shared" si="76"/>
        <v>262645</v>
      </c>
      <c r="E474" s="14">
        <f>IFERROR(VLOOKUP(D474,'line assign basis'!$A$8:$D$622,4,FALSE),"")</f>
        <v>2</v>
      </c>
      <c r="F474" s="32">
        <f>IFERROR(VLOOKUP($D474,'SAP Data'!$A$7:$OA$1791,F$4,FALSE),"")</f>
        <v>-841000</v>
      </c>
      <c r="G474" s="32">
        <f>IFERROR(VLOOKUP($D474,'SAP Data'!$A$7:$OA$1791,G$4,FALSE),"")</f>
        <v>-841000</v>
      </c>
      <c r="H474" s="32">
        <f>IFERROR(VLOOKUP($D474,'SAP Data'!$A$7:$OA$1791,H$4,FALSE),"")</f>
        <v>-841000</v>
      </c>
      <c r="I474" s="32">
        <f>IFERROR(VLOOKUP($D474,'SAP Data'!$A$7:$OA$1791,I$4,FALSE),"")</f>
        <v>-580266</v>
      </c>
      <c r="J474" s="32">
        <f>IFERROR(VLOOKUP($D474,'SAP Data'!$A$7:$OA$1791,J$4,FALSE),"")</f>
        <v>-580266</v>
      </c>
      <c r="K474" s="32">
        <f>IFERROR(VLOOKUP($D474,'SAP Data'!$A$7:$OA$1791,K$4,FALSE),"")</f>
        <v>-580266</v>
      </c>
      <c r="L474" s="32">
        <f>IFERROR(VLOOKUP($D474,'SAP Data'!$A$7:$OA$1791,L$4,FALSE),"")</f>
        <v>-128487</v>
      </c>
      <c r="M474" s="32">
        <f>IFERROR(VLOOKUP($D474,'SAP Data'!$A$7:$OA$1791,M$4,FALSE),"")</f>
        <v>-128487</v>
      </c>
      <c r="N474" s="32">
        <f>IFERROR(VLOOKUP($D474,'SAP Data'!$A$7:$OA$1791,N$4,FALSE),"")</f>
        <v>-128487</v>
      </c>
      <c r="O474" s="32">
        <f>IFERROR(VLOOKUP($D474,'SAP Data'!$A$7:$OA$1791,O$4,FALSE),"")</f>
        <v>-521142</v>
      </c>
      <c r="P474" s="32">
        <f>IFERROR(VLOOKUP($D474,'SAP Data'!$A$7:$OA$1791,P$4,FALSE),"")</f>
        <v>-521142</v>
      </c>
      <c r="Q474" s="32">
        <f>IFERROR(VLOOKUP($D474,'SAP Data'!$A$7:$OA$1791,Q$4,FALSE),"")</f>
        <v>-521142</v>
      </c>
      <c r="R474" s="32">
        <f>IFERROR(VLOOKUP($D474,'SAP Data'!$A$7:$OA$1791,R$4,FALSE),"")</f>
        <v>-1117140</v>
      </c>
      <c r="T474" s="32">
        <f t="shared" si="67"/>
        <v>-529229.58333333337</v>
      </c>
      <c r="U474" s="13"/>
      <c r="V474" s="32"/>
      <c r="W474" s="13">
        <f t="shared" si="68"/>
        <v>0</v>
      </c>
      <c r="Y474" s="13">
        <f t="shared" si="69"/>
        <v>0</v>
      </c>
      <c r="AA474" s="13">
        <f t="shared" si="70"/>
        <v>0</v>
      </c>
      <c r="AC474" s="13">
        <f t="shared" si="71"/>
        <v>0</v>
      </c>
      <c r="AE474" s="13">
        <f t="shared" si="72"/>
        <v>-529229.58333333337</v>
      </c>
      <c r="AG474" s="13">
        <f t="shared" si="73"/>
        <v>0</v>
      </c>
      <c r="AI474" s="13">
        <f t="shared" si="74"/>
        <v>0</v>
      </c>
      <c r="AJ474" s="15"/>
    </row>
    <row r="475" spans="1:36" outlineLevel="1" x14ac:dyDescent="0.2">
      <c r="A475" s="14" t="s">
        <v>4013</v>
      </c>
      <c r="B475" s="11" t="str">
        <f>VLOOKUP(D475,'line assign basis'!$A$8:$D$788,2,FALSE)</f>
        <v>PHY OPT ST LOSSES</v>
      </c>
      <c r="C475" s="14" t="s">
        <v>1152</v>
      </c>
      <c r="D475" s="14" t="str">
        <f t="shared" si="76"/>
        <v>262648</v>
      </c>
      <c r="E475" s="14">
        <f>IFERROR(VLOOKUP(D475,'line assign basis'!$A$8:$D$622,4,FALSE),"")</f>
        <v>2</v>
      </c>
      <c r="F475" s="32">
        <f>IFERROR(VLOOKUP($D475,'SAP Data'!$A$7:$OA$1791,F$4,FALSE),"")</f>
        <v>-184000</v>
      </c>
      <c r="G475" s="32">
        <f>IFERROR(VLOOKUP($D475,'SAP Data'!$A$7:$OA$1791,G$4,FALSE),"")</f>
        <v>-184000</v>
      </c>
      <c r="H475" s="32">
        <f>IFERROR(VLOOKUP($D475,'SAP Data'!$A$7:$OA$1791,H$4,FALSE),"")</f>
        <v>-184000</v>
      </c>
      <c r="I475" s="32">
        <f>IFERROR(VLOOKUP($D475,'SAP Data'!$A$7:$OA$1791,I$4,FALSE),"")</f>
        <v>-380880</v>
      </c>
      <c r="J475" s="32">
        <f>IFERROR(VLOOKUP($D475,'SAP Data'!$A$7:$OA$1791,J$4,FALSE),"")</f>
        <v>-380880</v>
      </c>
      <c r="K475" s="32">
        <f>IFERROR(VLOOKUP($D475,'SAP Data'!$A$7:$OA$1791,K$4,FALSE),"")</f>
        <v>-380880</v>
      </c>
      <c r="L475" s="32">
        <f>IFERROR(VLOOKUP($D475,'SAP Data'!$A$7:$OA$1791,L$4,FALSE),"")</f>
        <v>-1583600</v>
      </c>
      <c r="M475" s="32">
        <f>IFERROR(VLOOKUP($D475,'SAP Data'!$A$7:$OA$1791,M$4,FALSE),"")</f>
        <v>-1583600</v>
      </c>
      <c r="N475" s="32">
        <f>IFERROR(VLOOKUP($D475,'SAP Data'!$A$7:$OA$1791,N$4,FALSE),"")</f>
        <v>-1583600</v>
      </c>
      <c r="O475" s="32">
        <f>IFERROR(VLOOKUP($D475,'SAP Data'!$A$7:$OA$1791,O$4,FALSE),"")</f>
        <v>-702741</v>
      </c>
      <c r="P475" s="32">
        <f>IFERROR(VLOOKUP($D475,'SAP Data'!$A$7:$OA$1791,P$4,FALSE),"")</f>
        <v>-702741</v>
      </c>
      <c r="Q475" s="32">
        <f>IFERROR(VLOOKUP($D475,'SAP Data'!$A$7:$OA$1791,Q$4,FALSE),"")</f>
        <v>-702741</v>
      </c>
      <c r="R475" s="32">
        <f>IFERROR(VLOOKUP($D475,'SAP Data'!$A$7:$OA$1791,R$4,FALSE),"")</f>
        <v>-586963</v>
      </c>
      <c r="T475" s="32">
        <f t="shared" si="67"/>
        <v>-729595.375</v>
      </c>
      <c r="U475" s="13"/>
      <c r="V475" s="32"/>
      <c r="W475" s="13">
        <f t="shared" si="68"/>
        <v>0</v>
      </c>
      <c r="Y475" s="13">
        <f t="shared" si="69"/>
        <v>0</v>
      </c>
      <c r="AA475" s="13">
        <f t="shared" si="70"/>
        <v>0</v>
      </c>
      <c r="AC475" s="13">
        <f t="shared" si="71"/>
        <v>0</v>
      </c>
      <c r="AE475" s="13">
        <f t="shared" si="72"/>
        <v>-729595.375</v>
      </c>
      <c r="AG475" s="13">
        <f t="shared" si="73"/>
        <v>0</v>
      </c>
      <c r="AI475" s="13">
        <f t="shared" si="74"/>
        <v>0</v>
      </c>
      <c r="AJ475" s="15"/>
    </row>
    <row r="476" spans="1:36" outlineLevel="1" x14ac:dyDescent="0.2">
      <c r="B476" s="11" t="str">
        <f>VLOOKUP(D476,'line assign basis'!$A$8:$D$788,2,FALSE)</f>
        <v>DIVIDENDS DECLARED</v>
      </c>
      <c r="C476" s="14" t="s">
        <v>1155</v>
      </c>
      <c r="D476" s="14" t="str">
        <f t="shared" si="76"/>
        <v>238000</v>
      </c>
      <c r="E476" s="14">
        <f>IFERROR(VLOOKUP(D476,'line assign basis'!$A$8:$D$622,4,FALSE),"")</f>
        <v>1</v>
      </c>
      <c r="F476" s="32">
        <f>IFERROR(VLOOKUP($D476,'SAP Data'!$A$7:$OA$1791,F$4,FALSE),"")</f>
        <v>0</v>
      </c>
      <c r="G476" s="32">
        <f>IFERROR(VLOOKUP($D476,'SAP Data'!$A$7:$OA$1791,G$4,FALSE),"")</f>
        <v>0</v>
      </c>
      <c r="H476" s="32">
        <f>IFERROR(VLOOKUP($D476,'SAP Data'!$A$7:$OA$1791,H$4,FALSE),"")</f>
        <v>0</v>
      </c>
      <c r="I476" s="32">
        <f>IFERROR(VLOOKUP($D476,'SAP Data'!$A$7:$OA$1791,I$4,FALSE),"")</f>
        <v>0</v>
      </c>
      <c r="J476" s="32">
        <f>IFERROR(VLOOKUP($D476,'SAP Data'!$A$7:$OA$1791,J$4,FALSE),"")</f>
        <v>0</v>
      </c>
      <c r="K476" s="32">
        <f>IFERROR(VLOOKUP($D476,'SAP Data'!$A$7:$OA$1791,K$4,FALSE),"")</f>
        <v>0</v>
      </c>
      <c r="L476" s="32">
        <f>IFERROR(VLOOKUP($D476,'SAP Data'!$A$7:$OA$1791,L$4,FALSE),"")</f>
        <v>0</v>
      </c>
      <c r="M476" s="32">
        <f>IFERROR(VLOOKUP($D476,'SAP Data'!$A$7:$OA$1791,M$4,FALSE),"")</f>
        <v>0</v>
      </c>
      <c r="N476" s="32">
        <f>IFERROR(VLOOKUP($D476,'SAP Data'!$A$7:$OA$1791,N$4,FALSE),"")</f>
        <v>0</v>
      </c>
      <c r="O476" s="32">
        <f>IFERROR(VLOOKUP($D476,'SAP Data'!$A$7:$OA$1791,O$4,FALSE),"")</f>
        <v>0</v>
      </c>
      <c r="P476" s="32">
        <f>IFERROR(VLOOKUP($D476,'SAP Data'!$A$7:$OA$1791,P$4,FALSE),"")</f>
        <v>0</v>
      </c>
      <c r="Q476" s="32">
        <f>IFERROR(VLOOKUP($D476,'SAP Data'!$A$7:$OA$1791,Q$4,FALSE),"")</f>
        <v>0</v>
      </c>
      <c r="R476" s="32">
        <f>IFERROR(VLOOKUP($D476,'SAP Data'!$A$7:$OA$1791,R$4,FALSE),"")</f>
        <v>0</v>
      </c>
      <c r="T476" s="32">
        <f t="shared" si="67"/>
        <v>0</v>
      </c>
      <c r="U476" s="13"/>
      <c r="V476" s="32"/>
      <c r="W476" s="13">
        <f t="shared" si="68"/>
        <v>0</v>
      </c>
      <c r="Y476" s="13">
        <f t="shared" si="69"/>
        <v>0</v>
      </c>
      <c r="AA476" s="13">
        <f t="shared" si="70"/>
        <v>0</v>
      </c>
      <c r="AC476" s="13">
        <f t="shared" si="71"/>
        <v>0</v>
      </c>
      <c r="AE476" s="13">
        <f t="shared" si="72"/>
        <v>0</v>
      </c>
      <c r="AG476" s="13">
        <f t="shared" si="73"/>
        <v>0</v>
      </c>
      <c r="AI476" s="13">
        <f t="shared" si="74"/>
        <v>0</v>
      </c>
      <c r="AJ476" s="15"/>
    </row>
    <row r="477" spans="1:36" outlineLevel="1" x14ac:dyDescent="0.2">
      <c r="B477" s="11" t="str">
        <f>VLOOKUP(D477,'line assign basis'!$A$8:$D$788,2,FALSE)</f>
        <v>CUSTOMER DEPOSITS</v>
      </c>
      <c r="C477" s="14" t="s">
        <v>1158</v>
      </c>
      <c r="D477" s="14" t="str">
        <f t="shared" si="76"/>
        <v>235000</v>
      </c>
      <c r="E477" s="14">
        <f>IFERROR(VLOOKUP(D477,'line assign basis'!$A$8:$D$622,4,FALSE),"")</f>
        <v>2</v>
      </c>
      <c r="F477" s="32">
        <f>IFERROR(VLOOKUP($D477,'SAP Data'!$A$7:$OA$1791,F$4,FALSE),"")</f>
        <v>-4543503.74</v>
      </c>
      <c r="G477" s="32">
        <f>IFERROR(VLOOKUP($D477,'SAP Data'!$A$7:$OA$1791,G$4,FALSE),"")</f>
        <v>-4616529.51</v>
      </c>
      <c r="H477" s="32">
        <f>IFERROR(VLOOKUP($D477,'SAP Data'!$A$7:$OA$1791,H$4,FALSE),"")</f>
        <v>-4579748.2</v>
      </c>
      <c r="I477" s="32">
        <f>IFERROR(VLOOKUP($D477,'SAP Data'!$A$7:$OA$1791,I$4,FALSE),"")</f>
        <v>-4644957.1900000004</v>
      </c>
      <c r="J477" s="32">
        <f>IFERROR(VLOOKUP($D477,'SAP Data'!$A$7:$OA$1791,J$4,FALSE),"")</f>
        <v>-4637296.46</v>
      </c>
      <c r="K477" s="32">
        <f>IFERROR(VLOOKUP($D477,'SAP Data'!$A$7:$OA$1791,K$4,FALSE),"")</f>
        <v>-4576770.3899999997</v>
      </c>
      <c r="L477" s="32">
        <f>IFERROR(VLOOKUP($D477,'SAP Data'!$A$7:$OA$1791,L$4,FALSE),"")</f>
        <v>-4520183.8600000003</v>
      </c>
      <c r="M477" s="32">
        <f>IFERROR(VLOOKUP($D477,'SAP Data'!$A$7:$OA$1791,M$4,FALSE),"")</f>
        <v>-4432128.29</v>
      </c>
      <c r="N477" s="32">
        <f>IFERROR(VLOOKUP($D477,'SAP Data'!$A$7:$OA$1791,N$4,FALSE),"")</f>
        <v>-4240688.38</v>
      </c>
      <c r="O477" s="32">
        <f>IFERROR(VLOOKUP($D477,'SAP Data'!$A$7:$OA$1791,O$4,FALSE),"")</f>
        <v>-4031867.29</v>
      </c>
      <c r="P477" s="32">
        <f>IFERROR(VLOOKUP($D477,'SAP Data'!$A$7:$OA$1791,P$4,FALSE),"")</f>
        <v>-3818624.56</v>
      </c>
      <c r="Q477" s="32">
        <f>IFERROR(VLOOKUP($D477,'SAP Data'!$A$7:$OA$1791,Q$4,FALSE),"")</f>
        <v>-3677513.35</v>
      </c>
      <c r="R477" s="32">
        <f>IFERROR(VLOOKUP($D477,'SAP Data'!$A$7:$OA$1791,R$4,FALSE),"")</f>
        <v>-3495713.64</v>
      </c>
      <c r="T477" s="32">
        <f t="shared" si="67"/>
        <v>-4316326.3475000001</v>
      </c>
      <c r="U477" s="13"/>
      <c r="V477" s="32"/>
      <c r="W477" s="13">
        <f t="shared" si="68"/>
        <v>0</v>
      </c>
      <c r="Y477" s="13">
        <f t="shared" si="69"/>
        <v>0</v>
      </c>
      <c r="AA477" s="13">
        <f t="shared" si="70"/>
        <v>0</v>
      </c>
      <c r="AC477" s="13">
        <f t="shared" si="71"/>
        <v>0</v>
      </c>
      <c r="AE477" s="13">
        <f t="shared" si="72"/>
        <v>-4316326.3475000001</v>
      </c>
      <c r="AG477" s="13">
        <f t="shared" si="73"/>
        <v>0</v>
      </c>
      <c r="AI477" s="13">
        <f t="shared" si="74"/>
        <v>0</v>
      </c>
      <c r="AJ477" s="15"/>
    </row>
    <row r="478" spans="1:36" outlineLevel="1" x14ac:dyDescent="0.2">
      <c r="B478" s="11" t="str">
        <f>VLOOKUP(D478,'line assign basis'!$A$8:$D$788,2,FALSE)</f>
        <v>UNPAID DEPOSIT INT</v>
      </c>
      <c r="C478" s="14" t="s">
        <v>1161</v>
      </c>
      <c r="D478" s="14" t="str">
        <f t="shared" si="76"/>
        <v>235001</v>
      </c>
      <c r="E478" s="14">
        <f>IFERROR(VLOOKUP(D478,'line assign basis'!$A$8:$D$622,4,FALSE),"")</f>
        <v>2</v>
      </c>
      <c r="F478" s="32">
        <f>IFERROR(VLOOKUP($D478,'SAP Data'!$A$7:$OA$1791,F$4,FALSE),"")</f>
        <v>-49914.41</v>
      </c>
      <c r="G478" s="32">
        <f>IFERROR(VLOOKUP($D478,'SAP Data'!$A$7:$OA$1791,G$4,FALSE),"")</f>
        <v>-50801.05</v>
      </c>
      <c r="H478" s="32">
        <f>IFERROR(VLOOKUP($D478,'SAP Data'!$A$7:$OA$1791,H$4,FALSE),"")</f>
        <v>-51696.39</v>
      </c>
      <c r="I478" s="32">
        <f>IFERROR(VLOOKUP($D478,'SAP Data'!$A$7:$OA$1791,I$4,FALSE),"")</f>
        <v>-51904.99</v>
      </c>
      <c r="J478" s="32">
        <f>IFERROR(VLOOKUP($D478,'SAP Data'!$A$7:$OA$1791,J$4,FALSE),"")</f>
        <v>-47895.06</v>
      </c>
      <c r="K478" s="32">
        <f>IFERROR(VLOOKUP($D478,'SAP Data'!$A$7:$OA$1791,K$4,FALSE),"")</f>
        <v>-44752.13</v>
      </c>
      <c r="L478" s="32">
        <f>IFERROR(VLOOKUP($D478,'SAP Data'!$A$7:$OA$1791,L$4,FALSE),"")</f>
        <v>-41539.410000000003</v>
      </c>
      <c r="M478" s="32">
        <f>IFERROR(VLOOKUP($D478,'SAP Data'!$A$7:$OA$1791,M$4,FALSE),"")</f>
        <v>-38352.28</v>
      </c>
      <c r="N478" s="32">
        <f>IFERROR(VLOOKUP($D478,'SAP Data'!$A$7:$OA$1791,N$4,FALSE),"")</f>
        <v>-35671.24</v>
      </c>
      <c r="O478" s="32">
        <f>IFERROR(VLOOKUP($D478,'SAP Data'!$A$7:$OA$1791,O$4,FALSE),"")</f>
        <v>-33136.6</v>
      </c>
      <c r="P478" s="32">
        <f>IFERROR(VLOOKUP($D478,'SAP Data'!$A$7:$OA$1791,P$4,FALSE),"")</f>
        <v>-31667.16</v>
      </c>
      <c r="Q478" s="32">
        <f>IFERROR(VLOOKUP($D478,'SAP Data'!$A$7:$OA$1791,Q$4,FALSE),"")</f>
        <v>-29862.68</v>
      </c>
      <c r="R478" s="32">
        <f>IFERROR(VLOOKUP($D478,'SAP Data'!$A$7:$OA$1791,R$4,FALSE),"")</f>
        <v>-27957.34</v>
      </c>
      <c r="T478" s="32">
        <f t="shared" ref="T478:T509" si="77">IFERROR((F478/2+SUM(G478:Q478)+R478/2)/12,"")</f>
        <v>-41351.238749999997</v>
      </c>
      <c r="U478" s="13"/>
      <c r="V478" s="32"/>
      <c r="W478" s="13">
        <f t="shared" ref="W478:W509" si="78">IF($E478=5,T478,0)</f>
        <v>0</v>
      </c>
      <c r="Y478" s="13">
        <f t="shared" ref="Y478:Y509" si="79">IF(E478=1,T478,0)</f>
        <v>0</v>
      </c>
      <c r="AA478" s="13">
        <f t="shared" ref="AA478:AA502" si="80">_xlfn.IFS($D478="252012",AI478*$AM$21,$D478="252014",AI478*$AM$21,$D478="252022",AI478*$AM$21,$D478="252024",AI478*$AM$21,$D478="252032",AI478*$AM$21,$D478="252034",AI478*$AM$21,$E478=3,AI478*0,$E478="3P",AI478*$AM$16,$E478="3D",AI478*$AM$17,$E478="3G",AI478*$AM$19,$E478="3L",AI478*$AM$20,$E478&lt;=2,0,$E478&gt;=4,0)</f>
        <v>0</v>
      </c>
      <c r="AC478" s="13">
        <f t="shared" ref="AC478:AC509" si="81">IFERROR(AI478-AA478,"")</f>
        <v>0</v>
      </c>
      <c r="AE478" s="13">
        <f t="shared" ref="AE478:AE509" si="82">IF($E478=2,T478,0)</f>
        <v>-41351.238749999997</v>
      </c>
      <c r="AG478" s="13">
        <f t="shared" ref="AG478:AG509" si="83">IFERROR(SUM(V478:W478,Y478,AA478:AE478)-T478,"")</f>
        <v>0</v>
      </c>
      <c r="AI478" s="13">
        <f t="shared" ref="AI478:AI509" si="84">_xlfn.IFS($E478=3,T478,$E478="3P",T478,$E478="3D",T478,$E478="3G",T478,$E478="3L",T478,$E478&lt;=2,0,$E478&gt;=4,0)</f>
        <v>0</v>
      </c>
      <c r="AJ478" s="15"/>
    </row>
    <row r="479" spans="1:36" outlineLevel="1" x14ac:dyDescent="0.2">
      <c r="B479" s="11" t="str">
        <f>VLOOKUP(D479,'line assign basis'!$A$8:$D$788,2,FALSE)</f>
        <v>APPLIED INITIAL DEPO</v>
      </c>
      <c r="C479" s="14" t="s">
        <v>1164</v>
      </c>
      <c r="D479" s="14" t="str">
        <f t="shared" si="76"/>
        <v>235005</v>
      </c>
      <c r="E479" s="14">
        <f>IFERROR(VLOOKUP(D479,'line assign basis'!$A$8:$D$622,4,FALSE),"")</f>
        <v>2</v>
      </c>
      <c r="F479" s="32">
        <f>IFERROR(VLOOKUP($D479,'SAP Data'!$A$7:$OA$1791,F$4,FALSE),"")</f>
        <v>-153512.43</v>
      </c>
      <c r="G479" s="32">
        <f>IFERROR(VLOOKUP($D479,'SAP Data'!$A$7:$OA$1791,G$4,FALSE),"")</f>
        <v>-160706.70000000001</v>
      </c>
      <c r="H479" s="32">
        <f>IFERROR(VLOOKUP($D479,'SAP Data'!$A$7:$OA$1791,H$4,FALSE),"")</f>
        <v>-156768.31</v>
      </c>
      <c r="I479" s="32">
        <f>IFERROR(VLOOKUP($D479,'SAP Data'!$A$7:$OA$1791,I$4,FALSE),"")</f>
        <v>-158689.60999999999</v>
      </c>
      <c r="J479" s="32">
        <f>IFERROR(VLOOKUP($D479,'SAP Data'!$A$7:$OA$1791,J$4,FALSE),"")</f>
        <v>-159683.29</v>
      </c>
      <c r="K479" s="32">
        <f>IFERROR(VLOOKUP($D479,'SAP Data'!$A$7:$OA$1791,K$4,FALSE),"")</f>
        <v>-163605.78</v>
      </c>
      <c r="L479" s="32">
        <f>IFERROR(VLOOKUP($D479,'SAP Data'!$A$7:$OA$1791,L$4,FALSE),"")</f>
        <v>-156320.56</v>
      </c>
      <c r="M479" s="32">
        <f>IFERROR(VLOOKUP($D479,'SAP Data'!$A$7:$OA$1791,M$4,FALSE),"")</f>
        <v>-155214.84</v>
      </c>
      <c r="N479" s="32">
        <f>IFERROR(VLOOKUP($D479,'SAP Data'!$A$7:$OA$1791,N$4,FALSE),"")</f>
        <v>-153213.35</v>
      </c>
      <c r="O479" s="32">
        <f>IFERROR(VLOOKUP($D479,'SAP Data'!$A$7:$OA$1791,O$4,FALSE),"")</f>
        <v>-155870.18</v>
      </c>
      <c r="P479" s="32">
        <f>IFERROR(VLOOKUP($D479,'SAP Data'!$A$7:$OA$1791,P$4,FALSE),"")</f>
        <v>-157174.79999999999</v>
      </c>
      <c r="Q479" s="32">
        <f>IFERROR(VLOOKUP($D479,'SAP Data'!$A$7:$OA$1791,Q$4,FALSE),"")</f>
        <v>-160627.51</v>
      </c>
      <c r="R479" s="32">
        <f>IFERROR(VLOOKUP($D479,'SAP Data'!$A$7:$OA$1791,R$4,FALSE),"")</f>
        <v>-163786.29999999999</v>
      </c>
      <c r="T479" s="32">
        <f t="shared" si="77"/>
        <v>-158043.69125</v>
      </c>
      <c r="U479" s="13"/>
      <c r="V479" s="32"/>
      <c r="W479" s="13">
        <f t="shared" si="78"/>
        <v>0</v>
      </c>
      <c r="Y479" s="13">
        <f t="shared" si="79"/>
        <v>0</v>
      </c>
      <c r="AA479" s="13">
        <f t="shared" si="80"/>
        <v>0</v>
      </c>
      <c r="AC479" s="13">
        <f t="shared" si="81"/>
        <v>0</v>
      </c>
      <c r="AE479" s="13">
        <f t="shared" si="82"/>
        <v>-158043.69125</v>
      </c>
      <c r="AG479" s="13">
        <f t="shared" si="83"/>
        <v>0</v>
      </c>
      <c r="AI479" s="13">
        <f t="shared" si="84"/>
        <v>0</v>
      </c>
      <c r="AJ479" s="15"/>
    </row>
    <row r="480" spans="1:36" outlineLevel="1" x14ac:dyDescent="0.2">
      <c r="B480" s="11" t="str">
        <f>VLOOKUP(D480,'line assign basis'!$A$8:$D$788,2,FALSE)</f>
        <v>FRANCHISE TAXES - CU</v>
      </c>
      <c r="C480" s="29">
        <v>500179</v>
      </c>
      <c r="D480" s="14" t="str">
        <f t="shared" si="76"/>
        <v>500179</v>
      </c>
      <c r="E480" s="14">
        <f>IFERROR(VLOOKUP(D480,'line assign basis'!$A$8:$D$622,4,FALSE),"")</f>
        <v>5</v>
      </c>
      <c r="F480" s="32">
        <f>IFERROR(VLOOKUP($D480,'SAP Data'!$A$7:$OA$1791,F$4,FALSE),"")</f>
        <v>-2184728.4</v>
      </c>
      <c r="G480" s="32">
        <f>IFERROR(VLOOKUP($D480,'SAP Data'!$A$7:$OA$1791,G$4,FALSE),"")</f>
        <v>-2567530.36</v>
      </c>
      <c r="H480" s="32">
        <f>IFERROR(VLOOKUP($D480,'SAP Data'!$A$7:$OA$1791,H$4,FALSE),"")</f>
        <v>-2979505.7</v>
      </c>
      <c r="I480" s="32">
        <f>IFERROR(VLOOKUP($D480,'SAP Data'!$A$7:$OA$1791,I$4,FALSE),"")</f>
        <v>-4636885.43</v>
      </c>
      <c r="J480" s="32">
        <f>IFERROR(VLOOKUP($D480,'SAP Data'!$A$7:$OA$1791,J$4,FALSE),"")</f>
        <v>-5648561.2000000002</v>
      </c>
      <c r="K480" s="32">
        <f>IFERROR(VLOOKUP($D480,'SAP Data'!$A$7:$OA$1791,K$4,FALSE),"")</f>
        <v>-3473019.9</v>
      </c>
      <c r="L480" s="32">
        <f>IFERROR(VLOOKUP($D480,'SAP Data'!$A$7:$OA$1791,L$4,FALSE),"")</f>
        <v>-4879247.2699999996</v>
      </c>
      <c r="M480" s="32">
        <f>IFERROR(VLOOKUP($D480,'SAP Data'!$A$7:$OA$1791,M$4,FALSE),"")</f>
        <v>-4751748.41</v>
      </c>
      <c r="N480" s="32">
        <f>IFERROR(VLOOKUP($D480,'SAP Data'!$A$7:$OA$1791,N$4,FALSE),"")</f>
        <v>-2763421.03</v>
      </c>
      <c r="O480" s="32">
        <f>IFERROR(VLOOKUP($D480,'SAP Data'!$A$7:$OA$1791,O$4,FALSE),"")</f>
        <v>-3030165.28</v>
      </c>
      <c r="P480" s="32">
        <f>IFERROR(VLOOKUP($D480,'SAP Data'!$A$7:$OA$1791,P$4,FALSE),"")</f>
        <v>-2836525.39</v>
      </c>
      <c r="Q480" s="32">
        <f>IFERROR(VLOOKUP($D480,'SAP Data'!$A$7:$OA$1791,Q$4,FALSE),"")</f>
        <v>-1700222.81</v>
      </c>
      <c r="R480" s="32">
        <f>IFERROR(VLOOKUP($D480,'SAP Data'!$A$7:$OA$1791,R$4,FALSE),"")</f>
        <v>-2147466.04</v>
      </c>
      <c r="T480" s="32">
        <f t="shared" si="77"/>
        <v>-3452744.1666666674</v>
      </c>
      <c r="U480" s="13"/>
      <c r="V480" s="32"/>
      <c r="W480" s="13">
        <f t="shared" si="78"/>
        <v>-3452744.1666666674</v>
      </c>
      <c r="Y480" s="13">
        <f t="shared" si="79"/>
        <v>0</v>
      </c>
      <c r="AA480" s="13">
        <f t="shared" si="80"/>
        <v>0</v>
      </c>
      <c r="AC480" s="13">
        <f t="shared" si="81"/>
        <v>0</v>
      </c>
      <c r="AE480" s="13">
        <f t="shared" si="82"/>
        <v>0</v>
      </c>
      <c r="AG480" s="13">
        <f t="shared" si="83"/>
        <v>0</v>
      </c>
      <c r="AI480" s="13">
        <f t="shared" si="84"/>
        <v>0</v>
      </c>
      <c r="AJ480" s="15"/>
    </row>
    <row r="481" spans="1:36" outlineLevel="1" x14ac:dyDescent="0.2">
      <c r="B481" s="11" t="str">
        <f>VLOOKUP(D481,'line assign basis'!$A$8:$D$788,2,FALSE)</f>
        <v>CAP LEASE CUR DELL</v>
      </c>
      <c r="C481" s="14" t="s">
        <v>1169</v>
      </c>
      <c r="D481" s="14" t="str">
        <f t="shared" si="76"/>
        <v>243048</v>
      </c>
      <c r="E481" s="14">
        <f>IFERROR(VLOOKUP(D481,'line assign basis'!$A$8:$D$622,4,FALSE),"")</f>
        <v>1</v>
      </c>
      <c r="F481" s="32">
        <f>IFERROR(VLOOKUP($D481,'SAP Data'!$A$7:$OA$1791,F$4,FALSE),"")</f>
        <v>0</v>
      </c>
      <c r="G481" s="32">
        <f>IFERROR(VLOOKUP($D481,'SAP Data'!$A$7:$OA$1791,G$4,FALSE),"")</f>
        <v>0</v>
      </c>
      <c r="H481" s="32">
        <f>IFERROR(VLOOKUP($D481,'SAP Data'!$A$7:$OA$1791,H$4,FALSE),"")</f>
        <v>0</v>
      </c>
      <c r="I481" s="32">
        <f>IFERROR(VLOOKUP($D481,'SAP Data'!$A$7:$OA$1791,I$4,FALSE),"")</f>
        <v>0</v>
      </c>
      <c r="J481" s="32">
        <f>IFERROR(VLOOKUP($D481,'SAP Data'!$A$7:$OA$1791,J$4,FALSE),"")</f>
        <v>0</v>
      </c>
      <c r="K481" s="32">
        <f>IFERROR(VLOOKUP($D481,'SAP Data'!$A$7:$OA$1791,K$4,FALSE),"")</f>
        <v>0</v>
      </c>
      <c r="L481" s="32">
        <f>IFERROR(VLOOKUP($D481,'SAP Data'!$A$7:$OA$1791,L$4,FALSE),"")</f>
        <v>0</v>
      </c>
      <c r="M481" s="32">
        <f>IFERROR(VLOOKUP($D481,'SAP Data'!$A$7:$OA$1791,M$4,FALSE),"")</f>
        <v>0</v>
      </c>
      <c r="N481" s="32">
        <f>IFERROR(VLOOKUP($D481,'SAP Data'!$A$7:$OA$1791,N$4,FALSE),"")</f>
        <v>0</v>
      </c>
      <c r="O481" s="32">
        <f>IFERROR(VLOOKUP($D481,'SAP Data'!$A$7:$OA$1791,O$4,FALSE),"")</f>
        <v>0</v>
      </c>
      <c r="P481" s="32">
        <f>IFERROR(VLOOKUP($D481,'SAP Data'!$A$7:$OA$1791,P$4,FALSE),"")</f>
        <v>0</v>
      </c>
      <c r="Q481" s="32">
        <f>IFERROR(VLOOKUP($D481,'SAP Data'!$A$7:$OA$1791,Q$4,FALSE),"")</f>
        <v>0</v>
      </c>
      <c r="R481" s="32">
        <f>IFERROR(VLOOKUP($D481,'SAP Data'!$A$7:$OA$1791,R$4,FALSE),"")</f>
        <v>0</v>
      </c>
      <c r="T481" s="32">
        <f t="shared" si="77"/>
        <v>0</v>
      </c>
      <c r="U481" s="13"/>
      <c r="V481" s="32"/>
      <c r="W481" s="13">
        <f t="shared" si="78"/>
        <v>0</v>
      </c>
      <c r="Y481" s="13">
        <f t="shared" si="79"/>
        <v>0</v>
      </c>
      <c r="AA481" s="13">
        <f t="shared" si="80"/>
        <v>0</v>
      </c>
      <c r="AC481" s="13">
        <f t="shared" si="81"/>
        <v>0</v>
      </c>
      <c r="AE481" s="13">
        <f t="shared" si="82"/>
        <v>0</v>
      </c>
      <c r="AG481" s="13">
        <f t="shared" si="83"/>
        <v>0</v>
      </c>
      <c r="AI481" s="13">
        <f t="shared" si="84"/>
        <v>0</v>
      </c>
      <c r="AJ481" s="15"/>
    </row>
    <row r="482" spans="1:36" outlineLevel="1" x14ac:dyDescent="0.2">
      <c r="B482" s="11" t="str">
        <f>VLOOKUP(D482,'line assign basis'!$A$8:$D$788,2,FALSE)</f>
        <v>OTHER CURRENT LIABIL</v>
      </c>
      <c r="C482" s="29">
        <v>500181</v>
      </c>
      <c r="D482" s="14" t="str">
        <f t="shared" si="76"/>
        <v>500181</v>
      </c>
      <c r="E482" s="14">
        <f>IFERROR(VLOOKUP(D482,'line assign basis'!$A$8:$D$622,4,FALSE),"")</f>
        <v>5</v>
      </c>
      <c r="F482" s="25">
        <f>IFERROR(VLOOKUP($D482,'SAP Data'!$A$7:$OA$1791,F$4,FALSE),"")-F483-F484</f>
        <v>-10875814.460000001</v>
      </c>
      <c r="G482" s="25">
        <f>IFERROR(VLOOKUP($D482,'SAP Data'!$A$7:$OA$1791,G$4,FALSE),"")-G483-G484</f>
        <v>-11449692.329999998</v>
      </c>
      <c r="H482" s="25">
        <f>IFERROR(VLOOKUP($D482,'SAP Data'!$A$7:$OA$1791,H$4,FALSE),"")-H483-H484</f>
        <v>-12362658.689999998</v>
      </c>
      <c r="I482" s="25">
        <f>IFERROR(VLOOKUP($D482,'SAP Data'!$A$7:$OA$1791,I$4,FALSE),"")-I483-I484</f>
        <v>-14313868.359999999</v>
      </c>
      <c r="J482" s="25">
        <f>IFERROR(VLOOKUP($D482,'SAP Data'!$A$7:$OA$1791,J$4,FALSE),"")-J483-J484</f>
        <v>-15139378.920000002</v>
      </c>
      <c r="K482" s="25">
        <f>IFERROR(VLOOKUP($D482,'SAP Data'!$A$7:$OA$1791,K$4,FALSE),"")-K483-K484</f>
        <v>-15313969.520000003</v>
      </c>
      <c r="L482" s="25">
        <f>IFERROR(VLOOKUP($D482,'SAP Data'!$A$7:$OA$1791,L$4,FALSE),"")-L483-L484</f>
        <v>-15158893.620000005</v>
      </c>
      <c r="M482" s="25">
        <f>IFERROR(VLOOKUP($D482,'SAP Data'!$A$7:$OA$1791,M$4,FALSE),"")-M483-M484</f>
        <v>-14729591.920000002</v>
      </c>
      <c r="N482" s="25">
        <f>IFERROR(VLOOKUP($D482,'SAP Data'!$A$7:$OA$1791,N$4,FALSE),"")-N483-N484</f>
        <v>-14050397.970000006</v>
      </c>
      <c r="O482" s="25">
        <f>IFERROR(VLOOKUP($D482,'SAP Data'!$A$7:$OA$1791,O$4,FALSE),"")-O483-O484</f>
        <v>-12835186.269999996</v>
      </c>
      <c r="P482" s="25">
        <f>IFERROR(VLOOKUP($D482,'SAP Data'!$A$7:$OA$1791,P$4,FALSE),"")-P483-P484</f>
        <v>-12905772.140000001</v>
      </c>
      <c r="Q482" s="25">
        <f>IFERROR(VLOOKUP($D482,'SAP Data'!$A$7:$OA$1791,Q$4,FALSE),"")-Q483-Q484</f>
        <v>-12902339.810000002</v>
      </c>
      <c r="R482" s="25">
        <f>IFERROR(VLOOKUP($D482,'SAP Data'!$A$7:$OA$1791,R$4,FALSE),"")-R483-R484</f>
        <v>-12881764.57</v>
      </c>
      <c r="T482" s="32">
        <f t="shared" si="77"/>
        <v>-13586711.588749999</v>
      </c>
      <c r="U482" s="13"/>
      <c r="V482" s="32"/>
      <c r="W482" s="13">
        <f t="shared" si="78"/>
        <v>-13586711.588749999</v>
      </c>
      <c r="Y482" s="13">
        <f t="shared" si="79"/>
        <v>0</v>
      </c>
      <c r="AA482" s="13">
        <f t="shared" si="80"/>
        <v>0</v>
      </c>
      <c r="AC482" s="13">
        <f t="shared" si="81"/>
        <v>0</v>
      </c>
      <c r="AE482" s="13">
        <f t="shared" si="82"/>
        <v>0</v>
      </c>
      <c r="AG482" s="13">
        <f t="shared" si="83"/>
        <v>0</v>
      </c>
      <c r="AI482" s="13">
        <f t="shared" si="84"/>
        <v>0</v>
      </c>
      <c r="AJ482" s="15"/>
    </row>
    <row r="483" spans="1:36" outlineLevel="1" x14ac:dyDescent="0.2">
      <c r="A483" s="14" t="s">
        <v>4012</v>
      </c>
      <c r="B483" s="166" t="str">
        <f>'500181'!A24</f>
        <v>O/L - WC Reclass- ST</v>
      </c>
      <c r="C483" s="30" t="str">
        <f>'500181'!B24</f>
        <v>NWN/242019</v>
      </c>
      <c r="D483" s="14">
        <v>242019</v>
      </c>
      <c r="E483" s="250">
        <v>5</v>
      </c>
      <c r="F483" s="25">
        <f>'500181'!L24</f>
        <v>1882618</v>
      </c>
      <c r="G483" s="25">
        <f>'500181'!M24</f>
        <v>1882618</v>
      </c>
      <c r="H483" s="25">
        <f>'500181'!N24</f>
        <v>1882618</v>
      </c>
      <c r="I483" s="25">
        <f>'500181'!O24</f>
        <v>1785442</v>
      </c>
      <c r="J483" s="25">
        <f>'500181'!P24</f>
        <v>0</v>
      </c>
      <c r="K483" s="25">
        <f>'500181'!Q24</f>
        <v>0</v>
      </c>
      <c r="L483" s="25">
        <f>'500181'!R24</f>
        <v>1717580</v>
      </c>
      <c r="M483" s="25">
        <f>'500181'!S24</f>
        <v>0</v>
      </c>
      <c r="N483" s="25">
        <f>'500181'!T24</f>
        <v>0</v>
      </c>
      <c r="O483" s="25">
        <f>'500181'!U24</f>
        <v>1658270</v>
      </c>
      <c r="P483" s="25">
        <f>'500181'!V24</f>
        <v>0</v>
      </c>
      <c r="Q483" s="25">
        <f>'500181'!W24</f>
        <v>0</v>
      </c>
      <c r="R483" s="25">
        <f>'500181'!X24</f>
        <v>1551145</v>
      </c>
      <c r="T483" s="32">
        <f t="shared" si="77"/>
        <v>886950.79166666663</v>
      </c>
      <c r="U483" s="13"/>
      <c r="V483" s="32"/>
      <c r="W483" s="13">
        <f t="shared" si="78"/>
        <v>886950.79166666663</v>
      </c>
      <c r="Y483" s="13">
        <f t="shared" si="79"/>
        <v>0</v>
      </c>
      <c r="AA483" s="13">
        <f t="shared" si="80"/>
        <v>0</v>
      </c>
      <c r="AC483" s="13">
        <f t="shared" si="81"/>
        <v>0</v>
      </c>
      <c r="AE483" s="13">
        <f t="shared" si="82"/>
        <v>0</v>
      </c>
      <c r="AG483" s="13">
        <f t="shared" si="83"/>
        <v>0</v>
      </c>
      <c r="AI483" s="13">
        <f t="shared" si="84"/>
        <v>0</v>
      </c>
      <c r="AJ483" s="15"/>
    </row>
    <row r="484" spans="1:36" outlineLevel="1" x14ac:dyDescent="0.2">
      <c r="A484" s="14" t="s">
        <v>4012</v>
      </c>
      <c r="B484" s="166" t="str">
        <f>'500181'!A14</f>
        <v>ENVIRON. LIAB. RECLA</v>
      </c>
      <c r="C484" s="14" t="str">
        <f>'500181'!B14</f>
        <v>NWN/242000</v>
      </c>
      <c r="D484" s="14">
        <v>242000</v>
      </c>
      <c r="E484" s="250">
        <v>5</v>
      </c>
      <c r="F484" s="25">
        <f>'500181'!L14</f>
        <v>-22403178</v>
      </c>
      <c r="G484" s="25">
        <f>'500181'!M14</f>
        <v>-22403178</v>
      </c>
      <c r="H484" s="25">
        <f>'500181'!N14</f>
        <v>-22403178</v>
      </c>
      <c r="I484" s="25">
        <f>'500181'!O14</f>
        <v>-35015064</v>
      </c>
      <c r="J484" s="25">
        <f>'500181'!P14</f>
        <v>-39225064</v>
      </c>
      <c r="K484" s="25">
        <f>'500181'!Q14</f>
        <v>-39225064</v>
      </c>
      <c r="L484" s="25">
        <f>'500181'!R14</f>
        <v>-37909272.909999996</v>
      </c>
      <c r="M484" s="25">
        <f>'500181'!S14</f>
        <v>-37909272.909999996</v>
      </c>
      <c r="N484" s="25">
        <f>'500181'!T14</f>
        <v>-37909272.909999996</v>
      </c>
      <c r="O484" s="25">
        <f>'500181'!U14</f>
        <v>-34066835.460000001</v>
      </c>
      <c r="P484" s="25">
        <f>'500181'!V14</f>
        <v>-34066835.460000001</v>
      </c>
      <c r="Q484" s="25">
        <f>'500181'!W14</f>
        <v>-34066835.460000001</v>
      </c>
      <c r="R484" s="25">
        <f>'500181'!X14</f>
        <v>-30483709</v>
      </c>
      <c r="T484" s="32">
        <f t="shared" si="77"/>
        <v>-33386943.05083333</v>
      </c>
      <c r="U484" s="13"/>
      <c r="V484" s="32"/>
      <c r="W484" s="13">
        <f t="shared" si="78"/>
        <v>-33386943.05083333</v>
      </c>
      <c r="Y484" s="13">
        <f t="shared" si="79"/>
        <v>0</v>
      </c>
      <c r="AA484" s="13">
        <f t="shared" si="80"/>
        <v>0</v>
      </c>
      <c r="AC484" s="13">
        <f t="shared" si="81"/>
        <v>0</v>
      </c>
      <c r="AE484" s="13">
        <f t="shared" si="82"/>
        <v>0</v>
      </c>
      <c r="AG484" s="13">
        <f t="shared" si="83"/>
        <v>0</v>
      </c>
      <c r="AI484" s="13">
        <f t="shared" si="84"/>
        <v>0</v>
      </c>
      <c r="AJ484" s="15"/>
    </row>
    <row r="485" spans="1:36" outlineLevel="1" x14ac:dyDescent="0.2">
      <c r="B485" s="11" t="str">
        <f>VLOOKUP(D485,'line assign basis'!$A$8:$D$788,2,FALSE)</f>
        <v>DEFD INV TAX CREDIT</v>
      </c>
      <c r="C485" s="14" t="s">
        <v>1174</v>
      </c>
      <c r="D485" s="14" t="str">
        <f t="shared" ref="D485:D516" si="85">RIGHT(C485,6)</f>
        <v>255084</v>
      </c>
      <c r="E485" s="14">
        <f>IFERROR(VLOOKUP(D485,'line assign basis'!$A$8:$D$622,4,FALSE),"")</f>
        <v>1</v>
      </c>
      <c r="F485" s="32">
        <f>IFERROR(VLOOKUP($D485,'SAP Data'!$A$7:$OA$1791,F$4,FALSE),"")</f>
        <v>-2.23</v>
      </c>
      <c r="G485" s="32">
        <f>IFERROR(VLOOKUP($D485,'SAP Data'!$A$7:$OA$1791,G$4,FALSE),"")</f>
        <v>-2.23</v>
      </c>
      <c r="H485" s="32">
        <f>IFERROR(VLOOKUP($D485,'SAP Data'!$A$7:$OA$1791,H$4,FALSE),"")</f>
        <v>-2.23</v>
      </c>
      <c r="I485" s="32">
        <f>IFERROR(VLOOKUP($D485,'SAP Data'!$A$7:$OA$1791,I$4,FALSE),"")</f>
        <v>0</v>
      </c>
      <c r="J485" s="32">
        <f>IFERROR(VLOOKUP($D485,'SAP Data'!$A$7:$OA$1791,J$4,FALSE),"")</f>
        <v>0</v>
      </c>
      <c r="K485" s="32">
        <f>IFERROR(VLOOKUP($D485,'SAP Data'!$A$7:$OA$1791,K$4,FALSE),"")</f>
        <v>0</v>
      </c>
      <c r="L485" s="32">
        <f>IFERROR(VLOOKUP($D485,'SAP Data'!$A$7:$OA$1791,L$4,FALSE),"")</f>
        <v>0</v>
      </c>
      <c r="M485" s="32">
        <f>IFERROR(VLOOKUP($D485,'SAP Data'!$A$7:$OA$1791,M$4,FALSE),"")</f>
        <v>0</v>
      </c>
      <c r="N485" s="32">
        <f>IFERROR(VLOOKUP($D485,'SAP Data'!$A$7:$OA$1791,N$4,FALSE),"")</f>
        <v>0</v>
      </c>
      <c r="O485" s="32">
        <f>IFERROR(VLOOKUP($D485,'SAP Data'!$A$7:$OA$1791,O$4,FALSE),"")</f>
        <v>0</v>
      </c>
      <c r="P485" s="32">
        <f>IFERROR(VLOOKUP($D485,'SAP Data'!$A$7:$OA$1791,P$4,FALSE),"")</f>
        <v>0</v>
      </c>
      <c r="Q485" s="32">
        <f>IFERROR(VLOOKUP($D485,'SAP Data'!$A$7:$OA$1791,Q$4,FALSE),"")</f>
        <v>0</v>
      </c>
      <c r="R485" s="32">
        <f>IFERROR(VLOOKUP($D485,'SAP Data'!$A$7:$OA$1791,R$4,FALSE),"")</f>
        <v>0</v>
      </c>
      <c r="T485" s="32">
        <f t="shared" si="77"/>
        <v>-0.46458333333333335</v>
      </c>
      <c r="U485" s="13"/>
      <c r="V485" s="32"/>
      <c r="W485" s="13">
        <f t="shared" si="78"/>
        <v>0</v>
      </c>
      <c r="Y485" s="13">
        <f t="shared" si="79"/>
        <v>-0.46458333333333335</v>
      </c>
      <c r="AA485" s="13">
        <f t="shared" si="80"/>
        <v>0</v>
      </c>
      <c r="AC485" s="13">
        <f t="shared" si="81"/>
        <v>0</v>
      </c>
      <c r="AE485" s="13">
        <f t="shared" si="82"/>
        <v>0</v>
      </c>
      <c r="AG485" s="13">
        <f t="shared" si="83"/>
        <v>0</v>
      </c>
      <c r="AI485" s="13">
        <f t="shared" si="84"/>
        <v>0</v>
      </c>
      <c r="AJ485" s="15"/>
    </row>
    <row r="486" spans="1:36" outlineLevel="1" x14ac:dyDescent="0.2">
      <c r="B486" s="11" t="str">
        <f>VLOOKUP(D486,'line assign basis'!$A$8:$D$788,2,FALSE)</f>
        <v>AMT CREDITS</v>
      </c>
      <c r="C486" s="14" t="s">
        <v>1509</v>
      </c>
      <c r="D486" s="14" t="str">
        <f t="shared" si="85"/>
        <v>283011</v>
      </c>
      <c r="E486" s="14">
        <f>IFERROR(VLOOKUP(D486,'line assign basis'!$A$8:$D$622,4,FALSE),"")</f>
        <v>5</v>
      </c>
      <c r="F486" s="32">
        <f>IFERROR(VLOOKUP($D486,'SAP Data'!$A$7:$OA$1791,F$4,FALSE),"")</f>
        <v>0</v>
      </c>
      <c r="G486" s="32">
        <f>IFERROR(VLOOKUP($D486,'SAP Data'!$A$7:$OA$1791,G$4,FALSE),"")</f>
        <v>0</v>
      </c>
      <c r="H486" s="32">
        <f>IFERROR(VLOOKUP($D486,'SAP Data'!$A$7:$OA$1791,H$4,FALSE),"")</f>
        <v>0</v>
      </c>
      <c r="I486" s="32">
        <f>IFERROR(VLOOKUP($D486,'SAP Data'!$A$7:$OA$1791,I$4,FALSE),"")</f>
        <v>0</v>
      </c>
      <c r="J486" s="32">
        <f>IFERROR(VLOOKUP($D486,'SAP Data'!$A$7:$OA$1791,J$4,FALSE),"")</f>
        <v>0</v>
      </c>
      <c r="K486" s="32">
        <f>IFERROR(VLOOKUP($D486,'SAP Data'!$A$7:$OA$1791,K$4,FALSE),"")</f>
        <v>0</v>
      </c>
      <c r="L486" s="32">
        <f>IFERROR(VLOOKUP($D486,'SAP Data'!$A$7:$OA$1791,L$4,FALSE),"")</f>
        <v>0</v>
      </c>
      <c r="M486" s="32">
        <f>IFERROR(VLOOKUP($D486,'SAP Data'!$A$7:$OA$1791,M$4,FALSE),"")</f>
        <v>0</v>
      </c>
      <c r="N486" s="32">
        <f>IFERROR(VLOOKUP($D486,'SAP Data'!$A$7:$OA$1791,N$4,FALSE),"")</f>
        <v>0</v>
      </c>
      <c r="O486" s="32">
        <f>IFERROR(VLOOKUP($D486,'SAP Data'!$A$7:$OA$1791,O$4,FALSE),"")</f>
        <v>0</v>
      </c>
      <c r="P486" s="32">
        <f>IFERROR(VLOOKUP($D486,'SAP Data'!$A$7:$OA$1791,P$4,FALSE),"")</f>
        <v>0</v>
      </c>
      <c r="Q486" s="32">
        <f>IFERROR(VLOOKUP($D486,'SAP Data'!$A$7:$OA$1791,Q$4,FALSE),"")</f>
        <v>0</v>
      </c>
      <c r="R486" s="32">
        <f>IFERROR(VLOOKUP($D486,'SAP Data'!$A$7:$OA$1791,R$4,FALSE),"")</f>
        <v>0</v>
      </c>
      <c r="T486" s="32">
        <f t="shared" si="77"/>
        <v>0</v>
      </c>
      <c r="U486" s="13"/>
      <c r="V486" s="32"/>
      <c r="W486" s="13">
        <f t="shared" si="78"/>
        <v>0</v>
      </c>
      <c r="Y486" s="13">
        <f t="shared" si="79"/>
        <v>0</v>
      </c>
      <c r="AA486" s="13">
        <f t="shared" si="80"/>
        <v>0</v>
      </c>
      <c r="AC486" s="13">
        <f t="shared" si="81"/>
        <v>0</v>
      </c>
      <c r="AE486" s="13">
        <f t="shared" si="82"/>
        <v>0</v>
      </c>
      <c r="AG486" s="13">
        <f t="shared" si="83"/>
        <v>0</v>
      </c>
      <c r="AI486" s="13">
        <f t="shared" si="84"/>
        <v>0</v>
      </c>
      <c r="AJ486" s="15"/>
    </row>
    <row r="487" spans="1:36" outlineLevel="1" x14ac:dyDescent="0.2">
      <c r="A487" s="14" t="s">
        <v>4063</v>
      </c>
      <c r="B487" s="11" t="str">
        <f>VLOOKUP(D487,'line assign basis'!$A$8:$D$788,2,FALSE)</f>
        <v>DefIncTax-EDIT Remea</v>
      </c>
      <c r="C487" s="14" t="s">
        <v>1177</v>
      </c>
      <c r="D487" s="14" t="str">
        <f t="shared" si="85"/>
        <v>283012</v>
      </c>
      <c r="E487" s="14">
        <f>IFERROR(VLOOKUP(D487,'line assign basis'!$A$8:$D$622,4,FALSE),"")</f>
        <v>3</v>
      </c>
      <c r="F487" s="32">
        <f>IFERROR(VLOOKUP($D487,'SAP Data'!$A$7:$OA$1791,F$4,FALSE),"")</f>
        <v>56218362</v>
      </c>
      <c r="G487" s="32">
        <f>IFERROR(VLOOKUP($D487,'SAP Data'!$A$7:$OA$1791,G$4,FALSE),"")</f>
        <v>55928424</v>
      </c>
      <c r="H487" s="32">
        <f>IFERROR(VLOOKUP($D487,'SAP Data'!$A$7:$OA$1791,H$4,FALSE),"")</f>
        <v>55301913</v>
      </c>
      <c r="I487" s="32">
        <f>IFERROR(VLOOKUP($D487,'SAP Data'!$A$7:$OA$1791,I$4,FALSE),"")</f>
        <v>54258986</v>
      </c>
      <c r="J487" s="32">
        <f>IFERROR(VLOOKUP($D487,'SAP Data'!$A$7:$OA$1791,J$4,FALSE),"")</f>
        <v>53577225</v>
      </c>
      <c r="K487" s="32">
        <f>IFERROR(VLOOKUP($D487,'SAP Data'!$A$7:$OA$1791,K$4,FALSE),"")</f>
        <v>53060216</v>
      </c>
      <c r="L487" s="32">
        <f>IFERROR(VLOOKUP($D487,'SAP Data'!$A$7:$OA$1791,L$4,FALSE),"")</f>
        <v>52783246</v>
      </c>
      <c r="M487" s="32">
        <f>IFERROR(VLOOKUP($D487,'SAP Data'!$A$7:$OA$1791,M$4,FALSE),"")</f>
        <v>52658667</v>
      </c>
      <c r="N487" s="32">
        <f>IFERROR(VLOOKUP($D487,'SAP Data'!$A$7:$OA$1791,N$4,FALSE),"")</f>
        <v>52750745</v>
      </c>
      <c r="O487" s="32">
        <f>IFERROR(VLOOKUP($D487,'SAP Data'!$A$7:$OA$1791,O$4,FALSE),"")</f>
        <v>52986962</v>
      </c>
      <c r="P487" s="32">
        <f>IFERROR(VLOOKUP($D487,'SAP Data'!$A$7:$OA$1791,P$4,FALSE),"")</f>
        <v>53307403</v>
      </c>
      <c r="Q487" s="32">
        <f>IFERROR(VLOOKUP($D487,'SAP Data'!$A$7:$OA$1791,Q$4,FALSE),"")</f>
        <v>53597588</v>
      </c>
      <c r="R487" s="32">
        <f>IFERROR(VLOOKUP($D487,'SAP Data'!$A$7:$OA$1791,R$4,FALSE),"")</f>
        <v>53819257</v>
      </c>
      <c r="T487" s="32">
        <f t="shared" si="77"/>
        <v>53769182.041666664</v>
      </c>
      <c r="U487" s="13"/>
      <c r="V487" s="32"/>
      <c r="W487" s="13">
        <f t="shared" si="78"/>
        <v>0</v>
      </c>
      <c r="Y487" s="13">
        <f t="shared" si="79"/>
        <v>0</v>
      </c>
      <c r="AA487" s="13">
        <f t="shared" si="80"/>
        <v>0</v>
      </c>
      <c r="AC487" s="13">
        <f t="shared" si="81"/>
        <v>53769182.041666664</v>
      </c>
      <c r="AE487" s="13">
        <f t="shared" si="82"/>
        <v>0</v>
      </c>
      <c r="AG487" s="13">
        <f t="shared" si="83"/>
        <v>0</v>
      </c>
      <c r="AI487" s="13">
        <f t="shared" si="84"/>
        <v>53769182.041666664</v>
      </c>
      <c r="AJ487" s="15"/>
    </row>
    <row r="488" spans="1:36" outlineLevel="1" x14ac:dyDescent="0.2">
      <c r="B488" s="11" t="str">
        <f>VLOOKUP(D488,'line assign basis'!$A$8:$D$788,2,FALSE)</f>
        <v>DEF INC TAX-PROP 109</v>
      </c>
      <c r="C488" s="14" t="s">
        <v>1180</v>
      </c>
      <c r="D488" s="14" t="str">
        <f t="shared" si="85"/>
        <v>283013</v>
      </c>
      <c r="E488" s="14">
        <f>IFERROR(VLOOKUP(D488,'line assign basis'!$A$8:$D$622,4,FALSE),"")</f>
        <v>2</v>
      </c>
      <c r="F488" s="32">
        <f>IFERROR(VLOOKUP($D488,'SAP Data'!$A$7:$OA$1791,F$4,FALSE),"")</f>
        <v>0</v>
      </c>
      <c r="G488" s="32">
        <f>IFERROR(VLOOKUP($D488,'SAP Data'!$A$7:$OA$1791,G$4,FALSE),"")</f>
        <v>0</v>
      </c>
      <c r="H488" s="32">
        <f>IFERROR(VLOOKUP($D488,'SAP Data'!$A$7:$OA$1791,H$4,FALSE),"")</f>
        <v>0</v>
      </c>
      <c r="I488" s="32">
        <f>IFERROR(VLOOKUP($D488,'SAP Data'!$A$7:$OA$1791,I$4,FALSE),"")</f>
        <v>0</v>
      </c>
      <c r="J488" s="32">
        <f>IFERROR(VLOOKUP($D488,'SAP Data'!$A$7:$OA$1791,J$4,FALSE),"")</f>
        <v>0</v>
      </c>
      <c r="K488" s="32">
        <f>IFERROR(VLOOKUP($D488,'SAP Data'!$A$7:$OA$1791,K$4,FALSE),"")</f>
        <v>0</v>
      </c>
      <c r="L488" s="32">
        <f>IFERROR(VLOOKUP($D488,'SAP Data'!$A$7:$OA$1791,L$4,FALSE),"")</f>
        <v>0</v>
      </c>
      <c r="M488" s="32">
        <f>IFERROR(VLOOKUP($D488,'SAP Data'!$A$7:$OA$1791,M$4,FALSE),"")</f>
        <v>0</v>
      </c>
      <c r="N488" s="32">
        <f>IFERROR(VLOOKUP($D488,'SAP Data'!$A$7:$OA$1791,N$4,FALSE),"")</f>
        <v>0</v>
      </c>
      <c r="O488" s="32">
        <f>IFERROR(VLOOKUP($D488,'SAP Data'!$A$7:$OA$1791,O$4,FALSE),"")</f>
        <v>0</v>
      </c>
      <c r="P488" s="32">
        <f>IFERROR(VLOOKUP($D488,'SAP Data'!$A$7:$OA$1791,P$4,FALSE),"")</f>
        <v>0</v>
      </c>
      <c r="Q488" s="32">
        <f>IFERROR(VLOOKUP($D488,'SAP Data'!$A$7:$OA$1791,Q$4,FALSE),"")</f>
        <v>0</v>
      </c>
      <c r="R488" s="32">
        <f>IFERROR(VLOOKUP($D488,'SAP Data'!$A$7:$OA$1791,R$4,FALSE),"")</f>
        <v>0</v>
      </c>
      <c r="T488" s="32">
        <f t="shared" si="77"/>
        <v>0</v>
      </c>
      <c r="U488" s="13"/>
      <c r="V488" s="32"/>
      <c r="W488" s="13">
        <f t="shared" si="78"/>
        <v>0</v>
      </c>
      <c r="Y488" s="13">
        <f t="shared" si="79"/>
        <v>0</v>
      </c>
      <c r="AA488" s="13">
        <f t="shared" si="80"/>
        <v>0</v>
      </c>
      <c r="AC488" s="13">
        <f t="shared" si="81"/>
        <v>0</v>
      </c>
      <c r="AE488" s="13">
        <f t="shared" si="82"/>
        <v>0</v>
      </c>
      <c r="AG488" s="13">
        <f t="shared" si="83"/>
        <v>0</v>
      </c>
      <c r="AI488" s="13">
        <f t="shared" si="84"/>
        <v>0</v>
      </c>
      <c r="AJ488" s="15"/>
    </row>
    <row r="489" spans="1:36" outlineLevel="1" x14ac:dyDescent="0.2">
      <c r="B489" s="11" t="str">
        <f>VLOOKUP(D489,'line assign basis'!$A$8:$D$788,2,FALSE)</f>
        <v>DEF INC TAX-OR RATE</v>
      </c>
      <c r="C489" s="14" t="s">
        <v>1183</v>
      </c>
      <c r="D489" s="14" t="str">
        <f t="shared" si="85"/>
        <v>283014</v>
      </c>
      <c r="E489" s="14">
        <f>IFERROR(VLOOKUP(D489,'line assign basis'!$A$8:$D$622,4,FALSE),"")</f>
        <v>2</v>
      </c>
      <c r="F489" s="32">
        <f>IFERROR(VLOOKUP($D489,'SAP Data'!$A$7:$OA$1791,F$4,FALSE),"")</f>
        <v>0</v>
      </c>
      <c r="G489" s="32">
        <f>IFERROR(VLOOKUP($D489,'SAP Data'!$A$7:$OA$1791,G$4,FALSE),"")</f>
        <v>0</v>
      </c>
      <c r="H489" s="32">
        <f>IFERROR(VLOOKUP($D489,'SAP Data'!$A$7:$OA$1791,H$4,FALSE),"")</f>
        <v>0</v>
      </c>
      <c r="I489" s="32">
        <f>IFERROR(VLOOKUP($D489,'SAP Data'!$A$7:$OA$1791,I$4,FALSE),"")</f>
        <v>0</v>
      </c>
      <c r="J489" s="32">
        <f>IFERROR(VLOOKUP($D489,'SAP Data'!$A$7:$OA$1791,J$4,FALSE),"")</f>
        <v>0</v>
      </c>
      <c r="K489" s="32">
        <f>IFERROR(VLOOKUP($D489,'SAP Data'!$A$7:$OA$1791,K$4,FALSE),"")</f>
        <v>0</v>
      </c>
      <c r="L489" s="32">
        <f>IFERROR(VLOOKUP($D489,'SAP Data'!$A$7:$OA$1791,L$4,FALSE),"")</f>
        <v>0</v>
      </c>
      <c r="M489" s="32">
        <f>IFERROR(VLOOKUP($D489,'SAP Data'!$A$7:$OA$1791,M$4,FALSE),"")</f>
        <v>0</v>
      </c>
      <c r="N489" s="32">
        <f>IFERROR(VLOOKUP($D489,'SAP Data'!$A$7:$OA$1791,N$4,FALSE),"")</f>
        <v>0</v>
      </c>
      <c r="O489" s="32">
        <f>IFERROR(VLOOKUP($D489,'SAP Data'!$A$7:$OA$1791,O$4,FALSE),"")</f>
        <v>0</v>
      </c>
      <c r="P489" s="32">
        <f>IFERROR(VLOOKUP($D489,'SAP Data'!$A$7:$OA$1791,P$4,FALSE),"")</f>
        <v>0</v>
      </c>
      <c r="Q489" s="32">
        <f>IFERROR(VLOOKUP($D489,'SAP Data'!$A$7:$OA$1791,Q$4,FALSE),"")</f>
        <v>0</v>
      </c>
      <c r="R489" s="32">
        <f>IFERROR(VLOOKUP($D489,'SAP Data'!$A$7:$OA$1791,R$4,FALSE),"")</f>
        <v>0</v>
      </c>
      <c r="T489" s="32">
        <f t="shared" si="77"/>
        <v>0</v>
      </c>
      <c r="U489" s="13"/>
      <c r="V489" s="32"/>
      <c r="W489" s="13">
        <f t="shared" si="78"/>
        <v>0</v>
      </c>
      <c r="Y489" s="13">
        <f t="shared" si="79"/>
        <v>0</v>
      </c>
      <c r="AA489" s="13">
        <f t="shared" si="80"/>
        <v>0</v>
      </c>
      <c r="AC489" s="13">
        <f t="shared" si="81"/>
        <v>0</v>
      </c>
      <c r="AE489" s="13">
        <f t="shared" si="82"/>
        <v>0</v>
      </c>
      <c r="AG489" s="13">
        <f t="shared" si="83"/>
        <v>0</v>
      </c>
      <c r="AI489" s="13">
        <f t="shared" si="84"/>
        <v>0</v>
      </c>
      <c r="AJ489" s="15"/>
    </row>
    <row r="490" spans="1:36" outlineLevel="1" x14ac:dyDescent="0.2">
      <c r="B490" s="11" t="str">
        <f>VLOOKUP(D490,'line assign basis'!$A$8:$D$788,2,FALSE)</f>
        <v>DEF INC TAX-PRE 1981</v>
      </c>
      <c r="C490" s="14" t="s">
        <v>1186</v>
      </c>
      <c r="D490" s="14" t="str">
        <f t="shared" si="85"/>
        <v>283015</v>
      </c>
      <c r="E490" s="14">
        <f>IFERROR(VLOOKUP(D490,'line assign basis'!$A$8:$D$622,4,FALSE),"")</f>
        <v>2</v>
      </c>
      <c r="F490" s="32">
        <f>IFERROR(VLOOKUP($D490,'SAP Data'!$A$7:$OA$1791,F$4,FALSE),"")</f>
        <v>-1762195.14</v>
      </c>
      <c r="G490" s="32">
        <f>IFERROR(VLOOKUP($D490,'SAP Data'!$A$7:$OA$1791,G$4,FALSE),"")</f>
        <v>-1762195.14</v>
      </c>
      <c r="H490" s="32">
        <f>IFERROR(VLOOKUP($D490,'SAP Data'!$A$7:$OA$1791,H$4,FALSE),"")</f>
        <v>-1762195.14</v>
      </c>
      <c r="I490" s="32">
        <f>IFERROR(VLOOKUP($D490,'SAP Data'!$A$7:$OA$1791,I$4,FALSE),"")</f>
        <v>-1684852.14</v>
      </c>
      <c r="J490" s="32">
        <f>IFERROR(VLOOKUP($D490,'SAP Data'!$A$7:$OA$1791,J$4,FALSE),"")</f>
        <v>-1684852.14</v>
      </c>
      <c r="K490" s="32">
        <f>IFERROR(VLOOKUP($D490,'SAP Data'!$A$7:$OA$1791,K$4,FALSE),"")</f>
        <v>-1684852.14</v>
      </c>
      <c r="L490" s="32">
        <f>IFERROR(VLOOKUP($D490,'SAP Data'!$A$7:$OA$1791,L$4,FALSE),"")</f>
        <v>-1541352.14</v>
      </c>
      <c r="M490" s="32">
        <f>IFERROR(VLOOKUP($D490,'SAP Data'!$A$7:$OA$1791,M$4,FALSE),"")</f>
        <v>-1541352.14</v>
      </c>
      <c r="N490" s="32">
        <f>IFERROR(VLOOKUP($D490,'SAP Data'!$A$7:$OA$1791,N$4,FALSE),"")</f>
        <v>-1541352.14</v>
      </c>
      <c r="O490" s="32">
        <f>IFERROR(VLOOKUP($D490,'SAP Data'!$A$7:$OA$1791,O$4,FALSE),"")</f>
        <v>-1541352.14</v>
      </c>
      <c r="P490" s="32">
        <f>IFERROR(VLOOKUP($D490,'SAP Data'!$A$7:$OA$1791,P$4,FALSE),"")</f>
        <v>-1541352.14</v>
      </c>
      <c r="Q490" s="32">
        <f>IFERROR(VLOOKUP($D490,'SAP Data'!$A$7:$OA$1791,Q$4,FALSE),"")</f>
        <v>-1541352.14</v>
      </c>
      <c r="R490" s="32">
        <f>IFERROR(VLOOKUP($D490,'SAP Data'!$A$7:$OA$1791,R$4,FALSE),"")</f>
        <v>-1541352.14</v>
      </c>
      <c r="T490" s="32">
        <f t="shared" si="77"/>
        <v>-1623236.0983333336</v>
      </c>
      <c r="U490" s="13"/>
      <c r="V490" s="32"/>
      <c r="W490" s="13">
        <f t="shared" si="78"/>
        <v>0</v>
      </c>
      <c r="Y490" s="13">
        <f t="shared" si="79"/>
        <v>0</v>
      </c>
      <c r="AA490" s="13">
        <f t="shared" si="80"/>
        <v>0</v>
      </c>
      <c r="AC490" s="13">
        <f t="shared" si="81"/>
        <v>0</v>
      </c>
      <c r="AE490" s="13">
        <f t="shared" si="82"/>
        <v>-1623236.0983333336</v>
      </c>
      <c r="AG490" s="13">
        <f t="shared" si="83"/>
        <v>0</v>
      </c>
      <c r="AI490" s="13">
        <f t="shared" si="84"/>
        <v>0</v>
      </c>
      <c r="AJ490" s="15"/>
    </row>
    <row r="491" spans="1:36" outlineLevel="1" x14ac:dyDescent="0.2">
      <c r="B491" s="11" t="str">
        <f>VLOOKUP(D491,'line assign basis'!$A$8:$D$788,2,FALSE)</f>
        <v>DEF INC TAX-PRE 1981</v>
      </c>
      <c r="C491" s="14" t="s">
        <v>1188</v>
      </c>
      <c r="D491" s="14" t="str">
        <f t="shared" si="85"/>
        <v>283016</v>
      </c>
      <c r="E491" s="14">
        <f>IFERROR(VLOOKUP(D491,'line assign basis'!$A$8:$D$622,4,FALSE),"")</f>
        <v>2</v>
      </c>
      <c r="F491" s="32">
        <f>IFERROR(VLOOKUP($D491,'SAP Data'!$A$7:$OA$1791,F$4,FALSE),"")</f>
        <v>-15859363.24</v>
      </c>
      <c r="G491" s="32">
        <f>IFERROR(VLOOKUP($D491,'SAP Data'!$A$7:$OA$1791,G$4,FALSE),"")</f>
        <v>-15859363.24</v>
      </c>
      <c r="H491" s="32">
        <f>IFERROR(VLOOKUP($D491,'SAP Data'!$A$7:$OA$1791,H$4,FALSE),"")</f>
        <v>-15859363.24</v>
      </c>
      <c r="I491" s="32">
        <f>IFERROR(VLOOKUP($D491,'SAP Data'!$A$7:$OA$1791,I$4,FALSE),"")</f>
        <v>-15163680.24</v>
      </c>
      <c r="J491" s="32">
        <f>IFERROR(VLOOKUP($D491,'SAP Data'!$A$7:$OA$1791,J$4,FALSE),"")</f>
        <v>-15163680.24</v>
      </c>
      <c r="K491" s="32">
        <f>IFERROR(VLOOKUP($D491,'SAP Data'!$A$7:$OA$1791,K$4,FALSE),"")</f>
        <v>-15163680.24</v>
      </c>
      <c r="L491" s="32">
        <f>IFERROR(VLOOKUP($D491,'SAP Data'!$A$7:$OA$1791,L$4,FALSE),"")</f>
        <v>-13871780.24</v>
      </c>
      <c r="M491" s="32">
        <f>IFERROR(VLOOKUP($D491,'SAP Data'!$A$7:$OA$1791,M$4,FALSE),"")</f>
        <v>-13871780.24</v>
      </c>
      <c r="N491" s="32">
        <f>IFERROR(VLOOKUP($D491,'SAP Data'!$A$7:$OA$1791,N$4,FALSE),"")</f>
        <v>-13871780.24</v>
      </c>
      <c r="O491" s="32">
        <f>IFERROR(VLOOKUP($D491,'SAP Data'!$A$7:$OA$1791,O$4,FALSE),"")</f>
        <v>-13871780.24</v>
      </c>
      <c r="P491" s="32">
        <f>IFERROR(VLOOKUP($D491,'SAP Data'!$A$7:$OA$1791,P$4,FALSE),"")</f>
        <v>-13871780.24</v>
      </c>
      <c r="Q491" s="32">
        <f>IFERROR(VLOOKUP($D491,'SAP Data'!$A$7:$OA$1791,Q$4,FALSE),"")</f>
        <v>-13871780.24</v>
      </c>
      <c r="R491" s="32">
        <f>IFERROR(VLOOKUP($D491,'SAP Data'!$A$7:$OA$1791,R$4,FALSE),"")</f>
        <v>-13871780.24</v>
      </c>
      <c r="T491" s="32">
        <f t="shared" si="77"/>
        <v>-14608835.031666666</v>
      </c>
      <c r="U491" s="13"/>
      <c r="V491" s="32"/>
      <c r="W491" s="13">
        <f t="shared" si="78"/>
        <v>0</v>
      </c>
      <c r="Y491" s="13">
        <f t="shared" si="79"/>
        <v>0</v>
      </c>
      <c r="AA491" s="13">
        <f t="shared" si="80"/>
        <v>0</v>
      </c>
      <c r="AC491" s="13">
        <f t="shared" si="81"/>
        <v>0</v>
      </c>
      <c r="AE491" s="13">
        <f t="shared" si="82"/>
        <v>-14608835.031666666</v>
      </c>
      <c r="AG491" s="13">
        <f t="shared" si="83"/>
        <v>0</v>
      </c>
      <c r="AI491" s="13">
        <f t="shared" si="84"/>
        <v>0</v>
      </c>
      <c r="AJ491" s="15"/>
    </row>
    <row r="492" spans="1:36" outlineLevel="1" x14ac:dyDescent="0.2">
      <c r="B492" s="11" t="str">
        <f>VLOOKUP(D492,'line assign basis'!$A$8:$D$788,2,FALSE)</f>
        <v>R&amp;E TAX CREDIT</v>
      </c>
      <c r="C492" s="14" t="s">
        <v>1511</v>
      </c>
      <c r="D492" s="14" t="str">
        <f t="shared" si="85"/>
        <v>283017</v>
      </c>
      <c r="E492" s="14">
        <f>IFERROR(VLOOKUP(D492,'line assign basis'!$A$8:$D$622,4,FALSE),"")</f>
        <v>2</v>
      </c>
      <c r="F492" s="32">
        <f>IFERROR(VLOOKUP($D492,'SAP Data'!$A$7:$OA$1791,F$4,FALSE),"")</f>
        <v>31424</v>
      </c>
      <c r="G492" s="32">
        <f>IFERROR(VLOOKUP($D492,'SAP Data'!$A$7:$OA$1791,G$4,FALSE),"")</f>
        <v>32089</v>
      </c>
      <c r="H492" s="32">
        <f>IFERROR(VLOOKUP($D492,'SAP Data'!$A$7:$OA$1791,H$4,FALSE),"")</f>
        <v>55045</v>
      </c>
      <c r="I492" s="32">
        <f>IFERROR(VLOOKUP($D492,'SAP Data'!$A$7:$OA$1791,I$4,FALSE),"")</f>
        <v>-1</v>
      </c>
      <c r="J492" s="32">
        <f>IFERROR(VLOOKUP($D492,'SAP Data'!$A$7:$OA$1791,J$4,FALSE),"")</f>
        <v>-1</v>
      </c>
      <c r="K492" s="32">
        <f>IFERROR(VLOOKUP($D492,'SAP Data'!$A$7:$OA$1791,K$4,FALSE),"")</f>
        <v>-1</v>
      </c>
      <c r="L492" s="32">
        <f>IFERROR(VLOOKUP($D492,'SAP Data'!$A$7:$OA$1791,L$4,FALSE),"")</f>
        <v>-1</v>
      </c>
      <c r="M492" s="32">
        <f>IFERROR(VLOOKUP($D492,'SAP Data'!$A$7:$OA$1791,M$4,FALSE),"")</f>
        <v>-1</v>
      </c>
      <c r="N492" s="32">
        <f>IFERROR(VLOOKUP($D492,'SAP Data'!$A$7:$OA$1791,N$4,FALSE),"")</f>
        <v>-1</v>
      </c>
      <c r="O492" s="32">
        <f>IFERROR(VLOOKUP($D492,'SAP Data'!$A$7:$OA$1791,O$4,FALSE),"")</f>
        <v>-1</v>
      </c>
      <c r="P492" s="32">
        <f>IFERROR(VLOOKUP($D492,'SAP Data'!$A$7:$OA$1791,P$4,FALSE),"")</f>
        <v>-1</v>
      </c>
      <c r="Q492" s="32">
        <f>IFERROR(VLOOKUP($D492,'SAP Data'!$A$7:$OA$1791,Q$4,FALSE),"")</f>
        <v>-1</v>
      </c>
      <c r="R492" s="32">
        <f>IFERROR(VLOOKUP($D492,'SAP Data'!$A$7:$OA$1791,R$4,FALSE),"")</f>
        <v>-1</v>
      </c>
      <c r="T492" s="32">
        <f t="shared" si="77"/>
        <v>8569.7083333333339</v>
      </c>
      <c r="U492" s="13"/>
      <c r="V492" s="32"/>
      <c r="W492" s="13">
        <f t="shared" si="78"/>
        <v>0</v>
      </c>
      <c r="Y492" s="13">
        <f t="shared" si="79"/>
        <v>0</v>
      </c>
      <c r="AA492" s="13">
        <f t="shared" si="80"/>
        <v>0</v>
      </c>
      <c r="AC492" s="13">
        <f t="shared" si="81"/>
        <v>0</v>
      </c>
      <c r="AE492" s="13">
        <f t="shared" si="82"/>
        <v>8569.7083333333339</v>
      </c>
      <c r="AG492" s="13">
        <f t="shared" si="83"/>
        <v>0</v>
      </c>
      <c r="AI492" s="13">
        <f t="shared" si="84"/>
        <v>0</v>
      </c>
      <c r="AJ492" s="15"/>
    </row>
    <row r="493" spans="1:36" outlineLevel="1" x14ac:dyDescent="0.2">
      <c r="B493" s="11" t="str">
        <f>VLOOKUP(D493,'line assign basis'!$A$8:$D$788,2,FALSE)</f>
        <v>DEFINCTAX-AFUDC-FED</v>
      </c>
      <c r="C493" s="14" t="s">
        <v>1191</v>
      </c>
      <c r="D493" s="14" t="str">
        <f t="shared" si="85"/>
        <v>283018</v>
      </c>
      <c r="E493" s="14">
        <f>IFERROR(VLOOKUP(D493,'line assign basis'!$A$8:$D$622,4,FALSE),"")</f>
        <v>2</v>
      </c>
      <c r="F493" s="32">
        <f>IFERROR(VLOOKUP($D493,'SAP Data'!$A$7:$OA$1791,F$4,FALSE),"")</f>
        <v>-682588.37</v>
      </c>
      <c r="G493" s="32">
        <f>IFERROR(VLOOKUP($D493,'SAP Data'!$A$7:$OA$1791,G$4,FALSE),"")</f>
        <v>-682588.37</v>
      </c>
      <c r="H493" s="32">
        <f>IFERROR(VLOOKUP($D493,'SAP Data'!$A$7:$OA$1791,H$4,FALSE),"")</f>
        <v>-682588.37</v>
      </c>
      <c r="I493" s="32">
        <f>IFERROR(VLOOKUP($D493,'SAP Data'!$A$7:$OA$1791,I$4,FALSE),"")</f>
        <v>-833408.37</v>
      </c>
      <c r="J493" s="32">
        <f>IFERROR(VLOOKUP($D493,'SAP Data'!$A$7:$OA$1791,J$4,FALSE),"")</f>
        <v>-833408.37</v>
      </c>
      <c r="K493" s="32">
        <f>IFERROR(VLOOKUP($D493,'SAP Data'!$A$7:$OA$1791,K$4,FALSE),"")</f>
        <v>-833408.37</v>
      </c>
      <c r="L493" s="32">
        <f>IFERROR(VLOOKUP($D493,'SAP Data'!$A$7:$OA$1791,L$4,FALSE),"")</f>
        <v>-817857.37</v>
      </c>
      <c r="M493" s="32">
        <f>IFERROR(VLOOKUP($D493,'SAP Data'!$A$7:$OA$1791,M$4,FALSE),"")</f>
        <v>-817857.37</v>
      </c>
      <c r="N493" s="32">
        <f>IFERROR(VLOOKUP($D493,'SAP Data'!$A$7:$OA$1791,N$4,FALSE),"")</f>
        <v>-817857.37</v>
      </c>
      <c r="O493" s="32">
        <f>IFERROR(VLOOKUP($D493,'SAP Data'!$A$7:$OA$1791,O$4,FALSE),"")</f>
        <v>-817857.37</v>
      </c>
      <c r="P493" s="32">
        <f>IFERROR(VLOOKUP($D493,'SAP Data'!$A$7:$OA$1791,P$4,FALSE),"")</f>
        <v>-817857.37</v>
      </c>
      <c r="Q493" s="32">
        <f>IFERROR(VLOOKUP($D493,'SAP Data'!$A$7:$OA$1791,Q$4,FALSE),"")</f>
        <v>-817857.37</v>
      </c>
      <c r="R493" s="32">
        <f>IFERROR(VLOOKUP($D493,'SAP Data'!$A$7:$OA$1791,R$4,FALSE),"")</f>
        <v>-817857.37</v>
      </c>
      <c r="T493" s="32">
        <f t="shared" si="77"/>
        <v>-793564.07833333348</v>
      </c>
      <c r="U493" s="13"/>
      <c r="V493" s="32"/>
      <c r="W493" s="13">
        <f t="shared" si="78"/>
        <v>0</v>
      </c>
      <c r="Y493" s="13">
        <f t="shared" si="79"/>
        <v>0</v>
      </c>
      <c r="AA493" s="13">
        <f t="shared" si="80"/>
        <v>0</v>
      </c>
      <c r="AC493" s="13">
        <f t="shared" si="81"/>
        <v>0</v>
      </c>
      <c r="AE493" s="13">
        <f t="shared" si="82"/>
        <v>-793564.07833333348</v>
      </c>
      <c r="AG493" s="13">
        <f t="shared" si="83"/>
        <v>0</v>
      </c>
      <c r="AI493" s="13">
        <f t="shared" si="84"/>
        <v>0</v>
      </c>
      <c r="AJ493" s="15"/>
    </row>
    <row r="494" spans="1:36" outlineLevel="1" x14ac:dyDescent="0.2">
      <c r="B494" s="11" t="str">
        <f>VLOOKUP(D494,'line assign basis'!$A$8:$D$788,2,FALSE)</f>
        <v>DEFINCTAX-AFUDC - ST</v>
      </c>
      <c r="C494" s="14" t="s">
        <v>1194</v>
      </c>
      <c r="D494" s="14" t="str">
        <f t="shared" si="85"/>
        <v>283019</v>
      </c>
      <c r="E494" s="14">
        <f>IFERROR(VLOOKUP(D494,'line assign basis'!$A$8:$D$622,4,FALSE),"")</f>
        <v>2</v>
      </c>
      <c r="F494" s="32">
        <f>IFERROR(VLOOKUP($D494,'SAP Data'!$A$7:$OA$1791,F$4,FALSE),"")</f>
        <v>-241981.27</v>
      </c>
      <c r="G494" s="32">
        <f>IFERROR(VLOOKUP($D494,'SAP Data'!$A$7:$OA$1791,G$4,FALSE),"")</f>
        <v>-241981.27</v>
      </c>
      <c r="H494" s="32">
        <f>IFERROR(VLOOKUP($D494,'SAP Data'!$A$7:$OA$1791,H$4,FALSE),"")</f>
        <v>-241981.27</v>
      </c>
      <c r="I494" s="32">
        <f>IFERROR(VLOOKUP($D494,'SAP Data'!$A$7:$OA$1791,I$4,FALSE),"")</f>
        <v>-295447.27</v>
      </c>
      <c r="J494" s="32">
        <f>IFERROR(VLOOKUP($D494,'SAP Data'!$A$7:$OA$1791,J$4,FALSE),"")</f>
        <v>-295447.27</v>
      </c>
      <c r="K494" s="32">
        <f>IFERROR(VLOOKUP($D494,'SAP Data'!$A$7:$OA$1791,K$4,FALSE),"")</f>
        <v>-295447.27</v>
      </c>
      <c r="L494" s="32">
        <f>IFERROR(VLOOKUP($D494,'SAP Data'!$A$7:$OA$1791,L$4,FALSE),"")</f>
        <v>-289934.27</v>
      </c>
      <c r="M494" s="32">
        <f>IFERROR(VLOOKUP($D494,'SAP Data'!$A$7:$OA$1791,M$4,FALSE),"")</f>
        <v>-289934.27</v>
      </c>
      <c r="N494" s="32">
        <f>IFERROR(VLOOKUP($D494,'SAP Data'!$A$7:$OA$1791,N$4,FALSE),"")</f>
        <v>-289934.27</v>
      </c>
      <c r="O494" s="32">
        <f>IFERROR(VLOOKUP($D494,'SAP Data'!$A$7:$OA$1791,O$4,FALSE),"")</f>
        <v>-289934.27</v>
      </c>
      <c r="P494" s="32">
        <f>IFERROR(VLOOKUP($D494,'SAP Data'!$A$7:$OA$1791,P$4,FALSE),"")</f>
        <v>-289934.27</v>
      </c>
      <c r="Q494" s="32">
        <f>IFERROR(VLOOKUP($D494,'SAP Data'!$A$7:$OA$1791,Q$4,FALSE),"")</f>
        <v>-289934.27</v>
      </c>
      <c r="R494" s="32">
        <f>IFERROR(VLOOKUP($D494,'SAP Data'!$A$7:$OA$1791,R$4,FALSE),"")</f>
        <v>-289934.27</v>
      </c>
      <c r="T494" s="32">
        <f t="shared" si="77"/>
        <v>-281322.3116666667</v>
      </c>
      <c r="U494" s="13"/>
      <c r="V494" s="32"/>
      <c r="W494" s="13">
        <f t="shared" si="78"/>
        <v>0</v>
      </c>
      <c r="Y494" s="13">
        <f t="shared" si="79"/>
        <v>0</v>
      </c>
      <c r="AA494" s="13">
        <f t="shared" si="80"/>
        <v>0</v>
      </c>
      <c r="AC494" s="13">
        <f t="shared" si="81"/>
        <v>0</v>
      </c>
      <c r="AE494" s="13">
        <f t="shared" si="82"/>
        <v>-281322.3116666667</v>
      </c>
      <c r="AG494" s="13">
        <f t="shared" si="83"/>
        <v>0</v>
      </c>
      <c r="AI494" s="13">
        <f t="shared" si="84"/>
        <v>0</v>
      </c>
      <c r="AJ494" s="15"/>
    </row>
    <row r="495" spans="1:36" outlineLevel="1" x14ac:dyDescent="0.2">
      <c r="B495" s="11" t="str">
        <f>VLOOKUP(D495,'line assign basis'!$A$8:$D$788,2,FALSE)</f>
        <v>DEF INC TAX-UTIL-REV</v>
      </c>
      <c r="C495" s="14" t="s">
        <v>1197</v>
      </c>
      <c r="D495" s="14" t="str">
        <f t="shared" si="85"/>
        <v>283021</v>
      </c>
      <c r="E495" s="14">
        <f>IFERROR(VLOOKUP(D495,'line assign basis'!$A$8:$D$622,4,FALSE),"")</f>
        <v>2</v>
      </c>
      <c r="F495" s="32">
        <f>IFERROR(VLOOKUP($D495,'SAP Data'!$A$7:$OA$1791,F$4,FALSE),"")</f>
        <v>1180546.27</v>
      </c>
      <c r="G495" s="32">
        <f>IFERROR(VLOOKUP($D495,'SAP Data'!$A$7:$OA$1791,G$4,FALSE),"")</f>
        <v>1170790.27</v>
      </c>
      <c r="H495" s="32">
        <f>IFERROR(VLOOKUP($D495,'SAP Data'!$A$7:$OA$1791,H$4,FALSE),"")</f>
        <v>2062639.27</v>
      </c>
      <c r="I495" s="32">
        <f>IFERROR(VLOOKUP($D495,'SAP Data'!$A$7:$OA$1791,I$4,FALSE),"")</f>
        <v>121129.27</v>
      </c>
      <c r="J495" s="32">
        <f>IFERROR(VLOOKUP($D495,'SAP Data'!$A$7:$OA$1791,J$4,FALSE),"")</f>
        <v>121129.27</v>
      </c>
      <c r="K495" s="32">
        <f>IFERROR(VLOOKUP($D495,'SAP Data'!$A$7:$OA$1791,K$4,FALSE),"")</f>
        <v>121129.27</v>
      </c>
      <c r="L495" s="32">
        <f>IFERROR(VLOOKUP($D495,'SAP Data'!$A$7:$OA$1791,L$4,FALSE),"")</f>
        <v>3635434.27</v>
      </c>
      <c r="M495" s="32">
        <f>IFERROR(VLOOKUP($D495,'SAP Data'!$A$7:$OA$1791,M$4,FALSE),"")</f>
        <v>3932102.27</v>
      </c>
      <c r="N495" s="32">
        <f>IFERROR(VLOOKUP($D495,'SAP Data'!$A$7:$OA$1791,N$4,FALSE),"")</f>
        <v>3712827.27</v>
      </c>
      <c r="O495" s="32">
        <f>IFERROR(VLOOKUP($D495,'SAP Data'!$A$7:$OA$1791,O$4,FALSE),"")</f>
        <v>4194933.2699999996</v>
      </c>
      <c r="P495" s="32">
        <f>IFERROR(VLOOKUP($D495,'SAP Data'!$A$7:$OA$1791,P$4,FALSE),"")</f>
        <v>3168683.27</v>
      </c>
      <c r="Q495" s="32">
        <f>IFERROR(VLOOKUP($D495,'SAP Data'!$A$7:$OA$1791,Q$4,FALSE),"")</f>
        <v>2239328.27</v>
      </c>
      <c r="R495" s="32">
        <f>IFERROR(VLOOKUP($D495,'SAP Data'!$A$7:$OA$1791,R$4,FALSE),"")</f>
        <v>1301515.27</v>
      </c>
      <c r="T495" s="32">
        <f t="shared" si="77"/>
        <v>2143429.7283333335</v>
      </c>
      <c r="U495" s="13"/>
      <c r="V495" s="32"/>
      <c r="W495" s="13">
        <f t="shared" si="78"/>
        <v>0</v>
      </c>
      <c r="Y495" s="13">
        <f t="shared" si="79"/>
        <v>0</v>
      </c>
      <c r="AA495" s="13">
        <f t="shared" si="80"/>
        <v>0</v>
      </c>
      <c r="AC495" s="13">
        <f t="shared" si="81"/>
        <v>0</v>
      </c>
      <c r="AE495" s="13">
        <f t="shared" si="82"/>
        <v>2143429.7283333335</v>
      </c>
      <c r="AG495" s="13">
        <f t="shared" si="83"/>
        <v>0</v>
      </c>
      <c r="AI495" s="13">
        <f t="shared" si="84"/>
        <v>0</v>
      </c>
      <c r="AJ495" s="15"/>
    </row>
    <row r="496" spans="1:36" outlineLevel="1" x14ac:dyDescent="0.2">
      <c r="B496" s="11" t="str">
        <f>VLOOKUP(D496,'line assign basis'!$A$8:$D$788,2,FALSE)</f>
        <v>DEF INC TAX-UTIL-REV</v>
      </c>
      <c r="C496" s="14" t="s">
        <v>1199</v>
      </c>
      <c r="D496" s="14" t="str">
        <f t="shared" si="85"/>
        <v>283022</v>
      </c>
      <c r="E496" s="14">
        <f>IFERROR(VLOOKUP(D496,'line assign basis'!$A$8:$D$622,4,FALSE),"")</f>
        <v>2</v>
      </c>
      <c r="F496" s="32">
        <f>IFERROR(VLOOKUP($D496,'SAP Data'!$A$7:$OA$1791,F$4,FALSE),"")</f>
        <v>418514.09</v>
      </c>
      <c r="G496" s="32">
        <f>IFERROR(VLOOKUP($D496,'SAP Data'!$A$7:$OA$1791,G$4,FALSE),"")</f>
        <v>415055.09</v>
      </c>
      <c r="H496" s="32">
        <f>IFERROR(VLOOKUP($D496,'SAP Data'!$A$7:$OA$1791,H$4,FALSE),"")</f>
        <v>731220.09</v>
      </c>
      <c r="I496" s="32">
        <f>IFERROR(VLOOKUP($D496,'SAP Data'!$A$7:$OA$1791,I$4,FALSE),"")</f>
        <v>42944.09</v>
      </c>
      <c r="J496" s="32">
        <f>IFERROR(VLOOKUP($D496,'SAP Data'!$A$7:$OA$1791,J$4,FALSE),"")</f>
        <v>42944.09</v>
      </c>
      <c r="K496" s="32">
        <f>IFERROR(VLOOKUP($D496,'SAP Data'!$A$7:$OA$1791,K$4,FALSE),"")</f>
        <v>42944.09</v>
      </c>
      <c r="L496" s="32">
        <f>IFERROR(VLOOKUP($D496,'SAP Data'!$A$7:$OA$1791,L$4,FALSE),"")</f>
        <v>1288784.0900000001</v>
      </c>
      <c r="M496" s="32">
        <f>IFERROR(VLOOKUP($D496,'SAP Data'!$A$7:$OA$1791,M$4,FALSE),"")</f>
        <v>1393955.09</v>
      </c>
      <c r="N496" s="32">
        <f>IFERROR(VLOOKUP($D496,'SAP Data'!$A$7:$OA$1791,N$4,FALSE),"")</f>
        <v>1316221.0900000001</v>
      </c>
      <c r="O496" s="32">
        <f>IFERROR(VLOOKUP($D496,'SAP Data'!$A$7:$OA$1791,O$4,FALSE),"")</f>
        <v>1487130.09</v>
      </c>
      <c r="P496" s="32">
        <f>IFERROR(VLOOKUP($D496,'SAP Data'!$A$7:$OA$1791,P$4,FALSE),"")</f>
        <v>1123319.0900000001</v>
      </c>
      <c r="Q496" s="32">
        <f>IFERROR(VLOOKUP($D496,'SAP Data'!$A$7:$OA$1791,Q$4,FALSE),"")</f>
        <v>793857.09</v>
      </c>
      <c r="R496" s="32">
        <f>IFERROR(VLOOKUP($D496,'SAP Data'!$A$7:$OA$1791,R$4,FALSE),"")</f>
        <v>461397.09</v>
      </c>
      <c r="T496" s="32">
        <f t="shared" si="77"/>
        <v>759860.79833333334</v>
      </c>
      <c r="U496" s="13"/>
      <c r="V496" s="32"/>
      <c r="W496" s="13">
        <f t="shared" si="78"/>
        <v>0</v>
      </c>
      <c r="Y496" s="13">
        <f t="shared" si="79"/>
        <v>0</v>
      </c>
      <c r="AA496" s="13">
        <f t="shared" si="80"/>
        <v>0</v>
      </c>
      <c r="AC496" s="13">
        <f t="shared" si="81"/>
        <v>0</v>
      </c>
      <c r="AE496" s="13">
        <f t="shared" si="82"/>
        <v>759860.79833333334</v>
      </c>
      <c r="AG496" s="13">
        <f t="shared" si="83"/>
        <v>0</v>
      </c>
      <c r="AI496" s="13">
        <f t="shared" si="84"/>
        <v>0</v>
      </c>
      <c r="AJ496" s="15"/>
    </row>
    <row r="497" spans="1:36" outlineLevel="1" x14ac:dyDescent="0.2">
      <c r="B497" s="11" t="str">
        <f>VLOOKUP(D497,'line assign basis'!$A$8:$D$788,2,FALSE)</f>
        <v>DEF INC TAX-NON UTIL</v>
      </c>
      <c r="C497" s="14" t="s">
        <v>1202</v>
      </c>
      <c r="D497" s="14" t="str">
        <f t="shared" si="85"/>
        <v>283031</v>
      </c>
      <c r="E497" s="14">
        <f>IFERROR(VLOOKUP(D497,'line assign basis'!$A$8:$D$622,4,FALSE),"")</f>
        <v>2</v>
      </c>
      <c r="F497" s="32">
        <f>IFERROR(VLOOKUP($D497,'SAP Data'!$A$7:$OA$1791,F$4,FALSE),"")</f>
        <v>-247246.66</v>
      </c>
      <c r="G497" s="32">
        <f>IFERROR(VLOOKUP($D497,'SAP Data'!$A$7:$OA$1791,G$4,FALSE),"")</f>
        <v>-247287.66</v>
      </c>
      <c r="H497" s="32">
        <f>IFERROR(VLOOKUP($D497,'SAP Data'!$A$7:$OA$1791,H$4,FALSE),"")</f>
        <v>-247182.66</v>
      </c>
      <c r="I497" s="32">
        <f>IFERROR(VLOOKUP($D497,'SAP Data'!$A$7:$OA$1791,I$4,FALSE),"")</f>
        <v>-288531.65999999997</v>
      </c>
      <c r="J497" s="32">
        <f>IFERROR(VLOOKUP($D497,'SAP Data'!$A$7:$OA$1791,J$4,FALSE),"")</f>
        <v>-287811.65999999997</v>
      </c>
      <c r="K497" s="32">
        <f>IFERROR(VLOOKUP($D497,'SAP Data'!$A$7:$OA$1791,K$4,FALSE),"")</f>
        <v>-287108.65999999997</v>
      </c>
      <c r="L497" s="32">
        <f>IFERROR(VLOOKUP($D497,'SAP Data'!$A$7:$OA$1791,L$4,FALSE),"")</f>
        <v>-283687.65999999997</v>
      </c>
      <c r="M497" s="32">
        <f>IFERROR(VLOOKUP($D497,'SAP Data'!$A$7:$OA$1791,M$4,FALSE),"")</f>
        <v>-283605.65999999997</v>
      </c>
      <c r="N497" s="32">
        <f>IFERROR(VLOOKUP($D497,'SAP Data'!$A$7:$OA$1791,N$4,FALSE),"")</f>
        <v>-282407.65999999997</v>
      </c>
      <c r="O497" s="32">
        <f>IFERROR(VLOOKUP($D497,'SAP Data'!$A$7:$OA$1791,O$4,FALSE),"")</f>
        <v>-281443.65999999997</v>
      </c>
      <c r="P497" s="32">
        <f>IFERROR(VLOOKUP($D497,'SAP Data'!$A$7:$OA$1791,P$4,FALSE),"")</f>
        <v>-281252.65999999997</v>
      </c>
      <c r="Q497" s="32">
        <f>IFERROR(VLOOKUP($D497,'SAP Data'!$A$7:$OA$1791,Q$4,FALSE),"")</f>
        <v>-281086.65999999997</v>
      </c>
      <c r="R497" s="32">
        <f>IFERROR(VLOOKUP($D497,'SAP Data'!$A$7:$OA$1791,R$4,FALSE),"")</f>
        <v>-280627.65999999997</v>
      </c>
      <c r="T497" s="32">
        <f t="shared" si="77"/>
        <v>-276278.61833333335</v>
      </c>
      <c r="U497" s="13"/>
      <c r="V497" s="32"/>
      <c r="W497" s="13">
        <f t="shared" si="78"/>
        <v>0</v>
      </c>
      <c r="Y497" s="13">
        <f t="shared" si="79"/>
        <v>0</v>
      </c>
      <c r="AA497" s="13">
        <f t="shared" si="80"/>
        <v>0</v>
      </c>
      <c r="AC497" s="13">
        <f t="shared" si="81"/>
        <v>0</v>
      </c>
      <c r="AE497" s="13">
        <f t="shared" si="82"/>
        <v>-276278.61833333335</v>
      </c>
      <c r="AG497" s="13">
        <f t="shared" si="83"/>
        <v>0</v>
      </c>
      <c r="AI497" s="13">
        <f t="shared" si="84"/>
        <v>0</v>
      </c>
      <c r="AJ497" s="15"/>
    </row>
    <row r="498" spans="1:36" outlineLevel="1" x14ac:dyDescent="0.2">
      <c r="B498" s="11" t="str">
        <f>VLOOKUP(D498,'line assign basis'!$A$8:$D$788,2,FALSE)</f>
        <v>DEF INC TAX-NON UTIL</v>
      </c>
      <c r="C498" s="14" t="s">
        <v>1204</v>
      </c>
      <c r="D498" s="14" t="str">
        <f t="shared" si="85"/>
        <v>283032</v>
      </c>
      <c r="E498" s="14">
        <f>IFERROR(VLOOKUP(D498,'line assign basis'!$A$8:$D$622,4,FALSE),"")</f>
        <v>2</v>
      </c>
      <c r="F498" s="32">
        <f>IFERROR(VLOOKUP($D498,'SAP Data'!$A$7:$OA$1791,F$4,FALSE),"")</f>
        <v>-81026.55</v>
      </c>
      <c r="G498" s="32">
        <f>IFERROR(VLOOKUP($D498,'SAP Data'!$A$7:$OA$1791,G$4,FALSE),"")</f>
        <v>-81030.55</v>
      </c>
      <c r="H498" s="32">
        <f>IFERROR(VLOOKUP($D498,'SAP Data'!$A$7:$OA$1791,H$4,FALSE),"")</f>
        <v>-81018.55</v>
      </c>
      <c r="I498" s="32">
        <f>IFERROR(VLOOKUP($D498,'SAP Data'!$A$7:$OA$1791,I$4,FALSE),"")</f>
        <v>-95885.55</v>
      </c>
      <c r="J498" s="32">
        <f>IFERROR(VLOOKUP($D498,'SAP Data'!$A$7:$OA$1791,J$4,FALSE),"")</f>
        <v>-95678.55</v>
      </c>
      <c r="K498" s="32">
        <f>IFERROR(VLOOKUP($D498,'SAP Data'!$A$7:$OA$1791,K$4,FALSE),"")</f>
        <v>-95475.55</v>
      </c>
      <c r="L498" s="32">
        <f>IFERROR(VLOOKUP($D498,'SAP Data'!$A$7:$OA$1791,L$4,FALSE),"")</f>
        <v>-94490.55</v>
      </c>
      <c r="M498" s="32">
        <f>IFERROR(VLOOKUP($D498,'SAP Data'!$A$7:$OA$1791,M$4,FALSE),"")</f>
        <v>-94466.55</v>
      </c>
      <c r="N498" s="32">
        <f>IFERROR(VLOOKUP($D498,'SAP Data'!$A$7:$OA$1791,N$4,FALSE),"")</f>
        <v>-94121.55</v>
      </c>
      <c r="O498" s="32">
        <f>IFERROR(VLOOKUP($D498,'SAP Data'!$A$7:$OA$1791,O$4,FALSE),"")</f>
        <v>-93843.55</v>
      </c>
      <c r="P498" s="32">
        <f>IFERROR(VLOOKUP($D498,'SAP Data'!$A$7:$OA$1791,P$4,FALSE),"")</f>
        <v>-93788.55</v>
      </c>
      <c r="Q498" s="32">
        <f>IFERROR(VLOOKUP($D498,'SAP Data'!$A$7:$OA$1791,Q$4,FALSE),"")</f>
        <v>-93740.55</v>
      </c>
      <c r="R498" s="32">
        <f>IFERROR(VLOOKUP($D498,'SAP Data'!$A$7:$OA$1791,R$4,FALSE),"")</f>
        <v>-93608.55</v>
      </c>
      <c r="T498" s="32">
        <f t="shared" si="77"/>
        <v>-91738.133333333346</v>
      </c>
      <c r="U498" s="13"/>
      <c r="V498" s="32"/>
      <c r="W498" s="13">
        <f t="shared" si="78"/>
        <v>0</v>
      </c>
      <c r="Y498" s="13">
        <f t="shared" si="79"/>
        <v>0</v>
      </c>
      <c r="AA498" s="13">
        <f t="shared" si="80"/>
        <v>0</v>
      </c>
      <c r="AC498" s="13">
        <f t="shared" si="81"/>
        <v>0</v>
      </c>
      <c r="AE498" s="13">
        <f t="shared" si="82"/>
        <v>-91738.133333333346</v>
      </c>
      <c r="AG498" s="13">
        <f t="shared" si="83"/>
        <v>0</v>
      </c>
      <c r="AI498" s="13">
        <f t="shared" si="84"/>
        <v>0</v>
      </c>
      <c r="AJ498" s="15"/>
    </row>
    <row r="499" spans="1:36" outlineLevel="1" x14ac:dyDescent="0.2">
      <c r="A499" s="14" t="s">
        <v>3026</v>
      </c>
      <c r="B499" s="11" t="str">
        <f>VLOOKUP(D499,'line assign basis'!$A$8:$D$788,2,FALSE)</f>
        <v>DEF INC TAX-NMIS FED</v>
      </c>
      <c r="C499" s="14" t="s">
        <v>2862</v>
      </c>
      <c r="D499" s="14" t="str">
        <f t="shared" si="85"/>
        <v>283041</v>
      </c>
      <c r="E499" s="14">
        <f>IFERROR(VLOOKUP(D499,'line assign basis'!$A$8:$D$622,4,FALSE),"")</f>
        <v>3</v>
      </c>
      <c r="F499" s="32">
        <f>IFERROR(VLOOKUP($D499,'SAP Data'!$A$7:$OA$1791,F$4,FALSE),"")</f>
        <v>-4844183</v>
      </c>
      <c r="G499" s="32">
        <f>IFERROR(VLOOKUP($D499,'SAP Data'!$A$7:$OA$1791,G$4,FALSE),"")</f>
        <v>-6388957</v>
      </c>
      <c r="H499" s="32">
        <f>IFERROR(VLOOKUP($D499,'SAP Data'!$A$7:$OA$1791,H$4,FALSE),"")</f>
        <v>-8009620</v>
      </c>
      <c r="I499" s="32">
        <f>IFERROR(VLOOKUP($D499,'SAP Data'!$A$7:$OA$1791,I$4,FALSE),"")</f>
        <v>-9596020</v>
      </c>
      <c r="J499" s="32">
        <f>IFERROR(VLOOKUP($D499,'SAP Data'!$A$7:$OA$1791,J$4,FALSE),"")</f>
        <v>-9678507</v>
      </c>
      <c r="K499" s="32">
        <f>IFERROR(VLOOKUP($D499,'SAP Data'!$A$7:$OA$1791,K$4,FALSE),"")</f>
        <v>-9759676</v>
      </c>
      <c r="L499" s="32">
        <f>IFERROR(VLOOKUP($D499,'SAP Data'!$A$7:$OA$1791,L$4,FALSE),"")</f>
        <v>-9807919</v>
      </c>
      <c r="M499" s="32">
        <f>IFERROR(VLOOKUP($D499,'SAP Data'!$A$7:$OA$1791,M$4,FALSE),"")</f>
        <v>-9883890</v>
      </c>
      <c r="N499" s="32">
        <f>IFERROR(VLOOKUP($D499,'SAP Data'!$A$7:$OA$1791,N$4,FALSE),"")</f>
        <v>-9957292</v>
      </c>
      <c r="O499" s="32">
        <f>IFERROR(VLOOKUP($D499,'SAP Data'!$A$7:$OA$1791,O$4,FALSE),"")</f>
        <v>-9853315</v>
      </c>
      <c r="P499" s="32">
        <f>IFERROR(VLOOKUP($D499,'SAP Data'!$A$7:$OA$1791,P$4,FALSE),"")</f>
        <v>-9895400</v>
      </c>
      <c r="Q499" s="32">
        <f>IFERROR(VLOOKUP($D499,'SAP Data'!$A$7:$OA$1791,Q$4,FALSE),"")</f>
        <v>-9938638</v>
      </c>
      <c r="R499" s="32">
        <f>IFERROR(VLOOKUP($D499,'SAP Data'!$A$7:$OA$1791,R$4,FALSE),"")</f>
        <v>-9841445</v>
      </c>
      <c r="T499" s="32">
        <f t="shared" si="77"/>
        <v>-9176004</v>
      </c>
      <c r="U499" s="13"/>
      <c r="V499" s="32"/>
      <c r="W499" s="13">
        <f t="shared" si="78"/>
        <v>0</v>
      </c>
      <c r="Y499" s="13">
        <f t="shared" si="79"/>
        <v>0</v>
      </c>
      <c r="AA499" s="13">
        <f t="shared" si="80"/>
        <v>0</v>
      </c>
      <c r="AC499" s="13">
        <f t="shared" si="81"/>
        <v>-9176004</v>
      </c>
      <c r="AE499" s="13">
        <f t="shared" si="82"/>
        <v>0</v>
      </c>
      <c r="AG499" s="13">
        <f t="shared" si="83"/>
        <v>0</v>
      </c>
      <c r="AI499" s="13">
        <f t="shared" si="84"/>
        <v>-9176004</v>
      </c>
      <c r="AJ499" s="15"/>
    </row>
    <row r="500" spans="1:36" outlineLevel="1" x14ac:dyDescent="0.2">
      <c r="A500" s="14" t="s">
        <v>3026</v>
      </c>
      <c r="B500" s="11" t="str">
        <f>VLOOKUP(D500,'line assign basis'!$A$8:$D$788,2,FALSE)</f>
        <v>DEF INC TAX-NMIS STA</v>
      </c>
      <c r="C500" s="14" t="s">
        <v>2864</v>
      </c>
      <c r="D500" s="14" t="str">
        <f t="shared" si="85"/>
        <v>283042</v>
      </c>
      <c r="E500" s="14">
        <f>IFERROR(VLOOKUP(D500,'line assign basis'!$A$8:$D$622,4,FALSE),"")</f>
        <v>3</v>
      </c>
      <c r="F500" s="32">
        <f>IFERROR(VLOOKUP($D500,'SAP Data'!$A$7:$OA$1791,F$4,FALSE),"")</f>
        <v>-1717290</v>
      </c>
      <c r="G500" s="32">
        <f>IFERROR(VLOOKUP($D500,'SAP Data'!$A$7:$OA$1791,G$4,FALSE),"")</f>
        <v>-2264921</v>
      </c>
      <c r="H500" s="32">
        <f>IFERROR(VLOOKUP($D500,'SAP Data'!$A$7:$OA$1791,H$4,FALSE),"")</f>
        <v>-2839455</v>
      </c>
      <c r="I500" s="32">
        <f>IFERROR(VLOOKUP($D500,'SAP Data'!$A$7:$OA$1791,I$4,FALSE),"")</f>
        <v>-3401842</v>
      </c>
      <c r="J500" s="32">
        <f>IFERROR(VLOOKUP($D500,'SAP Data'!$A$7:$OA$1791,J$4,FALSE),"")</f>
        <v>-3431084</v>
      </c>
      <c r="K500" s="32">
        <f>IFERROR(VLOOKUP($D500,'SAP Data'!$A$7:$OA$1791,K$4,FALSE),"")</f>
        <v>-3459859</v>
      </c>
      <c r="L500" s="32">
        <f>IFERROR(VLOOKUP($D500,'SAP Data'!$A$7:$OA$1791,L$4,FALSE),"")</f>
        <v>-3476961</v>
      </c>
      <c r="M500" s="32">
        <f>IFERROR(VLOOKUP($D500,'SAP Data'!$A$7:$OA$1791,M$4,FALSE),"")</f>
        <v>-3503893</v>
      </c>
      <c r="N500" s="32">
        <f>IFERROR(VLOOKUP($D500,'SAP Data'!$A$7:$OA$1791,N$4,FALSE),"")</f>
        <v>-3529914</v>
      </c>
      <c r="O500" s="32">
        <f>IFERROR(VLOOKUP($D500,'SAP Data'!$A$7:$OA$1791,O$4,FALSE),"")</f>
        <v>-3493053</v>
      </c>
      <c r="P500" s="32">
        <f>IFERROR(VLOOKUP($D500,'SAP Data'!$A$7:$OA$1791,P$4,FALSE),"")</f>
        <v>-3507972</v>
      </c>
      <c r="Q500" s="32">
        <f>IFERROR(VLOOKUP($D500,'SAP Data'!$A$7:$OA$1791,Q$4,FALSE),"")</f>
        <v>-3523300</v>
      </c>
      <c r="R500" s="32">
        <f>IFERROR(VLOOKUP($D500,'SAP Data'!$A$7:$OA$1791,R$4,FALSE),"")</f>
        <v>-3488844</v>
      </c>
      <c r="T500" s="32">
        <f t="shared" si="77"/>
        <v>-3252943.4166666665</v>
      </c>
      <c r="U500" s="13"/>
      <c r="V500" s="32"/>
      <c r="W500" s="13">
        <f t="shared" si="78"/>
        <v>0</v>
      </c>
      <c r="Y500" s="13">
        <f t="shared" si="79"/>
        <v>0</v>
      </c>
      <c r="AA500" s="13">
        <f t="shared" si="80"/>
        <v>0</v>
      </c>
      <c r="AC500" s="13">
        <f t="shared" si="81"/>
        <v>-3252943.4166666665</v>
      </c>
      <c r="AE500" s="13">
        <f t="shared" si="82"/>
        <v>0</v>
      </c>
      <c r="AG500" s="13">
        <f t="shared" si="83"/>
        <v>0</v>
      </c>
      <c r="AI500" s="13">
        <f t="shared" si="84"/>
        <v>-3252943.4166666665</v>
      </c>
      <c r="AJ500" s="15"/>
    </row>
    <row r="501" spans="1:36" outlineLevel="1" x14ac:dyDescent="0.2">
      <c r="A501" s="14" t="s">
        <v>3026</v>
      </c>
      <c r="B501" s="11" t="str">
        <f>VLOOKUP(D501,'line assign basis'!$A$8:$D$788,2,FALSE)</f>
        <v>DEF INC TAX-NM A FED</v>
      </c>
      <c r="C501" s="14" t="s">
        <v>2866</v>
      </c>
      <c r="D501" s="14" t="str">
        <f t="shared" si="85"/>
        <v>283043</v>
      </c>
      <c r="E501" s="14">
        <f>IFERROR(VLOOKUP(D501,'line assign basis'!$A$8:$D$622,4,FALSE),"")</f>
        <v>3</v>
      </c>
      <c r="F501" s="32">
        <f>IFERROR(VLOOKUP($D501,'SAP Data'!$A$7:$OA$1791,F$4,FALSE),"")</f>
        <v>-1048828</v>
      </c>
      <c r="G501" s="32">
        <f>IFERROR(VLOOKUP($D501,'SAP Data'!$A$7:$OA$1791,G$4,FALSE),"")</f>
        <v>-1048828</v>
      </c>
      <c r="H501" s="32">
        <f>IFERROR(VLOOKUP($D501,'SAP Data'!$A$7:$OA$1791,H$4,FALSE),"")</f>
        <v>-1048828</v>
      </c>
      <c r="I501" s="32">
        <f>IFERROR(VLOOKUP($D501,'SAP Data'!$A$7:$OA$1791,I$4,FALSE),"")</f>
        <v>-1036759</v>
      </c>
      <c r="J501" s="32">
        <f>IFERROR(VLOOKUP($D501,'SAP Data'!$A$7:$OA$1791,J$4,FALSE),"")</f>
        <v>-1036759</v>
      </c>
      <c r="K501" s="32">
        <f>IFERROR(VLOOKUP($D501,'SAP Data'!$A$7:$OA$1791,K$4,FALSE),"")</f>
        <v>-1036759</v>
      </c>
      <c r="L501" s="32">
        <f>IFERROR(VLOOKUP($D501,'SAP Data'!$A$7:$OA$1791,L$4,FALSE),"")</f>
        <v>-1023531</v>
      </c>
      <c r="M501" s="32">
        <f>IFERROR(VLOOKUP($D501,'SAP Data'!$A$7:$OA$1791,M$4,FALSE),"")</f>
        <v>-1023531</v>
      </c>
      <c r="N501" s="32">
        <f>IFERROR(VLOOKUP($D501,'SAP Data'!$A$7:$OA$1791,N$4,FALSE),"")</f>
        <v>-1023531</v>
      </c>
      <c r="O501" s="32">
        <f>IFERROR(VLOOKUP($D501,'SAP Data'!$A$7:$OA$1791,O$4,FALSE),"")</f>
        <v>-1023531</v>
      </c>
      <c r="P501" s="32">
        <f>IFERROR(VLOOKUP($D501,'SAP Data'!$A$7:$OA$1791,P$4,FALSE),"")</f>
        <v>-1023531</v>
      </c>
      <c r="Q501" s="32">
        <f>IFERROR(VLOOKUP($D501,'SAP Data'!$A$7:$OA$1791,Q$4,FALSE),"")</f>
        <v>-1023531</v>
      </c>
      <c r="R501" s="32">
        <f>IFERROR(VLOOKUP($D501,'SAP Data'!$A$7:$OA$1791,R$4,FALSE),"")</f>
        <v>-1023531</v>
      </c>
      <c r="T501" s="32">
        <f t="shared" si="77"/>
        <v>-1032108.2083333334</v>
      </c>
      <c r="U501" s="13"/>
      <c r="V501" s="32"/>
      <c r="W501" s="13">
        <f t="shared" si="78"/>
        <v>0</v>
      </c>
      <c r="Y501" s="13">
        <f t="shared" si="79"/>
        <v>0</v>
      </c>
      <c r="AA501" s="13">
        <f t="shared" si="80"/>
        <v>0</v>
      </c>
      <c r="AC501" s="13">
        <f t="shared" si="81"/>
        <v>-1032108.2083333334</v>
      </c>
      <c r="AE501" s="13">
        <f t="shared" si="82"/>
        <v>0</v>
      </c>
      <c r="AG501" s="13">
        <f t="shared" si="83"/>
        <v>0</v>
      </c>
      <c r="AI501" s="13">
        <f t="shared" si="84"/>
        <v>-1032108.2083333334</v>
      </c>
      <c r="AJ501" s="15"/>
    </row>
    <row r="502" spans="1:36" outlineLevel="1" x14ac:dyDescent="0.2">
      <c r="A502" s="14" t="s">
        <v>3026</v>
      </c>
      <c r="B502" s="11" t="str">
        <f>VLOOKUP(D502,'line assign basis'!$A$8:$D$788,2,FALSE)</f>
        <v>DEF INC TAX-NMIS STA</v>
      </c>
      <c r="C502" s="14" t="s">
        <v>2867</v>
      </c>
      <c r="D502" s="14" t="str">
        <f t="shared" si="85"/>
        <v>283044</v>
      </c>
      <c r="E502" s="14">
        <f>IFERROR(VLOOKUP(D502,'line assign basis'!$A$8:$D$622,4,FALSE),"")</f>
        <v>3</v>
      </c>
      <c r="F502" s="32">
        <f>IFERROR(VLOOKUP($D502,'SAP Data'!$A$7:$OA$1791,F$4,FALSE),"")</f>
        <v>-371815</v>
      </c>
      <c r="G502" s="32">
        <f>IFERROR(VLOOKUP($D502,'SAP Data'!$A$7:$OA$1791,G$4,FALSE),"")</f>
        <v>-371815</v>
      </c>
      <c r="H502" s="32">
        <f>IFERROR(VLOOKUP($D502,'SAP Data'!$A$7:$OA$1791,H$4,FALSE),"")</f>
        <v>-371815</v>
      </c>
      <c r="I502" s="32">
        <f>IFERROR(VLOOKUP($D502,'SAP Data'!$A$7:$OA$1791,I$4,FALSE),"")</f>
        <v>-367536</v>
      </c>
      <c r="J502" s="32">
        <f>IFERROR(VLOOKUP($D502,'SAP Data'!$A$7:$OA$1791,J$4,FALSE),"")</f>
        <v>-367536</v>
      </c>
      <c r="K502" s="32">
        <f>IFERROR(VLOOKUP($D502,'SAP Data'!$A$7:$OA$1791,K$4,FALSE),"")</f>
        <v>-367536</v>
      </c>
      <c r="L502" s="32">
        <f>IFERROR(VLOOKUP($D502,'SAP Data'!$A$7:$OA$1791,L$4,FALSE),"")</f>
        <v>-362847</v>
      </c>
      <c r="M502" s="32">
        <f>IFERROR(VLOOKUP($D502,'SAP Data'!$A$7:$OA$1791,M$4,FALSE),"")</f>
        <v>-362847</v>
      </c>
      <c r="N502" s="32">
        <f>IFERROR(VLOOKUP($D502,'SAP Data'!$A$7:$OA$1791,N$4,FALSE),"")</f>
        <v>-362847</v>
      </c>
      <c r="O502" s="32">
        <f>IFERROR(VLOOKUP($D502,'SAP Data'!$A$7:$OA$1791,O$4,FALSE),"")</f>
        <v>-362847</v>
      </c>
      <c r="P502" s="32">
        <f>IFERROR(VLOOKUP($D502,'SAP Data'!$A$7:$OA$1791,P$4,FALSE),"")</f>
        <v>-362847</v>
      </c>
      <c r="Q502" s="32">
        <f>IFERROR(VLOOKUP($D502,'SAP Data'!$A$7:$OA$1791,Q$4,FALSE),"")</f>
        <v>-362847</v>
      </c>
      <c r="R502" s="32">
        <f>IFERROR(VLOOKUP($D502,'SAP Data'!$A$7:$OA$1791,R$4,FALSE),"")</f>
        <v>-362847</v>
      </c>
      <c r="T502" s="32">
        <f t="shared" si="77"/>
        <v>-365887.58333333331</v>
      </c>
      <c r="U502" s="13"/>
      <c r="V502" s="32"/>
      <c r="W502" s="13">
        <f t="shared" si="78"/>
        <v>0</v>
      </c>
      <c r="Y502" s="13">
        <f t="shared" si="79"/>
        <v>0</v>
      </c>
      <c r="AA502" s="13">
        <f t="shared" si="80"/>
        <v>0</v>
      </c>
      <c r="AC502" s="13">
        <f t="shared" si="81"/>
        <v>-365887.58333333331</v>
      </c>
      <c r="AE502" s="13">
        <f t="shared" si="82"/>
        <v>0</v>
      </c>
      <c r="AG502" s="13">
        <f t="shared" si="83"/>
        <v>0</v>
      </c>
      <c r="AI502" s="13">
        <f t="shared" si="84"/>
        <v>-365887.58333333331</v>
      </c>
      <c r="AJ502" s="15"/>
    </row>
    <row r="503" spans="1:36" outlineLevel="1" x14ac:dyDescent="0.2">
      <c r="A503" s="14" t="s">
        <v>4063</v>
      </c>
      <c r="B503" s="11" t="str">
        <f>VLOOKUP(D503,'line assign basis'!$A$8:$D$788,2,FALSE)</f>
        <v>DEF INC TAX-UTIL-DEP</v>
      </c>
      <c r="C503" s="14" t="s">
        <v>1207</v>
      </c>
      <c r="D503" s="14" t="str">
        <f t="shared" si="85"/>
        <v>283061</v>
      </c>
      <c r="E503" s="14">
        <f>IFERROR(VLOOKUP(D503,'line assign basis'!$A$8:$D$622,4,FALSE),"")</f>
        <v>3</v>
      </c>
      <c r="F503" s="32">
        <f>IFERROR(VLOOKUP($D503,'SAP Data'!$A$7:$OA$1791,F$4,FALSE),"")</f>
        <v>-220220039.12</v>
      </c>
      <c r="G503" s="32">
        <f>IFERROR(VLOOKUP($D503,'SAP Data'!$A$7:$OA$1791,G$4,FALSE),"")</f>
        <v>-220246153.12</v>
      </c>
      <c r="H503" s="32">
        <f>IFERROR(VLOOKUP($D503,'SAP Data'!$A$7:$OA$1791,H$4,FALSE),"")</f>
        <v>-221147601.12</v>
      </c>
      <c r="I503" s="32">
        <f>IFERROR(VLOOKUP($D503,'SAP Data'!$A$7:$OA$1791,I$4,FALSE),"")</f>
        <v>-221280704.12</v>
      </c>
      <c r="J503" s="32">
        <f>IFERROR(VLOOKUP($D503,'SAP Data'!$A$7:$OA$1791,J$4,FALSE),"")</f>
        <v>-222838587.12</v>
      </c>
      <c r="K503" s="32">
        <f>IFERROR(VLOOKUP($D503,'SAP Data'!$A$7:$OA$1791,K$4,FALSE),"")</f>
        <v>-224019995.12</v>
      </c>
      <c r="L503" s="32">
        <f>IFERROR(VLOOKUP($D503,'SAP Data'!$A$7:$OA$1791,L$4,FALSE),"")</f>
        <v>-225645978.12</v>
      </c>
      <c r="M503" s="32">
        <f>IFERROR(VLOOKUP($D503,'SAP Data'!$A$7:$OA$1791,M$4,FALSE),"")</f>
        <v>-226014483.12</v>
      </c>
      <c r="N503" s="32">
        <f>IFERROR(VLOOKUP($D503,'SAP Data'!$A$7:$OA$1791,N$4,FALSE),"")</f>
        <v>-225742112.12</v>
      </c>
      <c r="O503" s="32">
        <f>IFERROR(VLOOKUP($D503,'SAP Data'!$A$7:$OA$1791,O$4,FALSE),"")</f>
        <v>-224996314.12</v>
      </c>
      <c r="P503" s="32">
        <f>IFERROR(VLOOKUP($D503,'SAP Data'!$A$7:$OA$1791,P$4,FALSE),"")</f>
        <v>-224060299.12</v>
      </c>
      <c r="Q503" s="32">
        <f>IFERROR(VLOOKUP($D503,'SAP Data'!$A$7:$OA$1791,Q$4,FALSE),"")</f>
        <v>-223212658.12</v>
      </c>
      <c r="R503" s="32">
        <f>IFERROR(VLOOKUP($D503,'SAP Data'!$A$7:$OA$1791,R$4,FALSE),"")</f>
        <v>-222572247.12</v>
      </c>
      <c r="T503" s="32">
        <f t="shared" si="77"/>
        <v>-223383419.0366666</v>
      </c>
      <c r="U503" s="13"/>
      <c r="V503" s="32"/>
      <c r="W503" s="13">
        <f t="shared" si="78"/>
        <v>0</v>
      </c>
      <c r="Y503" s="13">
        <f t="shared" si="79"/>
        <v>0</v>
      </c>
      <c r="AA503" s="211">
        <f>AM31</f>
        <v>-28168812.054628082</v>
      </c>
      <c r="AC503" s="13">
        <f t="shared" si="81"/>
        <v>-195214606.98203853</v>
      </c>
      <c r="AE503" s="13">
        <f t="shared" si="82"/>
        <v>0</v>
      </c>
      <c r="AG503" s="13">
        <f t="shared" si="83"/>
        <v>0</v>
      </c>
      <c r="AI503" s="13">
        <f t="shared" si="84"/>
        <v>-223383419.0366666</v>
      </c>
      <c r="AJ503" s="15"/>
    </row>
    <row r="504" spans="1:36" outlineLevel="1" x14ac:dyDescent="0.2">
      <c r="A504" s="14" t="s">
        <v>4063</v>
      </c>
      <c r="B504" s="11" t="str">
        <f>VLOOKUP(D504,'line assign basis'!$A$8:$D$788,2,FALSE)</f>
        <v>DEF INC TAX-UTIL-DEP</v>
      </c>
      <c r="C504" s="14" t="s">
        <v>1209</v>
      </c>
      <c r="D504" s="14" t="str">
        <f t="shared" si="85"/>
        <v>283062</v>
      </c>
      <c r="E504" s="14">
        <f>IFERROR(VLOOKUP(D504,'line assign basis'!$A$8:$D$622,4,FALSE),"")</f>
        <v>3</v>
      </c>
      <c r="F504" s="32">
        <f>IFERROR(VLOOKUP($D504,'SAP Data'!$A$7:$OA$1791,F$4,FALSE),"")</f>
        <v>-76281312.579999998</v>
      </c>
      <c r="G504" s="32">
        <f>IFERROR(VLOOKUP($D504,'SAP Data'!$A$7:$OA$1791,G$4,FALSE),"")</f>
        <v>-76292163.579999998</v>
      </c>
      <c r="H504" s="32">
        <f>IFERROR(VLOOKUP($D504,'SAP Data'!$A$7:$OA$1791,H$4,FALSE),"")</f>
        <v>-76666729.579999998</v>
      </c>
      <c r="I504" s="32">
        <f>IFERROR(VLOOKUP($D504,'SAP Data'!$A$7:$OA$1791,I$4,FALSE),"")</f>
        <v>-76805468.579999998</v>
      </c>
      <c r="J504" s="32">
        <f>IFERROR(VLOOKUP($D504,'SAP Data'!$A$7:$OA$1791,J$4,FALSE),"")</f>
        <v>-77443451.579999998</v>
      </c>
      <c r="K504" s="32">
        <f>IFERROR(VLOOKUP($D504,'SAP Data'!$A$7:$OA$1791,K$4,FALSE),"")</f>
        <v>-77927261.579999998</v>
      </c>
      <c r="L504" s="32">
        <f>IFERROR(VLOOKUP($D504,'SAP Data'!$A$7:$OA$1791,L$4,FALSE),"")</f>
        <v>-78538499.579999998</v>
      </c>
      <c r="M504" s="32">
        <f>IFERROR(VLOOKUP($D504,'SAP Data'!$A$7:$OA$1791,M$4,FALSE),"")</f>
        <v>-78684797.579999998</v>
      </c>
      <c r="N504" s="32">
        <f>IFERROR(VLOOKUP($D504,'SAP Data'!$A$7:$OA$1791,N$4,FALSE),"")</f>
        <v>-78576665.579999998</v>
      </c>
      <c r="O504" s="32">
        <f>IFERROR(VLOOKUP($D504,'SAP Data'!$A$7:$OA$1791,O$4,FALSE),"")</f>
        <v>-78282580.579999998</v>
      </c>
      <c r="P504" s="32">
        <f>IFERROR(VLOOKUP($D504,'SAP Data'!$A$7:$OA$1791,P$4,FALSE),"")</f>
        <v>-77910474.579999998</v>
      </c>
      <c r="Q504" s="32">
        <f>IFERROR(VLOOKUP($D504,'SAP Data'!$A$7:$OA$1791,Q$4,FALSE),"")</f>
        <v>-77573501.579999998</v>
      </c>
      <c r="R504" s="32">
        <f>IFERROR(VLOOKUP($D504,'SAP Data'!$A$7:$OA$1791,R$4,FALSE),"")</f>
        <v>-77318606.579999998</v>
      </c>
      <c r="T504" s="32">
        <f t="shared" si="77"/>
        <v>-77625129.49666667</v>
      </c>
      <c r="U504" s="13"/>
      <c r="V504" s="32"/>
      <c r="W504" s="13">
        <f t="shared" si="78"/>
        <v>0</v>
      </c>
      <c r="Y504" s="13">
        <f t="shared" si="79"/>
        <v>0</v>
      </c>
      <c r="AA504" s="13">
        <f t="shared" ref="AA504:AA518" si="86">_xlfn.IFS($D504="252012",AI504*$AM$21,$D504="252014",AI504*$AM$21,$D504="252022",AI504*$AM$21,$D504="252024",AI504*$AM$21,$D504="252032",AI504*$AM$21,$D504="252034",AI504*$AM$21,$E504=3,AI504*0,$E504="3P",AI504*$AM$16,$E504="3D",AI504*$AM$17,$E504="3G",AI504*$AM$19,$E504="3L",AI504*$AM$20,$E504&lt;=2,0,$E504&gt;=4,0)</f>
        <v>0</v>
      </c>
      <c r="AC504" s="13">
        <f t="shared" si="81"/>
        <v>-77625129.49666667</v>
      </c>
      <c r="AE504" s="13">
        <f t="shared" si="82"/>
        <v>0</v>
      </c>
      <c r="AG504" s="13">
        <f t="shared" si="83"/>
        <v>0</v>
      </c>
      <c r="AI504" s="13">
        <f t="shared" si="84"/>
        <v>-77625129.49666667</v>
      </c>
      <c r="AJ504" s="15"/>
    </row>
    <row r="505" spans="1:36" outlineLevel="1" x14ac:dyDescent="0.2">
      <c r="A505" s="14" t="s">
        <v>4063</v>
      </c>
      <c r="B505" s="11" t="str">
        <f>VLOOKUP(D505,'line assign basis'!$A$8:$D$788,2,FALSE)</f>
        <v>DEF INC TAX-UTIL-OTH</v>
      </c>
      <c r="C505" s="14" t="s">
        <v>1212</v>
      </c>
      <c r="D505" s="14" t="str">
        <f t="shared" si="85"/>
        <v>283071</v>
      </c>
      <c r="E505" s="14">
        <f>IFERROR(VLOOKUP(D505,'line assign basis'!$A$8:$D$622,4,FALSE),"")</f>
        <v>3</v>
      </c>
      <c r="F505" s="32">
        <f>IFERROR(VLOOKUP($D505,'SAP Data'!$A$7:$OA$1791,F$4,FALSE),"")</f>
        <v>-26749029.84</v>
      </c>
      <c r="G505" s="32">
        <f>IFERROR(VLOOKUP($D505,'SAP Data'!$A$7:$OA$1791,G$4,FALSE),"")</f>
        <v>-26896251.84</v>
      </c>
      <c r="H505" s="32">
        <f>IFERROR(VLOOKUP($D505,'SAP Data'!$A$7:$OA$1791,H$4,FALSE),"")</f>
        <v>-26673442.84</v>
      </c>
      <c r="I505" s="32">
        <f>IFERROR(VLOOKUP($D505,'SAP Data'!$A$7:$OA$1791,I$4,FALSE),"")</f>
        <v>-25766198.84</v>
      </c>
      <c r="J505" s="32">
        <f>IFERROR(VLOOKUP($D505,'SAP Data'!$A$7:$OA$1791,J$4,FALSE),"")</f>
        <v>-26982223.84</v>
      </c>
      <c r="K505" s="32">
        <f>IFERROR(VLOOKUP($D505,'SAP Data'!$A$7:$OA$1791,K$4,FALSE),"")</f>
        <v>-27981310.84</v>
      </c>
      <c r="L505" s="32">
        <f>IFERROR(VLOOKUP($D505,'SAP Data'!$A$7:$OA$1791,L$4,FALSE),"")</f>
        <v>-26373857.84</v>
      </c>
      <c r="M505" s="32">
        <f>IFERROR(VLOOKUP($D505,'SAP Data'!$A$7:$OA$1791,M$4,FALSE),"")</f>
        <v>-26625869.84</v>
      </c>
      <c r="N505" s="32">
        <f>IFERROR(VLOOKUP($D505,'SAP Data'!$A$7:$OA$1791,N$4,FALSE),"")</f>
        <v>-26903402.84</v>
      </c>
      <c r="O505" s="32">
        <f>IFERROR(VLOOKUP($D505,'SAP Data'!$A$7:$OA$1791,O$4,FALSE),"")</f>
        <v>-27409347.84</v>
      </c>
      <c r="P505" s="32">
        <f>IFERROR(VLOOKUP($D505,'SAP Data'!$A$7:$OA$1791,P$4,FALSE),"")</f>
        <v>-27689058.84</v>
      </c>
      <c r="Q505" s="32">
        <f>IFERROR(VLOOKUP($D505,'SAP Data'!$A$7:$OA$1791,Q$4,FALSE),"")</f>
        <v>-27997323.84</v>
      </c>
      <c r="R505" s="32">
        <f>IFERROR(VLOOKUP($D505,'SAP Data'!$A$7:$OA$1791,R$4,FALSE),"")</f>
        <v>-28315422.84</v>
      </c>
      <c r="T505" s="32">
        <f t="shared" si="77"/>
        <v>-27069209.631666664</v>
      </c>
      <c r="U505" s="13"/>
      <c r="V505" s="32"/>
      <c r="W505" s="13">
        <f t="shared" si="78"/>
        <v>0</v>
      </c>
      <c r="Y505" s="13">
        <f t="shared" si="79"/>
        <v>0</v>
      </c>
      <c r="AA505" s="13">
        <f t="shared" si="86"/>
        <v>0</v>
      </c>
      <c r="AC505" s="13">
        <f t="shared" si="81"/>
        <v>-27069209.631666664</v>
      </c>
      <c r="AE505" s="13">
        <f t="shared" si="82"/>
        <v>0</v>
      </c>
      <c r="AG505" s="13">
        <f t="shared" si="83"/>
        <v>0</v>
      </c>
      <c r="AI505" s="13">
        <f t="shared" si="84"/>
        <v>-27069209.631666664</v>
      </c>
      <c r="AJ505" s="15"/>
    </row>
    <row r="506" spans="1:36" outlineLevel="1" x14ac:dyDescent="0.2">
      <c r="A506" s="14" t="s">
        <v>4063</v>
      </c>
      <c r="B506" s="11" t="str">
        <f>VLOOKUP(D506,'line assign basis'!$A$8:$D$788,2,FALSE)</f>
        <v>DEF INC TAX-UTIL-OTH</v>
      </c>
      <c r="C506" s="14" t="s">
        <v>1214</v>
      </c>
      <c r="D506" s="14" t="str">
        <f t="shared" si="85"/>
        <v>283072</v>
      </c>
      <c r="E506" s="14">
        <f>IFERROR(VLOOKUP(D506,'line assign basis'!$A$8:$D$622,4,FALSE),"")</f>
        <v>3</v>
      </c>
      <c r="F506" s="32">
        <f>IFERROR(VLOOKUP($D506,'SAP Data'!$A$7:$OA$1791,F$4,FALSE),"")</f>
        <v>-9476588.9600000009</v>
      </c>
      <c r="G506" s="32">
        <f>IFERROR(VLOOKUP($D506,'SAP Data'!$A$7:$OA$1791,G$4,FALSE),"")</f>
        <v>-9528755.9600000009</v>
      </c>
      <c r="H506" s="32">
        <f>IFERROR(VLOOKUP($D506,'SAP Data'!$A$7:$OA$1791,H$4,FALSE),"")</f>
        <v>-9448932.9600000009</v>
      </c>
      <c r="I506" s="32">
        <f>IFERROR(VLOOKUP($D506,'SAP Data'!$A$7:$OA$1791,I$4,FALSE),"")</f>
        <v>-9129724.9600000009</v>
      </c>
      <c r="J506" s="32">
        <f>IFERROR(VLOOKUP($D506,'SAP Data'!$A$7:$OA$1791,J$4,FALSE),"")</f>
        <v>-9560812.9600000009</v>
      </c>
      <c r="K506" s="32">
        <f>IFERROR(VLOOKUP($D506,'SAP Data'!$A$7:$OA$1791,K$4,FALSE),"")</f>
        <v>-9914994.9600000009</v>
      </c>
      <c r="L506" s="32">
        <f>IFERROR(VLOOKUP($D506,'SAP Data'!$A$7:$OA$1791,L$4,FALSE),"")</f>
        <v>-9345143.9600000009</v>
      </c>
      <c r="M506" s="32">
        <f>IFERROR(VLOOKUP($D506,'SAP Data'!$A$7:$OA$1791,M$4,FALSE),"")</f>
        <v>-9434483.9600000009</v>
      </c>
      <c r="N506" s="32">
        <f>IFERROR(VLOOKUP($D506,'SAP Data'!$A$7:$OA$1791,N$4,FALSE),"")</f>
        <v>-9532870.9600000009</v>
      </c>
      <c r="O506" s="32">
        <f>IFERROR(VLOOKUP($D506,'SAP Data'!$A$7:$OA$1791,O$4,FALSE),"")</f>
        <v>-9712231.9600000009</v>
      </c>
      <c r="P506" s="32">
        <f>IFERROR(VLOOKUP($D506,'SAP Data'!$A$7:$OA$1791,P$4,FALSE),"")</f>
        <v>-9811390.9600000009</v>
      </c>
      <c r="Q506" s="32">
        <f>IFERROR(VLOOKUP($D506,'SAP Data'!$A$7:$OA$1791,Q$4,FALSE),"")</f>
        <v>-9920671.9600000009</v>
      </c>
      <c r="R506" s="32">
        <f>IFERROR(VLOOKUP($D506,'SAP Data'!$A$7:$OA$1791,R$4,FALSE),"")</f>
        <v>-10033439.960000001</v>
      </c>
      <c r="T506" s="32">
        <f t="shared" si="77"/>
        <v>-9591252.5016666707</v>
      </c>
      <c r="U506" s="13"/>
      <c r="V506" s="32"/>
      <c r="W506" s="13">
        <f t="shared" si="78"/>
        <v>0</v>
      </c>
      <c r="Y506" s="13">
        <f t="shared" si="79"/>
        <v>0</v>
      </c>
      <c r="AA506" s="13">
        <f t="shared" si="86"/>
        <v>0</v>
      </c>
      <c r="AC506" s="13">
        <f t="shared" si="81"/>
        <v>-9591252.5016666707</v>
      </c>
      <c r="AE506" s="13">
        <f t="shared" si="82"/>
        <v>0</v>
      </c>
      <c r="AG506" s="13">
        <f t="shared" si="83"/>
        <v>0</v>
      </c>
      <c r="AI506" s="13">
        <f t="shared" si="84"/>
        <v>-9591252.5016666707</v>
      </c>
      <c r="AJ506" s="15"/>
    </row>
    <row r="507" spans="1:36" outlineLevel="1" x14ac:dyDescent="0.2">
      <c r="B507" s="11" t="str">
        <f>VLOOKUP(D507,'line assign basis'!$A$8:$D$788,2,FALSE)</f>
        <v>DEF INC TAX-STOR DEP</v>
      </c>
      <c r="C507" s="14" t="s">
        <v>1217</v>
      </c>
      <c r="D507" s="14" t="str">
        <f t="shared" si="85"/>
        <v>283081</v>
      </c>
      <c r="E507" s="14">
        <f>IFERROR(VLOOKUP(D507,'line assign basis'!$A$8:$D$622,4,FALSE),"")</f>
        <v>2</v>
      </c>
      <c r="F507" s="32">
        <f>IFERROR(VLOOKUP($D507,'SAP Data'!$A$7:$OA$1791,F$4,FALSE),"")</f>
        <v>-5929202.8200000003</v>
      </c>
      <c r="G507" s="32">
        <f>IFERROR(VLOOKUP($D507,'SAP Data'!$A$7:$OA$1791,G$4,FALSE),"")</f>
        <v>-5942944.8200000003</v>
      </c>
      <c r="H507" s="32">
        <f>IFERROR(VLOOKUP($D507,'SAP Data'!$A$7:$OA$1791,H$4,FALSE),"")</f>
        <v>-5956189.8200000003</v>
      </c>
      <c r="I507" s="32">
        <f>IFERROR(VLOOKUP($D507,'SAP Data'!$A$7:$OA$1791,I$4,FALSE),"")</f>
        <v>-6025179.8200000003</v>
      </c>
      <c r="J507" s="32">
        <f>IFERROR(VLOOKUP($D507,'SAP Data'!$A$7:$OA$1791,J$4,FALSE),"")</f>
        <v>-6037465.8200000003</v>
      </c>
      <c r="K507" s="32">
        <f>IFERROR(VLOOKUP($D507,'SAP Data'!$A$7:$OA$1791,K$4,FALSE),"")</f>
        <v>-6049222.8200000003</v>
      </c>
      <c r="L507" s="32">
        <f>IFERROR(VLOOKUP($D507,'SAP Data'!$A$7:$OA$1791,L$4,FALSE),"")</f>
        <v>-6052923.8200000003</v>
      </c>
      <c r="M507" s="32">
        <f>IFERROR(VLOOKUP($D507,'SAP Data'!$A$7:$OA$1791,M$4,FALSE),"")</f>
        <v>-6066946.8200000003</v>
      </c>
      <c r="N507" s="32">
        <f>IFERROR(VLOOKUP($D507,'SAP Data'!$A$7:$OA$1791,N$4,FALSE),"")</f>
        <v>-6082886.8200000003</v>
      </c>
      <c r="O507" s="32">
        <f>IFERROR(VLOOKUP($D507,'SAP Data'!$A$7:$OA$1791,O$4,FALSE),"")</f>
        <v>-6099262.8200000003</v>
      </c>
      <c r="P507" s="32">
        <f>IFERROR(VLOOKUP($D507,'SAP Data'!$A$7:$OA$1791,P$4,FALSE),"")</f>
        <v>-6113907.8200000003</v>
      </c>
      <c r="Q507" s="32">
        <f>IFERROR(VLOOKUP($D507,'SAP Data'!$A$7:$OA$1791,Q$4,FALSE),"")</f>
        <v>-6128875.8200000003</v>
      </c>
      <c r="R507" s="32">
        <f>IFERROR(VLOOKUP($D507,'SAP Data'!$A$7:$OA$1791,R$4,FALSE),"")</f>
        <v>-6159168.8200000003</v>
      </c>
      <c r="T507" s="32">
        <f t="shared" si="77"/>
        <v>-6049999.4033333333</v>
      </c>
      <c r="U507" s="13"/>
      <c r="V507" s="32"/>
      <c r="W507" s="13">
        <f t="shared" si="78"/>
        <v>0</v>
      </c>
      <c r="Y507" s="13">
        <f t="shared" si="79"/>
        <v>0</v>
      </c>
      <c r="AA507" s="13">
        <f t="shared" si="86"/>
        <v>0</v>
      </c>
      <c r="AC507" s="13">
        <f t="shared" si="81"/>
        <v>0</v>
      </c>
      <c r="AE507" s="13">
        <f t="shared" si="82"/>
        <v>-6049999.4033333333</v>
      </c>
      <c r="AG507" s="13">
        <f t="shared" si="83"/>
        <v>0</v>
      </c>
      <c r="AI507" s="13">
        <f t="shared" si="84"/>
        <v>0</v>
      </c>
      <c r="AJ507" s="15"/>
    </row>
    <row r="508" spans="1:36" outlineLevel="1" x14ac:dyDescent="0.2">
      <c r="B508" s="11" t="str">
        <f>VLOOKUP(D508,'line assign basis'!$A$8:$D$788,2,FALSE)</f>
        <v>DEF INC TAX-STOR DEP</v>
      </c>
      <c r="C508" s="14" t="s">
        <v>1219</v>
      </c>
      <c r="D508" s="14" t="str">
        <f t="shared" si="85"/>
        <v>283082</v>
      </c>
      <c r="E508" s="14">
        <f>IFERROR(VLOOKUP(D508,'line assign basis'!$A$8:$D$622,4,FALSE),"")</f>
        <v>2</v>
      </c>
      <c r="F508" s="32">
        <f>IFERROR(VLOOKUP($D508,'SAP Data'!$A$7:$OA$1791,F$4,FALSE),"")</f>
        <v>-2091004.58</v>
      </c>
      <c r="G508" s="32">
        <f>IFERROR(VLOOKUP($D508,'SAP Data'!$A$7:$OA$1791,G$4,FALSE),"")</f>
        <v>-2096023.58</v>
      </c>
      <c r="H508" s="32">
        <f>IFERROR(VLOOKUP($D508,'SAP Data'!$A$7:$OA$1791,H$4,FALSE),"")</f>
        <v>-2100861.58</v>
      </c>
      <c r="I508" s="32">
        <f>IFERROR(VLOOKUP($D508,'SAP Data'!$A$7:$OA$1791,I$4,FALSE),"")</f>
        <v>-2125453.58</v>
      </c>
      <c r="J508" s="32">
        <f>IFERROR(VLOOKUP($D508,'SAP Data'!$A$7:$OA$1791,J$4,FALSE),"")</f>
        <v>-2129979.58</v>
      </c>
      <c r="K508" s="32">
        <f>IFERROR(VLOOKUP($D508,'SAP Data'!$A$7:$OA$1791,K$4,FALSE),"")</f>
        <v>-2134310.58</v>
      </c>
      <c r="L508" s="32">
        <f>IFERROR(VLOOKUP($D508,'SAP Data'!$A$7:$OA$1791,L$4,FALSE),"")</f>
        <v>-2135677.58</v>
      </c>
      <c r="M508" s="32">
        <f>IFERROR(VLOOKUP($D508,'SAP Data'!$A$7:$OA$1791,M$4,FALSE),"")</f>
        <v>-2140845.58</v>
      </c>
      <c r="N508" s="32">
        <f>IFERROR(VLOOKUP($D508,'SAP Data'!$A$7:$OA$1791,N$4,FALSE),"")</f>
        <v>-2146719.58</v>
      </c>
      <c r="O508" s="32">
        <f>IFERROR(VLOOKUP($D508,'SAP Data'!$A$7:$OA$1791,O$4,FALSE),"")</f>
        <v>-2152753.58</v>
      </c>
      <c r="P508" s="32">
        <f>IFERROR(VLOOKUP($D508,'SAP Data'!$A$7:$OA$1791,P$4,FALSE),"")</f>
        <v>-2158150.58</v>
      </c>
      <c r="Q508" s="32">
        <f>IFERROR(VLOOKUP($D508,'SAP Data'!$A$7:$OA$1791,Q$4,FALSE),"")</f>
        <v>-2163666.58</v>
      </c>
      <c r="R508" s="32">
        <f>IFERROR(VLOOKUP($D508,'SAP Data'!$A$7:$OA$1791,R$4,FALSE),"")</f>
        <v>-2174612.58</v>
      </c>
      <c r="T508" s="32">
        <f t="shared" si="77"/>
        <v>-2134770.9133333326</v>
      </c>
      <c r="U508" s="13"/>
      <c r="V508" s="32"/>
      <c r="W508" s="13">
        <f t="shared" si="78"/>
        <v>0</v>
      </c>
      <c r="Y508" s="13">
        <f t="shared" si="79"/>
        <v>0</v>
      </c>
      <c r="AA508" s="13">
        <f t="shared" si="86"/>
        <v>0</v>
      </c>
      <c r="AC508" s="13">
        <f t="shared" si="81"/>
        <v>0</v>
      </c>
      <c r="AE508" s="13">
        <f t="shared" si="82"/>
        <v>-2134770.9133333326</v>
      </c>
      <c r="AG508" s="13">
        <f t="shared" si="83"/>
        <v>0</v>
      </c>
      <c r="AI508" s="13">
        <f t="shared" si="84"/>
        <v>0</v>
      </c>
      <c r="AJ508" s="15"/>
    </row>
    <row r="509" spans="1:36" outlineLevel="1" x14ac:dyDescent="0.2">
      <c r="B509" s="11" t="str">
        <f>VLOOKUP(D509,'line assign basis'!$A$8:$D$788,2,FALSE)</f>
        <v>DEF INC TAX- OCI FED</v>
      </c>
      <c r="C509" s="14" t="s">
        <v>1222</v>
      </c>
      <c r="D509" s="14" t="str">
        <f t="shared" si="85"/>
        <v>283096</v>
      </c>
      <c r="E509" s="14">
        <f>IFERROR(VLOOKUP(D509,'line assign basis'!$A$8:$D$622,4,FALSE),"")</f>
        <v>2</v>
      </c>
      <c r="F509" s="32">
        <f>IFERROR(VLOOKUP($D509,'SAP Data'!$A$7:$OA$1791,F$4,FALSE),"")</f>
        <v>34365653.109999999</v>
      </c>
      <c r="G509" s="32">
        <f>IFERROR(VLOOKUP($D509,'SAP Data'!$A$7:$OA$1791,G$4,FALSE),"")</f>
        <v>34132124.109999999</v>
      </c>
      <c r="H509" s="32">
        <f>IFERROR(VLOOKUP($D509,'SAP Data'!$A$7:$OA$1791,H$4,FALSE),"")</f>
        <v>33845148.729999997</v>
      </c>
      <c r="I509" s="32">
        <f>IFERROR(VLOOKUP($D509,'SAP Data'!$A$7:$OA$1791,I$4,FALSE),"")</f>
        <v>36708313.799999997</v>
      </c>
      <c r="J509" s="32">
        <f>IFERROR(VLOOKUP($D509,'SAP Data'!$A$7:$OA$1791,J$4,FALSE),"")</f>
        <v>36395354.799999997</v>
      </c>
      <c r="K509" s="32">
        <f>IFERROR(VLOOKUP($D509,'SAP Data'!$A$7:$OA$1791,K$4,FALSE),"")</f>
        <v>36082395.799999997</v>
      </c>
      <c r="L509" s="32">
        <f>IFERROR(VLOOKUP($D509,'SAP Data'!$A$7:$OA$1791,L$4,FALSE),"")</f>
        <v>35769436.799999997</v>
      </c>
      <c r="M509" s="32">
        <f>IFERROR(VLOOKUP($D509,'SAP Data'!$A$7:$OA$1791,M$4,FALSE),"")</f>
        <v>35456477.799999997</v>
      </c>
      <c r="N509" s="32">
        <f>IFERROR(VLOOKUP($D509,'SAP Data'!$A$7:$OA$1791,N$4,FALSE),"")</f>
        <v>35143518.799999997</v>
      </c>
      <c r="O509" s="32">
        <f>IFERROR(VLOOKUP($D509,'SAP Data'!$A$7:$OA$1791,O$4,FALSE),"")</f>
        <v>34830559.799999997</v>
      </c>
      <c r="P509" s="32">
        <f>IFERROR(VLOOKUP($D509,'SAP Data'!$A$7:$OA$1791,P$4,FALSE),"")</f>
        <v>34517600.799999997</v>
      </c>
      <c r="Q509" s="32">
        <f>IFERROR(VLOOKUP($D509,'SAP Data'!$A$7:$OA$1791,Q$4,FALSE),"")</f>
        <v>34204641.799999997</v>
      </c>
      <c r="R509" s="32">
        <f>IFERROR(VLOOKUP($D509,'SAP Data'!$A$7:$OA$1791,R$4,FALSE),"")</f>
        <v>33826745.380000003</v>
      </c>
      <c r="T509" s="32">
        <f t="shared" si="77"/>
        <v>35098481.023750007</v>
      </c>
      <c r="U509" s="13"/>
      <c r="V509" s="32"/>
      <c r="W509" s="13">
        <f t="shared" si="78"/>
        <v>0</v>
      </c>
      <c r="Y509" s="13">
        <f t="shared" si="79"/>
        <v>0</v>
      </c>
      <c r="AA509" s="13">
        <f t="shared" si="86"/>
        <v>0</v>
      </c>
      <c r="AC509" s="13">
        <f t="shared" si="81"/>
        <v>0</v>
      </c>
      <c r="AE509" s="13">
        <f t="shared" si="82"/>
        <v>35098481.023750007</v>
      </c>
      <c r="AG509" s="13">
        <f t="shared" si="83"/>
        <v>0</v>
      </c>
      <c r="AI509" s="13">
        <f t="shared" si="84"/>
        <v>0</v>
      </c>
      <c r="AJ509" s="15"/>
    </row>
    <row r="510" spans="1:36" outlineLevel="1" x14ac:dyDescent="0.2">
      <c r="B510" s="11" t="str">
        <f>VLOOKUP(D510,'line assign basis'!$A$8:$D$788,2,FALSE)</f>
        <v>DEF INC TAX- OCI ST</v>
      </c>
      <c r="C510" s="14" t="s">
        <v>1224</v>
      </c>
      <c r="D510" s="14" t="str">
        <f t="shared" si="85"/>
        <v>283097</v>
      </c>
      <c r="E510" s="14">
        <f>IFERROR(VLOOKUP(D510,'line assign basis'!$A$8:$D$622,4,FALSE),"")</f>
        <v>2</v>
      </c>
      <c r="F510" s="32">
        <f>IFERROR(VLOOKUP($D510,'SAP Data'!$A$7:$OA$1791,F$4,FALSE),"")</f>
        <v>12182806.67</v>
      </c>
      <c r="G510" s="32">
        <f>IFERROR(VLOOKUP($D510,'SAP Data'!$A$7:$OA$1791,G$4,FALSE),"")</f>
        <v>12100018.67</v>
      </c>
      <c r="H510" s="32">
        <f>IFERROR(VLOOKUP($D510,'SAP Data'!$A$7:$OA$1791,H$4,FALSE),"")</f>
        <v>11998283.699999999</v>
      </c>
      <c r="I510" s="32">
        <f>IFERROR(VLOOKUP($D510,'SAP Data'!$A$7:$OA$1791,I$4,FALSE),"")</f>
        <v>13013293.51</v>
      </c>
      <c r="J510" s="32">
        <f>IFERROR(VLOOKUP($D510,'SAP Data'!$A$7:$OA$1791,J$4,FALSE),"")</f>
        <v>12902347.51</v>
      </c>
      <c r="K510" s="32">
        <f>IFERROR(VLOOKUP($D510,'SAP Data'!$A$7:$OA$1791,K$4,FALSE),"")</f>
        <v>12791401.51</v>
      </c>
      <c r="L510" s="32">
        <f>IFERROR(VLOOKUP($D510,'SAP Data'!$A$7:$OA$1791,L$4,FALSE),"")</f>
        <v>12680455.51</v>
      </c>
      <c r="M510" s="32">
        <f>IFERROR(VLOOKUP($D510,'SAP Data'!$A$7:$OA$1791,M$4,FALSE),"")</f>
        <v>12569509.51</v>
      </c>
      <c r="N510" s="32">
        <f>IFERROR(VLOOKUP($D510,'SAP Data'!$A$7:$OA$1791,N$4,FALSE),"")</f>
        <v>12458563.51</v>
      </c>
      <c r="O510" s="32">
        <f>IFERROR(VLOOKUP($D510,'SAP Data'!$A$7:$OA$1791,O$4,FALSE),"")</f>
        <v>12347617.51</v>
      </c>
      <c r="P510" s="32">
        <f>IFERROR(VLOOKUP($D510,'SAP Data'!$A$7:$OA$1791,P$4,FALSE),"")</f>
        <v>12236671.51</v>
      </c>
      <c r="Q510" s="32">
        <f>IFERROR(VLOOKUP($D510,'SAP Data'!$A$7:$OA$1791,Q$4,FALSE),"")</f>
        <v>12125725.51</v>
      </c>
      <c r="R510" s="32">
        <f>IFERROR(VLOOKUP($D510,'SAP Data'!$A$7:$OA$1791,R$4,FALSE),"")</f>
        <v>11991758.039999999</v>
      </c>
      <c r="T510" s="32">
        <f t="shared" ref="T510:T541" si="87">IFERROR((F510/2+SUM(G510:Q510)+R510/2)/12,"")</f>
        <v>12442597.526250003</v>
      </c>
      <c r="U510" s="13"/>
      <c r="V510" s="32"/>
      <c r="W510" s="13">
        <f t="shared" ref="W510:W541" si="88">IF($E510=5,T510,0)</f>
        <v>0</v>
      </c>
      <c r="Y510" s="13">
        <f t="shared" ref="Y510:Y541" si="89">IF(E510=1,T510,0)</f>
        <v>0</v>
      </c>
      <c r="AA510" s="13">
        <f t="shared" si="86"/>
        <v>0</v>
      </c>
      <c r="AC510" s="13">
        <f t="shared" ref="AC510:AC541" si="90">IFERROR(AI510-AA510,"")</f>
        <v>0</v>
      </c>
      <c r="AE510" s="13">
        <f t="shared" ref="AE510:AE541" si="91">IF($E510=2,T510,0)</f>
        <v>12442597.526250003</v>
      </c>
      <c r="AG510" s="13">
        <f t="shared" ref="AG510:AG541" si="92">IFERROR(SUM(V510:W510,Y510,AA510:AE510)-T510,"")</f>
        <v>0</v>
      </c>
      <c r="AI510" s="13">
        <f t="shared" ref="AI510:AI541" si="93">_xlfn.IFS($E510=3,T510,$E510="3P",T510,$E510="3D",T510,$E510="3G",T510,$E510="3L",T510,$E510&lt;=2,0,$E510&gt;=4,0)</f>
        <v>0</v>
      </c>
      <c r="AJ510" s="15"/>
    </row>
    <row r="511" spans="1:36" outlineLevel="1" x14ac:dyDescent="0.2">
      <c r="B511" s="11" t="str">
        <f>VLOOKUP(D511,'line assign basis'!$A$8:$D$788,2,FALSE)</f>
        <v>DEF ORE TAX-KB</v>
      </c>
      <c r="C511" s="14" t="s">
        <v>1227</v>
      </c>
      <c r="D511" s="14" t="str">
        <f t="shared" si="85"/>
        <v>283300</v>
      </c>
      <c r="E511" s="14">
        <f>IFERROR(VLOOKUP(D511,'line assign basis'!$A$8:$D$622,4,FALSE),"")</f>
        <v>2</v>
      </c>
      <c r="F511" s="32">
        <f>IFERROR(VLOOKUP($D511,'SAP Data'!$A$7:$OA$1791,F$4,FALSE),"")</f>
        <v>81778</v>
      </c>
      <c r="G511" s="32">
        <f>IFERROR(VLOOKUP($D511,'SAP Data'!$A$7:$OA$1791,G$4,FALSE),"")</f>
        <v>82104</v>
      </c>
      <c r="H511" s="32">
        <f>IFERROR(VLOOKUP($D511,'SAP Data'!$A$7:$OA$1791,H$4,FALSE),"")</f>
        <v>93342</v>
      </c>
      <c r="I511" s="32">
        <f>IFERROR(VLOOKUP($D511,'SAP Data'!$A$7:$OA$1791,I$4,FALSE),"")</f>
        <v>60955</v>
      </c>
      <c r="J511" s="32">
        <f>IFERROR(VLOOKUP($D511,'SAP Data'!$A$7:$OA$1791,J$4,FALSE),"")</f>
        <v>60955</v>
      </c>
      <c r="K511" s="32">
        <f>IFERROR(VLOOKUP($D511,'SAP Data'!$A$7:$OA$1791,K$4,FALSE),"")</f>
        <v>60955</v>
      </c>
      <c r="L511" s="32">
        <f>IFERROR(VLOOKUP($D511,'SAP Data'!$A$7:$OA$1791,L$4,FALSE),"")</f>
        <v>60955</v>
      </c>
      <c r="M511" s="32">
        <f>IFERROR(VLOOKUP($D511,'SAP Data'!$A$7:$OA$1791,M$4,FALSE),"")</f>
        <v>60955</v>
      </c>
      <c r="N511" s="32">
        <f>IFERROR(VLOOKUP($D511,'SAP Data'!$A$7:$OA$1791,N$4,FALSE),"")</f>
        <v>60955</v>
      </c>
      <c r="O511" s="32">
        <f>IFERROR(VLOOKUP($D511,'SAP Data'!$A$7:$OA$1791,O$4,FALSE),"")</f>
        <v>60955</v>
      </c>
      <c r="P511" s="32">
        <f>IFERROR(VLOOKUP($D511,'SAP Data'!$A$7:$OA$1791,P$4,FALSE),"")</f>
        <v>60955</v>
      </c>
      <c r="Q511" s="32">
        <f>IFERROR(VLOOKUP($D511,'SAP Data'!$A$7:$OA$1791,Q$4,FALSE),"")</f>
        <v>60955</v>
      </c>
      <c r="R511" s="32">
        <f>IFERROR(VLOOKUP($D511,'SAP Data'!$A$7:$OA$1791,R$4,FALSE),"")</f>
        <v>60955</v>
      </c>
      <c r="T511" s="32">
        <f t="shared" si="87"/>
        <v>66283.958333333328</v>
      </c>
      <c r="U511" s="13"/>
      <c r="V511" s="32"/>
      <c r="W511" s="13">
        <f t="shared" si="88"/>
        <v>0</v>
      </c>
      <c r="Y511" s="13">
        <f t="shared" si="89"/>
        <v>0</v>
      </c>
      <c r="AA511" s="13">
        <f t="shared" si="86"/>
        <v>0</v>
      </c>
      <c r="AC511" s="13">
        <f t="shared" si="90"/>
        <v>0</v>
      </c>
      <c r="AE511" s="13">
        <f t="shared" si="91"/>
        <v>66283.958333333328</v>
      </c>
      <c r="AG511" s="13">
        <f t="shared" si="92"/>
        <v>0</v>
      </c>
      <c r="AI511" s="13">
        <f t="shared" si="93"/>
        <v>0</v>
      </c>
      <c r="AJ511" s="15"/>
    </row>
    <row r="512" spans="1:36" outlineLevel="1" x14ac:dyDescent="0.2">
      <c r="B512" s="11" t="str">
        <f>VLOOKUP(D512,'line assign basis'!$A$8:$D$788,2,FALSE)</f>
        <v>DEF INC TAX FED - DB</v>
      </c>
      <c r="C512" s="14" t="s">
        <v>1230</v>
      </c>
      <c r="D512" s="14" t="str">
        <f t="shared" si="85"/>
        <v>283304</v>
      </c>
      <c r="E512" s="14">
        <f>IFERROR(VLOOKUP(D512,'line assign basis'!$A$8:$D$622,4,FALSE),"")</f>
        <v>2</v>
      </c>
      <c r="F512" s="32">
        <f>IFERROR(VLOOKUP($D512,'SAP Data'!$A$7:$OA$1791,F$4,FALSE),"")</f>
        <v>-31310269.300000001</v>
      </c>
      <c r="G512" s="32">
        <f>IFERROR(VLOOKUP($D512,'SAP Data'!$A$7:$OA$1791,G$4,FALSE),"")</f>
        <v>-31085583.300000001</v>
      </c>
      <c r="H512" s="32">
        <f>IFERROR(VLOOKUP($D512,'SAP Data'!$A$7:$OA$1791,H$4,FALSE),"")</f>
        <v>-30808377.300000001</v>
      </c>
      <c r="I512" s="32">
        <f>IFERROR(VLOOKUP($D512,'SAP Data'!$A$7:$OA$1791,I$4,FALSE),"")</f>
        <v>-32621060.359999999</v>
      </c>
      <c r="J512" s="32">
        <f>IFERROR(VLOOKUP($D512,'SAP Data'!$A$7:$OA$1791,J$4,FALSE),"")</f>
        <v>-32323977.359999999</v>
      </c>
      <c r="K512" s="32">
        <f>IFERROR(VLOOKUP($D512,'SAP Data'!$A$7:$OA$1791,K$4,FALSE),"")</f>
        <v>-32026894.359999999</v>
      </c>
      <c r="L512" s="32">
        <f>IFERROR(VLOOKUP($D512,'SAP Data'!$A$7:$OA$1791,L$4,FALSE),"")</f>
        <v>-31729811.359999999</v>
      </c>
      <c r="M512" s="32">
        <f>IFERROR(VLOOKUP($D512,'SAP Data'!$A$7:$OA$1791,M$4,FALSE),"")</f>
        <v>-31432728.359999999</v>
      </c>
      <c r="N512" s="32">
        <f>IFERROR(VLOOKUP($D512,'SAP Data'!$A$7:$OA$1791,N$4,FALSE),"")</f>
        <v>-31135645.359999999</v>
      </c>
      <c r="O512" s="32">
        <f>IFERROR(VLOOKUP($D512,'SAP Data'!$A$7:$OA$1791,O$4,FALSE),"")</f>
        <v>-30838562.359999999</v>
      </c>
      <c r="P512" s="32">
        <f>IFERROR(VLOOKUP($D512,'SAP Data'!$A$7:$OA$1791,P$4,FALSE),"")</f>
        <v>-30541479.359999999</v>
      </c>
      <c r="Q512" s="32">
        <f>IFERROR(VLOOKUP($D512,'SAP Data'!$A$7:$OA$1791,Q$4,FALSE),"")</f>
        <v>-30244396.359999999</v>
      </c>
      <c r="R512" s="32">
        <f>IFERROR(VLOOKUP($D512,'SAP Data'!$A$7:$OA$1791,R$4,FALSE),"")</f>
        <v>-29894542.359999999</v>
      </c>
      <c r="T512" s="32">
        <f t="shared" si="87"/>
        <v>-31282576.80583334</v>
      </c>
      <c r="U512" s="13"/>
      <c r="V512" s="32"/>
      <c r="W512" s="13">
        <f t="shared" si="88"/>
        <v>0</v>
      </c>
      <c r="Y512" s="13">
        <f t="shared" si="89"/>
        <v>0</v>
      </c>
      <c r="AA512" s="13">
        <f t="shared" si="86"/>
        <v>0</v>
      </c>
      <c r="AC512" s="13">
        <f t="shared" si="90"/>
        <v>0</v>
      </c>
      <c r="AE512" s="13">
        <f t="shared" si="91"/>
        <v>-31282576.80583334</v>
      </c>
      <c r="AG512" s="13">
        <f t="shared" si="92"/>
        <v>0</v>
      </c>
      <c r="AI512" s="13">
        <f t="shared" si="93"/>
        <v>0</v>
      </c>
      <c r="AJ512" s="15"/>
    </row>
    <row r="513" spans="1:36" outlineLevel="1" x14ac:dyDescent="0.2">
      <c r="B513" s="11" t="str">
        <f>VLOOKUP(D513,'line assign basis'!$A$8:$D$788,2,FALSE)</f>
        <v>DEF ORE TAX-INV GEN</v>
      </c>
      <c r="C513" s="14" t="s">
        <v>1233</v>
      </c>
      <c r="D513" s="14" t="str">
        <f t="shared" si="85"/>
        <v>283305</v>
      </c>
      <c r="E513" s="14">
        <f>IFERROR(VLOOKUP(D513,'line assign basis'!$A$8:$D$622,4,FALSE),"")</f>
        <v>2</v>
      </c>
      <c r="F513" s="32">
        <f>IFERROR(VLOOKUP($D513,'SAP Data'!$A$7:$OA$1791,F$4,FALSE),"")</f>
        <v>-11099666.5</v>
      </c>
      <c r="G513" s="32">
        <f>IFERROR(VLOOKUP($D513,'SAP Data'!$A$7:$OA$1791,G$4,FALSE),"")</f>
        <v>-11020014.5</v>
      </c>
      <c r="H513" s="32">
        <f>IFERROR(VLOOKUP($D513,'SAP Data'!$A$7:$OA$1791,H$4,FALSE),"")</f>
        <v>-10921743.5</v>
      </c>
      <c r="I513" s="32">
        <f>IFERROR(VLOOKUP($D513,'SAP Data'!$A$7:$OA$1791,I$4,FALSE),"")</f>
        <v>-11564345.34</v>
      </c>
      <c r="J513" s="32">
        <f>IFERROR(VLOOKUP($D513,'SAP Data'!$A$7:$OA$1791,J$4,FALSE),"")</f>
        <v>-11459027.34</v>
      </c>
      <c r="K513" s="32">
        <f>IFERROR(VLOOKUP($D513,'SAP Data'!$A$7:$OA$1791,K$4,FALSE),"")</f>
        <v>-11353709.34</v>
      </c>
      <c r="L513" s="32">
        <f>IFERROR(VLOOKUP($D513,'SAP Data'!$A$7:$OA$1791,L$4,FALSE),"")</f>
        <v>-11248391.34</v>
      </c>
      <c r="M513" s="32">
        <f>IFERROR(VLOOKUP($D513,'SAP Data'!$A$7:$OA$1791,M$4,FALSE),"")</f>
        <v>-11143073.34</v>
      </c>
      <c r="N513" s="32">
        <f>IFERROR(VLOOKUP($D513,'SAP Data'!$A$7:$OA$1791,N$4,FALSE),"")</f>
        <v>-11037755.34</v>
      </c>
      <c r="O513" s="32">
        <f>IFERROR(VLOOKUP($D513,'SAP Data'!$A$7:$OA$1791,O$4,FALSE),"")</f>
        <v>-10932437.34</v>
      </c>
      <c r="P513" s="32">
        <f>IFERROR(VLOOKUP($D513,'SAP Data'!$A$7:$OA$1791,P$4,FALSE),"")</f>
        <v>-10827119.34</v>
      </c>
      <c r="Q513" s="32">
        <f>IFERROR(VLOOKUP($D513,'SAP Data'!$A$7:$OA$1791,Q$4,FALSE),"")</f>
        <v>-10721801.34</v>
      </c>
      <c r="R513" s="32">
        <f>IFERROR(VLOOKUP($D513,'SAP Data'!$A$7:$OA$1791,R$4,FALSE),"")</f>
        <v>-10597775.34</v>
      </c>
      <c r="T513" s="32">
        <f t="shared" si="87"/>
        <v>-11089844.915000001</v>
      </c>
      <c r="U513" s="13"/>
      <c r="V513" s="32"/>
      <c r="W513" s="13">
        <f t="shared" si="88"/>
        <v>0</v>
      </c>
      <c r="Y513" s="13">
        <f t="shared" si="89"/>
        <v>0</v>
      </c>
      <c r="AA513" s="13">
        <f t="shared" si="86"/>
        <v>0</v>
      </c>
      <c r="AC513" s="13">
        <f t="shared" si="90"/>
        <v>0</v>
      </c>
      <c r="AE513" s="13">
        <f t="shared" si="91"/>
        <v>-11089844.915000001</v>
      </c>
      <c r="AG513" s="13">
        <f t="shared" si="92"/>
        <v>0</v>
      </c>
      <c r="AI513" s="13">
        <f t="shared" si="93"/>
        <v>0</v>
      </c>
      <c r="AJ513" s="15"/>
    </row>
    <row r="514" spans="1:36" outlineLevel="1" x14ac:dyDescent="0.2">
      <c r="B514" s="11" t="str">
        <f>VLOOKUP(D514,'line assign basis'!$A$8:$D$788,2,FALSE)</f>
        <v>DEF INC TAX FED - FA</v>
      </c>
      <c r="C514" s="14" t="s">
        <v>1236</v>
      </c>
      <c r="D514" s="14" t="str">
        <f t="shared" si="85"/>
        <v>283306</v>
      </c>
      <c r="E514" s="14">
        <f>IFERROR(VLOOKUP(D514,'line assign basis'!$A$8:$D$622,4,FALSE),"")</f>
        <v>2</v>
      </c>
      <c r="F514" s="32">
        <f>IFERROR(VLOOKUP($D514,'SAP Data'!$A$7:$OA$1791,F$4,FALSE),"")</f>
        <v>-881946.03</v>
      </c>
      <c r="G514" s="32">
        <f>IFERROR(VLOOKUP($D514,'SAP Data'!$A$7:$OA$1791,G$4,FALSE),"")</f>
        <v>-883282.03</v>
      </c>
      <c r="H514" s="32">
        <f>IFERROR(VLOOKUP($D514,'SAP Data'!$A$7:$OA$1791,H$4,FALSE),"")</f>
        <v>-888104.65</v>
      </c>
      <c r="I514" s="32">
        <f>IFERROR(VLOOKUP($D514,'SAP Data'!$A$7:$OA$1791,I$4,FALSE),"")</f>
        <v>-1242914.99</v>
      </c>
      <c r="J514" s="32">
        <f>IFERROR(VLOOKUP($D514,'SAP Data'!$A$7:$OA$1791,J$4,FALSE),"")</f>
        <v>-1241253.99</v>
      </c>
      <c r="K514" s="32">
        <f>IFERROR(VLOOKUP($D514,'SAP Data'!$A$7:$OA$1791,K$4,FALSE),"")</f>
        <v>-1239592.99</v>
      </c>
      <c r="L514" s="32">
        <f>IFERROR(VLOOKUP($D514,'SAP Data'!$A$7:$OA$1791,L$4,FALSE),"")</f>
        <v>-1237931.99</v>
      </c>
      <c r="M514" s="32">
        <f>IFERROR(VLOOKUP($D514,'SAP Data'!$A$7:$OA$1791,M$4,FALSE),"")</f>
        <v>-1236270.99</v>
      </c>
      <c r="N514" s="32">
        <f>IFERROR(VLOOKUP($D514,'SAP Data'!$A$7:$OA$1791,N$4,FALSE),"")</f>
        <v>-1234609.99</v>
      </c>
      <c r="O514" s="32">
        <f>IFERROR(VLOOKUP($D514,'SAP Data'!$A$7:$OA$1791,O$4,FALSE),"")</f>
        <v>-1232948.99</v>
      </c>
      <c r="P514" s="32">
        <f>IFERROR(VLOOKUP($D514,'SAP Data'!$A$7:$OA$1791,P$4,FALSE),"")</f>
        <v>-1231287.99</v>
      </c>
      <c r="Q514" s="32">
        <f>IFERROR(VLOOKUP($D514,'SAP Data'!$A$7:$OA$1791,Q$4,FALSE),"")</f>
        <v>-1229626.99</v>
      </c>
      <c r="R514" s="32">
        <f>IFERROR(VLOOKUP($D514,'SAP Data'!$A$7:$OA$1791,R$4,FALSE),"")</f>
        <v>-1222395.99</v>
      </c>
      <c r="T514" s="32">
        <f t="shared" si="87"/>
        <v>-1162499.7166666668</v>
      </c>
      <c r="U514" s="13"/>
      <c r="V514" s="32"/>
      <c r="W514" s="13">
        <f t="shared" si="88"/>
        <v>0</v>
      </c>
      <c r="Y514" s="13">
        <f t="shared" si="89"/>
        <v>0</v>
      </c>
      <c r="AA514" s="13">
        <f t="shared" si="86"/>
        <v>0</v>
      </c>
      <c r="AC514" s="13">
        <f t="shared" si="90"/>
        <v>0</v>
      </c>
      <c r="AE514" s="13">
        <f t="shared" si="91"/>
        <v>-1162499.7166666668</v>
      </c>
      <c r="AG514" s="13">
        <f t="shared" si="92"/>
        <v>0</v>
      </c>
      <c r="AI514" s="13">
        <f t="shared" si="93"/>
        <v>0</v>
      </c>
      <c r="AJ514" s="15"/>
    </row>
    <row r="515" spans="1:36" outlineLevel="1" x14ac:dyDescent="0.2">
      <c r="B515" s="11" t="str">
        <f>VLOOKUP(D515,'line assign basis'!$A$8:$D$788,2,FALSE)</f>
        <v>DEF INC TAX STATE -</v>
      </c>
      <c r="C515" s="14" t="s">
        <v>1239</v>
      </c>
      <c r="D515" s="14" t="str">
        <f t="shared" si="85"/>
        <v>283307</v>
      </c>
      <c r="E515" s="14">
        <f>IFERROR(VLOOKUP(D515,'line assign basis'!$A$8:$D$622,4,FALSE),"")</f>
        <v>2</v>
      </c>
      <c r="F515" s="32">
        <f>IFERROR(VLOOKUP($D515,'SAP Data'!$A$7:$OA$1791,F$4,FALSE),"")</f>
        <v>-312649.14</v>
      </c>
      <c r="G515" s="32">
        <f>IFERROR(VLOOKUP($D515,'SAP Data'!$A$7:$OA$1791,G$4,FALSE),"")</f>
        <v>-313122.14</v>
      </c>
      <c r="H515" s="32">
        <f>IFERROR(VLOOKUP($D515,'SAP Data'!$A$7:$OA$1791,H$4,FALSE),"")</f>
        <v>-314831.17</v>
      </c>
      <c r="I515" s="32">
        <f>IFERROR(VLOOKUP($D515,'SAP Data'!$A$7:$OA$1791,I$4,FALSE),"")</f>
        <v>-440620.2</v>
      </c>
      <c r="J515" s="32">
        <f>IFERROR(VLOOKUP($D515,'SAP Data'!$A$7:$OA$1791,J$4,FALSE),"")</f>
        <v>-440031.2</v>
      </c>
      <c r="K515" s="32">
        <f>IFERROR(VLOOKUP($D515,'SAP Data'!$A$7:$OA$1791,K$4,FALSE),"")</f>
        <v>-439442.2</v>
      </c>
      <c r="L515" s="32">
        <f>IFERROR(VLOOKUP($D515,'SAP Data'!$A$7:$OA$1791,L$4,FALSE),"")</f>
        <v>-438853.2</v>
      </c>
      <c r="M515" s="32">
        <f>IFERROR(VLOOKUP($D515,'SAP Data'!$A$7:$OA$1791,M$4,FALSE),"")</f>
        <v>-438264.2</v>
      </c>
      <c r="N515" s="32">
        <f>IFERROR(VLOOKUP($D515,'SAP Data'!$A$7:$OA$1791,N$4,FALSE),"")</f>
        <v>-437675.2</v>
      </c>
      <c r="O515" s="32">
        <f>IFERROR(VLOOKUP($D515,'SAP Data'!$A$7:$OA$1791,O$4,FALSE),"")</f>
        <v>-437086.2</v>
      </c>
      <c r="P515" s="32">
        <f>IFERROR(VLOOKUP($D515,'SAP Data'!$A$7:$OA$1791,P$4,FALSE),"")</f>
        <v>-436497.2</v>
      </c>
      <c r="Q515" s="32">
        <f>IFERROR(VLOOKUP($D515,'SAP Data'!$A$7:$OA$1791,Q$4,FALSE),"")</f>
        <v>-435908.2</v>
      </c>
      <c r="R515" s="32">
        <f>IFERROR(VLOOKUP($D515,'SAP Data'!$A$7:$OA$1791,R$4,FALSE),"")</f>
        <v>-433344.2</v>
      </c>
      <c r="T515" s="32">
        <f t="shared" si="87"/>
        <v>-412110.64833333337</v>
      </c>
      <c r="U515" s="13"/>
      <c r="V515" s="32"/>
      <c r="W515" s="13">
        <f t="shared" si="88"/>
        <v>0</v>
      </c>
      <c r="Y515" s="13">
        <f t="shared" si="89"/>
        <v>0</v>
      </c>
      <c r="AA515" s="13">
        <f t="shared" si="86"/>
        <v>0</v>
      </c>
      <c r="AC515" s="13">
        <f t="shared" si="90"/>
        <v>0</v>
      </c>
      <c r="AE515" s="13">
        <f t="shared" si="91"/>
        <v>-412110.64833333337</v>
      </c>
      <c r="AG515" s="13">
        <f t="shared" si="92"/>
        <v>0</v>
      </c>
      <c r="AI515" s="13">
        <f t="shared" si="93"/>
        <v>0</v>
      </c>
      <c r="AJ515" s="15"/>
    </row>
    <row r="516" spans="1:36" outlineLevel="1" x14ac:dyDescent="0.2">
      <c r="A516" s="14" t="s">
        <v>4012</v>
      </c>
      <c r="B516" s="11" t="str">
        <f>VLOOKUP(D516,'line assign basis'!$A$8:$D$788,2,FALSE)</f>
        <v>LIABILITY CONS RECL</v>
      </c>
      <c r="C516" s="14" t="s">
        <v>1241</v>
      </c>
      <c r="D516" s="14" t="str">
        <f t="shared" si="85"/>
        <v>254001</v>
      </c>
      <c r="E516" s="14">
        <f>IFERROR(VLOOKUP(D516,'line assign basis'!$A$8:$D$622,4,FALSE),"")</f>
        <v>5</v>
      </c>
      <c r="F516" s="32">
        <f>IFERROR(VLOOKUP($D516,'SAP Data'!$A$7:$OA$1791,F$4,FALSE),"")</f>
        <v>1076972.01</v>
      </c>
      <c r="G516" s="32">
        <f>IFERROR(VLOOKUP($D516,'SAP Data'!$A$7:$OA$1791,G$4,FALSE),"")</f>
        <v>0</v>
      </c>
      <c r="H516" s="32">
        <f>IFERROR(VLOOKUP($D516,'SAP Data'!$A$7:$OA$1791,H$4,FALSE),"")</f>
        <v>0</v>
      </c>
      <c r="I516" s="32">
        <f>IFERROR(VLOOKUP($D516,'SAP Data'!$A$7:$OA$1791,I$4,FALSE),"")</f>
        <v>-6608668.5800000001</v>
      </c>
      <c r="J516" s="32">
        <f>IFERROR(VLOOKUP($D516,'SAP Data'!$A$7:$OA$1791,J$4,FALSE),"")</f>
        <v>0</v>
      </c>
      <c r="K516" s="32">
        <f>IFERROR(VLOOKUP($D516,'SAP Data'!$A$7:$OA$1791,K$4,FALSE),"")</f>
        <v>0</v>
      </c>
      <c r="L516" s="32">
        <f>IFERROR(VLOOKUP($D516,'SAP Data'!$A$7:$OA$1791,L$4,FALSE),"")</f>
        <v>-4800520.3600000003</v>
      </c>
      <c r="M516" s="32">
        <f>IFERROR(VLOOKUP($D516,'SAP Data'!$A$7:$OA$1791,M$4,FALSE),"")</f>
        <v>0</v>
      </c>
      <c r="N516" s="32">
        <f>IFERROR(VLOOKUP($D516,'SAP Data'!$A$7:$OA$1791,N$4,FALSE),"")</f>
        <v>0</v>
      </c>
      <c r="O516" s="32">
        <f>IFERROR(VLOOKUP($D516,'SAP Data'!$A$7:$OA$1791,O$4,FALSE),"")</f>
        <v>-7631008.1200000001</v>
      </c>
      <c r="P516" s="32">
        <f>IFERROR(VLOOKUP($D516,'SAP Data'!$A$7:$OA$1791,P$4,FALSE),"")</f>
        <v>0</v>
      </c>
      <c r="Q516" s="32">
        <f>IFERROR(VLOOKUP($D516,'SAP Data'!$A$7:$OA$1791,Q$4,FALSE),"")</f>
        <v>0</v>
      </c>
      <c r="R516" s="32">
        <f>IFERROR(VLOOKUP($D516,'SAP Data'!$A$7:$OA$1791,R$4,FALSE),"")</f>
        <v>-6118057.4800000004</v>
      </c>
      <c r="T516" s="32">
        <f t="shared" si="87"/>
        <v>-1796728.3162500001</v>
      </c>
      <c r="U516" s="13"/>
      <c r="V516" s="32"/>
      <c r="W516" s="13">
        <f t="shared" si="88"/>
        <v>-1796728.3162500001</v>
      </c>
      <c r="Y516" s="13">
        <f t="shared" si="89"/>
        <v>0</v>
      </c>
      <c r="AA516" s="13">
        <f t="shared" si="86"/>
        <v>0</v>
      </c>
      <c r="AC516" s="13">
        <f t="shared" si="90"/>
        <v>0</v>
      </c>
      <c r="AE516" s="13">
        <f t="shared" si="91"/>
        <v>0</v>
      </c>
      <c r="AG516" s="13">
        <f t="shared" si="92"/>
        <v>0</v>
      </c>
      <c r="AI516" s="13">
        <f t="shared" si="93"/>
        <v>0</v>
      </c>
      <c r="AJ516" s="15"/>
    </row>
    <row r="517" spans="1:36" outlineLevel="1" x14ac:dyDescent="0.2">
      <c r="A517" s="14" t="s">
        <v>3026</v>
      </c>
      <c r="B517" s="11" t="str">
        <f>VLOOKUP(D517,'line assign basis'!$A$8:$D$788,2,FALSE)</f>
        <v>N.Mist COH Reg. Liab</v>
      </c>
      <c r="C517" s="14" t="s">
        <v>1244</v>
      </c>
      <c r="D517" s="14" t="str">
        <f t="shared" ref="D517:D548" si="94">RIGHT(C517,6)</f>
        <v>254002</v>
      </c>
      <c r="E517" s="14">
        <f>IFERROR(VLOOKUP(D517,'line assign basis'!$A$8:$D$622,4,FALSE),"")</f>
        <v>3</v>
      </c>
      <c r="F517" s="32">
        <f>IFERROR(VLOOKUP($D517,'SAP Data'!$A$7:$OA$1791,F$4,FALSE),"")</f>
        <v>-1290845.45</v>
      </c>
      <c r="G517" s="32">
        <f>IFERROR(VLOOKUP($D517,'SAP Data'!$A$7:$OA$1791,G$4,FALSE),"")</f>
        <v>-1290845.45</v>
      </c>
      <c r="H517" s="32">
        <f>IFERROR(VLOOKUP($D517,'SAP Data'!$A$7:$OA$1791,H$4,FALSE),"")</f>
        <v>0</v>
      </c>
      <c r="I517" s="32">
        <f>IFERROR(VLOOKUP($D517,'SAP Data'!$A$7:$OA$1791,I$4,FALSE),"")</f>
        <v>0</v>
      </c>
      <c r="J517" s="32">
        <f>IFERROR(VLOOKUP($D517,'SAP Data'!$A$7:$OA$1791,J$4,FALSE),"")</f>
        <v>0</v>
      </c>
      <c r="K517" s="32">
        <f>IFERROR(VLOOKUP($D517,'SAP Data'!$A$7:$OA$1791,K$4,FALSE),"")</f>
        <v>0</v>
      </c>
      <c r="L517" s="32">
        <f>IFERROR(VLOOKUP($D517,'SAP Data'!$A$7:$OA$1791,L$4,FALSE),"")</f>
        <v>0</v>
      </c>
      <c r="M517" s="32">
        <f>IFERROR(VLOOKUP($D517,'SAP Data'!$A$7:$OA$1791,M$4,FALSE),"")</f>
        <v>0</v>
      </c>
      <c r="N517" s="32">
        <f>IFERROR(VLOOKUP($D517,'SAP Data'!$A$7:$OA$1791,N$4,FALSE),"")</f>
        <v>0</v>
      </c>
      <c r="O517" s="32">
        <f>IFERROR(VLOOKUP($D517,'SAP Data'!$A$7:$OA$1791,O$4,FALSE),"")</f>
        <v>0</v>
      </c>
      <c r="P517" s="32">
        <f>IFERROR(VLOOKUP($D517,'SAP Data'!$A$7:$OA$1791,P$4,FALSE),"")</f>
        <v>0</v>
      </c>
      <c r="Q517" s="32">
        <f>IFERROR(VLOOKUP($D517,'SAP Data'!$A$7:$OA$1791,Q$4,FALSE),"")</f>
        <v>0</v>
      </c>
      <c r="R517" s="32">
        <f>IFERROR(VLOOKUP($D517,'SAP Data'!$A$7:$OA$1791,R$4,FALSE),"")</f>
        <v>0</v>
      </c>
      <c r="T517" s="32">
        <f t="shared" si="87"/>
        <v>-161355.68124999999</v>
      </c>
      <c r="U517" s="13"/>
      <c r="V517" s="32"/>
      <c r="W517" s="13">
        <f t="shared" si="88"/>
        <v>0</v>
      </c>
      <c r="Y517" s="13">
        <f t="shared" si="89"/>
        <v>0</v>
      </c>
      <c r="AA517" s="13">
        <f t="shared" si="86"/>
        <v>0</v>
      </c>
      <c r="AC517" s="13">
        <f t="shared" si="90"/>
        <v>-161355.68124999999</v>
      </c>
      <c r="AE517" s="13">
        <f t="shared" si="91"/>
        <v>0</v>
      </c>
      <c r="AG517" s="13">
        <f t="shared" si="92"/>
        <v>0</v>
      </c>
      <c r="AI517" s="13">
        <f t="shared" si="93"/>
        <v>-161355.68124999999</v>
      </c>
      <c r="AJ517" s="15"/>
    </row>
    <row r="518" spans="1:36" outlineLevel="1" x14ac:dyDescent="0.2">
      <c r="A518" s="14" t="s">
        <v>3026</v>
      </c>
      <c r="B518" s="11" t="str">
        <f>VLOOKUP(D518,'line assign basis'!$A$8:$D$788,2,FALSE)</f>
        <v>DEFER NMIST EXPA CR</v>
      </c>
      <c r="C518" s="14" t="s">
        <v>2978</v>
      </c>
      <c r="D518" s="14" t="str">
        <f t="shared" si="94"/>
        <v>254003</v>
      </c>
      <c r="E518" s="14">
        <f>IFERROR(VLOOKUP(D518,'line assign basis'!$A$8:$D$622,4,FALSE),"")</f>
        <v>3</v>
      </c>
      <c r="F518" s="32">
        <f>IFERROR(VLOOKUP($D518,'SAP Data'!$A$7:$OA$1791,F$4,FALSE),"")</f>
        <v>0</v>
      </c>
      <c r="G518" s="32">
        <f>IFERROR(VLOOKUP($D518,'SAP Data'!$A$7:$OA$1791,G$4,FALSE),"")</f>
        <v>0</v>
      </c>
      <c r="H518" s="32">
        <f>IFERROR(VLOOKUP($D518,'SAP Data'!$A$7:$OA$1791,H$4,FALSE),"")</f>
        <v>-1240921.24</v>
      </c>
      <c r="I518" s="32">
        <f>IFERROR(VLOOKUP($D518,'SAP Data'!$A$7:$OA$1791,I$4,FALSE),"")</f>
        <v>-1056576.2</v>
      </c>
      <c r="J518" s="32">
        <f>IFERROR(VLOOKUP($D518,'SAP Data'!$A$7:$OA$1791,J$4,FALSE),"")</f>
        <v>-855381.18</v>
      </c>
      <c r="K518" s="32">
        <f>IFERROR(VLOOKUP($D518,'SAP Data'!$A$7:$OA$1791,K$4,FALSE),"")</f>
        <v>-686148.32</v>
      </c>
      <c r="L518" s="32">
        <f>IFERROR(VLOOKUP($D518,'SAP Data'!$A$7:$OA$1791,L$4,FALSE),"")</f>
        <v>-524130.75</v>
      </c>
      <c r="M518" s="32">
        <f>IFERROR(VLOOKUP($D518,'SAP Data'!$A$7:$OA$1791,M$4,FALSE),"")</f>
        <v>-399311.58</v>
      </c>
      <c r="N518" s="32">
        <f>IFERROR(VLOOKUP($D518,'SAP Data'!$A$7:$OA$1791,N$4,FALSE),"")</f>
        <v>-330694.90000000002</v>
      </c>
      <c r="O518" s="32">
        <f>IFERROR(VLOOKUP($D518,'SAP Data'!$A$7:$OA$1791,O$4,FALSE),"")</f>
        <v>-277149.75</v>
      </c>
      <c r="P518" s="32">
        <f>IFERROR(VLOOKUP($D518,'SAP Data'!$A$7:$OA$1791,P$4,FALSE),"")</f>
        <v>-236256.63</v>
      </c>
      <c r="Q518" s="32">
        <f>IFERROR(VLOOKUP($D518,'SAP Data'!$A$7:$OA$1791,Q$4,FALSE),"")</f>
        <v>-203575.97</v>
      </c>
      <c r="R518" s="32">
        <f>IFERROR(VLOOKUP($D518,'SAP Data'!$A$7:$OA$1791,R$4,FALSE),"")</f>
        <v>-169605.95</v>
      </c>
      <c r="T518" s="32">
        <f t="shared" si="87"/>
        <v>-491245.79124999995</v>
      </c>
      <c r="U518" s="13"/>
      <c r="V518" s="32"/>
      <c r="W518" s="13">
        <f t="shared" si="88"/>
        <v>0</v>
      </c>
      <c r="Y518" s="13">
        <f t="shared" si="89"/>
        <v>0</v>
      </c>
      <c r="AA518" s="13">
        <f t="shared" si="86"/>
        <v>0</v>
      </c>
      <c r="AC518" s="13">
        <f t="shared" si="90"/>
        <v>-491245.79124999995</v>
      </c>
      <c r="AE518" s="13">
        <f t="shared" si="91"/>
        <v>0</v>
      </c>
      <c r="AG518" s="13">
        <f t="shared" si="92"/>
        <v>0</v>
      </c>
      <c r="AI518" s="13">
        <f t="shared" si="93"/>
        <v>-491245.79124999995</v>
      </c>
      <c r="AJ518" s="15"/>
    </row>
    <row r="519" spans="1:36" outlineLevel="1" x14ac:dyDescent="0.2">
      <c r="A519" s="14" t="s">
        <v>4063</v>
      </c>
      <c r="B519" s="11" t="str">
        <f>VLOOKUP(D519,'line assign basis'!$A$8:$D$788,2,FALSE)</f>
        <v>Tax - EDIT -Plant LT</v>
      </c>
      <c r="C519" s="14" t="s">
        <v>1247</v>
      </c>
      <c r="D519" s="14" t="str">
        <f t="shared" si="94"/>
        <v>254100</v>
      </c>
      <c r="E519" s="14">
        <f>IFERROR(VLOOKUP(D519,'line assign basis'!$A$8:$D$622,4,FALSE),"")</f>
        <v>3</v>
      </c>
      <c r="F519" s="32">
        <f>IFERROR(VLOOKUP($D519,'SAP Data'!$A$7:$OA$1791,F$4,FALSE),"")</f>
        <v>-192901965</v>
      </c>
      <c r="G519" s="32">
        <f>IFERROR(VLOOKUP($D519,'SAP Data'!$A$7:$OA$1791,G$4,FALSE),"")</f>
        <v>-125471409</v>
      </c>
      <c r="H519" s="32">
        <f>IFERROR(VLOOKUP($D519,'SAP Data'!$A$7:$OA$1791,H$4,FALSE),"")</f>
        <v>-124103468</v>
      </c>
      <c r="I519" s="32">
        <f>IFERROR(VLOOKUP($D519,'SAP Data'!$A$7:$OA$1791,I$4,FALSE),"")</f>
        <v>-124448682</v>
      </c>
      <c r="J519" s="32">
        <f>IFERROR(VLOOKUP($D519,'SAP Data'!$A$7:$OA$1791,J$4,FALSE),"")</f>
        <v>-123531462</v>
      </c>
      <c r="K519" s="32">
        <f>IFERROR(VLOOKUP($D519,'SAP Data'!$A$7:$OA$1791,K$4,FALSE),"")</f>
        <v>-122835895</v>
      </c>
      <c r="L519" s="32">
        <f>IFERROR(VLOOKUP($D519,'SAP Data'!$A$7:$OA$1791,L$4,FALSE),"")</f>
        <v>-122463269</v>
      </c>
      <c r="M519" s="32">
        <f>IFERROR(VLOOKUP($D519,'SAP Data'!$A$7:$OA$1791,M$4,FALSE),"")</f>
        <v>-122295666</v>
      </c>
      <c r="N519" s="32">
        <f>IFERROR(VLOOKUP($D519,'SAP Data'!$A$7:$OA$1791,N$4,FALSE),"")</f>
        <v>-122419546</v>
      </c>
      <c r="O519" s="32">
        <f>IFERROR(VLOOKUP($D519,'SAP Data'!$A$7:$OA$1791,O$4,FALSE),"")</f>
        <v>-122737345</v>
      </c>
      <c r="P519" s="32">
        <f>IFERROR(VLOOKUP($D519,'SAP Data'!$A$7:$OA$1791,P$4,FALSE),"")</f>
        <v>-123168456</v>
      </c>
      <c r="Q519" s="32">
        <f>IFERROR(VLOOKUP($D519,'SAP Data'!$A$7:$OA$1791,Q$4,FALSE),"")</f>
        <v>-123558863</v>
      </c>
      <c r="R519" s="32">
        <f>IFERROR(VLOOKUP($D519,'SAP Data'!$A$7:$OA$1791,R$4,FALSE),"")</f>
        <v>-123857089</v>
      </c>
      <c r="T519" s="32">
        <f t="shared" si="87"/>
        <v>-126284465.66666667</v>
      </c>
      <c r="U519" s="13"/>
      <c r="V519" s="32"/>
      <c r="W519" s="13">
        <f t="shared" si="88"/>
        <v>0</v>
      </c>
      <c r="Y519" s="13">
        <f t="shared" si="89"/>
        <v>0</v>
      </c>
      <c r="AA519" s="211">
        <f>AM32</f>
        <v>-14319094.945371917</v>
      </c>
      <c r="AC519" s="13">
        <f t="shared" si="90"/>
        <v>-111965370.72129476</v>
      </c>
      <c r="AE519" s="13">
        <f t="shared" si="91"/>
        <v>0</v>
      </c>
      <c r="AG519" s="13">
        <f t="shared" si="92"/>
        <v>0</v>
      </c>
      <c r="AI519" s="13">
        <f t="shared" si="93"/>
        <v>-126284465.66666667</v>
      </c>
      <c r="AJ519" s="15"/>
    </row>
    <row r="520" spans="1:36" outlineLevel="1" x14ac:dyDescent="0.2">
      <c r="A520" s="14" t="s">
        <v>4063</v>
      </c>
      <c r="B520" s="11" t="str">
        <f>VLOOKUP(D520,'line assign basis'!$A$8:$D$788,2,FALSE)</f>
        <v>REG LIAB-TAX-EDIT-PL</v>
      </c>
      <c r="C520" s="14" t="s">
        <v>2979</v>
      </c>
      <c r="D520" s="14" t="str">
        <f t="shared" si="94"/>
        <v>254101</v>
      </c>
      <c r="E520" s="14">
        <f>IFERROR(VLOOKUP(D520,'line assign basis'!$A$8:$D$622,4,FALSE),"")</f>
        <v>3</v>
      </c>
      <c r="F520" s="32">
        <f>IFERROR(VLOOKUP($D520,'SAP Data'!$A$7:$OA$1791,F$4,FALSE),"")</f>
        <v>0</v>
      </c>
      <c r="G520" s="32">
        <f>IFERROR(VLOOKUP($D520,'SAP Data'!$A$7:$OA$1791,G$4,FALSE),"")</f>
        <v>-14153633</v>
      </c>
      <c r="H520" s="32">
        <f>IFERROR(VLOOKUP($D520,'SAP Data'!$A$7:$OA$1791,H$4,FALSE),"")</f>
        <v>-14126064</v>
      </c>
      <c r="I520" s="32">
        <f>IFERROR(VLOOKUP($D520,'SAP Data'!$A$7:$OA$1791,I$4,FALSE),"")</f>
        <v>-14080171</v>
      </c>
      <c r="J520" s="32">
        <f>IFERROR(VLOOKUP($D520,'SAP Data'!$A$7:$OA$1791,J$4,FALSE),"")</f>
        <v>-13927229</v>
      </c>
      <c r="K520" s="32">
        <f>IFERROR(VLOOKUP($D520,'SAP Data'!$A$7:$OA$1791,K$4,FALSE),"")</f>
        <v>-13811246</v>
      </c>
      <c r="L520" s="32">
        <f>IFERROR(VLOOKUP($D520,'SAP Data'!$A$7:$OA$1791,L$4,FALSE),"")</f>
        <v>-13749112</v>
      </c>
      <c r="M520" s="32">
        <f>IFERROR(VLOOKUP($D520,'SAP Data'!$A$7:$OA$1791,M$4,FALSE),"")</f>
        <v>-13721165</v>
      </c>
      <c r="N520" s="32">
        <f>IFERROR(VLOOKUP($D520,'SAP Data'!$A$7:$OA$1791,N$4,FALSE),"")</f>
        <v>-13741821</v>
      </c>
      <c r="O520" s="32">
        <f>IFERROR(VLOOKUP($D520,'SAP Data'!$A$7:$OA$1791,O$4,FALSE),"")</f>
        <v>-13794813</v>
      </c>
      <c r="P520" s="32">
        <f>IFERROR(VLOOKUP($D520,'SAP Data'!$A$7:$OA$1791,P$4,FALSE),"")</f>
        <v>-13866699</v>
      </c>
      <c r="Q520" s="32">
        <f>IFERROR(VLOOKUP($D520,'SAP Data'!$A$7:$OA$1791,Q$4,FALSE),"")</f>
        <v>-13931798</v>
      </c>
      <c r="R520" s="32">
        <f>IFERROR(VLOOKUP($D520,'SAP Data'!$A$7:$OA$1791,R$4,FALSE),"")</f>
        <v>-13981526</v>
      </c>
      <c r="T520" s="32">
        <f t="shared" si="87"/>
        <v>-13324542.833333334</v>
      </c>
      <c r="U520" s="13"/>
      <c r="V520" s="32"/>
      <c r="W520" s="13">
        <f t="shared" si="88"/>
        <v>0</v>
      </c>
      <c r="Y520" s="13">
        <f t="shared" si="89"/>
        <v>0</v>
      </c>
      <c r="AA520" s="13">
        <f t="shared" ref="AA520:AA551" si="95">_xlfn.IFS($D520="252012",AI520*$AM$21,$D520="252014",AI520*$AM$21,$D520="252022",AI520*$AM$21,$D520="252024",AI520*$AM$21,$D520="252032",AI520*$AM$21,$D520="252034",AI520*$AM$21,$E520=3,AI520*0,$E520="3P",AI520*$AM$16,$E520="3D",AI520*$AM$17,$E520="3G",AI520*$AM$19,$E520="3L",AI520*$AM$20,$E520&lt;=2,0,$E520&gt;=4,0)</f>
        <v>0</v>
      </c>
      <c r="AC520" s="13">
        <f t="shared" si="90"/>
        <v>-13324542.833333334</v>
      </c>
      <c r="AE520" s="13">
        <f t="shared" si="91"/>
        <v>0</v>
      </c>
      <c r="AG520" s="13">
        <f t="shared" si="92"/>
        <v>0</v>
      </c>
      <c r="AI520" s="13">
        <f t="shared" si="93"/>
        <v>-13324542.833333334</v>
      </c>
      <c r="AJ520" s="15"/>
    </row>
    <row r="521" spans="1:36" outlineLevel="1" x14ac:dyDescent="0.2">
      <c r="A521" s="14" t="s">
        <v>4063</v>
      </c>
      <c r="B521" s="11" t="str">
        <f>VLOOKUP(D521,'line assign basis'!$A$8:$D$788,2,FALSE)</f>
        <v>REG LIAB-TAX-EDIT-GR</v>
      </c>
      <c r="C521" s="14" t="s">
        <v>2980</v>
      </c>
      <c r="D521" s="14" t="str">
        <f t="shared" si="94"/>
        <v>254102</v>
      </c>
      <c r="E521" s="14">
        <f>IFERROR(VLOOKUP(D521,'line assign basis'!$A$8:$D$622,4,FALSE),"")</f>
        <v>3</v>
      </c>
      <c r="F521" s="32">
        <f>IFERROR(VLOOKUP($D521,'SAP Data'!$A$7:$OA$1791,F$4,FALSE),"")</f>
        <v>0</v>
      </c>
      <c r="G521" s="32">
        <f>IFERROR(VLOOKUP($D521,'SAP Data'!$A$7:$OA$1791,G$4,FALSE),"")</f>
        <v>-53190899</v>
      </c>
      <c r="H521" s="32">
        <f>IFERROR(VLOOKUP($D521,'SAP Data'!$A$7:$OA$1791,H$4,FALSE),"")</f>
        <v>-52564388</v>
      </c>
      <c r="I521" s="32">
        <f>IFERROR(VLOOKUP($D521,'SAP Data'!$A$7:$OA$1791,I$4,FALSE),"")</f>
        <v>-52475931</v>
      </c>
      <c r="J521" s="32">
        <f>IFERROR(VLOOKUP($D521,'SAP Data'!$A$7:$OA$1791,J$4,FALSE),"")</f>
        <v>-51794170</v>
      </c>
      <c r="K521" s="32">
        <f>IFERROR(VLOOKUP($D521,'SAP Data'!$A$7:$OA$1791,K$4,FALSE),"")</f>
        <v>-51277161</v>
      </c>
      <c r="L521" s="32">
        <f>IFERROR(VLOOKUP($D521,'SAP Data'!$A$7:$OA$1791,L$4,FALSE),"")</f>
        <v>-51000191</v>
      </c>
      <c r="M521" s="32">
        <f>IFERROR(VLOOKUP($D521,'SAP Data'!$A$7:$OA$1791,M$4,FALSE),"")</f>
        <v>-50875612</v>
      </c>
      <c r="N521" s="32">
        <f>IFERROR(VLOOKUP($D521,'SAP Data'!$A$7:$OA$1791,N$4,FALSE),"")</f>
        <v>-50967690</v>
      </c>
      <c r="O521" s="32">
        <f>IFERROR(VLOOKUP($D521,'SAP Data'!$A$7:$OA$1791,O$4,FALSE),"")</f>
        <v>-51203907</v>
      </c>
      <c r="P521" s="32">
        <f>IFERROR(VLOOKUP($D521,'SAP Data'!$A$7:$OA$1791,P$4,FALSE),"")</f>
        <v>-51524348</v>
      </c>
      <c r="Q521" s="32">
        <f>IFERROR(VLOOKUP($D521,'SAP Data'!$A$7:$OA$1791,Q$4,FALSE),"")</f>
        <v>-51814533</v>
      </c>
      <c r="R521" s="32">
        <f>IFERROR(VLOOKUP($D521,'SAP Data'!$A$7:$OA$1791,R$4,FALSE),"")</f>
        <v>-52036202</v>
      </c>
      <c r="T521" s="32">
        <f t="shared" si="87"/>
        <v>-49558910.916666664</v>
      </c>
      <c r="U521" s="13"/>
      <c r="V521" s="32"/>
      <c r="W521" s="13">
        <f t="shared" si="88"/>
        <v>0</v>
      </c>
      <c r="Y521" s="13">
        <f t="shared" si="89"/>
        <v>0</v>
      </c>
      <c r="AA521" s="13">
        <f t="shared" si="95"/>
        <v>0</v>
      </c>
      <c r="AC521" s="13">
        <f t="shared" si="90"/>
        <v>-49558910.916666664</v>
      </c>
      <c r="AE521" s="13">
        <f t="shared" si="91"/>
        <v>0</v>
      </c>
      <c r="AG521" s="13">
        <f t="shared" si="92"/>
        <v>0</v>
      </c>
      <c r="AI521" s="13">
        <f t="shared" si="93"/>
        <v>-49558910.916666664</v>
      </c>
      <c r="AJ521" s="15"/>
    </row>
    <row r="522" spans="1:36" outlineLevel="1" x14ac:dyDescent="0.2">
      <c r="B522" s="11" t="str">
        <f>VLOOKUP(D522,'line assign basis'!$A$8:$D$788,2,FALSE)</f>
        <v>Tax - EDIT -Other LT</v>
      </c>
      <c r="C522" s="14" t="s">
        <v>1250</v>
      </c>
      <c r="D522" s="14" t="str">
        <f t="shared" si="94"/>
        <v>254105</v>
      </c>
      <c r="E522" s="14">
        <f>IFERROR(VLOOKUP(D522,'line assign basis'!$A$8:$D$622,4,FALSE),"")</f>
        <v>2</v>
      </c>
      <c r="F522" s="32">
        <f>IFERROR(VLOOKUP($D522,'SAP Data'!$A$7:$OA$1791,F$4,FALSE),"")</f>
        <v>434174</v>
      </c>
      <c r="G522" s="32">
        <f>IFERROR(VLOOKUP($D522,'SAP Data'!$A$7:$OA$1791,G$4,FALSE),"")</f>
        <v>0</v>
      </c>
      <c r="H522" s="32">
        <f>IFERROR(VLOOKUP($D522,'SAP Data'!$A$7:$OA$1791,H$4,FALSE),"")</f>
        <v>0</v>
      </c>
      <c r="I522" s="32">
        <f>IFERROR(VLOOKUP($D522,'SAP Data'!$A$7:$OA$1791,I$4,FALSE),"")</f>
        <v>0</v>
      </c>
      <c r="J522" s="32">
        <f>IFERROR(VLOOKUP($D522,'SAP Data'!$A$7:$OA$1791,J$4,FALSE),"")</f>
        <v>0</v>
      </c>
      <c r="K522" s="32">
        <f>IFERROR(VLOOKUP($D522,'SAP Data'!$A$7:$OA$1791,K$4,FALSE),"")</f>
        <v>0</v>
      </c>
      <c r="L522" s="32">
        <f>IFERROR(VLOOKUP($D522,'SAP Data'!$A$7:$OA$1791,L$4,FALSE),"")</f>
        <v>0</v>
      </c>
      <c r="M522" s="32">
        <f>IFERROR(VLOOKUP($D522,'SAP Data'!$A$7:$OA$1791,M$4,FALSE),"")</f>
        <v>0</v>
      </c>
      <c r="N522" s="32">
        <f>IFERROR(VLOOKUP($D522,'SAP Data'!$A$7:$OA$1791,N$4,FALSE),"")</f>
        <v>0</v>
      </c>
      <c r="O522" s="32">
        <f>IFERROR(VLOOKUP($D522,'SAP Data'!$A$7:$OA$1791,O$4,FALSE),"")</f>
        <v>0</v>
      </c>
      <c r="P522" s="32">
        <f>IFERROR(VLOOKUP($D522,'SAP Data'!$A$7:$OA$1791,P$4,FALSE),"")</f>
        <v>0</v>
      </c>
      <c r="Q522" s="32">
        <f>IFERROR(VLOOKUP($D522,'SAP Data'!$A$7:$OA$1791,Q$4,FALSE),"")</f>
        <v>0</v>
      </c>
      <c r="R522" s="32">
        <f>IFERROR(VLOOKUP($D522,'SAP Data'!$A$7:$OA$1791,R$4,FALSE),"")</f>
        <v>0</v>
      </c>
      <c r="T522" s="32">
        <f t="shared" si="87"/>
        <v>18090.583333333332</v>
      </c>
      <c r="U522" s="13"/>
      <c r="V522" s="32"/>
      <c r="W522" s="13">
        <f t="shared" si="88"/>
        <v>0</v>
      </c>
      <c r="Y522" s="13">
        <f t="shared" si="89"/>
        <v>0</v>
      </c>
      <c r="AA522" s="13">
        <f t="shared" si="95"/>
        <v>0</v>
      </c>
      <c r="AC522" s="13">
        <f t="shared" si="90"/>
        <v>0</v>
      </c>
      <c r="AE522" s="13">
        <f t="shared" si="91"/>
        <v>18090.583333333332</v>
      </c>
      <c r="AG522" s="13">
        <f t="shared" si="92"/>
        <v>0</v>
      </c>
      <c r="AI522" s="13">
        <f t="shared" si="93"/>
        <v>0</v>
      </c>
      <c r="AJ522" s="15"/>
    </row>
    <row r="523" spans="1:36" outlineLevel="1" x14ac:dyDescent="0.2">
      <c r="A523" s="14" t="s">
        <v>4063</v>
      </c>
      <c r="B523" s="11" t="str">
        <f>VLOOKUP(D523,'line assign basis'!$A$8:$D$788,2,FALSE)</f>
        <v>Tax -EDIT-Gas Res LT</v>
      </c>
      <c r="C523" s="14" t="s">
        <v>1253</v>
      </c>
      <c r="D523" s="14" t="str">
        <f t="shared" si="94"/>
        <v>254110</v>
      </c>
      <c r="E523" s="14">
        <f>IFERROR(VLOOKUP(D523,'line assign basis'!$A$8:$D$622,4,FALSE),"")</f>
        <v>3</v>
      </c>
      <c r="F523" s="32">
        <f>IFERROR(VLOOKUP($D523,'SAP Data'!$A$7:$OA$1791,F$4,FALSE),"")</f>
        <v>-11073547</v>
      </c>
      <c r="G523" s="32">
        <f>IFERROR(VLOOKUP($D523,'SAP Data'!$A$7:$OA$1791,G$4,FALSE),"")</f>
        <v>-8131984</v>
      </c>
      <c r="H523" s="32">
        <f>IFERROR(VLOOKUP($D523,'SAP Data'!$A$7:$OA$1791,H$4,FALSE),"")</f>
        <v>-7787468</v>
      </c>
      <c r="I523" s="32">
        <f>IFERROR(VLOOKUP($D523,'SAP Data'!$A$7:$OA$1791,I$4,FALSE),"")</f>
        <v>-7213967</v>
      </c>
      <c r="J523" s="32">
        <f>IFERROR(VLOOKUP($D523,'SAP Data'!$A$7:$OA$1791,J$4,FALSE),"")</f>
        <v>-6390655</v>
      </c>
      <c r="K523" s="32">
        <f>IFERROR(VLOOKUP($D523,'SAP Data'!$A$7:$OA$1791,K$4,FALSE),"")</f>
        <v>-5766303</v>
      </c>
      <c r="L523" s="32">
        <f>IFERROR(VLOOKUP($D523,'SAP Data'!$A$7:$OA$1791,L$4,FALSE),"")</f>
        <v>-5431828</v>
      </c>
      <c r="M523" s="32">
        <f>IFERROR(VLOOKUP($D523,'SAP Data'!$A$7:$OA$1791,M$4,FALSE),"")</f>
        <v>-5281384</v>
      </c>
      <c r="N523" s="32">
        <f>IFERROR(VLOOKUP($D523,'SAP Data'!$A$7:$OA$1791,N$4,FALSE),"")</f>
        <v>-5392580</v>
      </c>
      <c r="O523" s="32">
        <f>IFERROR(VLOOKUP($D523,'SAP Data'!$A$7:$OA$1791,O$4,FALSE),"")</f>
        <v>-5677841</v>
      </c>
      <c r="P523" s="32">
        <f>IFERROR(VLOOKUP($D523,'SAP Data'!$A$7:$OA$1791,P$4,FALSE),"")</f>
        <v>-6064813</v>
      </c>
      <c r="Q523" s="32">
        <f>IFERROR(VLOOKUP($D523,'SAP Data'!$A$7:$OA$1791,Q$4,FALSE),"")</f>
        <v>-6415249</v>
      </c>
      <c r="R523" s="32">
        <f>IFERROR(VLOOKUP($D523,'SAP Data'!$A$7:$OA$1791,R$4,FALSE),"")</f>
        <v>-6682941</v>
      </c>
      <c r="T523" s="32">
        <f t="shared" si="87"/>
        <v>-6536026.333333333</v>
      </c>
      <c r="U523" s="13"/>
      <c r="V523" s="32"/>
      <c r="W523" s="13">
        <f t="shared" si="88"/>
        <v>0</v>
      </c>
      <c r="Y523" s="13">
        <f t="shared" si="89"/>
        <v>0</v>
      </c>
      <c r="AA523" s="13">
        <f t="shared" si="95"/>
        <v>0</v>
      </c>
      <c r="AC523" s="13">
        <f t="shared" si="90"/>
        <v>-6536026.333333333</v>
      </c>
      <c r="AE523" s="13">
        <f t="shared" si="91"/>
        <v>0</v>
      </c>
      <c r="AG523" s="13">
        <f t="shared" si="92"/>
        <v>0</v>
      </c>
      <c r="AI523" s="13">
        <f t="shared" si="93"/>
        <v>-6536026.333333333</v>
      </c>
      <c r="AJ523" s="15"/>
    </row>
    <row r="524" spans="1:36" outlineLevel="1" x14ac:dyDescent="0.2">
      <c r="B524" s="11" t="str">
        <f>VLOOKUP(D524,'line assign basis'!$A$8:$D$788,2,FALSE)</f>
        <v>Tx Rfrm Df-OR ROO-LT</v>
      </c>
      <c r="C524" s="14" t="s">
        <v>1256</v>
      </c>
      <c r="D524" s="14" t="str">
        <f t="shared" si="94"/>
        <v>254115</v>
      </c>
      <c r="E524" s="14">
        <f>IFERROR(VLOOKUP(D524,'line assign basis'!$A$8:$D$622,4,FALSE),"")</f>
        <v>2</v>
      </c>
      <c r="F524" s="32">
        <f>IFERROR(VLOOKUP($D524,'SAP Data'!$A$7:$OA$1791,F$4,FALSE),"")</f>
        <v>0</v>
      </c>
      <c r="G524" s="32">
        <f>IFERROR(VLOOKUP($D524,'SAP Data'!$A$7:$OA$1791,G$4,FALSE),"")</f>
        <v>0</v>
      </c>
      <c r="H524" s="32">
        <f>IFERROR(VLOOKUP($D524,'SAP Data'!$A$7:$OA$1791,H$4,FALSE),"")</f>
        <v>0</v>
      </c>
      <c r="I524" s="32">
        <f>IFERROR(VLOOKUP($D524,'SAP Data'!$A$7:$OA$1791,I$4,FALSE),"")</f>
        <v>0</v>
      </c>
      <c r="J524" s="32">
        <f>IFERROR(VLOOKUP($D524,'SAP Data'!$A$7:$OA$1791,J$4,FALSE),"")</f>
        <v>0</v>
      </c>
      <c r="K524" s="32">
        <f>IFERROR(VLOOKUP($D524,'SAP Data'!$A$7:$OA$1791,K$4,FALSE),"")</f>
        <v>0</v>
      </c>
      <c r="L524" s="32">
        <f>IFERROR(VLOOKUP($D524,'SAP Data'!$A$7:$OA$1791,L$4,FALSE),"")</f>
        <v>0</v>
      </c>
      <c r="M524" s="32">
        <f>IFERROR(VLOOKUP($D524,'SAP Data'!$A$7:$OA$1791,M$4,FALSE),"")</f>
        <v>0</v>
      </c>
      <c r="N524" s="32">
        <f>IFERROR(VLOOKUP($D524,'SAP Data'!$A$7:$OA$1791,N$4,FALSE),"")</f>
        <v>0</v>
      </c>
      <c r="O524" s="32">
        <f>IFERROR(VLOOKUP($D524,'SAP Data'!$A$7:$OA$1791,O$4,FALSE),"")</f>
        <v>0</v>
      </c>
      <c r="P524" s="32">
        <f>IFERROR(VLOOKUP($D524,'SAP Data'!$A$7:$OA$1791,P$4,FALSE),"")</f>
        <v>0</v>
      </c>
      <c r="Q524" s="32">
        <f>IFERROR(VLOOKUP($D524,'SAP Data'!$A$7:$OA$1791,Q$4,FALSE),"")</f>
        <v>0</v>
      </c>
      <c r="R524" s="32">
        <f>IFERROR(VLOOKUP($D524,'SAP Data'!$A$7:$OA$1791,R$4,FALSE),"")</f>
        <v>0</v>
      </c>
      <c r="T524" s="32">
        <f t="shared" si="87"/>
        <v>0</v>
      </c>
      <c r="U524" s="13"/>
      <c r="V524" s="32"/>
      <c r="W524" s="13">
        <f t="shared" si="88"/>
        <v>0</v>
      </c>
      <c r="Y524" s="13">
        <f t="shared" si="89"/>
        <v>0</v>
      </c>
      <c r="AA524" s="13">
        <f t="shared" si="95"/>
        <v>0</v>
      </c>
      <c r="AC524" s="13">
        <f t="shared" si="90"/>
        <v>0</v>
      </c>
      <c r="AE524" s="13">
        <f t="shared" si="91"/>
        <v>0</v>
      </c>
      <c r="AG524" s="13">
        <f t="shared" si="92"/>
        <v>0</v>
      </c>
      <c r="AI524" s="13">
        <f t="shared" si="93"/>
        <v>0</v>
      </c>
      <c r="AJ524" s="15"/>
    </row>
    <row r="525" spans="1:36" outlineLevel="1" x14ac:dyDescent="0.2">
      <c r="B525" s="11" t="str">
        <f>VLOOKUP(D525,'line assign basis'!$A$8:$D$788,2,FALSE)</f>
        <v>Tx Rfrm Df-WA ROO-LT</v>
      </c>
      <c r="C525" s="14" t="s">
        <v>1259</v>
      </c>
      <c r="D525" s="14" t="str">
        <f t="shared" si="94"/>
        <v>254120</v>
      </c>
      <c r="E525" s="14">
        <f>IFERROR(VLOOKUP(D525,'line assign basis'!$A$8:$D$622,4,FALSE),"")</f>
        <v>2</v>
      </c>
      <c r="F525" s="32">
        <f>IFERROR(VLOOKUP($D525,'SAP Data'!$A$7:$OA$1791,F$4,FALSE),"")</f>
        <v>-1696112.47</v>
      </c>
      <c r="G525" s="32">
        <f>IFERROR(VLOOKUP($D525,'SAP Data'!$A$7:$OA$1791,G$4,FALSE),"")</f>
        <v>-2100000.0099999998</v>
      </c>
      <c r="H525" s="32">
        <f>IFERROR(VLOOKUP($D525,'SAP Data'!$A$7:$OA$1791,H$4,FALSE),"")</f>
        <v>0</v>
      </c>
      <c r="I525" s="32">
        <f>IFERROR(VLOOKUP($D525,'SAP Data'!$A$7:$OA$1791,I$4,FALSE),"")</f>
        <v>0</v>
      </c>
      <c r="J525" s="32">
        <f>IFERROR(VLOOKUP($D525,'SAP Data'!$A$7:$OA$1791,J$4,FALSE),"")</f>
        <v>0</v>
      </c>
      <c r="K525" s="32">
        <f>IFERROR(VLOOKUP($D525,'SAP Data'!$A$7:$OA$1791,K$4,FALSE),"")</f>
        <v>0</v>
      </c>
      <c r="L525" s="32">
        <f>IFERROR(VLOOKUP($D525,'SAP Data'!$A$7:$OA$1791,L$4,FALSE),"")</f>
        <v>0</v>
      </c>
      <c r="M525" s="32">
        <f>IFERROR(VLOOKUP($D525,'SAP Data'!$A$7:$OA$1791,M$4,FALSE),"")</f>
        <v>0</v>
      </c>
      <c r="N525" s="32">
        <f>IFERROR(VLOOKUP($D525,'SAP Data'!$A$7:$OA$1791,N$4,FALSE),"")</f>
        <v>0</v>
      </c>
      <c r="O525" s="32">
        <f>IFERROR(VLOOKUP($D525,'SAP Data'!$A$7:$OA$1791,O$4,FALSE),"")</f>
        <v>0</v>
      </c>
      <c r="P525" s="32">
        <f>IFERROR(VLOOKUP($D525,'SAP Data'!$A$7:$OA$1791,P$4,FALSE),"")</f>
        <v>0</v>
      </c>
      <c r="Q525" s="32">
        <f>IFERROR(VLOOKUP($D525,'SAP Data'!$A$7:$OA$1791,Q$4,FALSE),"")</f>
        <v>0</v>
      </c>
      <c r="R525" s="32">
        <f>IFERROR(VLOOKUP($D525,'SAP Data'!$A$7:$OA$1791,R$4,FALSE),"")</f>
        <v>0</v>
      </c>
      <c r="T525" s="32">
        <f t="shared" si="87"/>
        <v>-245671.35374999998</v>
      </c>
      <c r="U525" s="13"/>
      <c r="V525" s="32"/>
      <c r="W525" s="13">
        <f t="shared" si="88"/>
        <v>0</v>
      </c>
      <c r="Y525" s="13">
        <f t="shared" si="89"/>
        <v>0</v>
      </c>
      <c r="AA525" s="13">
        <f t="shared" si="95"/>
        <v>0</v>
      </c>
      <c r="AC525" s="13">
        <f t="shared" si="90"/>
        <v>0</v>
      </c>
      <c r="AE525" s="13">
        <f t="shared" si="91"/>
        <v>-245671.35374999998</v>
      </c>
      <c r="AG525" s="13">
        <f t="shared" si="92"/>
        <v>0</v>
      </c>
      <c r="AI525" s="13">
        <f t="shared" si="93"/>
        <v>0</v>
      </c>
      <c r="AJ525" s="15"/>
    </row>
    <row r="526" spans="1:36" outlineLevel="1" x14ac:dyDescent="0.2">
      <c r="B526" s="11" t="str">
        <f>VLOOKUP(D526,'line assign basis'!$A$8:$D$788,2,FALSE)</f>
        <v>WA INTERIM PER TAX A</v>
      </c>
      <c r="C526" s="14" t="s">
        <v>2982</v>
      </c>
      <c r="D526" s="14" t="str">
        <f t="shared" si="94"/>
        <v>254121</v>
      </c>
      <c r="E526" s="14">
        <f>IFERROR(VLOOKUP(D526,'line assign basis'!$A$8:$D$622,4,FALSE),"")</f>
        <v>2</v>
      </c>
      <c r="F526" s="32">
        <f>IFERROR(VLOOKUP($D526,'SAP Data'!$A$7:$OA$1791,F$4,FALSE),"")</f>
        <v>0</v>
      </c>
      <c r="G526" s="32">
        <f>IFERROR(VLOOKUP($D526,'SAP Data'!$A$7:$OA$1791,G$4,FALSE),"")</f>
        <v>0</v>
      </c>
      <c r="H526" s="32">
        <f>IFERROR(VLOOKUP($D526,'SAP Data'!$A$7:$OA$1791,H$4,FALSE),"")</f>
        <v>-2010393.89</v>
      </c>
      <c r="I526" s="32">
        <f>IFERROR(VLOOKUP($D526,'SAP Data'!$A$7:$OA$1791,I$4,FALSE),"")</f>
        <v>-1699899.7</v>
      </c>
      <c r="J526" s="32">
        <f>IFERROR(VLOOKUP($D526,'SAP Data'!$A$7:$OA$1791,J$4,FALSE),"")</f>
        <v>-1355052.46</v>
      </c>
      <c r="K526" s="32">
        <f>IFERROR(VLOOKUP($D526,'SAP Data'!$A$7:$OA$1791,K$4,FALSE),"")</f>
        <v>-1066965.6299999999</v>
      </c>
      <c r="L526" s="32">
        <f>IFERROR(VLOOKUP($D526,'SAP Data'!$A$7:$OA$1791,L$4,FALSE),"")</f>
        <v>-787168.75</v>
      </c>
      <c r="M526" s="32">
        <f>IFERROR(VLOOKUP($D526,'SAP Data'!$A$7:$OA$1791,M$4,FALSE),"")</f>
        <v>-574310.06999999995</v>
      </c>
      <c r="N526" s="32">
        <f>IFERROR(VLOOKUP($D526,'SAP Data'!$A$7:$OA$1791,N$4,FALSE),"")</f>
        <v>-455943</v>
      </c>
      <c r="O526" s="32">
        <f>IFERROR(VLOOKUP($D526,'SAP Data'!$A$7:$OA$1791,O$4,FALSE),"")</f>
        <v>-363171.55</v>
      </c>
      <c r="P526" s="32">
        <f>IFERROR(VLOOKUP($D526,'SAP Data'!$A$7:$OA$1791,P$4,FALSE),"")</f>
        <v>-289259.59000000003</v>
      </c>
      <c r="Q526" s="32">
        <f>IFERROR(VLOOKUP($D526,'SAP Data'!$A$7:$OA$1791,Q$4,FALSE),"")</f>
        <v>-228619.88</v>
      </c>
      <c r="R526" s="32">
        <f>IFERROR(VLOOKUP($D526,'SAP Data'!$A$7:$OA$1791,R$4,FALSE),"")</f>
        <v>-165054.29</v>
      </c>
      <c r="T526" s="32">
        <f t="shared" si="87"/>
        <v>-742775.97208333341</v>
      </c>
      <c r="U526" s="13"/>
      <c r="V526" s="32"/>
      <c r="W526" s="13">
        <f t="shared" si="88"/>
        <v>0</v>
      </c>
      <c r="Y526" s="13">
        <f t="shared" si="89"/>
        <v>0</v>
      </c>
      <c r="AA526" s="13">
        <f t="shared" si="95"/>
        <v>0</v>
      </c>
      <c r="AC526" s="13">
        <f t="shared" si="90"/>
        <v>0</v>
      </c>
      <c r="AE526" s="13">
        <f t="shared" si="91"/>
        <v>-742775.97208333341</v>
      </c>
      <c r="AG526" s="13">
        <f t="shared" si="92"/>
        <v>0</v>
      </c>
      <c r="AI526" s="13">
        <f t="shared" si="93"/>
        <v>0</v>
      </c>
      <c r="AJ526" s="15"/>
    </row>
    <row r="527" spans="1:36" outlineLevel="1" x14ac:dyDescent="0.2">
      <c r="B527" s="11" t="str">
        <f>VLOOKUP(D527,'line assign basis'!$A$8:$D$788,2,FALSE)</f>
        <v>Tx Rfrm Df-OR Rsv-LT</v>
      </c>
      <c r="C527" s="14" t="s">
        <v>1262</v>
      </c>
      <c r="D527" s="14" t="str">
        <f t="shared" si="94"/>
        <v>254125</v>
      </c>
      <c r="E527" s="14">
        <f>IFERROR(VLOOKUP(D527,'line assign basis'!$A$8:$D$622,4,FALSE),"")</f>
        <v>2</v>
      </c>
      <c r="F527" s="32">
        <f>IFERROR(VLOOKUP($D527,'SAP Data'!$A$7:$OA$1791,F$4,FALSE),"")</f>
        <v>-1050637</v>
      </c>
      <c r="G527" s="32">
        <f>IFERROR(VLOOKUP($D527,'SAP Data'!$A$7:$OA$1791,G$4,FALSE),"")</f>
        <v>0</v>
      </c>
      <c r="H527" s="32">
        <f>IFERROR(VLOOKUP($D527,'SAP Data'!$A$7:$OA$1791,H$4,FALSE),"")</f>
        <v>0</v>
      </c>
      <c r="I527" s="32">
        <f>IFERROR(VLOOKUP($D527,'SAP Data'!$A$7:$OA$1791,I$4,FALSE),"")</f>
        <v>0</v>
      </c>
      <c r="J527" s="32">
        <f>IFERROR(VLOOKUP($D527,'SAP Data'!$A$7:$OA$1791,J$4,FALSE),"")</f>
        <v>0</v>
      </c>
      <c r="K527" s="32">
        <f>IFERROR(VLOOKUP($D527,'SAP Data'!$A$7:$OA$1791,K$4,FALSE),"")</f>
        <v>0</v>
      </c>
      <c r="L527" s="32">
        <f>IFERROR(VLOOKUP($D527,'SAP Data'!$A$7:$OA$1791,L$4,FALSE),"")</f>
        <v>0</v>
      </c>
      <c r="M527" s="32">
        <f>IFERROR(VLOOKUP($D527,'SAP Data'!$A$7:$OA$1791,M$4,FALSE),"")</f>
        <v>0</v>
      </c>
      <c r="N527" s="32">
        <f>IFERROR(VLOOKUP($D527,'SAP Data'!$A$7:$OA$1791,N$4,FALSE),"")</f>
        <v>0</v>
      </c>
      <c r="O527" s="32">
        <f>IFERROR(VLOOKUP($D527,'SAP Data'!$A$7:$OA$1791,O$4,FALSE),"")</f>
        <v>0</v>
      </c>
      <c r="P527" s="32">
        <f>IFERROR(VLOOKUP($D527,'SAP Data'!$A$7:$OA$1791,P$4,FALSE),"")</f>
        <v>0</v>
      </c>
      <c r="Q527" s="32">
        <f>IFERROR(VLOOKUP($D527,'SAP Data'!$A$7:$OA$1791,Q$4,FALSE),"")</f>
        <v>0</v>
      </c>
      <c r="R527" s="32">
        <f>IFERROR(VLOOKUP($D527,'SAP Data'!$A$7:$OA$1791,R$4,FALSE),"")</f>
        <v>0</v>
      </c>
      <c r="T527" s="32">
        <f t="shared" si="87"/>
        <v>-43776.541666666664</v>
      </c>
      <c r="U527" s="13"/>
      <c r="V527" s="32"/>
      <c r="W527" s="13">
        <f t="shared" si="88"/>
        <v>0</v>
      </c>
      <c r="Y527" s="13">
        <f t="shared" si="89"/>
        <v>0</v>
      </c>
      <c r="AA527" s="13">
        <f t="shared" si="95"/>
        <v>0</v>
      </c>
      <c r="AC527" s="13">
        <f t="shared" si="90"/>
        <v>0</v>
      </c>
      <c r="AE527" s="13">
        <f t="shared" si="91"/>
        <v>-43776.541666666664</v>
      </c>
      <c r="AG527" s="13">
        <f t="shared" si="92"/>
        <v>0</v>
      </c>
      <c r="AI527" s="13">
        <f t="shared" si="93"/>
        <v>0</v>
      </c>
      <c r="AJ527" s="15"/>
    </row>
    <row r="528" spans="1:36" outlineLevel="1" x14ac:dyDescent="0.2">
      <c r="B528" s="11" t="str">
        <f>VLOOKUP(D528,'line assign basis'!$A$8:$D$788,2,FALSE)</f>
        <v>Tx Rfrm Df-WA Rsv-LT</v>
      </c>
      <c r="C528" s="14" t="s">
        <v>1265</v>
      </c>
      <c r="D528" s="14" t="str">
        <f t="shared" si="94"/>
        <v>254130</v>
      </c>
      <c r="E528" s="14">
        <f>IFERROR(VLOOKUP(D528,'line assign basis'!$A$8:$D$622,4,FALSE),"")</f>
        <v>2</v>
      </c>
      <c r="F528" s="32">
        <f>IFERROR(VLOOKUP($D528,'SAP Data'!$A$7:$OA$1791,F$4,FALSE),"")</f>
        <v>-283967.38</v>
      </c>
      <c r="G528" s="32">
        <f>IFERROR(VLOOKUP($D528,'SAP Data'!$A$7:$OA$1791,G$4,FALSE),"")</f>
        <v>0</v>
      </c>
      <c r="H528" s="32">
        <f>IFERROR(VLOOKUP($D528,'SAP Data'!$A$7:$OA$1791,H$4,FALSE),"")</f>
        <v>0</v>
      </c>
      <c r="I528" s="32">
        <f>IFERROR(VLOOKUP($D528,'SAP Data'!$A$7:$OA$1791,I$4,FALSE),"")</f>
        <v>0</v>
      </c>
      <c r="J528" s="32">
        <f>IFERROR(VLOOKUP($D528,'SAP Data'!$A$7:$OA$1791,J$4,FALSE),"")</f>
        <v>0</v>
      </c>
      <c r="K528" s="32">
        <f>IFERROR(VLOOKUP($D528,'SAP Data'!$A$7:$OA$1791,K$4,FALSE),"")</f>
        <v>0</v>
      </c>
      <c r="L528" s="32">
        <f>IFERROR(VLOOKUP($D528,'SAP Data'!$A$7:$OA$1791,L$4,FALSE),"")</f>
        <v>0</v>
      </c>
      <c r="M528" s="32">
        <f>IFERROR(VLOOKUP($D528,'SAP Data'!$A$7:$OA$1791,M$4,FALSE),"")</f>
        <v>0</v>
      </c>
      <c r="N528" s="32">
        <f>IFERROR(VLOOKUP($D528,'SAP Data'!$A$7:$OA$1791,N$4,FALSE),"")</f>
        <v>0</v>
      </c>
      <c r="O528" s="32">
        <f>IFERROR(VLOOKUP($D528,'SAP Data'!$A$7:$OA$1791,O$4,FALSE),"")</f>
        <v>0</v>
      </c>
      <c r="P528" s="32">
        <f>IFERROR(VLOOKUP($D528,'SAP Data'!$A$7:$OA$1791,P$4,FALSE),"")</f>
        <v>0</v>
      </c>
      <c r="Q528" s="32">
        <f>IFERROR(VLOOKUP($D528,'SAP Data'!$A$7:$OA$1791,Q$4,FALSE),"")</f>
        <v>0</v>
      </c>
      <c r="R528" s="32">
        <f>IFERROR(VLOOKUP($D528,'SAP Data'!$A$7:$OA$1791,R$4,FALSE),"")</f>
        <v>0</v>
      </c>
      <c r="T528" s="32">
        <f t="shared" si="87"/>
        <v>-11831.974166666667</v>
      </c>
      <c r="U528" s="13"/>
      <c r="V528" s="32"/>
      <c r="W528" s="13">
        <f t="shared" si="88"/>
        <v>0</v>
      </c>
      <c r="Y528" s="13">
        <f t="shared" si="89"/>
        <v>0</v>
      </c>
      <c r="AA528" s="13">
        <f t="shared" si="95"/>
        <v>0</v>
      </c>
      <c r="AC528" s="13">
        <f t="shared" si="90"/>
        <v>0</v>
      </c>
      <c r="AE528" s="13">
        <f t="shared" si="91"/>
        <v>-11831.974166666667</v>
      </c>
      <c r="AG528" s="13">
        <f t="shared" si="92"/>
        <v>0</v>
      </c>
      <c r="AI528" s="13">
        <f t="shared" si="93"/>
        <v>0</v>
      </c>
      <c r="AJ528" s="15"/>
    </row>
    <row r="529" spans="1:36" outlineLevel="1" x14ac:dyDescent="0.2">
      <c r="B529" s="11" t="str">
        <f>VLOOKUP(D529,'line assign basis'!$A$8:$D$788,2,FALSE)</f>
        <v>LT STOR MRGN SH - OR</v>
      </c>
      <c r="C529" s="14" t="s">
        <v>1268</v>
      </c>
      <c r="D529" s="14" t="str">
        <f t="shared" si="94"/>
        <v>254311</v>
      </c>
      <c r="E529" s="14">
        <f>IFERROR(VLOOKUP(D529,'line assign basis'!$A$8:$D$622,4,FALSE),"")</f>
        <v>2</v>
      </c>
      <c r="F529" s="32">
        <f>IFERROR(VLOOKUP($D529,'SAP Data'!$A$7:$OA$1791,F$4,FALSE),"")</f>
        <v>0</v>
      </c>
      <c r="G529" s="32">
        <f>IFERROR(VLOOKUP($D529,'SAP Data'!$A$7:$OA$1791,G$4,FALSE),"")</f>
        <v>0</v>
      </c>
      <c r="H529" s="32">
        <f>IFERROR(VLOOKUP($D529,'SAP Data'!$A$7:$OA$1791,H$4,FALSE),"")</f>
        <v>0</v>
      </c>
      <c r="I529" s="32">
        <f>IFERROR(VLOOKUP($D529,'SAP Data'!$A$7:$OA$1791,I$4,FALSE),"")</f>
        <v>0</v>
      </c>
      <c r="J529" s="32">
        <f>IFERROR(VLOOKUP($D529,'SAP Data'!$A$7:$OA$1791,J$4,FALSE),"")</f>
        <v>-651506.53</v>
      </c>
      <c r="K529" s="32">
        <f>IFERROR(VLOOKUP($D529,'SAP Data'!$A$7:$OA$1791,K$4,FALSE),"")</f>
        <v>-1317683.19</v>
      </c>
      <c r="L529" s="32">
        <f>IFERROR(VLOOKUP($D529,'SAP Data'!$A$7:$OA$1791,L$4,FALSE),"")</f>
        <v>-1972489.62</v>
      </c>
      <c r="M529" s="32">
        <f>IFERROR(VLOOKUP($D529,'SAP Data'!$A$7:$OA$1791,M$4,FALSE),"")</f>
        <v>-3000500.63</v>
      </c>
      <c r="N529" s="32">
        <f>IFERROR(VLOOKUP($D529,'SAP Data'!$A$7:$OA$1791,N$4,FALSE),"")</f>
        <v>-3982323.14</v>
      </c>
      <c r="O529" s="32">
        <f>IFERROR(VLOOKUP($D529,'SAP Data'!$A$7:$OA$1791,O$4,FALSE),"")</f>
        <v>0</v>
      </c>
      <c r="P529" s="32">
        <f>IFERROR(VLOOKUP($D529,'SAP Data'!$A$7:$OA$1791,P$4,FALSE),"")</f>
        <v>0</v>
      </c>
      <c r="Q529" s="32">
        <f>IFERROR(VLOOKUP($D529,'SAP Data'!$A$7:$OA$1791,Q$4,FALSE),"")</f>
        <v>0</v>
      </c>
      <c r="R529" s="32">
        <f>IFERROR(VLOOKUP($D529,'SAP Data'!$A$7:$OA$1791,R$4,FALSE),"")</f>
        <v>0</v>
      </c>
      <c r="T529" s="32">
        <f t="shared" si="87"/>
        <v>-910375.25916666666</v>
      </c>
      <c r="U529" s="13"/>
      <c r="V529" s="32"/>
      <c r="W529" s="13">
        <f t="shared" si="88"/>
        <v>0</v>
      </c>
      <c r="Y529" s="13">
        <f t="shared" si="89"/>
        <v>0</v>
      </c>
      <c r="AA529" s="13">
        <f t="shared" si="95"/>
        <v>0</v>
      </c>
      <c r="AC529" s="13">
        <f t="shared" si="90"/>
        <v>0</v>
      </c>
      <c r="AE529" s="13">
        <f t="shared" si="91"/>
        <v>-910375.25916666666</v>
      </c>
      <c r="AG529" s="13">
        <f t="shared" si="92"/>
        <v>0</v>
      </c>
      <c r="AI529" s="13">
        <f t="shared" si="93"/>
        <v>0</v>
      </c>
      <c r="AJ529" s="15"/>
    </row>
    <row r="530" spans="1:36" outlineLevel="1" x14ac:dyDescent="0.2">
      <c r="B530" s="11" t="str">
        <f>VLOOKUP(D530,'line assign basis'!$A$8:$D$788,2,FALSE)</f>
        <v>ASSET RETIRE OBLIGTN</v>
      </c>
      <c r="C530" s="14" t="s">
        <v>1272</v>
      </c>
      <c r="D530" s="14" t="str">
        <f t="shared" si="94"/>
        <v>108100</v>
      </c>
      <c r="E530" s="14" t="str">
        <f>IFERROR(VLOOKUP(D530,'line assign basis'!$A$8:$D$622,4,FALSE),"")</f>
        <v>3D</v>
      </c>
      <c r="F530" s="32">
        <f>IFERROR(VLOOKUP($D530,'SAP Data'!$A$7:$OA$1791,F$4,FALSE),"")</f>
        <v>0</v>
      </c>
      <c r="G530" s="32">
        <f>IFERROR(VLOOKUP($D530,'SAP Data'!$A$7:$OA$1791,G$4,FALSE),"")</f>
        <v>0</v>
      </c>
      <c r="H530" s="32">
        <f>IFERROR(VLOOKUP($D530,'SAP Data'!$A$7:$OA$1791,H$4,FALSE),"")</f>
        <v>0</v>
      </c>
      <c r="I530" s="32">
        <f>IFERROR(VLOOKUP($D530,'SAP Data'!$A$7:$OA$1791,I$4,FALSE),"")</f>
        <v>0</v>
      </c>
      <c r="J530" s="32">
        <f>IFERROR(VLOOKUP($D530,'SAP Data'!$A$7:$OA$1791,J$4,FALSE),"")</f>
        <v>0</v>
      </c>
      <c r="K530" s="32">
        <f>IFERROR(VLOOKUP($D530,'SAP Data'!$A$7:$OA$1791,K$4,FALSE),"")</f>
        <v>0</v>
      </c>
      <c r="L530" s="32">
        <f>IFERROR(VLOOKUP($D530,'SAP Data'!$A$7:$OA$1791,L$4,FALSE),"")</f>
        <v>0</v>
      </c>
      <c r="M530" s="32">
        <f>IFERROR(VLOOKUP($D530,'SAP Data'!$A$7:$OA$1791,M$4,FALSE),"")</f>
        <v>0</v>
      </c>
      <c r="N530" s="32">
        <f>IFERROR(VLOOKUP($D530,'SAP Data'!$A$7:$OA$1791,N$4,FALSE),"")</f>
        <v>0</v>
      </c>
      <c r="O530" s="32">
        <f>IFERROR(VLOOKUP($D530,'SAP Data'!$A$7:$OA$1791,O$4,FALSE),"")</f>
        <v>0</v>
      </c>
      <c r="P530" s="32">
        <f>IFERROR(VLOOKUP($D530,'SAP Data'!$A$7:$OA$1791,P$4,FALSE),"")</f>
        <v>0</v>
      </c>
      <c r="Q530" s="32">
        <f>IFERROR(VLOOKUP($D530,'SAP Data'!$A$7:$OA$1791,Q$4,FALSE),"")</f>
        <v>0</v>
      </c>
      <c r="R530" s="32">
        <f>IFERROR(VLOOKUP($D530,'SAP Data'!$A$7:$OA$1791,R$4,FALSE),"")</f>
        <v>0</v>
      </c>
      <c r="T530" s="32">
        <f t="shared" si="87"/>
        <v>0</v>
      </c>
      <c r="U530" s="13"/>
      <c r="V530" s="32"/>
      <c r="W530" s="13">
        <f t="shared" si="88"/>
        <v>0</v>
      </c>
      <c r="Y530" s="13">
        <f t="shared" si="89"/>
        <v>0</v>
      </c>
      <c r="AA530" s="13">
        <f t="shared" si="95"/>
        <v>0</v>
      </c>
      <c r="AC530" s="13">
        <f t="shared" si="90"/>
        <v>0</v>
      </c>
      <c r="AE530" s="13">
        <f t="shared" si="91"/>
        <v>0</v>
      </c>
      <c r="AG530" s="13">
        <f t="shared" si="92"/>
        <v>0</v>
      </c>
      <c r="AI530" s="13">
        <f t="shared" si="93"/>
        <v>0</v>
      </c>
      <c r="AJ530" s="15"/>
    </row>
    <row r="531" spans="1:36" outlineLevel="1" x14ac:dyDescent="0.2">
      <c r="B531" s="11" t="str">
        <f>VLOOKUP(D531,'line assign basis'!$A$8:$D$788,2,FALSE)</f>
        <v>ASSET RETIREMENT OBL</v>
      </c>
      <c r="C531" s="14" t="s">
        <v>1274</v>
      </c>
      <c r="D531" s="14" t="str">
        <f t="shared" si="94"/>
        <v>108102</v>
      </c>
      <c r="E531" s="14" t="str">
        <f>IFERROR(VLOOKUP(D531,'line assign basis'!$A$8:$D$622,4,FALSE),"")</f>
        <v>3D</v>
      </c>
      <c r="F531" s="32">
        <f>IFERROR(VLOOKUP($D531,'SAP Data'!$A$7:$OA$1791,F$4,FALSE),"")</f>
        <v>-394691463.10000002</v>
      </c>
      <c r="G531" s="32">
        <f>IFERROR(VLOOKUP($D531,'SAP Data'!$A$7:$OA$1791,G$4,FALSE),"")</f>
        <v>-396232087.63999999</v>
      </c>
      <c r="H531" s="32">
        <f>IFERROR(VLOOKUP($D531,'SAP Data'!$A$7:$OA$1791,H$4,FALSE),"")</f>
        <v>-397984297.61000001</v>
      </c>
      <c r="I531" s="32">
        <f>IFERROR(VLOOKUP($D531,'SAP Data'!$A$7:$OA$1791,I$4,FALSE),"")</f>
        <v>-399974537.18000001</v>
      </c>
      <c r="J531" s="32">
        <f>IFERROR(VLOOKUP($D531,'SAP Data'!$A$7:$OA$1791,J$4,FALSE),"")</f>
        <v>-401982361.44999999</v>
      </c>
      <c r="K531" s="32">
        <f>IFERROR(VLOOKUP($D531,'SAP Data'!$A$7:$OA$1791,K$4,FALSE),"")</f>
        <v>-404021318.12</v>
      </c>
      <c r="L531" s="32">
        <f>IFERROR(VLOOKUP($D531,'SAP Data'!$A$7:$OA$1791,L$4,FALSE),"")</f>
        <v>-406099569.14999998</v>
      </c>
      <c r="M531" s="32">
        <f>IFERROR(VLOOKUP($D531,'SAP Data'!$A$7:$OA$1791,M$4,FALSE),"")</f>
        <v>-408194949.75999999</v>
      </c>
      <c r="N531" s="32">
        <f>IFERROR(VLOOKUP($D531,'SAP Data'!$A$7:$OA$1791,N$4,FALSE),"")</f>
        <v>-410303151.62</v>
      </c>
      <c r="O531" s="32">
        <f>IFERROR(VLOOKUP($D531,'SAP Data'!$A$7:$OA$1791,O$4,FALSE),"")</f>
        <v>-412412963.95999998</v>
      </c>
      <c r="P531" s="32">
        <f>IFERROR(VLOOKUP($D531,'SAP Data'!$A$7:$OA$1791,P$4,FALSE),"")</f>
        <v>-414551689.41000003</v>
      </c>
      <c r="Q531" s="32">
        <f>IFERROR(VLOOKUP($D531,'SAP Data'!$A$7:$OA$1791,Q$4,FALSE),"")</f>
        <v>-416699521.56</v>
      </c>
      <c r="R531" s="32">
        <f>IFERROR(VLOOKUP($D531,'SAP Data'!$A$7:$OA$1791,R$4,FALSE),"")</f>
        <v>-418853157.08999997</v>
      </c>
      <c r="T531" s="32">
        <f t="shared" si="87"/>
        <v>-406269063.12958336</v>
      </c>
      <c r="U531" s="13"/>
      <c r="V531" s="32"/>
      <c r="W531" s="13">
        <f t="shared" si="88"/>
        <v>0</v>
      </c>
      <c r="Y531" s="13">
        <f t="shared" si="89"/>
        <v>0</v>
      </c>
      <c r="AA531" s="13">
        <f t="shared" si="95"/>
        <v>-43357305.38940727</v>
      </c>
      <c r="AC531" s="13">
        <f t="shared" si="90"/>
        <v>-362911757.74017608</v>
      </c>
      <c r="AE531" s="13">
        <f t="shared" si="91"/>
        <v>0</v>
      </c>
      <c r="AG531" s="13">
        <f t="shared" si="92"/>
        <v>0</v>
      </c>
      <c r="AI531" s="13">
        <f t="shared" si="93"/>
        <v>-406269063.12958336</v>
      </c>
      <c r="AJ531" s="15"/>
    </row>
    <row r="532" spans="1:36" outlineLevel="1" x14ac:dyDescent="0.2">
      <c r="A532" s="14" t="s">
        <v>3026</v>
      </c>
      <c r="B532" s="11" t="str">
        <f>VLOOKUP(D532,'line assign basis'!$A$8:$D$788,2,FALSE)</f>
        <v>N. MIST ARO</v>
      </c>
      <c r="C532" s="14" t="s">
        <v>2869</v>
      </c>
      <c r="D532" s="14" t="str">
        <f t="shared" si="94"/>
        <v>108103</v>
      </c>
      <c r="E532" s="14">
        <f>IFERROR(VLOOKUP(D532,'line assign basis'!$A$8:$D$622,4,FALSE),"")</f>
        <v>3</v>
      </c>
      <c r="F532" s="32">
        <f>IFERROR(VLOOKUP($D532,'SAP Data'!$A$7:$OA$1791,F$4,FALSE),"")</f>
        <v>-266467.73</v>
      </c>
      <c r="G532" s="32">
        <f>IFERROR(VLOOKUP($D532,'SAP Data'!$A$7:$OA$1791,G$4,FALSE),"")</f>
        <v>-325796.33</v>
      </c>
      <c r="H532" s="32">
        <f>IFERROR(VLOOKUP($D532,'SAP Data'!$A$7:$OA$1791,H$4,FALSE),"")</f>
        <v>-385144.13</v>
      </c>
      <c r="I532" s="32">
        <f>IFERROR(VLOOKUP($D532,'SAP Data'!$A$7:$OA$1791,I$4,FALSE),"")</f>
        <v>-444573.76</v>
      </c>
      <c r="J532" s="32">
        <f>IFERROR(VLOOKUP($D532,'SAP Data'!$A$7:$OA$1791,J$4,FALSE),"")</f>
        <v>-504002.24</v>
      </c>
      <c r="K532" s="32">
        <f>IFERROR(VLOOKUP($D532,'SAP Data'!$A$7:$OA$1791,K$4,FALSE),"")</f>
        <v>-563445.17000000004</v>
      </c>
      <c r="L532" s="32">
        <f>IFERROR(VLOOKUP($D532,'SAP Data'!$A$7:$OA$1791,L$4,FALSE),"")</f>
        <v>-622922.79</v>
      </c>
      <c r="M532" s="32">
        <f>IFERROR(VLOOKUP($D532,'SAP Data'!$A$7:$OA$1791,M$4,FALSE),"")</f>
        <v>-682434.62</v>
      </c>
      <c r="N532" s="32">
        <f>IFERROR(VLOOKUP($D532,'SAP Data'!$A$7:$OA$1791,N$4,FALSE),"")</f>
        <v>-741957.26</v>
      </c>
      <c r="O532" s="32">
        <f>IFERROR(VLOOKUP($D532,'SAP Data'!$A$7:$OA$1791,O$4,FALSE),"")</f>
        <v>-801551.75</v>
      </c>
      <c r="P532" s="32">
        <f>IFERROR(VLOOKUP($D532,'SAP Data'!$A$7:$OA$1791,P$4,FALSE),"")</f>
        <v>-861215.47</v>
      </c>
      <c r="Q532" s="32">
        <f>IFERROR(VLOOKUP($D532,'SAP Data'!$A$7:$OA$1791,Q$4,FALSE),"")</f>
        <v>-920884.87</v>
      </c>
      <c r="R532" s="32">
        <f>IFERROR(VLOOKUP($D532,'SAP Data'!$A$7:$OA$1791,R$4,FALSE),"")</f>
        <v>-980567.61</v>
      </c>
      <c r="T532" s="32">
        <f t="shared" si="87"/>
        <v>-623120.505</v>
      </c>
      <c r="U532" s="13"/>
      <c r="V532" s="32"/>
      <c r="W532" s="13">
        <f t="shared" si="88"/>
        <v>0</v>
      </c>
      <c r="Y532" s="13">
        <f t="shared" si="89"/>
        <v>0</v>
      </c>
      <c r="AA532" s="13">
        <f t="shared" si="95"/>
        <v>0</v>
      </c>
      <c r="AC532" s="13">
        <f t="shared" si="90"/>
        <v>-623120.505</v>
      </c>
      <c r="AE532" s="13">
        <f t="shared" si="91"/>
        <v>0</v>
      </c>
      <c r="AG532" s="13">
        <f t="shared" si="92"/>
        <v>0</v>
      </c>
      <c r="AI532" s="13">
        <f t="shared" si="93"/>
        <v>-623120.505</v>
      </c>
      <c r="AJ532" s="15"/>
    </row>
    <row r="533" spans="1:36" outlineLevel="1" x14ac:dyDescent="0.2">
      <c r="B533" s="11" t="str">
        <f>VLOOKUP(D533,'line assign basis'!$A$8:$D$788,2,FALSE)</f>
        <v>ACCUM COR NONUTILITY</v>
      </c>
      <c r="C533" s="14" t="s">
        <v>1277</v>
      </c>
      <c r="D533" s="14" t="str">
        <f t="shared" si="94"/>
        <v>122100</v>
      </c>
      <c r="E533" s="14">
        <f>IFERROR(VLOOKUP(D533,'line assign basis'!$A$8:$D$622,4,FALSE),"")</f>
        <v>2</v>
      </c>
      <c r="F533" s="32">
        <f>IFERROR(VLOOKUP($D533,'SAP Data'!$A$7:$OA$1791,F$4,FALSE),"")</f>
        <v>0</v>
      </c>
      <c r="G533" s="32">
        <f>IFERROR(VLOOKUP($D533,'SAP Data'!$A$7:$OA$1791,G$4,FALSE),"")</f>
        <v>0</v>
      </c>
      <c r="H533" s="32">
        <f>IFERROR(VLOOKUP($D533,'SAP Data'!$A$7:$OA$1791,H$4,FALSE),"")</f>
        <v>0</v>
      </c>
      <c r="I533" s="32">
        <f>IFERROR(VLOOKUP($D533,'SAP Data'!$A$7:$OA$1791,I$4,FALSE),"")</f>
        <v>0</v>
      </c>
      <c r="J533" s="32">
        <f>IFERROR(VLOOKUP($D533,'SAP Data'!$A$7:$OA$1791,J$4,FALSE),"")</f>
        <v>0</v>
      </c>
      <c r="K533" s="32">
        <f>IFERROR(VLOOKUP($D533,'SAP Data'!$A$7:$OA$1791,K$4,FALSE),"")</f>
        <v>0</v>
      </c>
      <c r="L533" s="32">
        <f>IFERROR(VLOOKUP($D533,'SAP Data'!$A$7:$OA$1791,L$4,FALSE),"")</f>
        <v>0</v>
      </c>
      <c r="M533" s="32">
        <f>IFERROR(VLOOKUP($D533,'SAP Data'!$A$7:$OA$1791,M$4,FALSE),"")</f>
        <v>0</v>
      </c>
      <c r="N533" s="32">
        <f>IFERROR(VLOOKUP($D533,'SAP Data'!$A$7:$OA$1791,N$4,FALSE),"")</f>
        <v>0</v>
      </c>
      <c r="O533" s="32">
        <f>IFERROR(VLOOKUP($D533,'SAP Data'!$A$7:$OA$1791,O$4,FALSE),"")</f>
        <v>0</v>
      </c>
      <c r="P533" s="32">
        <f>IFERROR(VLOOKUP($D533,'SAP Data'!$A$7:$OA$1791,P$4,FALSE),"")</f>
        <v>0</v>
      </c>
      <c r="Q533" s="32">
        <f>IFERROR(VLOOKUP($D533,'SAP Data'!$A$7:$OA$1791,Q$4,FALSE),"")</f>
        <v>0</v>
      </c>
      <c r="R533" s="32">
        <f>IFERROR(VLOOKUP($D533,'SAP Data'!$A$7:$OA$1791,R$4,FALSE),"")</f>
        <v>0</v>
      </c>
      <c r="T533" s="32">
        <f t="shared" si="87"/>
        <v>0</v>
      </c>
      <c r="U533" s="13"/>
      <c r="V533" s="32"/>
      <c r="W533" s="13">
        <f t="shared" si="88"/>
        <v>0</v>
      </c>
      <c r="Y533" s="13">
        <f t="shared" si="89"/>
        <v>0</v>
      </c>
      <c r="AA533" s="13">
        <f t="shared" si="95"/>
        <v>0</v>
      </c>
      <c r="AC533" s="13">
        <f t="shared" si="90"/>
        <v>0</v>
      </c>
      <c r="AE533" s="13">
        <f t="shared" si="91"/>
        <v>0</v>
      </c>
      <c r="AG533" s="13">
        <f t="shared" si="92"/>
        <v>0</v>
      </c>
      <c r="AI533" s="13">
        <f t="shared" si="93"/>
        <v>0</v>
      </c>
      <c r="AJ533" s="15"/>
    </row>
    <row r="534" spans="1:36" outlineLevel="1" x14ac:dyDescent="0.2">
      <c r="B534" s="11" t="str">
        <f>VLOOKUP(D534,'line assign basis'!$A$8:$D$788,2,FALSE)</f>
        <v>ACCUM COR NONUTILITY</v>
      </c>
      <c r="C534" s="14" t="s">
        <v>1279</v>
      </c>
      <c r="D534" s="14" t="str">
        <f t="shared" si="94"/>
        <v>122102</v>
      </c>
      <c r="E534" s="14">
        <f>IFERROR(VLOOKUP(D534,'line assign basis'!$A$8:$D$622,4,FALSE),"")</f>
        <v>2</v>
      </c>
      <c r="F534" s="32">
        <f>IFERROR(VLOOKUP($D534,'SAP Data'!$A$7:$OA$1791,F$4,FALSE),"")</f>
        <v>-1459616.61</v>
      </c>
      <c r="G534" s="32">
        <f>IFERROR(VLOOKUP($D534,'SAP Data'!$A$7:$OA$1791,G$4,FALSE),"")</f>
        <v>-1464561.73</v>
      </c>
      <c r="H534" s="32">
        <f>IFERROR(VLOOKUP($D534,'SAP Data'!$A$7:$OA$1791,H$4,FALSE),"")</f>
        <v>-1469443.1</v>
      </c>
      <c r="I534" s="32">
        <f>IFERROR(VLOOKUP($D534,'SAP Data'!$A$7:$OA$1791,I$4,FALSE),"")</f>
        <v>-1474325.57</v>
      </c>
      <c r="J534" s="32">
        <f>IFERROR(VLOOKUP($D534,'SAP Data'!$A$7:$OA$1791,J$4,FALSE),"")</f>
        <v>-1479208.69</v>
      </c>
      <c r="K534" s="32">
        <f>IFERROR(VLOOKUP($D534,'SAP Data'!$A$7:$OA$1791,K$4,FALSE),"")</f>
        <v>-1484091.89</v>
      </c>
      <c r="L534" s="32">
        <f>IFERROR(VLOOKUP($D534,'SAP Data'!$A$7:$OA$1791,L$4,FALSE),"")</f>
        <v>-1489041.53</v>
      </c>
      <c r="M534" s="32">
        <f>IFERROR(VLOOKUP($D534,'SAP Data'!$A$7:$OA$1791,M$4,FALSE),"")</f>
        <v>-1494057.56</v>
      </c>
      <c r="N534" s="32">
        <f>IFERROR(VLOOKUP($D534,'SAP Data'!$A$7:$OA$1791,N$4,FALSE),"")</f>
        <v>-1499073.79</v>
      </c>
      <c r="O534" s="32">
        <f>IFERROR(VLOOKUP($D534,'SAP Data'!$A$7:$OA$1791,O$4,FALSE),"")</f>
        <v>-1504090.19</v>
      </c>
      <c r="P534" s="32">
        <f>IFERROR(VLOOKUP($D534,'SAP Data'!$A$7:$OA$1791,P$4,FALSE),"")</f>
        <v>-1509106.75</v>
      </c>
      <c r="Q534" s="32">
        <f>IFERROR(VLOOKUP($D534,'SAP Data'!$A$7:$OA$1791,Q$4,FALSE),"")</f>
        <v>-1514123.63</v>
      </c>
      <c r="R534" s="32">
        <f>IFERROR(VLOOKUP($D534,'SAP Data'!$A$7:$OA$1791,R$4,FALSE),"")</f>
        <v>-1519141.02</v>
      </c>
      <c r="T534" s="32">
        <f t="shared" si="87"/>
        <v>-1489208.60375</v>
      </c>
      <c r="U534" s="13"/>
      <c r="V534" s="32"/>
      <c r="W534" s="13">
        <f t="shared" si="88"/>
        <v>0</v>
      </c>
      <c r="Y534" s="13">
        <f t="shared" si="89"/>
        <v>0</v>
      </c>
      <c r="AA534" s="13">
        <f t="shared" si="95"/>
        <v>0</v>
      </c>
      <c r="AC534" s="13">
        <f t="shared" si="90"/>
        <v>0</v>
      </c>
      <c r="AE534" s="13">
        <f t="shared" si="91"/>
        <v>-1489208.60375</v>
      </c>
      <c r="AG534" s="13">
        <f t="shared" si="92"/>
        <v>0</v>
      </c>
      <c r="AI534" s="13">
        <f t="shared" si="93"/>
        <v>0</v>
      </c>
      <c r="AJ534" s="15"/>
    </row>
    <row r="535" spans="1:36" outlineLevel="1" x14ac:dyDescent="0.2">
      <c r="A535" s="14" t="s">
        <v>4014</v>
      </c>
      <c r="B535" s="11" t="str">
        <f>VLOOKUP(D535,'line assign basis'!$A$8:$D$788,2,FALSE)</f>
        <v>FAS 133 LT REG GNS</v>
      </c>
      <c r="C535" s="14" t="s">
        <v>1282</v>
      </c>
      <c r="D535" s="14" t="str">
        <f t="shared" si="94"/>
        <v>254630</v>
      </c>
      <c r="E535" s="14">
        <f>IFERROR(VLOOKUP(D535,'line assign basis'!$A$8:$D$622,4,FALSE),"")</f>
        <v>2</v>
      </c>
      <c r="F535" s="32">
        <f>IFERROR(VLOOKUP($D535,'SAP Data'!$A$7:$OA$1791,F$4,FALSE),"")</f>
        <v>-1170000</v>
      </c>
      <c r="G535" s="32">
        <f>IFERROR(VLOOKUP($D535,'SAP Data'!$A$7:$OA$1791,G$4,FALSE),"")</f>
        <v>-1170000</v>
      </c>
      <c r="H535" s="32">
        <f>IFERROR(VLOOKUP($D535,'SAP Data'!$A$7:$OA$1791,H$4,FALSE),"")</f>
        <v>-1170000</v>
      </c>
      <c r="I535" s="32">
        <f>IFERROR(VLOOKUP($D535,'SAP Data'!$A$7:$OA$1791,I$4,FALSE),"")</f>
        <v>-3047254</v>
      </c>
      <c r="J535" s="32">
        <f>IFERROR(VLOOKUP($D535,'SAP Data'!$A$7:$OA$1791,J$4,FALSE),"")</f>
        <v>-3047254</v>
      </c>
      <c r="K535" s="32">
        <f>IFERROR(VLOOKUP($D535,'SAP Data'!$A$7:$OA$1791,K$4,FALSE),"")</f>
        <v>-3047254</v>
      </c>
      <c r="L535" s="32">
        <f>IFERROR(VLOOKUP($D535,'SAP Data'!$A$7:$OA$1791,L$4,FALSE),"")</f>
        <v>-2228097</v>
      </c>
      <c r="M535" s="32">
        <f>IFERROR(VLOOKUP($D535,'SAP Data'!$A$7:$OA$1791,M$4,FALSE),"")</f>
        <v>-2228097</v>
      </c>
      <c r="N535" s="32">
        <f>IFERROR(VLOOKUP($D535,'SAP Data'!$A$7:$OA$1791,N$4,FALSE),"")</f>
        <v>-2228097</v>
      </c>
      <c r="O535" s="32">
        <f>IFERROR(VLOOKUP($D535,'SAP Data'!$A$7:$OA$1791,O$4,FALSE),"")</f>
        <v>-3742654</v>
      </c>
      <c r="P535" s="32">
        <f>IFERROR(VLOOKUP($D535,'SAP Data'!$A$7:$OA$1791,P$4,FALSE),"")</f>
        <v>-3742654</v>
      </c>
      <c r="Q535" s="32">
        <f>IFERROR(VLOOKUP($D535,'SAP Data'!$A$7:$OA$1791,Q$4,FALSE),"")</f>
        <v>-3742654</v>
      </c>
      <c r="R535" s="32">
        <f>IFERROR(VLOOKUP($D535,'SAP Data'!$A$7:$OA$1791,R$4,FALSE),"")</f>
        <v>-12847599</v>
      </c>
      <c r="T535" s="32">
        <f t="shared" si="87"/>
        <v>-3033567.875</v>
      </c>
      <c r="U535" s="13"/>
      <c r="V535" s="32"/>
      <c r="W535" s="13">
        <f t="shared" si="88"/>
        <v>0</v>
      </c>
      <c r="Y535" s="13">
        <f t="shared" si="89"/>
        <v>0</v>
      </c>
      <c r="AA535" s="13">
        <f t="shared" si="95"/>
        <v>0</v>
      </c>
      <c r="AC535" s="13">
        <f t="shared" si="90"/>
        <v>0</v>
      </c>
      <c r="AE535" s="13">
        <f t="shared" si="91"/>
        <v>-3033567.875</v>
      </c>
      <c r="AG535" s="13">
        <f t="shared" si="92"/>
        <v>0</v>
      </c>
      <c r="AI535" s="13">
        <f t="shared" si="93"/>
        <v>0</v>
      </c>
      <c r="AJ535" s="15"/>
    </row>
    <row r="536" spans="1:36" outlineLevel="1" x14ac:dyDescent="0.2">
      <c r="A536" s="14" t="s">
        <v>4014</v>
      </c>
      <c r="B536" s="11" t="str">
        <f>VLOOKUP(D536,'line assign basis'!$A$8:$D$788,2,FALSE)</f>
        <v>FAS 133 LT REG GNS</v>
      </c>
      <c r="C536" s="14" t="s">
        <v>1284</v>
      </c>
      <c r="D536" s="14" t="str">
        <f t="shared" si="94"/>
        <v>254635</v>
      </c>
      <c r="E536" s="14">
        <f>IFERROR(VLOOKUP(D536,'line assign basis'!$A$8:$D$622,4,FALSE),"")</f>
        <v>2</v>
      </c>
      <c r="F536" s="32">
        <f>IFERROR(VLOOKUP($D536,'SAP Data'!$A$7:$OA$1791,F$4,FALSE),"")</f>
        <v>-440000</v>
      </c>
      <c r="G536" s="32">
        <f>IFERROR(VLOOKUP($D536,'SAP Data'!$A$7:$OA$1791,G$4,FALSE),"")</f>
        <v>-440000</v>
      </c>
      <c r="H536" s="32">
        <f>IFERROR(VLOOKUP($D536,'SAP Data'!$A$7:$OA$1791,H$4,FALSE),"")</f>
        <v>-440000</v>
      </c>
      <c r="I536" s="32">
        <f>IFERROR(VLOOKUP($D536,'SAP Data'!$A$7:$OA$1791,I$4,FALSE),"")</f>
        <v>-289629</v>
      </c>
      <c r="J536" s="32">
        <f>IFERROR(VLOOKUP($D536,'SAP Data'!$A$7:$OA$1791,J$4,FALSE),"")</f>
        <v>-289629</v>
      </c>
      <c r="K536" s="32">
        <f>IFERROR(VLOOKUP($D536,'SAP Data'!$A$7:$OA$1791,K$4,FALSE),"")</f>
        <v>-289629</v>
      </c>
      <c r="L536" s="32">
        <f>IFERROR(VLOOKUP($D536,'SAP Data'!$A$7:$OA$1791,L$4,FALSE),"")</f>
        <v>-223222</v>
      </c>
      <c r="M536" s="32">
        <f>IFERROR(VLOOKUP($D536,'SAP Data'!$A$7:$OA$1791,M$4,FALSE),"")</f>
        <v>-223222</v>
      </c>
      <c r="N536" s="32">
        <f>IFERROR(VLOOKUP($D536,'SAP Data'!$A$7:$OA$1791,N$4,FALSE),"")</f>
        <v>-223222</v>
      </c>
      <c r="O536" s="32">
        <f>IFERROR(VLOOKUP($D536,'SAP Data'!$A$7:$OA$1791,O$4,FALSE),"")</f>
        <v>-214852</v>
      </c>
      <c r="P536" s="32">
        <f>IFERROR(VLOOKUP($D536,'SAP Data'!$A$7:$OA$1791,P$4,FALSE),"")</f>
        <v>-214852</v>
      </c>
      <c r="Q536" s="32">
        <f>IFERROR(VLOOKUP($D536,'SAP Data'!$A$7:$OA$1791,Q$4,FALSE),"")</f>
        <v>-214852</v>
      </c>
      <c r="R536" s="32">
        <f>IFERROR(VLOOKUP($D536,'SAP Data'!$A$7:$OA$1791,R$4,FALSE),"")</f>
        <v>-73526</v>
      </c>
      <c r="T536" s="32">
        <f t="shared" si="87"/>
        <v>-276656</v>
      </c>
      <c r="U536" s="13"/>
      <c r="V536" s="32"/>
      <c r="W536" s="13">
        <f t="shared" si="88"/>
        <v>0</v>
      </c>
      <c r="Y536" s="13">
        <f t="shared" si="89"/>
        <v>0</v>
      </c>
      <c r="AA536" s="13">
        <f t="shared" si="95"/>
        <v>0</v>
      </c>
      <c r="AC536" s="13">
        <f t="shared" si="90"/>
        <v>0</v>
      </c>
      <c r="AE536" s="13">
        <f t="shared" si="91"/>
        <v>-276656</v>
      </c>
      <c r="AG536" s="13">
        <f t="shared" si="92"/>
        <v>0</v>
      </c>
      <c r="AI536" s="13">
        <f t="shared" si="93"/>
        <v>0</v>
      </c>
      <c r="AJ536" s="15"/>
    </row>
    <row r="537" spans="1:36" outlineLevel="1" x14ac:dyDescent="0.2">
      <c r="A537" s="14" t="s">
        <v>4013</v>
      </c>
      <c r="B537" s="11" t="str">
        <f>VLOOKUP(D537,'line assign basis'!$A$8:$D$788,2,FALSE)</f>
        <v>PHY OPT LT GAINS REG</v>
      </c>
      <c r="C537" s="14" t="s">
        <v>1287</v>
      </c>
      <c r="D537" s="14" t="str">
        <f t="shared" si="94"/>
        <v>254637</v>
      </c>
      <c r="E537" s="14">
        <f>IFERROR(VLOOKUP(D537,'line assign basis'!$A$8:$D$622,4,FALSE),"")</f>
        <v>2</v>
      </c>
      <c r="F537" s="32">
        <f>IFERROR(VLOOKUP($D537,'SAP Data'!$A$7:$OA$1791,F$4,FALSE),"")</f>
        <v>0</v>
      </c>
      <c r="G537" s="32">
        <f>IFERROR(VLOOKUP($D537,'SAP Data'!$A$7:$OA$1791,G$4,FALSE),"")</f>
        <v>0</v>
      </c>
      <c r="H537" s="32">
        <f>IFERROR(VLOOKUP($D537,'SAP Data'!$A$7:$OA$1791,H$4,FALSE),"")</f>
        <v>0</v>
      </c>
      <c r="I537" s="32">
        <f>IFERROR(VLOOKUP($D537,'SAP Data'!$A$7:$OA$1791,I$4,FALSE),"")</f>
        <v>0</v>
      </c>
      <c r="J537" s="32">
        <f>IFERROR(VLOOKUP($D537,'SAP Data'!$A$7:$OA$1791,J$4,FALSE),"")</f>
        <v>0</v>
      </c>
      <c r="K537" s="32">
        <f>IFERROR(VLOOKUP($D537,'SAP Data'!$A$7:$OA$1791,K$4,FALSE),"")</f>
        <v>0</v>
      </c>
      <c r="L537" s="32">
        <f>IFERROR(VLOOKUP($D537,'SAP Data'!$A$7:$OA$1791,L$4,FALSE),"")</f>
        <v>0</v>
      </c>
      <c r="M537" s="32">
        <f>IFERROR(VLOOKUP($D537,'SAP Data'!$A$7:$OA$1791,M$4,FALSE),"")</f>
        <v>0</v>
      </c>
      <c r="N537" s="32">
        <f>IFERROR(VLOOKUP($D537,'SAP Data'!$A$7:$OA$1791,N$4,FALSE),"")</f>
        <v>0</v>
      </c>
      <c r="O537" s="32">
        <f>IFERROR(VLOOKUP($D537,'SAP Data'!$A$7:$OA$1791,O$4,FALSE),"")</f>
        <v>0</v>
      </c>
      <c r="P537" s="32">
        <f>IFERROR(VLOOKUP($D537,'SAP Data'!$A$7:$OA$1791,P$4,FALSE),"")</f>
        <v>0</v>
      </c>
      <c r="Q537" s="32">
        <f>IFERROR(VLOOKUP($D537,'SAP Data'!$A$7:$OA$1791,Q$4,FALSE),"")</f>
        <v>0</v>
      </c>
      <c r="R537" s="32">
        <f>IFERROR(VLOOKUP($D537,'SAP Data'!$A$7:$OA$1791,R$4,FALSE),"")</f>
        <v>0</v>
      </c>
      <c r="T537" s="32">
        <f t="shared" si="87"/>
        <v>0</v>
      </c>
      <c r="U537" s="13"/>
      <c r="V537" s="32"/>
      <c r="W537" s="13">
        <f t="shared" si="88"/>
        <v>0</v>
      </c>
      <c r="Y537" s="13">
        <f t="shared" si="89"/>
        <v>0</v>
      </c>
      <c r="AA537" s="13">
        <f t="shared" si="95"/>
        <v>0</v>
      </c>
      <c r="AC537" s="13">
        <f t="shared" si="90"/>
        <v>0</v>
      </c>
      <c r="AE537" s="13">
        <f t="shared" si="91"/>
        <v>0</v>
      </c>
      <c r="AG537" s="13">
        <f t="shared" si="92"/>
        <v>0</v>
      </c>
      <c r="AI537" s="13">
        <f t="shared" si="93"/>
        <v>0</v>
      </c>
      <c r="AJ537" s="15"/>
    </row>
    <row r="538" spans="1:36" outlineLevel="1" x14ac:dyDescent="0.2">
      <c r="B538" s="11" t="str">
        <f>VLOOKUP(D538,'line assign basis'!$A$8:$D$788,2,FALSE)</f>
        <v>CUST CONTR - RES NEW</v>
      </c>
      <c r="C538" s="14" t="s">
        <v>1290</v>
      </c>
      <c r="D538" s="14" t="str">
        <f t="shared" si="94"/>
        <v>252011</v>
      </c>
      <c r="E538" s="14">
        <f>IFERROR(VLOOKUP(D538,'line assign basis'!$A$8:$D$622,4,FALSE),"")</f>
        <v>3</v>
      </c>
      <c r="F538" s="32">
        <f>IFERROR(VLOOKUP($D538,'SAP Data'!$A$7:$OA$1791,F$4,FALSE),"")</f>
        <v>-934850.93</v>
      </c>
      <c r="G538" s="32">
        <f>IFERROR(VLOOKUP($D538,'SAP Data'!$A$7:$OA$1791,G$4,FALSE),"")</f>
        <v>-951447.93</v>
      </c>
      <c r="H538" s="32">
        <f>IFERROR(VLOOKUP($D538,'SAP Data'!$A$7:$OA$1791,H$4,FALSE),"")</f>
        <v>-975208.93</v>
      </c>
      <c r="I538" s="32">
        <f>IFERROR(VLOOKUP($D538,'SAP Data'!$A$7:$OA$1791,I$4,FALSE),"")</f>
        <v>-967724.93</v>
      </c>
      <c r="J538" s="32">
        <f>IFERROR(VLOOKUP($D538,'SAP Data'!$A$7:$OA$1791,J$4,FALSE),"")</f>
        <v>-978367.93</v>
      </c>
      <c r="K538" s="32">
        <f>IFERROR(VLOOKUP($D538,'SAP Data'!$A$7:$OA$1791,K$4,FALSE),"")</f>
        <v>-1004339.93</v>
      </c>
      <c r="L538" s="32">
        <f>IFERROR(VLOOKUP($D538,'SAP Data'!$A$7:$OA$1791,L$4,FALSE),"")</f>
        <v>-1006103.93</v>
      </c>
      <c r="M538" s="32">
        <f>IFERROR(VLOOKUP($D538,'SAP Data'!$A$7:$OA$1791,M$4,FALSE),"")</f>
        <v>-1065809.93</v>
      </c>
      <c r="N538" s="32">
        <f>IFERROR(VLOOKUP($D538,'SAP Data'!$A$7:$OA$1791,N$4,FALSE),"")</f>
        <v>-1088853.93</v>
      </c>
      <c r="O538" s="32">
        <f>IFERROR(VLOOKUP($D538,'SAP Data'!$A$7:$OA$1791,O$4,FALSE),"")</f>
        <v>-1124434.93</v>
      </c>
      <c r="P538" s="32">
        <f>IFERROR(VLOOKUP($D538,'SAP Data'!$A$7:$OA$1791,P$4,FALSE),"")</f>
        <v>-1166299.93</v>
      </c>
      <c r="Q538" s="32">
        <f>IFERROR(VLOOKUP($D538,'SAP Data'!$A$7:$OA$1791,Q$4,FALSE),"")</f>
        <v>-1195979.93</v>
      </c>
      <c r="R538" s="32">
        <f>IFERROR(VLOOKUP($D538,'SAP Data'!$A$7:$OA$1791,R$4,FALSE),"")</f>
        <v>-1210539.93</v>
      </c>
      <c r="T538" s="32">
        <f t="shared" si="87"/>
        <v>-1049772.3049999999</v>
      </c>
      <c r="U538" s="13"/>
      <c r="V538" s="32"/>
      <c r="W538" s="13">
        <f t="shared" si="88"/>
        <v>0</v>
      </c>
      <c r="Y538" s="13">
        <f t="shared" si="89"/>
        <v>0</v>
      </c>
      <c r="AA538" s="13">
        <f t="shared" si="95"/>
        <v>0</v>
      </c>
      <c r="AC538" s="60">
        <f t="shared" si="90"/>
        <v>-1049772.3049999999</v>
      </c>
      <c r="AE538" s="13">
        <f t="shared" si="91"/>
        <v>0</v>
      </c>
      <c r="AG538" s="13">
        <f t="shared" si="92"/>
        <v>0</v>
      </c>
      <c r="AI538" s="13">
        <f t="shared" si="93"/>
        <v>-1049772.3049999999</v>
      </c>
      <c r="AJ538" s="15"/>
    </row>
    <row r="539" spans="1:36" outlineLevel="1" x14ac:dyDescent="0.2">
      <c r="B539" s="11" t="str">
        <f>VLOOKUP(D539,'line assign basis'!$A$8:$D$788,2,FALSE)</f>
        <v>CUST CONTR - RES NEW</v>
      </c>
      <c r="C539" s="14" t="s">
        <v>1292</v>
      </c>
      <c r="D539" s="14" t="str">
        <f t="shared" si="94"/>
        <v>252012</v>
      </c>
      <c r="E539" s="14">
        <f>IFERROR(VLOOKUP(D539,'line assign basis'!$A$8:$D$622,4,FALSE),"")</f>
        <v>3</v>
      </c>
      <c r="F539" s="32">
        <f>IFERROR(VLOOKUP($D539,'SAP Data'!$A$7:$OA$1791,F$4,FALSE),"")</f>
        <v>-244176</v>
      </c>
      <c r="G539" s="32">
        <f>IFERROR(VLOOKUP($D539,'SAP Data'!$A$7:$OA$1791,G$4,FALSE),"")</f>
        <v>-246205</v>
      </c>
      <c r="H539" s="32">
        <f>IFERROR(VLOOKUP($D539,'SAP Data'!$A$7:$OA$1791,H$4,FALSE),"")</f>
        <v>-246290</v>
      </c>
      <c r="I539" s="32">
        <f>IFERROR(VLOOKUP($D539,'SAP Data'!$A$7:$OA$1791,I$4,FALSE),"")</f>
        <v>-249000</v>
      </c>
      <c r="J539" s="32">
        <f>IFERROR(VLOOKUP($D539,'SAP Data'!$A$7:$OA$1791,J$4,FALSE),"")</f>
        <v>-249967</v>
      </c>
      <c r="K539" s="32">
        <f>IFERROR(VLOOKUP($D539,'SAP Data'!$A$7:$OA$1791,K$4,FALSE),"")</f>
        <v>-250183</v>
      </c>
      <c r="L539" s="32">
        <f>IFERROR(VLOOKUP($D539,'SAP Data'!$A$7:$OA$1791,L$4,FALSE),"")</f>
        <v>-251325</v>
      </c>
      <c r="M539" s="32">
        <f>IFERROR(VLOOKUP($D539,'SAP Data'!$A$7:$OA$1791,M$4,FALSE),"")</f>
        <v>-253311</v>
      </c>
      <c r="N539" s="32">
        <f>IFERROR(VLOOKUP($D539,'SAP Data'!$A$7:$OA$1791,N$4,FALSE),"")</f>
        <v>-253945</v>
      </c>
      <c r="O539" s="32">
        <f>IFERROR(VLOOKUP($D539,'SAP Data'!$A$7:$OA$1791,O$4,FALSE),"")</f>
        <v>-262922</v>
      </c>
      <c r="P539" s="32">
        <f>IFERROR(VLOOKUP($D539,'SAP Data'!$A$7:$OA$1791,P$4,FALSE),"")</f>
        <v>-265096</v>
      </c>
      <c r="Q539" s="32">
        <f>IFERROR(VLOOKUP($D539,'SAP Data'!$A$7:$OA$1791,Q$4,FALSE),"")</f>
        <v>-279976</v>
      </c>
      <c r="R539" s="32">
        <f>IFERROR(VLOOKUP($D539,'SAP Data'!$A$7:$OA$1791,R$4,FALSE),"")</f>
        <v>-285258</v>
      </c>
      <c r="T539" s="32">
        <f t="shared" si="87"/>
        <v>-256078.08333333334</v>
      </c>
      <c r="U539" s="13"/>
      <c r="V539" s="32"/>
      <c r="W539" s="13">
        <f t="shared" si="88"/>
        <v>0</v>
      </c>
      <c r="Y539" s="13">
        <f t="shared" si="89"/>
        <v>0</v>
      </c>
      <c r="AA539" s="13">
        <f t="shared" si="95"/>
        <v>-256078.08333333334</v>
      </c>
      <c r="AC539" s="60">
        <f t="shared" si="90"/>
        <v>0</v>
      </c>
      <c r="AE539" s="13">
        <f t="shared" si="91"/>
        <v>0</v>
      </c>
      <c r="AG539" s="13">
        <f t="shared" si="92"/>
        <v>0</v>
      </c>
      <c r="AI539" s="13">
        <f t="shared" si="93"/>
        <v>-256078.08333333334</v>
      </c>
      <c r="AJ539" s="15"/>
    </row>
    <row r="540" spans="1:36" outlineLevel="1" x14ac:dyDescent="0.2">
      <c r="B540" s="11" t="str">
        <f>VLOOKUP(D540,'line assign basis'!$A$8:$D$788,2,FALSE)</f>
        <v>CUST CONTR - RES CON</v>
      </c>
      <c r="C540" s="14" t="s">
        <v>1295</v>
      </c>
      <c r="D540" s="14" t="str">
        <f t="shared" si="94"/>
        <v>252013</v>
      </c>
      <c r="E540" s="14">
        <f>IFERROR(VLOOKUP(D540,'line assign basis'!$A$8:$D$622,4,FALSE),"")</f>
        <v>3</v>
      </c>
      <c r="F540" s="32">
        <f>IFERROR(VLOOKUP($D540,'SAP Data'!$A$7:$OA$1791,F$4,FALSE),"")</f>
        <v>-2054206.37</v>
      </c>
      <c r="G540" s="32">
        <f>IFERROR(VLOOKUP($D540,'SAP Data'!$A$7:$OA$1791,G$4,FALSE),"")</f>
        <v>-2082628.37</v>
      </c>
      <c r="H540" s="32">
        <f>IFERROR(VLOOKUP($D540,'SAP Data'!$A$7:$OA$1791,H$4,FALSE),"")</f>
        <v>-2133995.37</v>
      </c>
      <c r="I540" s="32">
        <f>IFERROR(VLOOKUP($D540,'SAP Data'!$A$7:$OA$1791,I$4,FALSE),"")</f>
        <v>-1950936.83</v>
      </c>
      <c r="J540" s="32">
        <f>IFERROR(VLOOKUP($D540,'SAP Data'!$A$7:$OA$1791,J$4,FALSE),"")</f>
        <v>-2003637.6</v>
      </c>
      <c r="K540" s="32">
        <f>IFERROR(VLOOKUP($D540,'SAP Data'!$A$7:$OA$1791,K$4,FALSE),"")</f>
        <v>-2059610.37</v>
      </c>
      <c r="L540" s="32">
        <f>IFERROR(VLOOKUP($D540,'SAP Data'!$A$7:$OA$1791,L$4,FALSE),"")</f>
        <v>-2134806.9500000002</v>
      </c>
      <c r="M540" s="32">
        <f>IFERROR(VLOOKUP($D540,'SAP Data'!$A$7:$OA$1791,M$4,FALSE),"")</f>
        <v>-2164478.9500000002</v>
      </c>
      <c r="N540" s="32">
        <f>IFERROR(VLOOKUP($D540,'SAP Data'!$A$7:$OA$1791,N$4,FALSE),"")</f>
        <v>-2199679.62</v>
      </c>
      <c r="O540" s="32">
        <f>IFERROR(VLOOKUP($D540,'SAP Data'!$A$7:$OA$1791,O$4,FALSE),"")</f>
        <v>-2256711.29</v>
      </c>
      <c r="P540" s="32">
        <f>IFERROR(VLOOKUP($D540,'SAP Data'!$A$7:$OA$1791,P$4,FALSE),"")</f>
        <v>-2312552.79</v>
      </c>
      <c r="Q540" s="32">
        <f>IFERROR(VLOOKUP($D540,'SAP Data'!$A$7:$OA$1791,Q$4,FALSE),"")</f>
        <v>-2384623.12</v>
      </c>
      <c r="R540" s="32">
        <f>IFERROR(VLOOKUP($D540,'SAP Data'!$A$7:$OA$1791,R$4,FALSE),"")</f>
        <v>-2433244.12</v>
      </c>
      <c r="T540" s="32">
        <f t="shared" si="87"/>
        <v>-2160615.5420833328</v>
      </c>
      <c r="U540" s="13"/>
      <c r="V540" s="32"/>
      <c r="W540" s="13">
        <f t="shared" si="88"/>
        <v>0</v>
      </c>
      <c r="Y540" s="13">
        <f t="shared" si="89"/>
        <v>0</v>
      </c>
      <c r="AA540" s="13">
        <f t="shared" si="95"/>
        <v>0</v>
      </c>
      <c r="AC540" s="60">
        <f t="shared" si="90"/>
        <v>-2160615.5420833328</v>
      </c>
      <c r="AE540" s="13">
        <f t="shared" si="91"/>
        <v>0</v>
      </c>
      <c r="AG540" s="13">
        <f t="shared" si="92"/>
        <v>0</v>
      </c>
      <c r="AI540" s="13">
        <f t="shared" si="93"/>
        <v>-2160615.5420833328</v>
      </c>
      <c r="AJ540" s="15"/>
    </row>
    <row r="541" spans="1:36" outlineLevel="1" x14ac:dyDescent="0.2">
      <c r="B541" s="11" t="str">
        <f>VLOOKUP(D541,'line assign basis'!$A$8:$D$788,2,FALSE)</f>
        <v>CUST CONTR - RES CON</v>
      </c>
      <c r="C541" s="14" t="s">
        <v>1297</v>
      </c>
      <c r="D541" s="14" t="str">
        <f t="shared" si="94"/>
        <v>252014</v>
      </c>
      <c r="E541" s="14">
        <f>IFERROR(VLOOKUP(D541,'line assign basis'!$A$8:$D$622,4,FALSE),"")</f>
        <v>3</v>
      </c>
      <c r="F541" s="32">
        <f>IFERROR(VLOOKUP($D541,'SAP Data'!$A$7:$OA$1791,F$4,FALSE),"")</f>
        <v>-597379.94999999995</v>
      </c>
      <c r="G541" s="32">
        <f>IFERROR(VLOOKUP($D541,'SAP Data'!$A$7:$OA$1791,G$4,FALSE),"")</f>
        <v>-617182.94999999995</v>
      </c>
      <c r="H541" s="32">
        <f>IFERROR(VLOOKUP($D541,'SAP Data'!$A$7:$OA$1791,H$4,FALSE),"")</f>
        <v>-627189.94999999995</v>
      </c>
      <c r="I541" s="32">
        <f>IFERROR(VLOOKUP($D541,'SAP Data'!$A$7:$OA$1791,I$4,FALSE),"")</f>
        <v>-631729.94999999995</v>
      </c>
      <c r="J541" s="32">
        <f>IFERROR(VLOOKUP($D541,'SAP Data'!$A$7:$OA$1791,J$4,FALSE),"")</f>
        <v>-638221.94999999995</v>
      </c>
      <c r="K541" s="32">
        <f>IFERROR(VLOOKUP($D541,'SAP Data'!$A$7:$OA$1791,K$4,FALSE),"")</f>
        <v>-653471.94999999995</v>
      </c>
      <c r="L541" s="32">
        <f>IFERROR(VLOOKUP($D541,'SAP Data'!$A$7:$OA$1791,L$4,FALSE),"")</f>
        <v>-663414.94999999995</v>
      </c>
      <c r="M541" s="32">
        <f>IFERROR(VLOOKUP($D541,'SAP Data'!$A$7:$OA$1791,M$4,FALSE),"")</f>
        <v>-665640.94999999995</v>
      </c>
      <c r="N541" s="32">
        <f>IFERROR(VLOOKUP($D541,'SAP Data'!$A$7:$OA$1791,N$4,FALSE),"")</f>
        <v>-680836.95</v>
      </c>
      <c r="O541" s="32">
        <f>IFERROR(VLOOKUP($D541,'SAP Data'!$A$7:$OA$1791,O$4,FALSE),"")</f>
        <v>-696678.95</v>
      </c>
      <c r="P541" s="32">
        <f>IFERROR(VLOOKUP($D541,'SAP Data'!$A$7:$OA$1791,P$4,FALSE),"")</f>
        <v>-708918.95</v>
      </c>
      <c r="Q541" s="32">
        <f>IFERROR(VLOOKUP($D541,'SAP Data'!$A$7:$OA$1791,Q$4,FALSE),"")</f>
        <v>-715601.95</v>
      </c>
      <c r="R541" s="32">
        <f>IFERROR(VLOOKUP($D541,'SAP Data'!$A$7:$OA$1791,R$4,FALSE),"")</f>
        <v>-726789.95</v>
      </c>
      <c r="T541" s="32">
        <f t="shared" si="87"/>
        <v>-663414.53333333333</v>
      </c>
      <c r="U541" s="13"/>
      <c r="V541" s="32"/>
      <c r="W541" s="13">
        <f t="shared" si="88"/>
        <v>0</v>
      </c>
      <c r="Y541" s="13">
        <f t="shared" si="89"/>
        <v>0</v>
      </c>
      <c r="AA541" s="13">
        <f t="shared" si="95"/>
        <v>-663414.53333333333</v>
      </c>
      <c r="AC541" s="60">
        <f t="shared" si="90"/>
        <v>0</v>
      </c>
      <c r="AE541" s="13">
        <f t="shared" si="91"/>
        <v>0</v>
      </c>
      <c r="AG541" s="13">
        <f t="shared" si="92"/>
        <v>0</v>
      </c>
      <c r="AI541" s="13">
        <f t="shared" si="93"/>
        <v>-663414.53333333333</v>
      </c>
      <c r="AJ541" s="15"/>
    </row>
    <row r="542" spans="1:36" outlineLevel="1" x14ac:dyDescent="0.2">
      <c r="B542" s="11" t="str">
        <f>VLOOKUP(D542,'line assign basis'!$A$8:$D$788,2,FALSE)</f>
        <v>CUST CONTR - M/F NEW</v>
      </c>
      <c r="C542" s="14" t="s">
        <v>1300</v>
      </c>
      <c r="D542" s="14" t="str">
        <f t="shared" si="94"/>
        <v>252021</v>
      </c>
      <c r="E542" s="14">
        <f>IFERROR(VLOOKUP(D542,'line assign basis'!$A$8:$D$622,4,FALSE),"")</f>
        <v>3</v>
      </c>
      <c r="F542" s="32">
        <f>IFERROR(VLOOKUP($D542,'SAP Data'!$A$7:$OA$1791,F$4,FALSE),"")</f>
        <v>-65206</v>
      </c>
      <c r="G542" s="32">
        <f>IFERROR(VLOOKUP($D542,'SAP Data'!$A$7:$OA$1791,G$4,FALSE),"")</f>
        <v>-65206</v>
      </c>
      <c r="H542" s="32">
        <f>IFERROR(VLOOKUP($D542,'SAP Data'!$A$7:$OA$1791,H$4,FALSE),"")</f>
        <v>-65206</v>
      </c>
      <c r="I542" s="32">
        <f>IFERROR(VLOOKUP($D542,'SAP Data'!$A$7:$OA$1791,I$4,FALSE),"")</f>
        <v>-65206</v>
      </c>
      <c r="J542" s="32">
        <f>IFERROR(VLOOKUP($D542,'SAP Data'!$A$7:$OA$1791,J$4,FALSE),"")</f>
        <v>-65955</v>
      </c>
      <c r="K542" s="32">
        <f>IFERROR(VLOOKUP($D542,'SAP Data'!$A$7:$OA$1791,K$4,FALSE),"")</f>
        <v>-69156</v>
      </c>
      <c r="L542" s="32">
        <f>IFERROR(VLOOKUP($D542,'SAP Data'!$A$7:$OA$1791,L$4,FALSE),"")</f>
        <v>-69300</v>
      </c>
      <c r="M542" s="32">
        <f>IFERROR(VLOOKUP($D542,'SAP Data'!$A$7:$OA$1791,M$4,FALSE),"")</f>
        <v>-72468</v>
      </c>
      <c r="N542" s="32">
        <f>IFERROR(VLOOKUP($D542,'SAP Data'!$A$7:$OA$1791,N$4,FALSE),"")</f>
        <v>-72468</v>
      </c>
      <c r="O542" s="32">
        <f>IFERROR(VLOOKUP($D542,'SAP Data'!$A$7:$OA$1791,O$4,FALSE),"")</f>
        <v>-72936</v>
      </c>
      <c r="P542" s="32">
        <f>IFERROR(VLOOKUP($D542,'SAP Data'!$A$7:$OA$1791,P$4,FALSE),"")</f>
        <v>-72936</v>
      </c>
      <c r="Q542" s="32">
        <f>IFERROR(VLOOKUP($D542,'SAP Data'!$A$7:$OA$1791,Q$4,FALSE),"")</f>
        <v>-72936</v>
      </c>
      <c r="R542" s="32">
        <f>IFERROR(VLOOKUP($D542,'SAP Data'!$A$7:$OA$1791,R$4,FALSE),"")</f>
        <v>-73869</v>
      </c>
      <c r="T542" s="32">
        <f t="shared" ref="T542:T574" si="96">IFERROR((F542/2+SUM(G542:Q542)+R542/2)/12,"")</f>
        <v>-69442.541666666672</v>
      </c>
      <c r="U542" s="13"/>
      <c r="V542" s="32"/>
      <c r="W542" s="13">
        <f t="shared" ref="W542:W574" si="97">IF($E542=5,T542,0)</f>
        <v>0</v>
      </c>
      <c r="Y542" s="13">
        <f t="shared" ref="Y542:Y574" si="98">IF(E542=1,T542,0)</f>
        <v>0</v>
      </c>
      <c r="AA542" s="13">
        <f t="shared" si="95"/>
        <v>0</v>
      </c>
      <c r="AC542" s="60">
        <f t="shared" ref="AC542:AC574" si="99">IFERROR(AI542-AA542,"")</f>
        <v>-69442.541666666672</v>
      </c>
      <c r="AE542" s="13">
        <f t="shared" ref="AE542:AE574" si="100">IF($E542=2,T542,0)</f>
        <v>0</v>
      </c>
      <c r="AG542" s="13">
        <f t="shared" ref="AG542:AG574" si="101">IFERROR(SUM(V542:W542,Y542,AA542:AE542)-T542,"")</f>
        <v>0</v>
      </c>
      <c r="AI542" s="13">
        <f t="shared" ref="AI542:AI574" si="102">_xlfn.IFS($E542=3,T542,$E542="3P",T542,$E542="3D",T542,$E542="3G",T542,$E542="3L",T542,$E542&lt;=2,0,$E542&gt;=4,0)</f>
        <v>-69442.541666666672</v>
      </c>
      <c r="AJ542" s="15"/>
    </row>
    <row r="543" spans="1:36" outlineLevel="1" x14ac:dyDescent="0.2">
      <c r="B543" s="11" t="str">
        <f>VLOOKUP(D543,'line assign basis'!$A$8:$D$788,2,FALSE)</f>
        <v>CUST CONTR - M/F NEW</v>
      </c>
      <c r="C543" s="14" t="s">
        <v>1302</v>
      </c>
      <c r="D543" s="14" t="str">
        <f t="shared" si="94"/>
        <v>252022</v>
      </c>
      <c r="E543" s="14">
        <f>IFERROR(VLOOKUP(D543,'line assign basis'!$A$8:$D$622,4,FALSE),"")</f>
        <v>3</v>
      </c>
      <c r="F543" s="32">
        <f>IFERROR(VLOOKUP($D543,'SAP Data'!$A$7:$OA$1791,F$4,FALSE),"")</f>
        <v>-18115.330000000002</v>
      </c>
      <c r="G543" s="32">
        <f>IFERROR(VLOOKUP($D543,'SAP Data'!$A$7:$OA$1791,G$4,FALSE),"")</f>
        <v>-18115.330000000002</v>
      </c>
      <c r="H543" s="32">
        <f>IFERROR(VLOOKUP($D543,'SAP Data'!$A$7:$OA$1791,H$4,FALSE),"")</f>
        <v>-18115.330000000002</v>
      </c>
      <c r="I543" s="32">
        <f>IFERROR(VLOOKUP($D543,'SAP Data'!$A$7:$OA$1791,I$4,FALSE),"")</f>
        <v>-18115.330000000002</v>
      </c>
      <c r="J543" s="32">
        <f>IFERROR(VLOOKUP($D543,'SAP Data'!$A$7:$OA$1791,J$4,FALSE),"")</f>
        <v>-18115.330000000002</v>
      </c>
      <c r="K543" s="32">
        <f>IFERROR(VLOOKUP($D543,'SAP Data'!$A$7:$OA$1791,K$4,FALSE),"")</f>
        <v>-18115.330000000002</v>
      </c>
      <c r="L543" s="32">
        <f>IFERROR(VLOOKUP($D543,'SAP Data'!$A$7:$OA$1791,L$4,FALSE),"")</f>
        <v>-18115.330000000002</v>
      </c>
      <c r="M543" s="32">
        <f>IFERROR(VLOOKUP($D543,'SAP Data'!$A$7:$OA$1791,M$4,FALSE),"")</f>
        <v>-18115.330000000002</v>
      </c>
      <c r="N543" s="32">
        <f>IFERROR(VLOOKUP($D543,'SAP Data'!$A$7:$OA$1791,N$4,FALSE),"")</f>
        <v>-18115.330000000002</v>
      </c>
      <c r="O543" s="32">
        <f>IFERROR(VLOOKUP($D543,'SAP Data'!$A$7:$OA$1791,O$4,FALSE),"")</f>
        <v>-18759.330000000002</v>
      </c>
      <c r="P543" s="32">
        <f>IFERROR(VLOOKUP($D543,'SAP Data'!$A$7:$OA$1791,P$4,FALSE),"")</f>
        <v>-18759.330000000002</v>
      </c>
      <c r="Q543" s="32">
        <f>IFERROR(VLOOKUP($D543,'SAP Data'!$A$7:$OA$1791,Q$4,FALSE),"")</f>
        <v>-18759.330000000002</v>
      </c>
      <c r="R543" s="32">
        <f>IFERROR(VLOOKUP($D543,'SAP Data'!$A$7:$OA$1791,R$4,FALSE),"")</f>
        <v>-19403.330000000002</v>
      </c>
      <c r="T543" s="32">
        <f t="shared" si="96"/>
        <v>-18329.996666666673</v>
      </c>
      <c r="U543" s="13"/>
      <c r="V543" s="32"/>
      <c r="W543" s="13">
        <f t="shared" si="97"/>
        <v>0</v>
      </c>
      <c r="Y543" s="13">
        <f t="shared" si="98"/>
        <v>0</v>
      </c>
      <c r="AA543" s="13">
        <f t="shared" si="95"/>
        <v>-18329.996666666673</v>
      </c>
      <c r="AC543" s="60">
        <f t="shared" si="99"/>
        <v>0</v>
      </c>
      <c r="AE543" s="13">
        <f t="shared" si="100"/>
        <v>0</v>
      </c>
      <c r="AG543" s="13">
        <f t="shared" si="101"/>
        <v>0</v>
      </c>
      <c r="AI543" s="13">
        <f t="shared" si="102"/>
        <v>-18329.996666666673</v>
      </c>
      <c r="AJ543" s="15"/>
    </row>
    <row r="544" spans="1:36" outlineLevel="1" x14ac:dyDescent="0.2">
      <c r="B544" s="11" t="str">
        <f>VLOOKUP(D544,'line assign basis'!$A$8:$D$788,2,FALSE)</f>
        <v>CUST CONTR - M/F CO</v>
      </c>
      <c r="C544" s="14" t="s">
        <v>1305</v>
      </c>
      <c r="D544" s="14" t="str">
        <f t="shared" si="94"/>
        <v>252023</v>
      </c>
      <c r="E544" s="14">
        <f>IFERROR(VLOOKUP(D544,'line assign basis'!$A$8:$D$622,4,FALSE),"")</f>
        <v>3</v>
      </c>
      <c r="F544" s="32">
        <f>IFERROR(VLOOKUP($D544,'SAP Data'!$A$7:$OA$1791,F$4,FALSE),"")</f>
        <v>-24439</v>
      </c>
      <c r="G544" s="32">
        <f>IFERROR(VLOOKUP($D544,'SAP Data'!$A$7:$OA$1791,G$4,FALSE),"")</f>
        <v>-23824</v>
      </c>
      <c r="H544" s="32">
        <f>IFERROR(VLOOKUP($D544,'SAP Data'!$A$7:$OA$1791,H$4,FALSE),"")</f>
        <v>-24108</v>
      </c>
      <c r="I544" s="32">
        <f>IFERROR(VLOOKUP($D544,'SAP Data'!$A$7:$OA$1791,I$4,FALSE),"")</f>
        <v>-20320</v>
      </c>
      <c r="J544" s="32">
        <f>IFERROR(VLOOKUP($D544,'SAP Data'!$A$7:$OA$1791,J$4,FALSE),"")</f>
        <v>-23306</v>
      </c>
      <c r="K544" s="32">
        <f>IFERROR(VLOOKUP($D544,'SAP Data'!$A$7:$OA$1791,K$4,FALSE),"")</f>
        <v>-24239</v>
      </c>
      <c r="L544" s="32">
        <f>IFERROR(VLOOKUP($D544,'SAP Data'!$A$7:$OA$1791,L$4,FALSE),"")</f>
        <v>-24239</v>
      </c>
      <c r="M544" s="32">
        <f>IFERROR(VLOOKUP($D544,'SAP Data'!$A$7:$OA$1791,M$4,FALSE),"")</f>
        <v>-25462.2</v>
      </c>
      <c r="N544" s="32">
        <f>IFERROR(VLOOKUP($D544,'SAP Data'!$A$7:$OA$1791,N$4,FALSE),"")</f>
        <v>-25462.2</v>
      </c>
      <c r="O544" s="32">
        <f>IFERROR(VLOOKUP($D544,'SAP Data'!$A$7:$OA$1791,O$4,FALSE),"")</f>
        <v>-27328.2</v>
      </c>
      <c r="P544" s="32">
        <f>IFERROR(VLOOKUP($D544,'SAP Data'!$A$7:$OA$1791,P$4,FALSE),"")</f>
        <v>-27328.2</v>
      </c>
      <c r="Q544" s="32">
        <f>IFERROR(VLOOKUP($D544,'SAP Data'!$A$7:$OA$1791,Q$4,FALSE),"")</f>
        <v>-29194.2</v>
      </c>
      <c r="R544" s="32">
        <f>IFERROR(VLOOKUP($D544,'SAP Data'!$A$7:$OA$1791,R$4,FALSE),"")</f>
        <v>-29341.200000000001</v>
      </c>
      <c r="T544" s="32">
        <f t="shared" si="96"/>
        <v>-25141.758333333335</v>
      </c>
      <c r="U544" s="13"/>
      <c r="V544" s="32"/>
      <c r="W544" s="13">
        <f t="shared" si="97"/>
        <v>0</v>
      </c>
      <c r="Y544" s="13">
        <f t="shared" si="98"/>
        <v>0</v>
      </c>
      <c r="AA544" s="13">
        <f t="shared" si="95"/>
        <v>0</v>
      </c>
      <c r="AC544" s="60">
        <f t="shared" si="99"/>
        <v>-25141.758333333335</v>
      </c>
      <c r="AE544" s="13">
        <f t="shared" si="100"/>
        <v>0</v>
      </c>
      <c r="AG544" s="13">
        <f t="shared" si="101"/>
        <v>0</v>
      </c>
      <c r="AI544" s="13">
        <f t="shared" si="102"/>
        <v>-25141.758333333335</v>
      </c>
      <c r="AJ544" s="15"/>
    </row>
    <row r="545" spans="1:36" outlineLevel="1" x14ac:dyDescent="0.2">
      <c r="B545" s="11" t="str">
        <f>VLOOKUP(D545,'line assign basis'!$A$8:$D$788,2,FALSE)</f>
        <v>CUST CONTR - M/F CON</v>
      </c>
      <c r="C545" s="14" t="s">
        <v>1308</v>
      </c>
      <c r="D545" s="14" t="str">
        <f t="shared" si="94"/>
        <v>252024</v>
      </c>
      <c r="E545" s="14">
        <f>IFERROR(VLOOKUP(D545,'line assign basis'!$A$8:$D$622,4,FALSE),"")</f>
        <v>3</v>
      </c>
      <c r="F545" s="32">
        <f>IFERROR(VLOOKUP($D545,'SAP Data'!$A$7:$OA$1791,F$4,FALSE),"")</f>
        <v>-2968</v>
      </c>
      <c r="G545" s="32">
        <f>IFERROR(VLOOKUP($D545,'SAP Data'!$A$7:$OA$1791,G$4,FALSE),"")</f>
        <v>-2968</v>
      </c>
      <c r="H545" s="32">
        <f>IFERROR(VLOOKUP($D545,'SAP Data'!$A$7:$OA$1791,H$4,FALSE),"")</f>
        <v>-2968</v>
      </c>
      <c r="I545" s="32">
        <f>IFERROR(VLOOKUP($D545,'SAP Data'!$A$7:$OA$1791,I$4,FALSE),"")</f>
        <v>-2968</v>
      </c>
      <c r="J545" s="32">
        <f>IFERROR(VLOOKUP($D545,'SAP Data'!$A$7:$OA$1791,J$4,FALSE),"")</f>
        <v>-2968</v>
      </c>
      <c r="K545" s="32">
        <f>IFERROR(VLOOKUP($D545,'SAP Data'!$A$7:$OA$1791,K$4,FALSE),"")</f>
        <v>-2968</v>
      </c>
      <c r="L545" s="32">
        <f>IFERROR(VLOOKUP($D545,'SAP Data'!$A$7:$OA$1791,L$4,FALSE),"")</f>
        <v>-2968</v>
      </c>
      <c r="M545" s="32">
        <f>IFERROR(VLOOKUP($D545,'SAP Data'!$A$7:$OA$1791,M$4,FALSE),"")</f>
        <v>-2968</v>
      </c>
      <c r="N545" s="32">
        <f>IFERROR(VLOOKUP($D545,'SAP Data'!$A$7:$OA$1791,N$4,FALSE),"")</f>
        <v>-5252</v>
      </c>
      <c r="O545" s="32">
        <f>IFERROR(VLOOKUP($D545,'SAP Data'!$A$7:$OA$1791,O$4,FALSE),"")</f>
        <v>-5252</v>
      </c>
      <c r="P545" s="32">
        <f>IFERROR(VLOOKUP($D545,'SAP Data'!$A$7:$OA$1791,P$4,FALSE),"")</f>
        <v>-7111</v>
      </c>
      <c r="Q545" s="32">
        <f>IFERROR(VLOOKUP($D545,'SAP Data'!$A$7:$OA$1791,Q$4,FALSE),"")</f>
        <v>-7111</v>
      </c>
      <c r="R545" s="32">
        <f>IFERROR(VLOOKUP($D545,'SAP Data'!$A$7:$OA$1791,R$4,FALSE),"")</f>
        <v>-7111</v>
      </c>
      <c r="T545" s="32">
        <f t="shared" si="96"/>
        <v>-4211.791666666667</v>
      </c>
      <c r="U545" s="13"/>
      <c r="V545" s="32"/>
      <c r="W545" s="13">
        <f t="shared" si="97"/>
        <v>0</v>
      </c>
      <c r="Y545" s="13">
        <f t="shared" si="98"/>
        <v>0</v>
      </c>
      <c r="AA545" s="13">
        <f t="shared" si="95"/>
        <v>-4211.791666666667</v>
      </c>
      <c r="AC545" s="60">
        <f t="shared" si="99"/>
        <v>0</v>
      </c>
      <c r="AE545" s="13">
        <f t="shared" si="100"/>
        <v>0</v>
      </c>
      <c r="AG545" s="13">
        <f t="shared" si="101"/>
        <v>0</v>
      </c>
      <c r="AI545" s="13">
        <f t="shared" si="102"/>
        <v>-4211.791666666667</v>
      </c>
      <c r="AJ545" s="15"/>
    </row>
    <row r="546" spans="1:36" outlineLevel="1" x14ac:dyDescent="0.2">
      <c r="B546" s="11" t="str">
        <f>VLOOKUP(D546,'line assign basis'!$A$8:$D$788,2,FALSE)</f>
        <v>CUST CONTR - COMM NE</v>
      </c>
      <c r="C546" s="14" t="s">
        <v>1311</v>
      </c>
      <c r="D546" s="14" t="str">
        <f t="shared" si="94"/>
        <v>252031</v>
      </c>
      <c r="E546" s="14">
        <f>IFERROR(VLOOKUP(D546,'line assign basis'!$A$8:$D$622,4,FALSE),"")</f>
        <v>3</v>
      </c>
      <c r="F546" s="32">
        <f>IFERROR(VLOOKUP($D546,'SAP Data'!$A$7:$OA$1791,F$4,FALSE),"")</f>
        <v>-809354</v>
      </c>
      <c r="G546" s="32">
        <f>IFERROR(VLOOKUP($D546,'SAP Data'!$A$7:$OA$1791,G$4,FALSE),"")</f>
        <v>-819663</v>
      </c>
      <c r="H546" s="32">
        <f>IFERROR(VLOOKUP($D546,'SAP Data'!$A$7:$OA$1791,H$4,FALSE),"")</f>
        <v>-842641</v>
      </c>
      <c r="I546" s="32">
        <f>IFERROR(VLOOKUP($D546,'SAP Data'!$A$7:$OA$1791,I$4,FALSE),"")</f>
        <v>-3005938</v>
      </c>
      <c r="J546" s="32">
        <f>IFERROR(VLOOKUP($D546,'SAP Data'!$A$7:$OA$1791,J$4,FALSE),"")</f>
        <v>-3085848</v>
      </c>
      <c r="K546" s="32">
        <f>IFERROR(VLOOKUP($D546,'SAP Data'!$A$7:$OA$1791,K$4,FALSE),"")</f>
        <v>-3107482</v>
      </c>
      <c r="L546" s="32">
        <f>IFERROR(VLOOKUP($D546,'SAP Data'!$A$7:$OA$1791,L$4,FALSE),"")</f>
        <v>-994931</v>
      </c>
      <c r="M546" s="32">
        <f>IFERROR(VLOOKUP($D546,'SAP Data'!$A$7:$OA$1791,M$4,FALSE),"")</f>
        <v>-995099</v>
      </c>
      <c r="N546" s="32">
        <f>IFERROR(VLOOKUP($D546,'SAP Data'!$A$7:$OA$1791,N$4,FALSE),"")</f>
        <v>-1006142</v>
      </c>
      <c r="O546" s="32">
        <f>IFERROR(VLOOKUP($D546,'SAP Data'!$A$7:$OA$1791,O$4,FALSE),"")</f>
        <v>-1028103</v>
      </c>
      <c r="P546" s="32">
        <f>IFERROR(VLOOKUP($D546,'SAP Data'!$A$7:$OA$1791,P$4,FALSE),"")</f>
        <v>-1037480</v>
      </c>
      <c r="Q546" s="32">
        <f>IFERROR(VLOOKUP($D546,'SAP Data'!$A$7:$OA$1791,Q$4,FALSE),"")</f>
        <v>-1075705</v>
      </c>
      <c r="R546" s="32">
        <f>IFERROR(VLOOKUP($D546,'SAP Data'!$A$7:$OA$1791,R$4,FALSE),"")</f>
        <v>-1100895</v>
      </c>
      <c r="T546" s="32">
        <f t="shared" si="96"/>
        <v>-1496179.7083333333</v>
      </c>
      <c r="U546" s="13"/>
      <c r="V546" s="32"/>
      <c r="W546" s="13">
        <f t="shared" si="97"/>
        <v>0</v>
      </c>
      <c r="Y546" s="13">
        <f t="shared" si="98"/>
        <v>0</v>
      </c>
      <c r="AA546" s="13">
        <f t="shared" si="95"/>
        <v>0</v>
      </c>
      <c r="AC546" s="60">
        <f t="shared" si="99"/>
        <v>-1496179.7083333333</v>
      </c>
      <c r="AE546" s="13">
        <f t="shared" si="100"/>
        <v>0</v>
      </c>
      <c r="AG546" s="13">
        <f t="shared" si="101"/>
        <v>0</v>
      </c>
      <c r="AI546" s="13">
        <f t="shared" si="102"/>
        <v>-1496179.7083333333</v>
      </c>
      <c r="AJ546" s="15"/>
    </row>
    <row r="547" spans="1:36" outlineLevel="1" x14ac:dyDescent="0.2">
      <c r="B547" s="11" t="str">
        <f>VLOOKUP(D547,'line assign basis'!$A$8:$D$788,2,FALSE)</f>
        <v>CUST CONTR - COMM NE</v>
      </c>
      <c r="C547" s="14" t="s">
        <v>1313</v>
      </c>
      <c r="D547" s="14" t="str">
        <f t="shared" si="94"/>
        <v>252032</v>
      </c>
      <c r="E547" s="14">
        <f>IFERROR(VLOOKUP(D547,'line assign basis'!$A$8:$D$622,4,FALSE),"")</f>
        <v>3</v>
      </c>
      <c r="F547" s="32">
        <f>IFERROR(VLOOKUP($D547,'SAP Data'!$A$7:$OA$1791,F$4,FALSE),"")</f>
        <v>-54171</v>
      </c>
      <c r="G547" s="32">
        <f>IFERROR(VLOOKUP($D547,'SAP Data'!$A$7:$OA$1791,G$4,FALSE),"")</f>
        <v>-63741</v>
      </c>
      <c r="H547" s="32">
        <f>IFERROR(VLOOKUP($D547,'SAP Data'!$A$7:$OA$1791,H$4,FALSE),"")</f>
        <v>-67742</v>
      </c>
      <c r="I547" s="32">
        <f>IFERROR(VLOOKUP($D547,'SAP Data'!$A$7:$OA$1791,I$4,FALSE),"")</f>
        <v>-70620</v>
      </c>
      <c r="J547" s="32">
        <f>IFERROR(VLOOKUP($D547,'SAP Data'!$A$7:$OA$1791,J$4,FALSE),"")</f>
        <v>-75490</v>
      </c>
      <c r="K547" s="32">
        <f>IFERROR(VLOOKUP($D547,'SAP Data'!$A$7:$OA$1791,K$4,FALSE),"")</f>
        <v>-75490</v>
      </c>
      <c r="L547" s="32">
        <f>IFERROR(VLOOKUP($D547,'SAP Data'!$A$7:$OA$1791,L$4,FALSE),"")</f>
        <v>-75490</v>
      </c>
      <c r="M547" s="32">
        <f>IFERROR(VLOOKUP($D547,'SAP Data'!$A$7:$OA$1791,M$4,FALSE),"")</f>
        <v>-75490</v>
      </c>
      <c r="N547" s="32">
        <f>IFERROR(VLOOKUP($D547,'SAP Data'!$A$7:$OA$1791,N$4,FALSE),"")</f>
        <v>-76414</v>
      </c>
      <c r="O547" s="32">
        <f>IFERROR(VLOOKUP($D547,'SAP Data'!$A$7:$OA$1791,O$4,FALSE),"")</f>
        <v>-93057</v>
      </c>
      <c r="P547" s="32">
        <f>IFERROR(VLOOKUP($D547,'SAP Data'!$A$7:$OA$1791,P$4,FALSE),"")</f>
        <v>-95832</v>
      </c>
      <c r="Q547" s="32">
        <f>IFERROR(VLOOKUP($D547,'SAP Data'!$A$7:$OA$1791,Q$4,FALSE),"")</f>
        <v>-98762</v>
      </c>
      <c r="R547" s="32">
        <f>IFERROR(VLOOKUP($D547,'SAP Data'!$A$7:$OA$1791,R$4,FALSE),"")</f>
        <v>-105832</v>
      </c>
      <c r="T547" s="32">
        <f t="shared" si="96"/>
        <v>-79010.791666666672</v>
      </c>
      <c r="U547" s="13"/>
      <c r="V547" s="32"/>
      <c r="W547" s="13">
        <f t="shared" si="97"/>
        <v>0</v>
      </c>
      <c r="Y547" s="13">
        <f t="shared" si="98"/>
        <v>0</v>
      </c>
      <c r="AA547" s="13">
        <f t="shared" si="95"/>
        <v>-79010.791666666672</v>
      </c>
      <c r="AC547" s="60">
        <f t="shared" si="99"/>
        <v>0</v>
      </c>
      <c r="AE547" s="13">
        <f t="shared" si="100"/>
        <v>0</v>
      </c>
      <c r="AG547" s="13">
        <f t="shared" si="101"/>
        <v>0</v>
      </c>
      <c r="AI547" s="13">
        <f t="shared" si="102"/>
        <v>-79010.791666666672</v>
      </c>
      <c r="AJ547" s="15"/>
    </row>
    <row r="548" spans="1:36" outlineLevel="1" x14ac:dyDescent="0.2">
      <c r="B548" s="11" t="str">
        <f>VLOOKUP(D548,'line assign basis'!$A$8:$D$788,2,FALSE)</f>
        <v>CUST CONTR - COMM CO</v>
      </c>
      <c r="C548" s="14" t="s">
        <v>1316</v>
      </c>
      <c r="D548" s="14" t="str">
        <f t="shared" si="94"/>
        <v>252033</v>
      </c>
      <c r="E548" s="14">
        <f>IFERROR(VLOOKUP(D548,'line assign basis'!$A$8:$D$622,4,FALSE),"")</f>
        <v>3</v>
      </c>
      <c r="F548" s="32">
        <f>IFERROR(VLOOKUP($D548,'SAP Data'!$A$7:$OA$1791,F$4,FALSE),"")</f>
        <v>-321509.67</v>
      </c>
      <c r="G548" s="32">
        <f>IFERROR(VLOOKUP($D548,'SAP Data'!$A$7:$OA$1791,G$4,FALSE),"")</f>
        <v>-331524.67</v>
      </c>
      <c r="H548" s="32">
        <f>IFERROR(VLOOKUP($D548,'SAP Data'!$A$7:$OA$1791,H$4,FALSE),"")</f>
        <v>-333902.67</v>
      </c>
      <c r="I548" s="32">
        <f>IFERROR(VLOOKUP($D548,'SAP Data'!$A$7:$OA$1791,I$4,FALSE),"")</f>
        <v>-314357.67</v>
      </c>
      <c r="J548" s="32">
        <f>IFERROR(VLOOKUP($D548,'SAP Data'!$A$7:$OA$1791,J$4,FALSE),"")</f>
        <v>-319789.67</v>
      </c>
      <c r="K548" s="32">
        <f>IFERROR(VLOOKUP($D548,'SAP Data'!$A$7:$OA$1791,K$4,FALSE),"")</f>
        <v>-319789.67</v>
      </c>
      <c r="L548" s="32">
        <f>IFERROR(VLOOKUP($D548,'SAP Data'!$A$7:$OA$1791,L$4,FALSE),"")</f>
        <v>-323032.67</v>
      </c>
      <c r="M548" s="32">
        <f>IFERROR(VLOOKUP($D548,'SAP Data'!$A$7:$OA$1791,M$4,FALSE),"")</f>
        <v>-345445.67</v>
      </c>
      <c r="N548" s="32">
        <f>IFERROR(VLOOKUP($D548,'SAP Data'!$A$7:$OA$1791,N$4,FALSE),"")</f>
        <v>-349519.67</v>
      </c>
      <c r="O548" s="32">
        <f>IFERROR(VLOOKUP($D548,'SAP Data'!$A$7:$OA$1791,O$4,FALSE),"")</f>
        <v>-349519.67</v>
      </c>
      <c r="P548" s="32">
        <f>IFERROR(VLOOKUP($D548,'SAP Data'!$A$7:$OA$1791,P$4,FALSE),"")</f>
        <v>-352292.67</v>
      </c>
      <c r="Q548" s="32">
        <f>IFERROR(VLOOKUP($D548,'SAP Data'!$A$7:$OA$1791,Q$4,FALSE),"")</f>
        <v>-357532.67</v>
      </c>
      <c r="R548" s="32">
        <f>IFERROR(VLOOKUP($D548,'SAP Data'!$A$7:$OA$1791,R$4,FALSE),"")</f>
        <v>-368476.67</v>
      </c>
      <c r="T548" s="32">
        <f t="shared" si="96"/>
        <v>-336808.3783333333</v>
      </c>
      <c r="U548" s="13"/>
      <c r="V548" s="32"/>
      <c r="W548" s="13">
        <f t="shared" si="97"/>
        <v>0</v>
      </c>
      <c r="Y548" s="13">
        <f t="shared" si="98"/>
        <v>0</v>
      </c>
      <c r="AA548" s="13">
        <f t="shared" si="95"/>
        <v>0</v>
      </c>
      <c r="AC548" s="60">
        <f t="shared" si="99"/>
        <v>-336808.3783333333</v>
      </c>
      <c r="AE548" s="13">
        <f t="shared" si="100"/>
        <v>0</v>
      </c>
      <c r="AG548" s="13">
        <f t="shared" si="101"/>
        <v>0</v>
      </c>
      <c r="AI548" s="13">
        <f t="shared" si="102"/>
        <v>-336808.3783333333</v>
      </c>
      <c r="AJ548" s="15"/>
    </row>
    <row r="549" spans="1:36" outlineLevel="1" x14ac:dyDescent="0.2">
      <c r="B549" s="11" t="str">
        <f>VLOOKUP(D549,'line assign basis'!$A$8:$D$788,2,FALSE)</f>
        <v>CUST CONTR - COMM CO</v>
      </c>
      <c r="C549" s="14" t="s">
        <v>1318</v>
      </c>
      <c r="D549" s="14" t="str">
        <f t="shared" ref="D549:D581" si="103">RIGHT(C549,6)</f>
        <v>252034</v>
      </c>
      <c r="E549" s="14">
        <f>IFERROR(VLOOKUP(D549,'line assign basis'!$A$8:$D$622,4,FALSE),"")</f>
        <v>3</v>
      </c>
      <c r="F549" s="32">
        <f>IFERROR(VLOOKUP($D549,'SAP Data'!$A$7:$OA$1791,F$4,FALSE),"")</f>
        <v>-9853</v>
      </c>
      <c r="G549" s="32">
        <f>IFERROR(VLOOKUP($D549,'SAP Data'!$A$7:$OA$1791,G$4,FALSE),"")</f>
        <v>-9853</v>
      </c>
      <c r="H549" s="32">
        <f>IFERROR(VLOOKUP($D549,'SAP Data'!$A$7:$OA$1791,H$4,FALSE),"")</f>
        <v>-9853</v>
      </c>
      <c r="I549" s="32">
        <f>IFERROR(VLOOKUP($D549,'SAP Data'!$A$7:$OA$1791,I$4,FALSE),"")</f>
        <v>-9853</v>
      </c>
      <c r="J549" s="32">
        <f>IFERROR(VLOOKUP($D549,'SAP Data'!$A$7:$OA$1791,J$4,FALSE),"")</f>
        <v>-9853</v>
      </c>
      <c r="K549" s="32">
        <f>IFERROR(VLOOKUP($D549,'SAP Data'!$A$7:$OA$1791,K$4,FALSE),"")</f>
        <v>-9853</v>
      </c>
      <c r="L549" s="32">
        <f>IFERROR(VLOOKUP($D549,'SAP Data'!$A$7:$OA$1791,L$4,FALSE),"")</f>
        <v>-11010</v>
      </c>
      <c r="M549" s="32">
        <f>IFERROR(VLOOKUP($D549,'SAP Data'!$A$7:$OA$1791,M$4,FALSE),"")</f>
        <v>-11010</v>
      </c>
      <c r="N549" s="32">
        <f>IFERROR(VLOOKUP($D549,'SAP Data'!$A$7:$OA$1791,N$4,FALSE),"")</f>
        <v>-11186</v>
      </c>
      <c r="O549" s="32">
        <f>IFERROR(VLOOKUP($D549,'SAP Data'!$A$7:$OA$1791,O$4,FALSE),"")</f>
        <v>-11186</v>
      </c>
      <c r="P549" s="32">
        <f>IFERROR(VLOOKUP($D549,'SAP Data'!$A$7:$OA$1791,P$4,FALSE),"")</f>
        <v>-12654</v>
      </c>
      <c r="Q549" s="32">
        <f>IFERROR(VLOOKUP($D549,'SAP Data'!$A$7:$OA$1791,Q$4,FALSE),"")</f>
        <v>-12654</v>
      </c>
      <c r="R549" s="32">
        <f>IFERROR(VLOOKUP($D549,'SAP Data'!$A$7:$OA$1791,R$4,FALSE),"")</f>
        <v>-12654</v>
      </c>
      <c r="T549" s="32">
        <f t="shared" si="96"/>
        <v>-10851.541666666666</v>
      </c>
      <c r="U549" s="13"/>
      <c r="V549" s="32"/>
      <c r="W549" s="13">
        <f t="shared" si="97"/>
        <v>0</v>
      </c>
      <c r="Y549" s="13">
        <f t="shared" si="98"/>
        <v>0</v>
      </c>
      <c r="AA549" s="13">
        <f t="shared" si="95"/>
        <v>-10851.541666666666</v>
      </c>
      <c r="AC549" s="60">
        <f t="shared" si="99"/>
        <v>0</v>
      </c>
      <c r="AE549" s="13">
        <f t="shared" si="100"/>
        <v>0</v>
      </c>
      <c r="AG549" s="13">
        <f t="shared" si="101"/>
        <v>0</v>
      </c>
      <c r="AI549" s="13">
        <f t="shared" si="102"/>
        <v>-10851.541666666666</v>
      </c>
      <c r="AJ549" s="15"/>
    </row>
    <row r="550" spans="1:36" outlineLevel="1" x14ac:dyDescent="0.2">
      <c r="B550" s="11" t="str">
        <f>VLOOKUP(D550,'line assign basis'!$A$8:$D$788,2,FALSE)</f>
        <v>CUST CONTR - OR IND</v>
      </c>
      <c r="C550" s="14" t="s">
        <v>1321</v>
      </c>
      <c r="D550" s="14" t="str">
        <f t="shared" si="103"/>
        <v>252041</v>
      </c>
      <c r="E550" s="14">
        <f>IFERROR(VLOOKUP(D550,'line assign basis'!$A$8:$D$622,4,FALSE),"")</f>
        <v>3</v>
      </c>
      <c r="F550" s="32">
        <f>IFERROR(VLOOKUP($D550,'SAP Data'!$A$7:$OA$1791,F$4,FALSE),"")</f>
        <v>-4353</v>
      </c>
      <c r="G550" s="32">
        <f>IFERROR(VLOOKUP($D550,'SAP Data'!$A$7:$OA$1791,G$4,FALSE),"")</f>
        <v>-4353</v>
      </c>
      <c r="H550" s="32">
        <f>IFERROR(VLOOKUP($D550,'SAP Data'!$A$7:$OA$1791,H$4,FALSE),"")</f>
        <v>-4353</v>
      </c>
      <c r="I550" s="32">
        <f>IFERROR(VLOOKUP($D550,'SAP Data'!$A$7:$OA$1791,I$4,FALSE),"")</f>
        <v>-4353</v>
      </c>
      <c r="J550" s="32">
        <f>IFERROR(VLOOKUP($D550,'SAP Data'!$A$7:$OA$1791,J$4,FALSE),"")</f>
        <v>-4353</v>
      </c>
      <c r="K550" s="32">
        <f>IFERROR(VLOOKUP($D550,'SAP Data'!$A$7:$OA$1791,K$4,FALSE),"")</f>
        <v>-4353</v>
      </c>
      <c r="L550" s="32">
        <f>IFERROR(VLOOKUP($D550,'SAP Data'!$A$7:$OA$1791,L$4,FALSE),"")</f>
        <v>-4353</v>
      </c>
      <c r="M550" s="32">
        <f>IFERROR(VLOOKUP($D550,'SAP Data'!$A$7:$OA$1791,M$4,FALSE),"")</f>
        <v>-4353</v>
      </c>
      <c r="N550" s="32">
        <f>IFERROR(VLOOKUP($D550,'SAP Data'!$A$7:$OA$1791,N$4,FALSE),"")</f>
        <v>-4353</v>
      </c>
      <c r="O550" s="32">
        <f>IFERROR(VLOOKUP($D550,'SAP Data'!$A$7:$OA$1791,O$4,FALSE),"")</f>
        <v>-4353</v>
      </c>
      <c r="P550" s="32">
        <f>IFERROR(VLOOKUP($D550,'SAP Data'!$A$7:$OA$1791,P$4,FALSE),"")</f>
        <v>-4353</v>
      </c>
      <c r="Q550" s="32">
        <f>IFERROR(VLOOKUP($D550,'SAP Data'!$A$7:$OA$1791,Q$4,FALSE),"")</f>
        <v>-4353</v>
      </c>
      <c r="R550" s="32">
        <f>IFERROR(VLOOKUP($D550,'SAP Data'!$A$7:$OA$1791,R$4,FALSE),"")</f>
        <v>-4353</v>
      </c>
      <c r="T550" s="32">
        <f t="shared" si="96"/>
        <v>-4353</v>
      </c>
      <c r="U550" s="13"/>
      <c r="V550" s="32"/>
      <c r="W550" s="13">
        <f t="shared" si="97"/>
        <v>0</v>
      </c>
      <c r="Y550" s="13">
        <f t="shared" si="98"/>
        <v>0</v>
      </c>
      <c r="AA550" s="13">
        <f t="shared" si="95"/>
        <v>0</v>
      </c>
      <c r="AC550" s="60">
        <f t="shared" si="99"/>
        <v>-4353</v>
      </c>
      <c r="AE550" s="13">
        <f t="shared" si="100"/>
        <v>0</v>
      </c>
      <c r="AG550" s="13">
        <f t="shared" si="101"/>
        <v>0</v>
      </c>
      <c r="AI550" s="13">
        <f t="shared" si="102"/>
        <v>-4353</v>
      </c>
      <c r="AJ550" s="15"/>
    </row>
    <row r="551" spans="1:36" outlineLevel="1" x14ac:dyDescent="0.2">
      <c r="B551" s="11" t="str">
        <f>VLOOKUP(D551,'line assign basis'!$A$8:$D$788,2,FALSE)</f>
        <v>CUST CONTR - OR IND</v>
      </c>
      <c r="C551" s="14" t="s">
        <v>1323</v>
      </c>
      <c r="D551" s="14" t="str">
        <f t="shared" si="103"/>
        <v>252043</v>
      </c>
      <c r="E551" s="14">
        <f>IFERROR(VLOOKUP(D551,'line assign basis'!$A$8:$D$622,4,FALSE),"")</f>
        <v>3</v>
      </c>
      <c r="F551" s="32">
        <f>IFERROR(VLOOKUP($D551,'SAP Data'!$A$7:$OA$1791,F$4,FALSE),"")</f>
        <v>-56761</v>
      </c>
      <c r="G551" s="32">
        <f>IFERROR(VLOOKUP($D551,'SAP Data'!$A$7:$OA$1791,G$4,FALSE),"")</f>
        <v>-56761</v>
      </c>
      <c r="H551" s="32">
        <f>IFERROR(VLOOKUP($D551,'SAP Data'!$A$7:$OA$1791,H$4,FALSE),"")</f>
        <v>-56761</v>
      </c>
      <c r="I551" s="32">
        <f>IFERROR(VLOOKUP($D551,'SAP Data'!$A$7:$OA$1791,I$4,FALSE),"")</f>
        <v>-56761</v>
      </c>
      <c r="J551" s="32">
        <f>IFERROR(VLOOKUP($D551,'SAP Data'!$A$7:$OA$1791,J$4,FALSE),"")</f>
        <v>-56761</v>
      </c>
      <c r="K551" s="32">
        <f>IFERROR(VLOOKUP($D551,'SAP Data'!$A$7:$OA$1791,K$4,FALSE),"")</f>
        <v>-56761</v>
      </c>
      <c r="L551" s="32">
        <f>IFERROR(VLOOKUP($D551,'SAP Data'!$A$7:$OA$1791,L$4,FALSE),"")</f>
        <v>-56761</v>
      </c>
      <c r="M551" s="32">
        <f>IFERROR(VLOOKUP($D551,'SAP Data'!$A$7:$OA$1791,M$4,FALSE),"")</f>
        <v>-56761</v>
      </c>
      <c r="N551" s="32">
        <f>IFERROR(VLOOKUP($D551,'SAP Data'!$A$7:$OA$1791,N$4,FALSE),"")</f>
        <v>-56761</v>
      </c>
      <c r="O551" s="32">
        <f>IFERROR(VLOOKUP($D551,'SAP Data'!$A$7:$OA$1791,O$4,FALSE),"")</f>
        <v>-56761</v>
      </c>
      <c r="P551" s="32">
        <f>IFERROR(VLOOKUP($D551,'SAP Data'!$A$7:$OA$1791,P$4,FALSE),"")</f>
        <v>-56761</v>
      </c>
      <c r="Q551" s="32">
        <f>IFERROR(VLOOKUP($D551,'SAP Data'!$A$7:$OA$1791,Q$4,FALSE),"")</f>
        <v>-56761</v>
      </c>
      <c r="R551" s="32">
        <f>IFERROR(VLOOKUP($D551,'SAP Data'!$A$7:$OA$1791,R$4,FALSE),"")</f>
        <v>-56761</v>
      </c>
      <c r="T551" s="32">
        <f t="shared" si="96"/>
        <v>-56761</v>
      </c>
      <c r="U551" s="13"/>
      <c r="V551" s="32"/>
      <c r="W551" s="13">
        <f t="shared" si="97"/>
        <v>0</v>
      </c>
      <c r="Y551" s="13">
        <f t="shared" si="98"/>
        <v>0</v>
      </c>
      <c r="AA551" s="13">
        <f t="shared" si="95"/>
        <v>0</v>
      </c>
      <c r="AC551" s="60">
        <f t="shared" si="99"/>
        <v>-56761</v>
      </c>
      <c r="AE551" s="13">
        <f t="shared" si="100"/>
        <v>0</v>
      </c>
      <c r="AG551" s="13">
        <f t="shared" si="101"/>
        <v>0</v>
      </c>
      <c r="AI551" s="13">
        <f t="shared" si="102"/>
        <v>-56761</v>
      </c>
      <c r="AJ551" s="15"/>
    </row>
    <row r="552" spans="1:36" outlineLevel="1" x14ac:dyDescent="0.2">
      <c r="A552" s="14" t="s">
        <v>4014</v>
      </c>
      <c r="B552" s="11" t="str">
        <f>VLOOKUP(D552,'line assign basis'!$A$8:$D$788,2,FALSE)</f>
        <v>FAS133 L.T. LOSS SW&amp;</v>
      </c>
      <c r="C552" s="14" t="s">
        <v>1326</v>
      </c>
      <c r="D552" s="14" t="str">
        <f t="shared" si="103"/>
        <v>262630</v>
      </c>
      <c r="E552" s="14">
        <f>IFERROR(VLOOKUP(D552,'line assign basis'!$A$8:$D$622,4,FALSE),"")</f>
        <v>2</v>
      </c>
      <c r="F552" s="32">
        <f>IFERROR(VLOOKUP($D552,'SAP Data'!$A$7:$OA$1791,F$4,FALSE),"")</f>
        <v>-2946000</v>
      </c>
      <c r="G552" s="32">
        <f>IFERROR(VLOOKUP($D552,'SAP Data'!$A$7:$OA$1791,G$4,FALSE),"")</f>
        <v>-2946000</v>
      </c>
      <c r="H552" s="32">
        <f>IFERROR(VLOOKUP($D552,'SAP Data'!$A$7:$OA$1791,H$4,FALSE),"")</f>
        <v>-2946000</v>
      </c>
      <c r="I552" s="32">
        <f>IFERROR(VLOOKUP($D552,'SAP Data'!$A$7:$OA$1791,I$4,FALSE),"")</f>
        <v>-608623</v>
      </c>
      <c r="J552" s="32">
        <f>IFERROR(VLOOKUP($D552,'SAP Data'!$A$7:$OA$1791,J$4,FALSE),"")</f>
        <v>-608623</v>
      </c>
      <c r="K552" s="32">
        <f>IFERROR(VLOOKUP($D552,'SAP Data'!$A$7:$OA$1791,K$4,FALSE),"")</f>
        <v>-608623</v>
      </c>
      <c r="L552" s="32">
        <f>IFERROR(VLOOKUP($D552,'SAP Data'!$A$7:$OA$1791,L$4,FALSE),"")</f>
        <v>-930104</v>
      </c>
      <c r="M552" s="32">
        <f>IFERROR(VLOOKUP($D552,'SAP Data'!$A$7:$OA$1791,M$4,FALSE),"")</f>
        <v>-930104</v>
      </c>
      <c r="N552" s="32">
        <f>IFERROR(VLOOKUP($D552,'SAP Data'!$A$7:$OA$1791,N$4,FALSE),"")</f>
        <v>-930104</v>
      </c>
      <c r="O552" s="32">
        <f>IFERROR(VLOOKUP($D552,'SAP Data'!$A$7:$OA$1791,O$4,FALSE),"")</f>
        <v>-1483088</v>
      </c>
      <c r="P552" s="32">
        <f>IFERROR(VLOOKUP($D552,'SAP Data'!$A$7:$OA$1791,P$4,FALSE),"")</f>
        <v>-1483088</v>
      </c>
      <c r="Q552" s="32">
        <f>IFERROR(VLOOKUP($D552,'SAP Data'!$A$7:$OA$1791,Q$4,FALSE),"")</f>
        <v>-1483088</v>
      </c>
      <c r="R552" s="32">
        <f>IFERROR(VLOOKUP($D552,'SAP Data'!$A$7:$OA$1791,R$4,FALSE),"")</f>
        <v>-853933</v>
      </c>
      <c r="T552" s="32">
        <f t="shared" si="96"/>
        <v>-1404784.2916666667</v>
      </c>
      <c r="U552" s="13"/>
      <c r="V552" s="32"/>
      <c r="W552" s="13">
        <f t="shared" si="97"/>
        <v>0</v>
      </c>
      <c r="Y552" s="13">
        <f t="shared" si="98"/>
        <v>0</v>
      </c>
      <c r="AA552" s="13">
        <f t="shared" ref="AA552:AA584" si="104">_xlfn.IFS($D552="252012",AI552*$AM$21,$D552="252014",AI552*$AM$21,$D552="252022",AI552*$AM$21,$D552="252024",AI552*$AM$21,$D552="252032",AI552*$AM$21,$D552="252034",AI552*$AM$21,$E552=3,AI552*0,$E552="3P",AI552*$AM$16,$E552="3D",AI552*$AM$17,$E552="3G",AI552*$AM$19,$E552="3L",AI552*$AM$20,$E552&lt;=2,0,$E552&gt;=4,0)</f>
        <v>0</v>
      </c>
      <c r="AC552" s="13">
        <f t="shared" si="99"/>
        <v>0</v>
      </c>
      <c r="AE552" s="13">
        <f t="shared" si="100"/>
        <v>-1404784.2916666667</v>
      </c>
      <c r="AG552" s="13">
        <f t="shared" si="101"/>
        <v>0</v>
      </c>
      <c r="AI552" s="13">
        <f t="shared" si="102"/>
        <v>0</v>
      </c>
      <c r="AJ552" s="15"/>
    </row>
    <row r="553" spans="1:36" outlineLevel="1" x14ac:dyDescent="0.2">
      <c r="A553" s="14" t="s">
        <v>4014</v>
      </c>
      <c r="B553" s="11" t="str">
        <f>VLOOKUP(D553,'line assign basis'!$A$8:$D$788,2,FALSE)</f>
        <v>FAS133 L.T. LOSS PHY</v>
      </c>
      <c r="C553" s="14" t="s">
        <v>1329</v>
      </c>
      <c r="D553" s="14" t="str">
        <f t="shared" si="103"/>
        <v>262635</v>
      </c>
      <c r="E553" s="14">
        <f>IFERROR(VLOOKUP(D553,'line assign basis'!$A$8:$D$622,4,FALSE),"")</f>
        <v>2</v>
      </c>
      <c r="F553" s="32">
        <f>IFERROR(VLOOKUP($D553,'SAP Data'!$A$7:$OA$1791,F$4,FALSE),"")</f>
        <v>-20000</v>
      </c>
      <c r="G553" s="32">
        <f>IFERROR(VLOOKUP($D553,'SAP Data'!$A$7:$OA$1791,G$4,FALSE),"")</f>
        <v>-20000</v>
      </c>
      <c r="H553" s="32">
        <f>IFERROR(VLOOKUP($D553,'SAP Data'!$A$7:$OA$1791,H$4,FALSE),"")</f>
        <v>-20000</v>
      </c>
      <c r="I553" s="32">
        <f>IFERROR(VLOOKUP($D553,'SAP Data'!$A$7:$OA$1791,I$4,FALSE),"")</f>
        <v>0</v>
      </c>
      <c r="J553" s="32">
        <f>IFERROR(VLOOKUP($D553,'SAP Data'!$A$7:$OA$1791,J$4,FALSE),"")</f>
        <v>0</v>
      </c>
      <c r="K553" s="32">
        <f>IFERROR(VLOOKUP($D553,'SAP Data'!$A$7:$OA$1791,K$4,FALSE),"")</f>
        <v>0</v>
      </c>
      <c r="L553" s="32">
        <f>IFERROR(VLOOKUP($D553,'SAP Data'!$A$7:$OA$1791,L$4,FALSE),"")</f>
        <v>-9173</v>
      </c>
      <c r="M553" s="32">
        <f>IFERROR(VLOOKUP($D553,'SAP Data'!$A$7:$OA$1791,M$4,FALSE),"")</f>
        <v>-9173</v>
      </c>
      <c r="N553" s="32">
        <f>IFERROR(VLOOKUP($D553,'SAP Data'!$A$7:$OA$1791,N$4,FALSE),"")</f>
        <v>-9173</v>
      </c>
      <c r="O553" s="32">
        <f>IFERROR(VLOOKUP($D553,'SAP Data'!$A$7:$OA$1791,O$4,FALSE),"")</f>
        <v>-23458</v>
      </c>
      <c r="P553" s="32">
        <f>IFERROR(VLOOKUP($D553,'SAP Data'!$A$7:$OA$1791,P$4,FALSE),"")</f>
        <v>-23458</v>
      </c>
      <c r="Q553" s="32">
        <f>IFERROR(VLOOKUP($D553,'SAP Data'!$A$7:$OA$1791,Q$4,FALSE),"")</f>
        <v>-23458</v>
      </c>
      <c r="R553" s="32">
        <f>IFERROR(VLOOKUP($D553,'SAP Data'!$A$7:$OA$1791,R$4,FALSE),"")</f>
        <v>-27062</v>
      </c>
      <c r="T553" s="32">
        <f t="shared" si="96"/>
        <v>-13452</v>
      </c>
      <c r="U553" s="13"/>
      <c r="V553" s="32"/>
      <c r="W553" s="13">
        <f t="shared" si="97"/>
        <v>0</v>
      </c>
      <c r="Y553" s="13">
        <f t="shared" si="98"/>
        <v>0</v>
      </c>
      <c r="AA553" s="13">
        <f t="shared" si="104"/>
        <v>0</v>
      </c>
      <c r="AC553" s="13">
        <f t="shared" si="99"/>
        <v>0</v>
      </c>
      <c r="AE553" s="13">
        <f t="shared" si="100"/>
        <v>-13452</v>
      </c>
      <c r="AG553" s="13">
        <f t="shared" si="101"/>
        <v>0</v>
      </c>
      <c r="AI553" s="13">
        <f t="shared" si="102"/>
        <v>0</v>
      </c>
      <c r="AJ553" s="15"/>
    </row>
    <row r="554" spans="1:36" outlineLevel="1" x14ac:dyDescent="0.2">
      <c r="A554" s="14" t="s">
        <v>4013</v>
      </c>
      <c r="B554" s="11" t="str">
        <f>VLOOKUP(D554,'line assign basis'!$A$8:$D$788,2,FALSE)</f>
        <v>PHY OPTIONS LT LOSS</v>
      </c>
      <c r="C554" s="14" t="s">
        <v>3782</v>
      </c>
      <c r="D554" s="14" t="str">
        <f t="shared" si="103"/>
        <v>262637</v>
      </c>
      <c r="E554" s="14">
        <f>IFERROR(VLOOKUP(D554,'line assign basis'!$A$8:$D$622,4,FALSE),"")</f>
        <v>2</v>
      </c>
      <c r="F554" s="32">
        <f>IFERROR(VLOOKUP($D554,'SAP Data'!$A$7:$OA$1791,F$4,FALSE),"")</f>
        <v>0</v>
      </c>
      <c r="G554" s="32">
        <f>IFERROR(VLOOKUP($D554,'SAP Data'!$A$7:$OA$1791,G$4,FALSE),"")</f>
        <v>0</v>
      </c>
      <c r="H554" s="32">
        <f>IFERROR(VLOOKUP($D554,'SAP Data'!$A$7:$OA$1791,H$4,FALSE),"")</f>
        <v>0</v>
      </c>
      <c r="I554" s="32">
        <f>IFERROR(VLOOKUP($D554,'SAP Data'!$A$7:$OA$1791,I$4,FALSE),"")</f>
        <v>0</v>
      </c>
      <c r="J554" s="32">
        <f>IFERROR(VLOOKUP($D554,'SAP Data'!$A$7:$OA$1791,J$4,FALSE),"")</f>
        <v>0</v>
      </c>
      <c r="K554" s="32">
        <f>IFERROR(VLOOKUP($D554,'SAP Data'!$A$7:$OA$1791,K$4,FALSE),"")</f>
        <v>0</v>
      </c>
      <c r="L554" s="32">
        <f>IFERROR(VLOOKUP($D554,'SAP Data'!$A$7:$OA$1791,L$4,FALSE),"")</f>
        <v>0</v>
      </c>
      <c r="M554" s="32">
        <f>IFERROR(VLOOKUP($D554,'SAP Data'!$A$7:$OA$1791,M$4,FALSE),"")</f>
        <v>0</v>
      </c>
      <c r="N554" s="32">
        <f>IFERROR(VLOOKUP($D554,'SAP Data'!$A$7:$OA$1791,N$4,FALSE),"")</f>
        <v>0</v>
      </c>
      <c r="O554" s="32">
        <f>IFERROR(VLOOKUP($D554,'SAP Data'!$A$7:$OA$1791,O$4,FALSE),"")</f>
        <v>-151714</v>
      </c>
      <c r="P554" s="32">
        <f>IFERROR(VLOOKUP($D554,'SAP Data'!$A$7:$OA$1791,P$4,FALSE),"")</f>
        <v>-151714</v>
      </c>
      <c r="Q554" s="32">
        <f>IFERROR(VLOOKUP($D554,'SAP Data'!$A$7:$OA$1791,Q$4,FALSE),"")</f>
        <v>-151714</v>
      </c>
      <c r="R554" s="32">
        <f>IFERROR(VLOOKUP($D554,'SAP Data'!$A$7:$OA$1791,R$4,FALSE),"")</f>
        <v>-39652</v>
      </c>
      <c r="T554" s="32">
        <f t="shared" si="96"/>
        <v>-39580.666666666664</v>
      </c>
      <c r="U554" s="13"/>
      <c r="V554" s="32"/>
      <c r="W554" s="13">
        <f t="shared" si="97"/>
        <v>0</v>
      </c>
      <c r="Y554" s="13">
        <f t="shared" si="98"/>
        <v>0</v>
      </c>
      <c r="AA554" s="13">
        <f t="shared" si="104"/>
        <v>0</v>
      </c>
      <c r="AC554" s="13">
        <f t="shared" si="99"/>
        <v>0</v>
      </c>
      <c r="AE554" s="13">
        <f t="shared" si="100"/>
        <v>-39580.666666666664</v>
      </c>
      <c r="AG554" s="13">
        <f t="shared" si="101"/>
        <v>0</v>
      </c>
      <c r="AI554" s="13">
        <f t="shared" si="102"/>
        <v>0</v>
      </c>
      <c r="AJ554" s="15"/>
    </row>
    <row r="555" spans="1:36" outlineLevel="1" x14ac:dyDescent="0.2">
      <c r="A555" s="14" t="s">
        <v>4013</v>
      </c>
      <c r="B555" s="11" t="str">
        <f>VLOOKUP(D555,'line assign basis'!$A$8:$D$788,2,FALSE)</f>
        <v>PHY OPTIONS LT LOSS</v>
      </c>
      <c r="C555" s="14" t="s">
        <v>1332</v>
      </c>
      <c r="D555" s="14" t="str">
        <f t="shared" si="103"/>
        <v>262638</v>
      </c>
      <c r="E555" s="14">
        <f>IFERROR(VLOOKUP(D555,'line assign basis'!$A$8:$D$622,4,FALSE),"")</f>
        <v>2</v>
      </c>
      <c r="F555" s="32">
        <f>IFERROR(VLOOKUP($D555,'SAP Data'!$A$7:$OA$1791,F$4,FALSE),"")</f>
        <v>-32000</v>
      </c>
      <c r="G555" s="32">
        <f>IFERROR(VLOOKUP($D555,'SAP Data'!$A$7:$OA$1791,G$4,FALSE),"")</f>
        <v>-32000</v>
      </c>
      <c r="H555" s="32">
        <f>IFERROR(VLOOKUP($D555,'SAP Data'!$A$7:$OA$1791,H$4,FALSE),"")</f>
        <v>-32000</v>
      </c>
      <c r="I555" s="32">
        <f>IFERROR(VLOOKUP($D555,'SAP Data'!$A$7:$OA$1791,I$4,FALSE),"")</f>
        <v>0</v>
      </c>
      <c r="J555" s="32">
        <f>IFERROR(VLOOKUP($D555,'SAP Data'!$A$7:$OA$1791,J$4,FALSE),"")</f>
        <v>0</v>
      </c>
      <c r="K555" s="32">
        <f>IFERROR(VLOOKUP($D555,'SAP Data'!$A$7:$OA$1791,K$4,FALSE),"")</f>
        <v>0</v>
      </c>
      <c r="L555" s="32">
        <f>IFERROR(VLOOKUP($D555,'SAP Data'!$A$7:$OA$1791,L$4,FALSE),"")</f>
        <v>0</v>
      </c>
      <c r="M555" s="32">
        <f>IFERROR(VLOOKUP($D555,'SAP Data'!$A$7:$OA$1791,M$4,FALSE),"")</f>
        <v>0</v>
      </c>
      <c r="N555" s="32">
        <f>IFERROR(VLOOKUP($D555,'SAP Data'!$A$7:$OA$1791,N$4,FALSE),"")</f>
        <v>0</v>
      </c>
      <c r="O555" s="32">
        <f>IFERROR(VLOOKUP($D555,'SAP Data'!$A$7:$OA$1791,O$4,FALSE),"")</f>
        <v>0</v>
      </c>
      <c r="P555" s="32">
        <f>IFERROR(VLOOKUP($D555,'SAP Data'!$A$7:$OA$1791,P$4,FALSE),"")</f>
        <v>0</v>
      </c>
      <c r="Q555" s="32">
        <f>IFERROR(VLOOKUP($D555,'SAP Data'!$A$7:$OA$1791,Q$4,FALSE),"")</f>
        <v>0</v>
      </c>
      <c r="R555" s="32">
        <f>IFERROR(VLOOKUP($D555,'SAP Data'!$A$7:$OA$1791,R$4,FALSE),"")</f>
        <v>0</v>
      </c>
      <c r="T555" s="32">
        <f t="shared" si="96"/>
        <v>-6666.666666666667</v>
      </c>
      <c r="U555" s="13"/>
      <c r="V555" s="32"/>
      <c r="W555" s="13">
        <f t="shared" si="97"/>
        <v>0</v>
      </c>
      <c r="Y555" s="13">
        <f t="shared" si="98"/>
        <v>0</v>
      </c>
      <c r="AA555" s="13">
        <f t="shared" si="104"/>
        <v>0</v>
      </c>
      <c r="AC555" s="13">
        <f t="shared" si="99"/>
        <v>0</v>
      </c>
      <c r="AE555" s="13">
        <f t="shared" si="100"/>
        <v>-6666.666666666667</v>
      </c>
      <c r="AG555" s="13">
        <f t="shared" si="101"/>
        <v>0</v>
      </c>
      <c r="AI555" s="13">
        <f t="shared" si="102"/>
        <v>0</v>
      </c>
      <c r="AJ555" s="15"/>
    </row>
    <row r="556" spans="1:36" outlineLevel="1" x14ac:dyDescent="0.2">
      <c r="B556" s="11" t="str">
        <f>VLOOKUP(D556,'line assign basis'!$A$8:$D$788,2,FALSE)</f>
        <v>ESRIP LIABILITY LONG</v>
      </c>
      <c r="C556" s="14" t="s">
        <v>1335</v>
      </c>
      <c r="D556" s="14" t="str">
        <f t="shared" si="103"/>
        <v>228300</v>
      </c>
      <c r="E556" s="14">
        <f>IFERROR(VLOOKUP(D556,'line assign basis'!$A$8:$D$622,4,FALSE),"")</f>
        <v>2</v>
      </c>
      <c r="F556" s="32">
        <f>IFERROR(VLOOKUP($D556,'SAP Data'!$A$7:$OA$1791,F$4,FALSE),"")</f>
        <v>-24673376.280000001</v>
      </c>
      <c r="G556" s="32">
        <f>IFERROR(VLOOKUP($D556,'SAP Data'!$A$7:$OA$1791,G$4,FALSE),"")</f>
        <v>-24573996.850000001</v>
      </c>
      <c r="H556" s="32">
        <f>IFERROR(VLOOKUP($D556,'SAP Data'!$A$7:$OA$1791,H$4,FALSE),"")</f>
        <v>-24474617.420000002</v>
      </c>
      <c r="I556" s="32">
        <f>IFERROR(VLOOKUP($D556,'SAP Data'!$A$7:$OA$1791,I$4,FALSE),"")</f>
        <v>-26974904</v>
      </c>
      <c r="J556" s="32">
        <f>IFERROR(VLOOKUP($D556,'SAP Data'!$A$7:$OA$1791,J$4,FALSE),"")</f>
        <v>-26855407.390000001</v>
      </c>
      <c r="K556" s="32">
        <f>IFERROR(VLOOKUP($D556,'SAP Data'!$A$7:$OA$1791,K$4,FALSE),"")</f>
        <v>-26735910.780000001</v>
      </c>
      <c r="L556" s="32">
        <f>IFERROR(VLOOKUP($D556,'SAP Data'!$A$7:$OA$1791,L$4,FALSE),"")</f>
        <v>-26616414.170000002</v>
      </c>
      <c r="M556" s="32">
        <f>IFERROR(VLOOKUP($D556,'SAP Data'!$A$7:$OA$1791,M$4,FALSE),"")</f>
        <v>-26685890.489999998</v>
      </c>
      <c r="N556" s="32">
        <f>IFERROR(VLOOKUP($D556,'SAP Data'!$A$7:$OA$1791,N$4,FALSE),"")</f>
        <v>-26377420.949999999</v>
      </c>
      <c r="O556" s="32">
        <f>IFERROR(VLOOKUP($D556,'SAP Data'!$A$7:$OA$1791,O$4,FALSE),"")</f>
        <v>-26257924.34</v>
      </c>
      <c r="P556" s="32">
        <f>IFERROR(VLOOKUP($D556,'SAP Data'!$A$7:$OA$1791,P$4,FALSE),"")</f>
        <v>-26138427.73</v>
      </c>
      <c r="Q556" s="32">
        <f>IFERROR(VLOOKUP($D556,'SAP Data'!$A$7:$OA$1791,Q$4,FALSE),"")</f>
        <v>-26018931.120000001</v>
      </c>
      <c r="R556" s="32">
        <f>IFERROR(VLOOKUP($D556,'SAP Data'!$A$7:$OA$1791,R$4,FALSE),"")</f>
        <v>-25899434.510000002</v>
      </c>
      <c r="T556" s="32">
        <f t="shared" si="96"/>
        <v>-26083020.88625</v>
      </c>
      <c r="U556" s="13"/>
      <c r="V556" s="32"/>
      <c r="W556" s="13">
        <f t="shared" si="97"/>
        <v>0</v>
      </c>
      <c r="Y556" s="13">
        <f t="shared" si="98"/>
        <v>0</v>
      </c>
      <c r="AA556" s="13">
        <f t="shared" si="104"/>
        <v>0</v>
      </c>
      <c r="AC556" s="13">
        <f t="shared" si="99"/>
        <v>0</v>
      </c>
      <c r="AE556" s="13">
        <f t="shared" si="100"/>
        <v>-26083020.88625</v>
      </c>
      <c r="AG556" s="13">
        <f t="shared" si="101"/>
        <v>0</v>
      </c>
      <c r="AI556" s="13">
        <f t="shared" si="102"/>
        <v>0</v>
      </c>
      <c r="AJ556" s="15"/>
    </row>
    <row r="557" spans="1:36" outlineLevel="1" x14ac:dyDescent="0.2">
      <c r="B557" s="11" t="str">
        <f>VLOOKUP(D557,'line assign basis'!$A$8:$D$788,2,FALSE)</f>
        <v>SERP LIABILITY LONG</v>
      </c>
      <c r="C557" s="14" t="s">
        <v>1338</v>
      </c>
      <c r="D557" s="14" t="str">
        <f t="shared" si="103"/>
        <v>228302</v>
      </c>
      <c r="E557" s="14">
        <f>IFERROR(VLOOKUP(D557,'line assign basis'!$A$8:$D$622,4,FALSE),"")</f>
        <v>2</v>
      </c>
      <c r="F557" s="32">
        <f>IFERROR(VLOOKUP($D557,'SAP Data'!$A$7:$OA$1791,F$4,FALSE),"")</f>
        <v>-7972972.9699999997</v>
      </c>
      <c r="G557" s="32">
        <f>IFERROR(VLOOKUP($D557,'SAP Data'!$A$7:$OA$1791,G$4,FALSE),"")</f>
        <v>-8024056.2999999998</v>
      </c>
      <c r="H557" s="32">
        <f>IFERROR(VLOOKUP($D557,'SAP Data'!$A$7:$OA$1791,H$4,FALSE),"")</f>
        <v>-8091634.6699999999</v>
      </c>
      <c r="I557" s="32">
        <f>IFERROR(VLOOKUP($D557,'SAP Data'!$A$7:$OA$1791,I$4,FALSE),"")</f>
        <v>-9034303</v>
      </c>
      <c r="J557" s="32">
        <f>IFERROR(VLOOKUP($D557,'SAP Data'!$A$7:$OA$1791,J$4,FALSE),"")</f>
        <v>-9060386.3300000001</v>
      </c>
      <c r="K557" s="32">
        <f>IFERROR(VLOOKUP($D557,'SAP Data'!$A$7:$OA$1791,K$4,FALSE),"")</f>
        <v>-9086469.6600000001</v>
      </c>
      <c r="L557" s="32">
        <f>IFERROR(VLOOKUP($D557,'SAP Data'!$A$7:$OA$1791,L$4,FALSE),"")</f>
        <v>-9112552.9900000002</v>
      </c>
      <c r="M557" s="32">
        <f>IFERROR(VLOOKUP($D557,'SAP Data'!$A$7:$OA$1791,M$4,FALSE),"")</f>
        <v>-9138636.3200000003</v>
      </c>
      <c r="N557" s="32">
        <f>IFERROR(VLOOKUP($D557,'SAP Data'!$A$7:$OA$1791,N$4,FALSE),"")</f>
        <v>-9164719.6500000004</v>
      </c>
      <c r="O557" s="32">
        <f>IFERROR(VLOOKUP($D557,'SAP Data'!$A$7:$OA$1791,O$4,FALSE),"")</f>
        <v>-9190802.9800000004</v>
      </c>
      <c r="P557" s="32">
        <f>IFERROR(VLOOKUP($D557,'SAP Data'!$A$7:$OA$1791,P$4,FALSE),"")</f>
        <v>-9216886.3100000005</v>
      </c>
      <c r="Q557" s="32">
        <f>IFERROR(VLOOKUP($D557,'SAP Data'!$A$7:$OA$1791,Q$4,FALSE),"")</f>
        <v>-9242969.6400000006</v>
      </c>
      <c r="R557" s="32">
        <f>IFERROR(VLOOKUP($D557,'SAP Data'!$A$7:$OA$1791,R$4,FALSE),"")</f>
        <v>-9289302.9700000007</v>
      </c>
      <c r="T557" s="32">
        <f t="shared" si="96"/>
        <v>-8916212.9850000013</v>
      </c>
      <c r="U557" s="13"/>
      <c r="V557" s="32"/>
      <c r="W557" s="13">
        <f t="shared" si="97"/>
        <v>0</v>
      </c>
      <c r="Y557" s="13">
        <f t="shared" si="98"/>
        <v>0</v>
      </c>
      <c r="AA557" s="13">
        <f t="shared" si="104"/>
        <v>0</v>
      </c>
      <c r="AC557" s="13">
        <f t="shared" si="99"/>
        <v>0</v>
      </c>
      <c r="AE557" s="13">
        <f t="shared" si="100"/>
        <v>-8916212.9850000013</v>
      </c>
      <c r="AG557" s="13">
        <f t="shared" si="101"/>
        <v>0</v>
      </c>
      <c r="AI557" s="13">
        <f t="shared" si="102"/>
        <v>0</v>
      </c>
      <c r="AJ557" s="15"/>
    </row>
    <row r="558" spans="1:36" outlineLevel="1" x14ac:dyDescent="0.2">
      <c r="B558" s="11" t="str">
        <f>VLOOKUP(D558,'line assign basis'!$A$8:$D$788,2,FALSE)</f>
        <v>DBP PENSION LIABILIT</v>
      </c>
      <c r="C558" s="14" t="s">
        <v>1341</v>
      </c>
      <c r="D558" s="14" t="str">
        <f t="shared" si="103"/>
        <v>228304</v>
      </c>
      <c r="E558" s="14">
        <f>IFERROR(VLOOKUP(D558,'line assign basis'!$A$8:$D$622,4,FALSE),"")</f>
        <v>2</v>
      </c>
      <c r="F558" s="32">
        <f>IFERROR(VLOOKUP($D558,'SAP Data'!$A$7:$OA$1791,F$4,FALSE),"")</f>
        <v>-156233745.97</v>
      </c>
      <c r="G558" s="32">
        <f>IFERROR(VLOOKUP($D558,'SAP Data'!$A$7:$OA$1791,G$4,FALSE),"")</f>
        <v>-153256829.30000001</v>
      </c>
      <c r="H558" s="32">
        <f>IFERROR(VLOOKUP($D558,'SAP Data'!$A$7:$OA$1791,H$4,FALSE),"")</f>
        <v>-153675934.71000001</v>
      </c>
      <c r="I558" s="32">
        <f>IFERROR(VLOOKUP($D558,'SAP Data'!$A$7:$OA$1791,I$4,FALSE),"")</f>
        <v>-164283006</v>
      </c>
      <c r="J558" s="32">
        <f>IFERROR(VLOOKUP($D558,'SAP Data'!$A$7:$OA$1791,J$4,FALSE),"")</f>
        <v>-161085006</v>
      </c>
      <c r="K558" s="32">
        <f>IFERROR(VLOOKUP($D558,'SAP Data'!$A$7:$OA$1791,K$4,FALSE),"")</f>
        <v>-161047006</v>
      </c>
      <c r="L558" s="32">
        <f>IFERROR(VLOOKUP($D558,'SAP Data'!$A$7:$OA$1791,L$4,FALSE),"")</f>
        <v>-161009006</v>
      </c>
      <c r="M558" s="32">
        <f>IFERROR(VLOOKUP($D558,'SAP Data'!$A$7:$OA$1791,M$4,FALSE),"")</f>
        <v>-155661006</v>
      </c>
      <c r="N558" s="32">
        <f>IFERROR(VLOOKUP($D558,'SAP Data'!$A$7:$OA$1791,N$4,FALSE),"")</f>
        <v>-155623006</v>
      </c>
      <c r="O558" s="32">
        <f>IFERROR(VLOOKUP($D558,'SAP Data'!$A$7:$OA$1791,O$4,FALSE),"")</f>
        <v>-155585006</v>
      </c>
      <c r="P558" s="32">
        <f>IFERROR(VLOOKUP($D558,'SAP Data'!$A$7:$OA$1791,P$4,FALSE),"")</f>
        <v>-150237006</v>
      </c>
      <c r="Q558" s="32">
        <f>IFERROR(VLOOKUP($D558,'SAP Data'!$A$7:$OA$1791,Q$4,FALSE),"")</f>
        <v>-150199006</v>
      </c>
      <c r="R558" s="32">
        <f>IFERROR(VLOOKUP($D558,'SAP Data'!$A$7:$OA$1791,R$4,FALSE),"")</f>
        <v>-140463006</v>
      </c>
      <c r="T558" s="32">
        <f t="shared" si="96"/>
        <v>-155834182.83291665</v>
      </c>
      <c r="U558" s="13"/>
      <c r="V558" s="32"/>
      <c r="W558" s="13">
        <f t="shared" si="97"/>
        <v>0</v>
      </c>
      <c r="Y558" s="13">
        <f t="shared" si="98"/>
        <v>0</v>
      </c>
      <c r="AA558" s="13">
        <f t="shared" si="104"/>
        <v>0</v>
      </c>
      <c r="AC558" s="13">
        <f t="shared" si="99"/>
        <v>0</v>
      </c>
      <c r="AE558" s="13">
        <f t="shared" si="100"/>
        <v>-155834182.83291665</v>
      </c>
      <c r="AG558" s="13">
        <f t="shared" si="101"/>
        <v>0</v>
      </c>
      <c r="AI558" s="13">
        <f t="shared" si="102"/>
        <v>0</v>
      </c>
      <c r="AJ558" s="15"/>
    </row>
    <row r="559" spans="1:36" outlineLevel="1" x14ac:dyDescent="0.2">
      <c r="B559" s="11" t="str">
        <f>VLOOKUP(D559,'line assign basis'!$A$8:$D$788,2,FALSE)</f>
        <v>FAS 106 LIABILITY LO</v>
      </c>
      <c r="C559" s="14" t="s">
        <v>1344</v>
      </c>
      <c r="D559" s="14" t="str">
        <f t="shared" si="103"/>
        <v>228306</v>
      </c>
      <c r="E559" s="14">
        <f>IFERROR(VLOOKUP(D559,'line assign basis'!$A$8:$D$622,4,FALSE),"")</f>
        <v>2</v>
      </c>
      <c r="F559" s="32">
        <f>IFERROR(VLOOKUP($D559,'SAP Data'!$A$7:$OA$1791,F$4,FALSE),"")</f>
        <v>-26126946.969999999</v>
      </c>
      <c r="G559" s="32">
        <f>IFERROR(VLOOKUP($D559,'SAP Data'!$A$7:$OA$1791,G$4,FALSE),"")</f>
        <v>-26098215.699999999</v>
      </c>
      <c r="H559" s="32">
        <f>IFERROR(VLOOKUP($D559,'SAP Data'!$A$7:$OA$1791,H$4,FALSE),"")</f>
        <v>-25996343.77</v>
      </c>
      <c r="I559" s="32">
        <f>IFERROR(VLOOKUP($D559,'SAP Data'!$A$7:$OA$1791,I$4,FALSE),"")</f>
        <v>-27837065</v>
      </c>
      <c r="J559" s="32">
        <f>IFERROR(VLOOKUP($D559,'SAP Data'!$A$7:$OA$1791,J$4,FALSE),"")</f>
        <v>-27877463.309999999</v>
      </c>
      <c r="K559" s="32">
        <f>IFERROR(VLOOKUP($D559,'SAP Data'!$A$7:$OA$1791,K$4,FALSE),"")</f>
        <v>-27700878.879999999</v>
      </c>
      <c r="L559" s="32">
        <f>IFERROR(VLOOKUP($D559,'SAP Data'!$A$7:$OA$1791,L$4,FALSE),"")</f>
        <v>-27751740.390000001</v>
      </c>
      <c r="M559" s="32">
        <f>IFERROR(VLOOKUP($D559,'SAP Data'!$A$7:$OA$1791,M$4,FALSE),"")</f>
        <v>-27684610.079999998</v>
      </c>
      <c r="N559" s="32">
        <f>IFERROR(VLOOKUP($D559,'SAP Data'!$A$7:$OA$1791,N$4,FALSE),"")</f>
        <v>-27519412.23</v>
      </c>
      <c r="O559" s="32">
        <f>IFERROR(VLOOKUP($D559,'SAP Data'!$A$7:$OA$1791,O$4,FALSE),"")</f>
        <v>-27459179.34</v>
      </c>
      <c r="P559" s="32">
        <f>IFERROR(VLOOKUP($D559,'SAP Data'!$A$7:$OA$1791,P$4,FALSE),"")</f>
        <v>-27393543.43</v>
      </c>
      <c r="Q559" s="32">
        <f>IFERROR(VLOOKUP($D559,'SAP Data'!$A$7:$OA$1791,Q$4,FALSE),"")</f>
        <v>-27414529.02</v>
      </c>
      <c r="R559" s="32">
        <f>IFERROR(VLOOKUP($D559,'SAP Data'!$A$7:$OA$1791,R$4,FALSE),"")</f>
        <v>-27286220.739999998</v>
      </c>
      <c r="T559" s="32">
        <f t="shared" si="96"/>
        <v>-27286630.417083334</v>
      </c>
      <c r="U559" s="13"/>
      <c r="V559" s="32"/>
      <c r="W559" s="13">
        <f t="shared" si="97"/>
        <v>0</v>
      </c>
      <c r="Y559" s="13">
        <f t="shared" si="98"/>
        <v>0</v>
      </c>
      <c r="AA559" s="13">
        <f t="shared" si="104"/>
        <v>0</v>
      </c>
      <c r="AC559" s="13">
        <f t="shared" si="99"/>
        <v>0</v>
      </c>
      <c r="AE559" s="13">
        <f t="shared" si="100"/>
        <v>-27286630.417083334</v>
      </c>
      <c r="AG559" s="13">
        <f t="shared" si="101"/>
        <v>0</v>
      </c>
      <c r="AI559" s="13">
        <f t="shared" si="102"/>
        <v>0</v>
      </c>
      <c r="AJ559" s="15"/>
    </row>
    <row r="560" spans="1:36" outlineLevel="1" x14ac:dyDescent="0.2">
      <c r="B560" s="11" t="str">
        <f>VLOOKUP(D560,'line assign basis'!$A$8:$D$788,2,FALSE)</f>
        <v>GASCO PRE 2003</v>
      </c>
      <c r="C560" s="14" t="s">
        <v>1347</v>
      </c>
      <c r="D560" s="14" t="str">
        <f t="shared" si="103"/>
        <v>186130</v>
      </c>
      <c r="E560" s="14">
        <f>IFERROR(VLOOKUP(D560,'line assign basis'!$A$8:$D$622,4,FALSE),"")</f>
        <v>2</v>
      </c>
      <c r="F560" s="32">
        <f>IFERROR(VLOOKUP($D560,'SAP Data'!$A$7:$OA$1791,F$4,FALSE),"")</f>
        <v>-3301341.48</v>
      </c>
      <c r="G560" s="32">
        <f>IFERROR(VLOOKUP($D560,'SAP Data'!$A$7:$OA$1791,G$4,FALSE),"")</f>
        <v>-3301341.48</v>
      </c>
      <c r="H560" s="32">
        <f>IFERROR(VLOOKUP($D560,'SAP Data'!$A$7:$OA$1791,H$4,FALSE),"")</f>
        <v>-3301341.48</v>
      </c>
      <c r="I560" s="32">
        <f>IFERROR(VLOOKUP($D560,'SAP Data'!$A$7:$OA$1791,I$4,FALSE),"")</f>
        <v>-3301341.48</v>
      </c>
      <c r="J560" s="32">
        <f>IFERROR(VLOOKUP($D560,'SAP Data'!$A$7:$OA$1791,J$4,FALSE),"")</f>
        <v>-3301341.48</v>
      </c>
      <c r="K560" s="32">
        <f>IFERROR(VLOOKUP($D560,'SAP Data'!$A$7:$OA$1791,K$4,FALSE),"")</f>
        <v>-3301341.48</v>
      </c>
      <c r="L560" s="32">
        <f>IFERROR(VLOOKUP($D560,'SAP Data'!$A$7:$OA$1791,L$4,FALSE),"")</f>
        <v>-3301341.48</v>
      </c>
      <c r="M560" s="32">
        <f>IFERROR(VLOOKUP($D560,'SAP Data'!$A$7:$OA$1791,M$4,FALSE),"")</f>
        <v>-3301341.48</v>
      </c>
      <c r="N560" s="32">
        <f>IFERROR(VLOOKUP($D560,'SAP Data'!$A$7:$OA$1791,N$4,FALSE),"")</f>
        <v>-3301341.48</v>
      </c>
      <c r="O560" s="32">
        <f>IFERROR(VLOOKUP($D560,'SAP Data'!$A$7:$OA$1791,O$4,FALSE),"")</f>
        <v>-3301341.48</v>
      </c>
      <c r="P560" s="32">
        <f>IFERROR(VLOOKUP($D560,'SAP Data'!$A$7:$OA$1791,P$4,FALSE),"")</f>
        <v>-3301341.48</v>
      </c>
      <c r="Q560" s="32">
        <f>IFERROR(VLOOKUP($D560,'SAP Data'!$A$7:$OA$1791,Q$4,FALSE),"")</f>
        <v>-3301341.48</v>
      </c>
      <c r="R560" s="32">
        <f>IFERROR(VLOOKUP($D560,'SAP Data'!$A$7:$OA$1791,R$4,FALSE),"")</f>
        <v>-3301341.48</v>
      </c>
      <c r="T560" s="32">
        <f t="shared" si="96"/>
        <v>-3301341.4800000004</v>
      </c>
      <c r="U560" s="13"/>
      <c r="V560" s="32"/>
      <c r="W560" s="13">
        <f t="shared" si="97"/>
        <v>0</v>
      </c>
      <c r="Y560" s="13">
        <f t="shared" si="98"/>
        <v>0</v>
      </c>
      <c r="AA560" s="13">
        <f t="shared" si="104"/>
        <v>0</v>
      </c>
      <c r="AC560" s="13">
        <f t="shared" si="99"/>
        <v>0</v>
      </c>
      <c r="AE560" s="13">
        <f t="shared" si="100"/>
        <v>-3301341.4800000004</v>
      </c>
      <c r="AG560" s="13">
        <f t="shared" si="101"/>
        <v>0</v>
      </c>
      <c r="AI560" s="13">
        <f t="shared" si="102"/>
        <v>0</v>
      </c>
      <c r="AJ560" s="15"/>
    </row>
    <row r="561" spans="1:36" outlineLevel="1" x14ac:dyDescent="0.2">
      <c r="B561" s="11" t="str">
        <f>VLOOKUP(D561,'line assign basis'!$A$8:$D$788,2,FALSE)</f>
        <v>SILTRONIC PRE 2003</v>
      </c>
      <c r="C561" s="14" t="s">
        <v>1350</v>
      </c>
      <c r="D561" s="14" t="str">
        <f t="shared" si="103"/>
        <v>186133</v>
      </c>
      <c r="E561" s="14">
        <f>IFERROR(VLOOKUP(D561,'line assign basis'!$A$8:$D$622,4,FALSE),"")</f>
        <v>2</v>
      </c>
      <c r="F561" s="32">
        <f>IFERROR(VLOOKUP($D561,'SAP Data'!$A$7:$OA$1791,F$4,FALSE),"")</f>
        <v>-263163.86</v>
      </c>
      <c r="G561" s="32">
        <f>IFERROR(VLOOKUP($D561,'SAP Data'!$A$7:$OA$1791,G$4,FALSE),"")</f>
        <v>-263163.86</v>
      </c>
      <c r="H561" s="32">
        <f>IFERROR(VLOOKUP($D561,'SAP Data'!$A$7:$OA$1791,H$4,FALSE),"")</f>
        <v>-263163.86</v>
      </c>
      <c r="I561" s="32">
        <f>IFERROR(VLOOKUP($D561,'SAP Data'!$A$7:$OA$1791,I$4,FALSE),"")</f>
        <v>-263163.86</v>
      </c>
      <c r="J561" s="32">
        <f>IFERROR(VLOOKUP($D561,'SAP Data'!$A$7:$OA$1791,J$4,FALSE),"")</f>
        <v>-263163.86</v>
      </c>
      <c r="K561" s="32">
        <f>IFERROR(VLOOKUP($D561,'SAP Data'!$A$7:$OA$1791,K$4,FALSE),"")</f>
        <v>-263163.86</v>
      </c>
      <c r="L561" s="32">
        <f>IFERROR(VLOOKUP($D561,'SAP Data'!$A$7:$OA$1791,L$4,FALSE),"")</f>
        <v>-263163.86</v>
      </c>
      <c r="M561" s="32">
        <f>IFERROR(VLOOKUP($D561,'SAP Data'!$A$7:$OA$1791,M$4,FALSE),"")</f>
        <v>-263163.86</v>
      </c>
      <c r="N561" s="32">
        <f>IFERROR(VLOOKUP($D561,'SAP Data'!$A$7:$OA$1791,N$4,FALSE),"")</f>
        <v>-263163.86</v>
      </c>
      <c r="O561" s="32">
        <f>IFERROR(VLOOKUP($D561,'SAP Data'!$A$7:$OA$1791,O$4,FALSE),"")</f>
        <v>-263163.86</v>
      </c>
      <c r="P561" s="32">
        <f>IFERROR(VLOOKUP($D561,'SAP Data'!$A$7:$OA$1791,P$4,FALSE),"")</f>
        <v>-263163.86</v>
      </c>
      <c r="Q561" s="32">
        <f>IFERROR(VLOOKUP($D561,'SAP Data'!$A$7:$OA$1791,Q$4,FALSE),"")</f>
        <v>-263163.86</v>
      </c>
      <c r="R561" s="32">
        <f>IFERROR(VLOOKUP($D561,'SAP Data'!$A$7:$OA$1791,R$4,FALSE),"")</f>
        <v>-263163.86</v>
      </c>
      <c r="T561" s="32">
        <f t="shared" si="96"/>
        <v>-263163.85999999993</v>
      </c>
      <c r="U561" s="13"/>
      <c r="V561" s="32"/>
      <c r="W561" s="13">
        <f t="shared" si="97"/>
        <v>0</v>
      </c>
      <c r="Y561" s="13">
        <f t="shared" si="98"/>
        <v>0</v>
      </c>
      <c r="AA561" s="13">
        <f t="shared" si="104"/>
        <v>0</v>
      </c>
      <c r="AC561" s="13">
        <f t="shared" si="99"/>
        <v>0</v>
      </c>
      <c r="AE561" s="13">
        <f t="shared" si="100"/>
        <v>-263163.85999999993</v>
      </c>
      <c r="AG561" s="13">
        <f t="shared" si="101"/>
        <v>0</v>
      </c>
      <c r="AI561" s="13">
        <f t="shared" si="102"/>
        <v>0</v>
      </c>
      <c r="AJ561" s="15"/>
    </row>
    <row r="562" spans="1:36" outlineLevel="1" x14ac:dyDescent="0.2">
      <c r="B562" s="11" t="str">
        <f>VLOOKUP(D562,'line assign basis'!$A$8:$D$788,2,FALSE)</f>
        <v>HARBOR PRE 2003</v>
      </c>
      <c r="C562" s="14" t="s">
        <v>1353</v>
      </c>
      <c r="D562" s="14" t="str">
        <f t="shared" si="103"/>
        <v>186134</v>
      </c>
      <c r="E562" s="14">
        <f>IFERROR(VLOOKUP(D562,'line assign basis'!$A$8:$D$622,4,FALSE),"")</f>
        <v>2</v>
      </c>
      <c r="F562" s="32">
        <f>IFERROR(VLOOKUP($D562,'SAP Data'!$A$7:$OA$1791,F$4,FALSE),"")</f>
        <v>-1297179.48</v>
      </c>
      <c r="G562" s="32">
        <f>IFERROR(VLOOKUP($D562,'SAP Data'!$A$7:$OA$1791,G$4,FALSE),"")</f>
        <v>-1297179.48</v>
      </c>
      <c r="H562" s="32">
        <f>IFERROR(VLOOKUP($D562,'SAP Data'!$A$7:$OA$1791,H$4,FALSE),"")</f>
        <v>-1297179.48</v>
      </c>
      <c r="I562" s="32">
        <f>IFERROR(VLOOKUP($D562,'SAP Data'!$A$7:$OA$1791,I$4,FALSE),"")</f>
        <v>-1297179.48</v>
      </c>
      <c r="J562" s="32">
        <f>IFERROR(VLOOKUP($D562,'SAP Data'!$A$7:$OA$1791,J$4,FALSE),"")</f>
        <v>-1297179.48</v>
      </c>
      <c r="K562" s="32">
        <f>IFERROR(VLOOKUP($D562,'SAP Data'!$A$7:$OA$1791,K$4,FALSE),"")</f>
        <v>-1297179.48</v>
      </c>
      <c r="L562" s="32">
        <f>IFERROR(VLOOKUP($D562,'SAP Data'!$A$7:$OA$1791,L$4,FALSE),"")</f>
        <v>-1297179.48</v>
      </c>
      <c r="M562" s="32">
        <f>IFERROR(VLOOKUP($D562,'SAP Data'!$A$7:$OA$1791,M$4,FALSE),"")</f>
        <v>-1297179.48</v>
      </c>
      <c r="N562" s="32">
        <f>IFERROR(VLOOKUP($D562,'SAP Data'!$A$7:$OA$1791,N$4,FALSE),"")</f>
        <v>-1297179.48</v>
      </c>
      <c r="O562" s="32">
        <f>IFERROR(VLOOKUP($D562,'SAP Data'!$A$7:$OA$1791,O$4,FALSE),"")</f>
        <v>-1297179.48</v>
      </c>
      <c r="P562" s="32">
        <f>IFERROR(VLOOKUP($D562,'SAP Data'!$A$7:$OA$1791,P$4,FALSE),"")</f>
        <v>-1297179.48</v>
      </c>
      <c r="Q562" s="32">
        <f>IFERROR(VLOOKUP($D562,'SAP Data'!$A$7:$OA$1791,Q$4,FALSE),"")</f>
        <v>-1297179.48</v>
      </c>
      <c r="R562" s="32">
        <f>IFERROR(VLOOKUP($D562,'SAP Data'!$A$7:$OA$1791,R$4,FALSE),"")</f>
        <v>-1297179.48</v>
      </c>
      <c r="T562" s="32">
        <f t="shared" si="96"/>
        <v>-1297179.4800000002</v>
      </c>
      <c r="U562" s="13"/>
      <c r="V562" s="32"/>
      <c r="W562" s="13">
        <f t="shared" si="97"/>
        <v>0</v>
      </c>
      <c r="Y562" s="13">
        <f t="shared" si="98"/>
        <v>0</v>
      </c>
      <c r="AA562" s="13">
        <f t="shared" si="104"/>
        <v>0</v>
      </c>
      <c r="AC562" s="13">
        <f t="shared" si="99"/>
        <v>0</v>
      </c>
      <c r="AE562" s="13">
        <f t="shared" si="100"/>
        <v>-1297179.4800000002</v>
      </c>
      <c r="AG562" s="13">
        <f t="shared" si="101"/>
        <v>0</v>
      </c>
      <c r="AI562" s="13">
        <f t="shared" si="102"/>
        <v>0</v>
      </c>
      <c r="AJ562" s="15"/>
    </row>
    <row r="563" spans="1:36" outlineLevel="1" x14ac:dyDescent="0.2">
      <c r="B563" s="11" t="str">
        <f>VLOOKUP(D563,'line assign basis'!$A$8:$D$788,2,FALSE)</f>
        <v>ENVIR INV-GASCO</v>
      </c>
      <c r="C563" s="14" t="s">
        <v>1356</v>
      </c>
      <c r="D563" s="14" t="str">
        <f t="shared" si="103"/>
        <v>186140</v>
      </c>
      <c r="E563" s="14">
        <f>IFERROR(VLOOKUP(D563,'line assign basis'!$A$8:$D$622,4,FALSE),"")</f>
        <v>2</v>
      </c>
      <c r="F563" s="32">
        <f>IFERROR(VLOOKUP($D563,'SAP Data'!$A$7:$OA$1791,F$4,FALSE),"")</f>
        <v>3301341.48</v>
      </c>
      <c r="G563" s="32">
        <f>IFERROR(VLOOKUP($D563,'SAP Data'!$A$7:$OA$1791,G$4,FALSE),"")</f>
        <v>3301341.48</v>
      </c>
      <c r="H563" s="32">
        <f>IFERROR(VLOOKUP($D563,'SAP Data'!$A$7:$OA$1791,H$4,FALSE),"")</f>
        <v>3301341.48</v>
      </c>
      <c r="I563" s="32">
        <f>IFERROR(VLOOKUP($D563,'SAP Data'!$A$7:$OA$1791,I$4,FALSE),"")</f>
        <v>3301341.48</v>
      </c>
      <c r="J563" s="32">
        <f>IFERROR(VLOOKUP($D563,'SAP Data'!$A$7:$OA$1791,J$4,FALSE),"")</f>
        <v>3301341.48</v>
      </c>
      <c r="K563" s="32">
        <f>IFERROR(VLOOKUP($D563,'SAP Data'!$A$7:$OA$1791,K$4,FALSE),"")</f>
        <v>3301341.48</v>
      </c>
      <c r="L563" s="32">
        <f>IFERROR(VLOOKUP($D563,'SAP Data'!$A$7:$OA$1791,L$4,FALSE),"")</f>
        <v>3301341.48</v>
      </c>
      <c r="M563" s="32">
        <f>IFERROR(VLOOKUP($D563,'SAP Data'!$A$7:$OA$1791,M$4,FALSE),"")</f>
        <v>3301341.48</v>
      </c>
      <c r="N563" s="32">
        <f>IFERROR(VLOOKUP($D563,'SAP Data'!$A$7:$OA$1791,N$4,FALSE),"")</f>
        <v>3301341.48</v>
      </c>
      <c r="O563" s="32">
        <f>IFERROR(VLOOKUP($D563,'SAP Data'!$A$7:$OA$1791,O$4,FALSE),"")</f>
        <v>3301341.48</v>
      </c>
      <c r="P563" s="32">
        <f>IFERROR(VLOOKUP($D563,'SAP Data'!$A$7:$OA$1791,P$4,FALSE),"")</f>
        <v>3301341.48</v>
      </c>
      <c r="Q563" s="32">
        <f>IFERROR(VLOOKUP($D563,'SAP Data'!$A$7:$OA$1791,Q$4,FALSE),"")</f>
        <v>3301341.48</v>
      </c>
      <c r="R563" s="32">
        <f>IFERROR(VLOOKUP($D563,'SAP Data'!$A$7:$OA$1791,R$4,FALSE),"")</f>
        <v>3301341.48</v>
      </c>
      <c r="T563" s="32">
        <f t="shared" si="96"/>
        <v>3301341.4800000004</v>
      </c>
      <c r="U563" s="13"/>
      <c r="V563" s="32"/>
      <c r="W563" s="13">
        <f t="shared" si="97"/>
        <v>0</v>
      </c>
      <c r="Y563" s="13">
        <f t="shared" si="98"/>
        <v>0</v>
      </c>
      <c r="AA563" s="13">
        <f t="shared" si="104"/>
        <v>0</v>
      </c>
      <c r="AC563" s="13">
        <f t="shared" si="99"/>
        <v>0</v>
      </c>
      <c r="AE563" s="13">
        <f t="shared" si="100"/>
        <v>3301341.4800000004</v>
      </c>
      <c r="AG563" s="13">
        <f t="shared" si="101"/>
        <v>0</v>
      </c>
      <c r="AI563" s="13">
        <f t="shared" si="102"/>
        <v>0</v>
      </c>
      <c r="AJ563" s="15"/>
    </row>
    <row r="564" spans="1:36" outlineLevel="1" x14ac:dyDescent="0.2">
      <c r="B564" s="11" t="str">
        <f>VLOOKUP(D564,'line assign basis'!$A$8:$D$788,2,FALSE)</f>
        <v>ENVIR INV-WACKER</v>
      </c>
      <c r="C564" s="14" t="s">
        <v>1359</v>
      </c>
      <c r="D564" s="14" t="str">
        <f t="shared" si="103"/>
        <v>186143</v>
      </c>
      <c r="E564" s="14">
        <f>IFERROR(VLOOKUP(D564,'line assign basis'!$A$8:$D$622,4,FALSE),"")</f>
        <v>2</v>
      </c>
      <c r="F564" s="32">
        <f>IFERROR(VLOOKUP($D564,'SAP Data'!$A$7:$OA$1791,F$4,FALSE),"")</f>
        <v>263163.86</v>
      </c>
      <c r="G564" s="32">
        <f>IFERROR(VLOOKUP($D564,'SAP Data'!$A$7:$OA$1791,G$4,FALSE),"")</f>
        <v>263163.86</v>
      </c>
      <c r="H564" s="32">
        <f>IFERROR(VLOOKUP($D564,'SAP Data'!$A$7:$OA$1791,H$4,FALSE),"")</f>
        <v>263163.86</v>
      </c>
      <c r="I564" s="32">
        <f>IFERROR(VLOOKUP($D564,'SAP Data'!$A$7:$OA$1791,I$4,FALSE),"")</f>
        <v>263163.86</v>
      </c>
      <c r="J564" s="32">
        <f>IFERROR(VLOOKUP($D564,'SAP Data'!$A$7:$OA$1791,J$4,FALSE),"")</f>
        <v>263163.86</v>
      </c>
      <c r="K564" s="32">
        <f>IFERROR(VLOOKUP($D564,'SAP Data'!$A$7:$OA$1791,K$4,FALSE),"")</f>
        <v>263163.86</v>
      </c>
      <c r="L564" s="32">
        <f>IFERROR(VLOOKUP($D564,'SAP Data'!$A$7:$OA$1791,L$4,FALSE),"")</f>
        <v>263163.86</v>
      </c>
      <c r="M564" s="32">
        <f>IFERROR(VLOOKUP($D564,'SAP Data'!$A$7:$OA$1791,M$4,FALSE),"")</f>
        <v>263163.86</v>
      </c>
      <c r="N564" s="32">
        <f>IFERROR(VLOOKUP($D564,'SAP Data'!$A$7:$OA$1791,N$4,FALSE),"")</f>
        <v>263163.86</v>
      </c>
      <c r="O564" s="32">
        <f>IFERROR(VLOOKUP($D564,'SAP Data'!$A$7:$OA$1791,O$4,FALSE),"")</f>
        <v>263163.86</v>
      </c>
      <c r="P564" s="32">
        <f>IFERROR(VLOOKUP($D564,'SAP Data'!$A$7:$OA$1791,P$4,FALSE),"")</f>
        <v>263163.86</v>
      </c>
      <c r="Q564" s="32">
        <f>IFERROR(VLOOKUP($D564,'SAP Data'!$A$7:$OA$1791,Q$4,FALSE),"")</f>
        <v>263163.86</v>
      </c>
      <c r="R564" s="32">
        <f>IFERROR(VLOOKUP($D564,'SAP Data'!$A$7:$OA$1791,R$4,FALSE),"")</f>
        <v>263163.86</v>
      </c>
      <c r="T564" s="32">
        <f t="shared" si="96"/>
        <v>263163.85999999993</v>
      </c>
      <c r="U564" s="13"/>
      <c r="V564" s="32"/>
      <c r="W564" s="13">
        <f t="shared" si="97"/>
        <v>0</v>
      </c>
      <c r="Y564" s="13">
        <f t="shared" si="98"/>
        <v>0</v>
      </c>
      <c r="AA564" s="13">
        <f t="shared" si="104"/>
        <v>0</v>
      </c>
      <c r="AC564" s="13">
        <f t="shared" si="99"/>
        <v>0</v>
      </c>
      <c r="AE564" s="13">
        <f t="shared" si="100"/>
        <v>263163.85999999993</v>
      </c>
      <c r="AG564" s="13">
        <f t="shared" si="101"/>
        <v>0</v>
      </c>
      <c r="AI564" s="13">
        <f t="shared" si="102"/>
        <v>0</v>
      </c>
      <c r="AJ564" s="15"/>
    </row>
    <row r="565" spans="1:36" outlineLevel="1" x14ac:dyDescent="0.2">
      <c r="B565" s="11" t="str">
        <f>VLOOKUP(D565,'line assign basis'!$A$8:$D$788,2,FALSE)</f>
        <v>ENVIR INV - PORTLAND</v>
      </c>
      <c r="C565" s="14" t="s">
        <v>1362</v>
      </c>
      <c r="D565" s="14" t="str">
        <f t="shared" si="103"/>
        <v>186144</v>
      </c>
      <c r="E565" s="14">
        <f>IFERROR(VLOOKUP(D565,'line assign basis'!$A$8:$D$622,4,FALSE),"")</f>
        <v>2</v>
      </c>
      <c r="F565" s="32">
        <f>IFERROR(VLOOKUP($D565,'SAP Data'!$A$7:$OA$1791,F$4,FALSE),"")</f>
        <v>1297179.48</v>
      </c>
      <c r="G565" s="32">
        <f>IFERROR(VLOOKUP($D565,'SAP Data'!$A$7:$OA$1791,G$4,FALSE),"")</f>
        <v>1297179.48</v>
      </c>
      <c r="H565" s="32">
        <f>IFERROR(VLOOKUP($D565,'SAP Data'!$A$7:$OA$1791,H$4,FALSE),"")</f>
        <v>1297179.48</v>
      </c>
      <c r="I565" s="32">
        <f>IFERROR(VLOOKUP($D565,'SAP Data'!$A$7:$OA$1791,I$4,FALSE),"")</f>
        <v>1297179.48</v>
      </c>
      <c r="J565" s="32">
        <f>IFERROR(VLOOKUP($D565,'SAP Data'!$A$7:$OA$1791,J$4,FALSE),"")</f>
        <v>1297179.48</v>
      </c>
      <c r="K565" s="32">
        <f>IFERROR(VLOOKUP($D565,'SAP Data'!$A$7:$OA$1791,K$4,FALSE),"")</f>
        <v>1297179.48</v>
      </c>
      <c r="L565" s="32">
        <f>IFERROR(VLOOKUP($D565,'SAP Data'!$A$7:$OA$1791,L$4,FALSE),"")</f>
        <v>1297179.48</v>
      </c>
      <c r="M565" s="32">
        <f>IFERROR(VLOOKUP($D565,'SAP Data'!$A$7:$OA$1791,M$4,FALSE),"")</f>
        <v>1297179.48</v>
      </c>
      <c r="N565" s="32">
        <f>IFERROR(VLOOKUP($D565,'SAP Data'!$A$7:$OA$1791,N$4,FALSE),"")</f>
        <v>1297179.48</v>
      </c>
      <c r="O565" s="32">
        <f>IFERROR(VLOOKUP($D565,'SAP Data'!$A$7:$OA$1791,O$4,FALSE),"")</f>
        <v>1297179.48</v>
      </c>
      <c r="P565" s="32">
        <f>IFERROR(VLOOKUP($D565,'SAP Data'!$A$7:$OA$1791,P$4,FALSE),"")</f>
        <v>1297179.48</v>
      </c>
      <c r="Q565" s="32">
        <f>IFERROR(VLOOKUP($D565,'SAP Data'!$A$7:$OA$1791,Q$4,FALSE),"")</f>
        <v>1297179.48</v>
      </c>
      <c r="R565" s="32">
        <f>IFERROR(VLOOKUP($D565,'SAP Data'!$A$7:$OA$1791,R$4,FALSE),"")</f>
        <v>1297179.48</v>
      </c>
      <c r="T565" s="32">
        <f t="shared" si="96"/>
        <v>1297179.4800000002</v>
      </c>
      <c r="U565" s="13"/>
      <c r="V565" s="32"/>
      <c r="W565" s="13">
        <f t="shared" si="97"/>
        <v>0</v>
      </c>
      <c r="Y565" s="13">
        <f t="shared" si="98"/>
        <v>0</v>
      </c>
      <c r="AA565" s="13">
        <f t="shared" si="104"/>
        <v>0</v>
      </c>
      <c r="AC565" s="13">
        <f t="shared" si="99"/>
        <v>0</v>
      </c>
      <c r="AE565" s="13">
        <f t="shared" si="100"/>
        <v>1297179.4800000002</v>
      </c>
      <c r="AG565" s="13">
        <f t="shared" si="101"/>
        <v>0</v>
      </c>
      <c r="AI565" s="13">
        <f t="shared" si="102"/>
        <v>0</v>
      </c>
      <c r="AJ565" s="15"/>
    </row>
    <row r="566" spans="1:36" outlineLevel="1" x14ac:dyDescent="0.2">
      <c r="B566" s="11" t="str">
        <f>VLOOKUP(D566,'line assign basis'!$A$8:$D$788,2,FALSE)</f>
        <v>CAPITAL LEASE - LT</v>
      </c>
      <c r="C566" s="14">
        <v>500193</v>
      </c>
      <c r="D566" s="14" t="str">
        <f t="shared" ref="D566" si="105">RIGHT(C566,6)</f>
        <v>500193</v>
      </c>
      <c r="E566" s="14">
        <f>IFERROR(VLOOKUP(D566,'line assign basis'!$A$8:$D$622,4,FALSE),"")</f>
        <v>2</v>
      </c>
      <c r="F566" s="32">
        <f>IFERROR(VLOOKUP($D566,'SAP Data'!$A$7:$OA$1791,F$4,FALSE),"")</f>
        <v>0</v>
      </c>
      <c r="G566" s="32">
        <f>IFERROR(VLOOKUP($D566,'SAP Data'!$A$7:$OA$1791,G$4,FALSE),"")</f>
        <v>0</v>
      </c>
      <c r="H566" s="32">
        <f>IFERROR(VLOOKUP($D566,'SAP Data'!$A$7:$OA$1791,H$4,FALSE),"")</f>
        <v>0</v>
      </c>
      <c r="I566" s="32">
        <f>IFERROR(VLOOKUP($D566,'SAP Data'!$A$7:$OA$1791,I$4,FALSE),"")</f>
        <v>0</v>
      </c>
      <c r="J566" s="32">
        <f>IFERROR(VLOOKUP($D566,'SAP Data'!$A$7:$OA$1791,J$4,FALSE),"")</f>
        <v>0</v>
      </c>
      <c r="K566" s="32">
        <f>IFERROR(VLOOKUP($D566,'SAP Data'!$A$7:$OA$1791,K$4,FALSE),"")</f>
        <v>0</v>
      </c>
      <c r="L566" s="32">
        <f>IFERROR(VLOOKUP($D566,'SAP Data'!$A$7:$OA$1791,L$4,FALSE),"")</f>
        <v>0</v>
      </c>
      <c r="M566" s="32">
        <f>IFERROR(VLOOKUP($D566,'SAP Data'!$A$7:$OA$1791,M$4,FALSE),"")</f>
        <v>0</v>
      </c>
      <c r="N566" s="32">
        <f>IFERROR(VLOOKUP($D566,'SAP Data'!$A$7:$OA$1791,N$4,FALSE),"")</f>
        <v>0</v>
      </c>
      <c r="O566" s="32">
        <f>IFERROR(VLOOKUP($D566,'SAP Data'!$A$7:$OA$1791,O$4,FALSE),"")</f>
        <v>0</v>
      </c>
      <c r="P566" s="32">
        <f>IFERROR(VLOOKUP($D566,'SAP Data'!$A$7:$OA$1791,P$4,FALSE),"")</f>
        <v>0</v>
      </c>
      <c r="Q566" s="32">
        <f>IFERROR(VLOOKUP($D566,'SAP Data'!$A$7:$OA$1791,Q$4,FALSE),"")</f>
        <v>0</v>
      </c>
      <c r="R566" s="32">
        <f>IFERROR(VLOOKUP($D566,'SAP Data'!$A$7:$OA$1791,R$4,FALSE),"")</f>
        <v>0</v>
      </c>
      <c r="T566" s="32">
        <f t="shared" ref="T566" si="106">IFERROR((F566/2+SUM(G566:Q566)+R566/2)/12,"")</f>
        <v>0</v>
      </c>
      <c r="U566" s="13"/>
      <c r="V566" s="32"/>
      <c r="W566" s="13">
        <f t="shared" ref="W566" si="107">IF($E566=5,T566,0)</f>
        <v>0</v>
      </c>
      <c r="Y566" s="13">
        <f t="shared" ref="Y566" si="108">IF(E566=1,T566,0)</f>
        <v>0</v>
      </c>
      <c r="AA566" s="13">
        <f t="shared" ref="AA566" si="109">_xlfn.IFS($D566="252012",AI566*$AM$21,$D566="252014",AI566*$AM$21,$D566="252022",AI566*$AM$21,$D566="252024",AI566*$AM$21,$D566="252032",AI566*$AM$21,$D566="252034",AI566*$AM$21,$E566=3,AI566*0,$E566="3P",AI566*$AM$16,$E566="3D",AI566*$AM$17,$E566="3G",AI566*$AM$19,$E566="3L",AI566*$AM$20,$E566&lt;=2,0,$E566&gt;=4,0)</f>
        <v>0</v>
      </c>
      <c r="AC566" s="13">
        <f t="shared" ref="AC566" si="110">IFERROR(AI566-AA566,"")</f>
        <v>0</v>
      </c>
      <c r="AE566" s="13">
        <f t="shared" ref="AE566" si="111">IF($E566=2,T566,0)</f>
        <v>0</v>
      </c>
      <c r="AG566" s="13">
        <f t="shared" ref="AG566" si="112">IFERROR(SUM(V566:W566,Y566,AA566:AE566)-T566,"")</f>
        <v>0</v>
      </c>
      <c r="AI566" s="13">
        <f t="shared" ref="AI566" si="113">_xlfn.IFS($E566=3,T566,$E566="3P",T566,$E566="3D",T566,$E566="3G",T566,$E566="3L",T566,$E566&lt;=2,0,$E566&gt;=4,0)</f>
        <v>0</v>
      </c>
      <c r="AJ566" s="15"/>
    </row>
    <row r="567" spans="1:36" outlineLevel="1" x14ac:dyDescent="0.2">
      <c r="B567" s="11" t="str">
        <f>VLOOKUP(D567,'line assign basis'!$A$8:$D$788,2,FALSE)</f>
        <v>CAP LS-NC DELL</v>
      </c>
      <c r="C567" s="14" t="s">
        <v>1513</v>
      </c>
      <c r="D567" s="14" t="str">
        <f t="shared" si="103"/>
        <v>227065</v>
      </c>
      <c r="E567" s="14">
        <f>IFERROR(VLOOKUP(D567,'line assign basis'!$A$8:$D$622,4,FALSE),"")</f>
        <v>2</v>
      </c>
      <c r="F567" s="32">
        <f>IFERROR(VLOOKUP($D567,'SAP Data'!$A$7:$OA$1791,F$4,FALSE),"")</f>
        <v>0</v>
      </c>
      <c r="G567" s="32">
        <f>IFERROR(VLOOKUP($D567,'SAP Data'!$A$7:$OA$1791,G$4,FALSE),"")</f>
        <v>0</v>
      </c>
      <c r="H567" s="32">
        <f>IFERROR(VLOOKUP($D567,'SAP Data'!$A$7:$OA$1791,H$4,FALSE),"")</f>
        <v>0</v>
      </c>
      <c r="I567" s="32">
        <f>IFERROR(VLOOKUP($D567,'SAP Data'!$A$7:$OA$1791,I$4,FALSE),"")</f>
        <v>0</v>
      </c>
      <c r="J567" s="32">
        <f>IFERROR(VLOOKUP($D567,'SAP Data'!$A$7:$OA$1791,J$4,FALSE),"")</f>
        <v>0</v>
      </c>
      <c r="K567" s="32">
        <f>IFERROR(VLOOKUP($D567,'SAP Data'!$A$7:$OA$1791,K$4,FALSE),"")</f>
        <v>0</v>
      </c>
      <c r="L567" s="32">
        <f>IFERROR(VLOOKUP($D567,'SAP Data'!$A$7:$OA$1791,L$4,FALSE),"")</f>
        <v>0</v>
      </c>
      <c r="M567" s="32">
        <f>IFERROR(VLOOKUP($D567,'SAP Data'!$A$7:$OA$1791,M$4,FALSE),"")</f>
        <v>0</v>
      </c>
      <c r="N567" s="32">
        <f>IFERROR(VLOOKUP($D567,'SAP Data'!$A$7:$OA$1791,N$4,FALSE),"")</f>
        <v>0</v>
      </c>
      <c r="O567" s="32">
        <f>IFERROR(VLOOKUP($D567,'SAP Data'!$A$7:$OA$1791,O$4,FALSE),"")</f>
        <v>0</v>
      </c>
      <c r="P567" s="32">
        <f>IFERROR(VLOOKUP($D567,'SAP Data'!$A$7:$OA$1791,P$4,FALSE),"")</f>
        <v>0</v>
      </c>
      <c r="Q567" s="32">
        <f>IFERROR(VLOOKUP($D567,'SAP Data'!$A$7:$OA$1791,Q$4,FALSE),"")</f>
        <v>0</v>
      </c>
      <c r="R567" s="32">
        <f>IFERROR(VLOOKUP($D567,'SAP Data'!$A$7:$OA$1791,R$4,FALSE),"")</f>
        <v>0</v>
      </c>
      <c r="T567" s="32">
        <f t="shared" si="96"/>
        <v>0</v>
      </c>
      <c r="U567" s="13"/>
      <c r="V567" s="32"/>
      <c r="W567" s="13">
        <f t="shared" si="97"/>
        <v>0</v>
      </c>
      <c r="Y567" s="13">
        <f t="shared" si="98"/>
        <v>0</v>
      </c>
      <c r="AA567" s="13">
        <f t="shared" si="104"/>
        <v>0</v>
      </c>
      <c r="AC567" s="13">
        <f t="shared" si="99"/>
        <v>0</v>
      </c>
      <c r="AE567" s="13">
        <f t="shared" si="100"/>
        <v>0</v>
      </c>
      <c r="AG567" s="13">
        <f t="shared" si="101"/>
        <v>0</v>
      </c>
      <c r="AI567" s="13">
        <f t="shared" si="102"/>
        <v>0</v>
      </c>
      <c r="AJ567" s="15"/>
    </row>
    <row r="568" spans="1:36" outlineLevel="1" x14ac:dyDescent="0.2">
      <c r="B568" s="11" t="str">
        <f>VLOOKUP(D568,'line assign basis'!$A$8:$D$788,2,FALSE)</f>
        <v>CAP LS NON-CUR Meter</v>
      </c>
      <c r="C568" s="14" t="s">
        <v>1365</v>
      </c>
      <c r="D568" s="14" t="str">
        <f t="shared" si="103"/>
        <v>227586</v>
      </c>
      <c r="E568" s="14">
        <f>IFERROR(VLOOKUP(D568,'line assign basis'!$A$8:$D$622,4,FALSE),"")</f>
        <v>2</v>
      </c>
      <c r="F568" s="32">
        <f>IFERROR(VLOOKUP($D568,'SAP Data'!$A$7:$OA$1791,F$4,FALSE),"")</f>
        <v>0</v>
      </c>
      <c r="G568" s="32">
        <f>IFERROR(VLOOKUP($D568,'SAP Data'!$A$7:$OA$1791,G$4,FALSE),"")</f>
        <v>0</v>
      </c>
      <c r="H568" s="32">
        <f>IFERROR(VLOOKUP($D568,'SAP Data'!$A$7:$OA$1791,H$4,FALSE),"")</f>
        <v>0</v>
      </c>
      <c r="I568" s="32">
        <f>IFERROR(VLOOKUP($D568,'SAP Data'!$A$7:$OA$1791,I$4,FALSE),"")</f>
        <v>0</v>
      </c>
      <c r="J568" s="32">
        <f>IFERROR(VLOOKUP($D568,'SAP Data'!$A$7:$OA$1791,J$4,FALSE),"")</f>
        <v>0</v>
      </c>
      <c r="K568" s="32">
        <f>IFERROR(VLOOKUP($D568,'SAP Data'!$A$7:$OA$1791,K$4,FALSE),"")</f>
        <v>0</v>
      </c>
      <c r="L568" s="32">
        <f>IFERROR(VLOOKUP($D568,'SAP Data'!$A$7:$OA$1791,L$4,FALSE),"")</f>
        <v>0</v>
      </c>
      <c r="M568" s="32">
        <f>IFERROR(VLOOKUP($D568,'SAP Data'!$A$7:$OA$1791,M$4,FALSE),"")</f>
        <v>0</v>
      </c>
      <c r="N568" s="32">
        <f>IFERROR(VLOOKUP($D568,'SAP Data'!$A$7:$OA$1791,N$4,FALSE),"")</f>
        <v>0</v>
      </c>
      <c r="O568" s="32">
        <f>IFERROR(VLOOKUP($D568,'SAP Data'!$A$7:$OA$1791,O$4,FALSE),"")</f>
        <v>0</v>
      </c>
      <c r="P568" s="32">
        <f>IFERROR(VLOOKUP($D568,'SAP Data'!$A$7:$OA$1791,P$4,FALSE),"")</f>
        <v>0</v>
      </c>
      <c r="Q568" s="32">
        <f>IFERROR(VLOOKUP($D568,'SAP Data'!$A$7:$OA$1791,Q$4,FALSE),"")</f>
        <v>0</v>
      </c>
      <c r="R568" s="32">
        <f>IFERROR(VLOOKUP($D568,'SAP Data'!$A$7:$OA$1791,R$4,FALSE),"")</f>
        <v>0</v>
      </c>
      <c r="T568" s="32">
        <f t="shared" si="96"/>
        <v>0</v>
      </c>
      <c r="U568" s="13"/>
      <c r="V568" s="32"/>
      <c r="W568" s="13">
        <f t="shared" si="97"/>
        <v>0</v>
      </c>
      <c r="Y568" s="13">
        <f t="shared" si="98"/>
        <v>0</v>
      </c>
      <c r="AA568" s="13">
        <f t="shared" si="104"/>
        <v>0</v>
      </c>
      <c r="AC568" s="13">
        <f t="shared" si="99"/>
        <v>0</v>
      </c>
      <c r="AE568" s="13">
        <f t="shared" si="100"/>
        <v>0</v>
      </c>
      <c r="AG568" s="13">
        <f t="shared" si="101"/>
        <v>0</v>
      </c>
      <c r="AI568" s="13">
        <f t="shared" si="102"/>
        <v>0</v>
      </c>
      <c r="AJ568" s="15"/>
    </row>
    <row r="569" spans="1:36" outlineLevel="1" x14ac:dyDescent="0.2">
      <c r="A569" s="14" t="s">
        <v>4012</v>
      </c>
      <c r="B569" s="11" t="str">
        <f>VLOOKUP(D569,'line assign basis'!$A$8:$D$788,2,FALSE)</f>
        <v>O/L - WC Reclass- LT</v>
      </c>
      <c r="C569" s="14" t="s">
        <v>1368</v>
      </c>
      <c r="D569" s="14" t="str">
        <f t="shared" si="103"/>
        <v>228200</v>
      </c>
      <c r="E569" s="14">
        <f>IFERROR(VLOOKUP(D569,'line assign basis'!$A$8:$D$622,4,FALSE),"")</f>
        <v>5</v>
      </c>
      <c r="F569" s="32">
        <f>IFERROR(VLOOKUP($D569,'SAP Data'!$A$7:$OA$1791,F$4,FALSE),"")</f>
        <v>-1882618</v>
      </c>
      <c r="G569" s="32">
        <f>IFERROR(VLOOKUP($D569,'SAP Data'!$A$7:$OA$1791,G$4,FALSE),"")</f>
        <v>-1882618</v>
      </c>
      <c r="H569" s="32">
        <f>IFERROR(VLOOKUP($D569,'SAP Data'!$A$7:$OA$1791,H$4,FALSE),"")</f>
        <v>-1882618</v>
      </c>
      <c r="I569" s="32">
        <f>IFERROR(VLOOKUP($D569,'SAP Data'!$A$7:$OA$1791,I$4,FALSE),"")</f>
        <v>-1785442</v>
      </c>
      <c r="J569" s="32">
        <f>IFERROR(VLOOKUP($D569,'SAP Data'!$A$7:$OA$1791,J$4,FALSE),"")</f>
        <v>0</v>
      </c>
      <c r="K569" s="32">
        <f>IFERROR(VLOOKUP($D569,'SAP Data'!$A$7:$OA$1791,K$4,FALSE),"")</f>
        <v>0</v>
      </c>
      <c r="L569" s="32">
        <f>IFERROR(VLOOKUP($D569,'SAP Data'!$A$7:$OA$1791,L$4,FALSE),"")</f>
        <v>-1717580</v>
      </c>
      <c r="M569" s="32">
        <f>IFERROR(VLOOKUP($D569,'SAP Data'!$A$7:$OA$1791,M$4,FALSE),"")</f>
        <v>0</v>
      </c>
      <c r="N569" s="32">
        <f>IFERROR(VLOOKUP($D569,'SAP Data'!$A$7:$OA$1791,N$4,FALSE),"")</f>
        <v>0</v>
      </c>
      <c r="O569" s="32">
        <f>IFERROR(VLOOKUP($D569,'SAP Data'!$A$7:$OA$1791,O$4,FALSE),"")</f>
        <v>-1658270</v>
      </c>
      <c r="P569" s="32">
        <f>IFERROR(VLOOKUP($D569,'SAP Data'!$A$7:$OA$1791,P$4,FALSE),"")</f>
        <v>0</v>
      </c>
      <c r="Q569" s="32">
        <f>IFERROR(VLOOKUP($D569,'SAP Data'!$A$7:$OA$1791,Q$4,FALSE),"")</f>
        <v>0</v>
      </c>
      <c r="R569" s="32">
        <f>IFERROR(VLOOKUP($D569,'SAP Data'!$A$7:$OA$1791,R$4,FALSE),"")</f>
        <v>-1551145</v>
      </c>
      <c r="T569" s="32">
        <f t="shared" si="96"/>
        <v>-886950.79166666663</v>
      </c>
      <c r="U569" s="13"/>
      <c r="V569" s="32"/>
      <c r="W569" s="13">
        <f t="shared" si="97"/>
        <v>-886950.79166666663</v>
      </c>
      <c r="Y569" s="13">
        <f t="shared" si="98"/>
        <v>0</v>
      </c>
      <c r="AA569" s="13">
        <f t="shared" si="104"/>
        <v>0</v>
      </c>
      <c r="AC569" s="13">
        <f t="shared" si="99"/>
        <v>0</v>
      </c>
      <c r="AE569" s="13">
        <f t="shared" si="100"/>
        <v>0</v>
      </c>
      <c r="AG569" s="13">
        <f t="shared" si="101"/>
        <v>0</v>
      </c>
      <c r="AI569" s="13">
        <f t="shared" si="102"/>
        <v>0</v>
      </c>
      <c r="AJ569" s="15"/>
    </row>
    <row r="570" spans="1:36" outlineLevel="1" x14ac:dyDescent="0.2">
      <c r="B570" s="11" t="str">
        <f>VLOOKUP(D570,'line assign basis'!$A$8:$D$788,2,FALSE)</f>
        <v>DCP - EXEC AND DIR</v>
      </c>
      <c r="C570" s="14" t="s">
        <v>1371</v>
      </c>
      <c r="D570" s="14" t="str">
        <f t="shared" si="103"/>
        <v>228400</v>
      </c>
      <c r="E570" s="14">
        <f>IFERROR(VLOOKUP(D570,'line assign basis'!$A$8:$D$622,4,FALSE),"")</f>
        <v>1</v>
      </c>
      <c r="F570" s="32">
        <f>IFERROR(VLOOKUP($D570,'SAP Data'!$A$7:$OA$1791,F$4,FALSE),"")</f>
        <v>-8018337.25</v>
      </c>
      <c r="G570" s="32">
        <f>IFERROR(VLOOKUP($D570,'SAP Data'!$A$7:$OA$1791,G$4,FALSE),"")</f>
        <v>-8092314.2000000002</v>
      </c>
      <c r="H570" s="32">
        <f>IFERROR(VLOOKUP($D570,'SAP Data'!$A$7:$OA$1791,H$4,FALSE),"")</f>
        <v>-8169514.29</v>
      </c>
      <c r="I570" s="32">
        <f>IFERROR(VLOOKUP($D570,'SAP Data'!$A$7:$OA$1791,I$4,FALSE),"")</f>
        <v>-8244506.6100000003</v>
      </c>
      <c r="J570" s="32">
        <f>IFERROR(VLOOKUP($D570,'SAP Data'!$A$7:$OA$1791,J$4,FALSE),"")</f>
        <v>-7483818.2800000003</v>
      </c>
      <c r="K570" s="32">
        <f>IFERROR(VLOOKUP($D570,'SAP Data'!$A$7:$OA$1791,K$4,FALSE),"")</f>
        <v>-7563313.8300000001</v>
      </c>
      <c r="L570" s="32">
        <f>IFERROR(VLOOKUP($D570,'SAP Data'!$A$7:$OA$1791,L$4,FALSE),"")</f>
        <v>-7719128.4199999999</v>
      </c>
      <c r="M570" s="32">
        <f>IFERROR(VLOOKUP($D570,'SAP Data'!$A$7:$OA$1791,M$4,FALSE),"")</f>
        <v>-7704288.2599999998</v>
      </c>
      <c r="N570" s="32">
        <f>IFERROR(VLOOKUP($D570,'SAP Data'!$A$7:$OA$1791,N$4,FALSE),"")</f>
        <v>-7769152.54</v>
      </c>
      <c r="O570" s="32">
        <f>IFERROR(VLOOKUP($D570,'SAP Data'!$A$7:$OA$1791,O$4,FALSE),"")</f>
        <v>-7835976.7999999998</v>
      </c>
      <c r="P570" s="32">
        <f>IFERROR(VLOOKUP($D570,'SAP Data'!$A$7:$OA$1791,P$4,FALSE),"")</f>
        <v>-7901033.6100000003</v>
      </c>
      <c r="Q570" s="32">
        <f>IFERROR(VLOOKUP($D570,'SAP Data'!$A$7:$OA$1791,Q$4,FALSE),"")</f>
        <v>-7969604.9699999997</v>
      </c>
      <c r="R570" s="32">
        <f>IFERROR(VLOOKUP($D570,'SAP Data'!$A$7:$OA$1791,R$4,FALSE),"")</f>
        <v>-8039352.5599999996</v>
      </c>
      <c r="T570" s="32">
        <f t="shared" si="96"/>
        <v>-7873458.0595833333</v>
      </c>
      <c r="U570" s="13"/>
      <c r="V570" s="32"/>
      <c r="W570" s="13">
        <f t="shared" si="97"/>
        <v>0</v>
      </c>
      <c r="Y570" s="13">
        <f t="shared" si="98"/>
        <v>-7873458.0595833333</v>
      </c>
      <c r="AA570" s="13">
        <f t="shared" si="104"/>
        <v>0</v>
      </c>
      <c r="AC570" s="13">
        <f t="shared" si="99"/>
        <v>0</v>
      </c>
      <c r="AE570" s="13">
        <f t="shared" si="100"/>
        <v>0</v>
      </c>
      <c r="AG570" s="13">
        <f t="shared" si="101"/>
        <v>0</v>
      </c>
      <c r="AI570" s="13">
        <f t="shared" si="102"/>
        <v>0</v>
      </c>
      <c r="AJ570" s="15"/>
    </row>
    <row r="571" spans="1:36" outlineLevel="1" x14ac:dyDescent="0.2">
      <c r="B571" s="11" t="str">
        <f>VLOOKUP(D571,'line assign basis'!$A$8:$D$788,2,FALSE)</f>
        <v>DDCP</v>
      </c>
      <c r="C571" s="14" t="s">
        <v>1374</v>
      </c>
      <c r="D571" s="14" t="str">
        <f t="shared" si="103"/>
        <v>228402</v>
      </c>
      <c r="E571" s="14">
        <f>IFERROR(VLOOKUP(D571,'line assign basis'!$A$8:$D$622,4,FALSE),"")</f>
        <v>1</v>
      </c>
      <c r="F571" s="32">
        <f>IFERROR(VLOOKUP($D571,'SAP Data'!$A$7:$OA$1791,F$4,FALSE),"")</f>
        <v>-5577842.4400000004</v>
      </c>
      <c r="G571" s="32">
        <f>IFERROR(VLOOKUP($D571,'SAP Data'!$A$7:$OA$1791,G$4,FALSE),"")</f>
        <v>-5696944.29</v>
      </c>
      <c r="H571" s="32">
        <f>IFERROR(VLOOKUP($D571,'SAP Data'!$A$7:$OA$1791,H$4,FALSE),"")</f>
        <v>-5671840.5999999996</v>
      </c>
      <c r="I571" s="32">
        <f>IFERROR(VLOOKUP($D571,'SAP Data'!$A$7:$OA$1791,I$4,FALSE),"")</f>
        <v>-5688430.5999999996</v>
      </c>
      <c r="J571" s="32">
        <f>IFERROR(VLOOKUP($D571,'SAP Data'!$A$7:$OA$1791,J$4,FALSE),"")</f>
        <v>-5582266.21</v>
      </c>
      <c r="K571" s="32">
        <f>IFERROR(VLOOKUP($D571,'SAP Data'!$A$7:$OA$1791,K$4,FALSE),"")</f>
        <v>-5598175.21</v>
      </c>
      <c r="L571" s="32">
        <f>IFERROR(VLOOKUP($D571,'SAP Data'!$A$7:$OA$1791,L$4,FALSE),"")</f>
        <v>-5569243.6699999999</v>
      </c>
      <c r="M571" s="32">
        <f>IFERROR(VLOOKUP($D571,'SAP Data'!$A$7:$OA$1791,M$4,FALSE),"")</f>
        <v>-5749446.54</v>
      </c>
      <c r="N571" s="32">
        <f>IFERROR(VLOOKUP($D571,'SAP Data'!$A$7:$OA$1791,N$4,FALSE),"")</f>
        <v>-5720563.8899999997</v>
      </c>
      <c r="O571" s="32">
        <f>IFERROR(VLOOKUP($D571,'SAP Data'!$A$7:$OA$1791,O$4,FALSE),"")</f>
        <v>-5736390.8899999997</v>
      </c>
      <c r="P571" s="32">
        <f>IFERROR(VLOOKUP($D571,'SAP Data'!$A$7:$OA$1791,P$4,FALSE),"")</f>
        <v>-5843099.71</v>
      </c>
      <c r="Q571" s="32">
        <f>IFERROR(VLOOKUP($D571,'SAP Data'!$A$7:$OA$1791,Q$4,FALSE),"")</f>
        <v>-5809796.1799999997</v>
      </c>
      <c r="R571" s="32">
        <f>IFERROR(VLOOKUP($D571,'SAP Data'!$A$7:$OA$1791,R$4,FALSE),"")</f>
        <v>-5824950.1799999997</v>
      </c>
      <c r="T571" s="32">
        <f t="shared" si="96"/>
        <v>-5697299.5083333338</v>
      </c>
      <c r="U571" s="13"/>
      <c r="V571" s="32"/>
      <c r="W571" s="13">
        <f t="shared" si="97"/>
        <v>0</v>
      </c>
      <c r="Y571" s="13">
        <f t="shared" si="98"/>
        <v>-5697299.5083333338</v>
      </c>
      <c r="AA571" s="13">
        <f t="shared" si="104"/>
        <v>0</v>
      </c>
      <c r="AC571" s="13">
        <f t="shared" si="99"/>
        <v>0</v>
      </c>
      <c r="AE571" s="13">
        <f t="shared" si="100"/>
        <v>0</v>
      </c>
      <c r="AG571" s="13">
        <f t="shared" si="101"/>
        <v>0</v>
      </c>
      <c r="AI571" s="13">
        <f t="shared" si="102"/>
        <v>0</v>
      </c>
      <c r="AJ571" s="15"/>
    </row>
    <row r="572" spans="1:36" outlineLevel="1" x14ac:dyDescent="0.2">
      <c r="A572" s="14" t="s">
        <v>4012</v>
      </c>
      <c r="B572" s="11" t="str">
        <f>VLOOKUP(D572,'line assign basis'!$A$8:$D$788,2,FALSE)</f>
        <v>ENVIRON. LIABILITIES</v>
      </c>
      <c r="C572" s="14" t="s">
        <v>1377</v>
      </c>
      <c r="D572" s="14" t="str">
        <f t="shared" si="103"/>
        <v>253000</v>
      </c>
      <c r="E572" s="14">
        <f>IFERROR(VLOOKUP(D572,'line assign basis'!$A$8:$D$622,4,FALSE),"")</f>
        <v>5</v>
      </c>
      <c r="F572" s="32">
        <f>IFERROR(VLOOKUP($D572,'SAP Data'!$A$7:$OA$1791,F$4,FALSE),"")</f>
        <v>22403178</v>
      </c>
      <c r="G572" s="32">
        <f>IFERROR(VLOOKUP($D572,'SAP Data'!$A$7:$OA$1791,G$4,FALSE),"")</f>
        <v>22403178</v>
      </c>
      <c r="H572" s="32">
        <f>IFERROR(VLOOKUP($D572,'SAP Data'!$A$7:$OA$1791,H$4,FALSE),"")</f>
        <v>22403178</v>
      </c>
      <c r="I572" s="32">
        <f>IFERROR(VLOOKUP($D572,'SAP Data'!$A$7:$OA$1791,I$4,FALSE),"")</f>
        <v>35015064</v>
      </c>
      <c r="J572" s="32">
        <f>IFERROR(VLOOKUP($D572,'SAP Data'!$A$7:$OA$1791,J$4,FALSE),"")</f>
        <v>39225064</v>
      </c>
      <c r="K572" s="32">
        <f>IFERROR(VLOOKUP($D572,'SAP Data'!$A$7:$OA$1791,K$4,FALSE),"")</f>
        <v>39225064</v>
      </c>
      <c r="L572" s="32">
        <f>IFERROR(VLOOKUP($D572,'SAP Data'!$A$7:$OA$1791,L$4,FALSE),"")</f>
        <v>37909272.909999996</v>
      </c>
      <c r="M572" s="32">
        <f>IFERROR(VLOOKUP($D572,'SAP Data'!$A$7:$OA$1791,M$4,FALSE),"")</f>
        <v>37909272.909999996</v>
      </c>
      <c r="N572" s="32">
        <f>IFERROR(VLOOKUP($D572,'SAP Data'!$A$7:$OA$1791,N$4,FALSE),"")</f>
        <v>37909272.909999996</v>
      </c>
      <c r="O572" s="32">
        <f>IFERROR(VLOOKUP($D572,'SAP Data'!$A$7:$OA$1791,O$4,FALSE),"")</f>
        <v>34066835.460000001</v>
      </c>
      <c r="P572" s="32">
        <f>IFERROR(VLOOKUP($D572,'SAP Data'!$A$7:$OA$1791,P$4,FALSE),"")</f>
        <v>34066835.460000001</v>
      </c>
      <c r="Q572" s="32">
        <f>IFERROR(VLOOKUP($D572,'SAP Data'!$A$7:$OA$1791,Q$4,FALSE),"")</f>
        <v>34066835.460000001</v>
      </c>
      <c r="R572" s="32">
        <f>IFERROR(VLOOKUP($D572,'SAP Data'!$A$7:$OA$1791,R$4,FALSE),"")</f>
        <v>30483709</v>
      </c>
      <c r="T572" s="32">
        <f t="shared" si="96"/>
        <v>33386943.05083333</v>
      </c>
      <c r="U572" s="13"/>
      <c r="V572" s="32"/>
      <c r="W572" s="13">
        <f t="shared" si="97"/>
        <v>33386943.05083333</v>
      </c>
      <c r="Y572" s="13">
        <f t="shared" si="98"/>
        <v>0</v>
      </c>
      <c r="AA572" s="13">
        <f t="shared" si="104"/>
        <v>0</v>
      </c>
      <c r="AC572" s="13">
        <f t="shared" si="99"/>
        <v>0</v>
      </c>
      <c r="AE572" s="13">
        <f t="shared" si="100"/>
        <v>0</v>
      </c>
      <c r="AG572" s="13">
        <f t="shared" si="101"/>
        <v>0</v>
      </c>
      <c r="AI572" s="13">
        <f t="shared" si="102"/>
        <v>0</v>
      </c>
      <c r="AJ572" s="15"/>
    </row>
    <row r="573" spans="1:36" outlineLevel="1" x14ac:dyDescent="0.2">
      <c r="B573" s="11" t="str">
        <f>VLOOKUP(D573,'line assign basis'!$A$8:$D$788,2,FALSE)</f>
        <v>DFED INC - POSTRTMNT</v>
      </c>
      <c r="C573" s="14" t="s">
        <v>3880</v>
      </c>
      <c r="D573" s="14" t="str">
        <f t="shared" si="103"/>
        <v>253039</v>
      </c>
      <c r="E573" s="14">
        <f>IFERROR(VLOOKUP(D573,'line assign basis'!$A$8:$D$622,4,FALSE),"")</f>
        <v>2</v>
      </c>
      <c r="F573" s="32">
        <f>IFERROR(VLOOKUP($D573,'SAP Data'!$A$7:$OA$1791,F$4,FALSE),"")</f>
        <v>0</v>
      </c>
      <c r="G573" s="32">
        <f>IFERROR(VLOOKUP($D573,'SAP Data'!$A$7:$OA$1791,G$4,FALSE),"")</f>
        <v>0</v>
      </c>
      <c r="H573" s="32">
        <f>IFERROR(VLOOKUP($D573,'SAP Data'!$A$7:$OA$1791,H$4,FALSE),"")</f>
        <v>0</v>
      </c>
      <c r="I573" s="32">
        <f>IFERROR(VLOOKUP($D573,'SAP Data'!$A$7:$OA$1791,I$4,FALSE),"")</f>
        <v>0</v>
      </c>
      <c r="J573" s="32">
        <f>IFERROR(VLOOKUP($D573,'SAP Data'!$A$7:$OA$1791,J$4,FALSE),"")</f>
        <v>0</v>
      </c>
      <c r="K573" s="32">
        <f>IFERROR(VLOOKUP($D573,'SAP Data'!$A$7:$OA$1791,K$4,FALSE),"")</f>
        <v>0</v>
      </c>
      <c r="L573" s="32">
        <f>IFERROR(VLOOKUP($D573,'SAP Data'!$A$7:$OA$1791,L$4,FALSE),"")</f>
        <v>0</v>
      </c>
      <c r="M573" s="32">
        <f>IFERROR(VLOOKUP($D573,'SAP Data'!$A$7:$OA$1791,M$4,FALSE),"")</f>
        <v>0</v>
      </c>
      <c r="N573" s="32">
        <f>IFERROR(VLOOKUP($D573,'SAP Data'!$A$7:$OA$1791,N$4,FALSE),"")</f>
        <v>0</v>
      </c>
      <c r="O573" s="32">
        <f>IFERROR(VLOOKUP($D573,'SAP Data'!$A$7:$OA$1791,O$4,FALSE),"")</f>
        <v>-1679192.44</v>
      </c>
      <c r="P573" s="32">
        <f>IFERROR(VLOOKUP($D573,'SAP Data'!$A$7:$OA$1791,P$4,FALSE),"")</f>
        <v>0</v>
      </c>
      <c r="Q573" s="32">
        <f>IFERROR(VLOOKUP($D573,'SAP Data'!$A$7:$OA$1791,Q$4,FALSE),"")</f>
        <v>0</v>
      </c>
      <c r="R573" s="32">
        <f>IFERROR(VLOOKUP($D573,'SAP Data'!$A$7:$OA$1791,R$4,FALSE),"")</f>
        <v>-3361755.03</v>
      </c>
      <c r="T573" s="32">
        <f t="shared" si="96"/>
        <v>-280005.82958333334</v>
      </c>
      <c r="U573" s="13"/>
      <c r="V573" s="32"/>
      <c r="W573" s="13">
        <f t="shared" si="97"/>
        <v>0</v>
      </c>
      <c r="Y573" s="13">
        <f t="shared" si="98"/>
        <v>0</v>
      </c>
      <c r="AA573" s="13">
        <f t="shared" si="104"/>
        <v>0</v>
      </c>
      <c r="AC573" s="13">
        <f t="shared" si="99"/>
        <v>0</v>
      </c>
      <c r="AE573" s="13">
        <f t="shared" si="100"/>
        <v>-280005.82958333334</v>
      </c>
      <c r="AG573" s="13">
        <f t="shared" si="101"/>
        <v>0</v>
      </c>
      <c r="AI573" s="13">
        <f t="shared" si="102"/>
        <v>0</v>
      </c>
      <c r="AJ573" s="15"/>
    </row>
    <row r="574" spans="1:36" outlineLevel="1" x14ac:dyDescent="0.2">
      <c r="B574" s="11" t="str">
        <f>VLOOKUP(D574,'line assign basis'!$A$8:$D$788,2,FALSE)</f>
        <v>Western States Liab</v>
      </c>
      <c r="C574" s="14" t="s">
        <v>1380</v>
      </c>
      <c r="D574" s="14" t="str">
        <f t="shared" si="103"/>
        <v>253201</v>
      </c>
      <c r="E574" s="14">
        <f>IFERROR(VLOOKUP(D574,'line assign basis'!$A$8:$D$622,4,FALSE),"")</f>
        <v>2</v>
      </c>
      <c r="F574" s="32">
        <f>IFERROR(VLOOKUP($D574,'SAP Data'!$A$7:$OA$1791,F$4,FALSE),"")</f>
        <v>-6557840</v>
      </c>
      <c r="G574" s="32">
        <f>IFERROR(VLOOKUP($D574,'SAP Data'!$A$7:$OA$1791,G$4,FALSE),"")</f>
        <v>-6557840</v>
      </c>
      <c r="H574" s="32">
        <f>IFERROR(VLOOKUP($D574,'SAP Data'!$A$7:$OA$1791,H$4,FALSE),"")</f>
        <v>-6557840</v>
      </c>
      <c r="I574" s="32">
        <f>IFERROR(VLOOKUP($D574,'SAP Data'!$A$7:$OA$1791,I$4,FALSE),"")</f>
        <v>-6471232</v>
      </c>
      <c r="J574" s="32">
        <f>IFERROR(VLOOKUP($D574,'SAP Data'!$A$7:$OA$1791,J$4,FALSE),"")</f>
        <v>-6471232</v>
      </c>
      <c r="K574" s="32">
        <f>IFERROR(VLOOKUP($D574,'SAP Data'!$A$7:$OA$1791,K$4,FALSE),"")</f>
        <v>-6471232</v>
      </c>
      <c r="L574" s="32">
        <f>IFERROR(VLOOKUP($D574,'SAP Data'!$A$7:$OA$1791,L$4,FALSE),"")</f>
        <v>-6383844</v>
      </c>
      <c r="M574" s="32">
        <f>IFERROR(VLOOKUP($D574,'SAP Data'!$A$7:$OA$1791,M$4,FALSE),"")</f>
        <v>-6383844</v>
      </c>
      <c r="N574" s="32">
        <f>IFERROR(VLOOKUP($D574,'SAP Data'!$A$7:$OA$1791,N$4,FALSE),"")</f>
        <v>-6383844</v>
      </c>
      <c r="O574" s="32">
        <f>IFERROR(VLOOKUP($D574,'SAP Data'!$A$7:$OA$1791,O$4,FALSE),"")</f>
        <v>-6295670</v>
      </c>
      <c r="P574" s="32">
        <f>IFERROR(VLOOKUP($D574,'SAP Data'!$A$7:$OA$1791,P$4,FALSE),"")</f>
        <v>-6295670</v>
      </c>
      <c r="Q574" s="32">
        <f>IFERROR(VLOOKUP($D574,'SAP Data'!$A$7:$OA$1791,Q$4,FALSE),"")</f>
        <v>-6295670</v>
      </c>
      <c r="R574" s="32">
        <f>IFERROR(VLOOKUP($D574,'SAP Data'!$A$7:$OA$1791,R$4,FALSE),"")</f>
        <v>-6206702</v>
      </c>
      <c r="T574" s="32">
        <f t="shared" si="96"/>
        <v>-6412515.75</v>
      </c>
      <c r="U574" s="13"/>
      <c r="V574" s="32"/>
      <c r="W574" s="13">
        <f t="shared" si="97"/>
        <v>0</v>
      </c>
      <c r="Y574" s="13">
        <f t="shared" si="98"/>
        <v>0</v>
      </c>
      <c r="AA574" s="13">
        <f t="shared" si="104"/>
        <v>0</v>
      </c>
      <c r="AC574" s="13">
        <f t="shared" si="99"/>
        <v>0</v>
      </c>
      <c r="AE574" s="13">
        <f t="shared" si="100"/>
        <v>-6412515.75</v>
      </c>
      <c r="AG574" s="13">
        <f t="shared" si="101"/>
        <v>0</v>
      </c>
      <c r="AI574" s="13">
        <f t="shared" si="102"/>
        <v>0</v>
      </c>
      <c r="AJ574" s="15"/>
    </row>
    <row r="575" spans="1:36" outlineLevel="1" x14ac:dyDescent="0.2">
      <c r="B575" s="11" t="str">
        <f>VLOOKUP(D575,'line assign basis'!$A$8:$D$788,2,FALSE)</f>
        <v>West States LT-contr</v>
      </c>
      <c r="C575" s="14" t="s">
        <v>1383</v>
      </c>
      <c r="D575" s="14" t="str">
        <f t="shared" si="103"/>
        <v>253205</v>
      </c>
      <c r="E575" s="14">
        <f>IFERROR(VLOOKUP(D575,'line assign basis'!$A$8:$D$622,4,FALSE),"")</f>
        <v>2</v>
      </c>
      <c r="F575" s="32">
        <f>IFERROR(VLOOKUP($D575,'SAP Data'!$A$7:$OA$1791,F$4,FALSE),"")</f>
        <v>351139</v>
      </c>
      <c r="G575" s="32">
        <f>IFERROR(VLOOKUP($D575,'SAP Data'!$A$7:$OA$1791,G$4,FALSE),"")</f>
        <v>351139</v>
      </c>
      <c r="H575" s="32">
        <f>IFERROR(VLOOKUP($D575,'SAP Data'!$A$7:$OA$1791,H$4,FALSE),"")</f>
        <v>351139</v>
      </c>
      <c r="I575" s="32">
        <f>IFERROR(VLOOKUP($D575,'SAP Data'!$A$7:$OA$1791,I$4,FALSE),"")</f>
        <v>354299</v>
      </c>
      <c r="J575" s="32">
        <f>IFERROR(VLOOKUP($D575,'SAP Data'!$A$7:$OA$1791,J$4,FALSE),"")</f>
        <v>354299</v>
      </c>
      <c r="K575" s="32">
        <f>IFERROR(VLOOKUP($D575,'SAP Data'!$A$7:$OA$1791,K$4,FALSE),"")</f>
        <v>354299</v>
      </c>
      <c r="L575" s="32">
        <f>IFERROR(VLOOKUP($D575,'SAP Data'!$A$7:$OA$1791,L$4,FALSE),"")</f>
        <v>357488</v>
      </c>
      <c r="M575" s="32">
        <f>IFERROR(VLOOKUP($D575,'SAP Data'!$A$7:$OA$1791,M$4,FALSE),"")</f>
        <v>357488</v>
      </c>
      <c r="N575" s="32">
        <f>IFERROR(VLOOKUP($D575,'SAP Data'!$A$7:$OA$1791,N$4,FALSE),"")</f>
        <v>357488</v>
      </c>
      <c r="O575" s="32">
        <f>IFERROR(VLOOKUP($D575,'SAP Data'!$A$7:$OA$1791,O$4,FALSE),"")</f>
        <v>360705</v>
      </c>
      <c r="P575" s="32">
        <f>IFERROR(VLOOKUP($D575,'SAP Data'!$A$7:$OA$1791,P$4,FALSE),"")</f>
        <v>360705</v>
      </c>
      <c r="Q575" s="32">
        <f>IFERROR(VLOOKUP($D575,'SAP Data'!$A$7:$OA$1791,Q$4,FALSE),"")</f>
        <v>360705</v>
      </c>
      <c r="R575" s="32">
        <f>IFERROR(VLOOKUP($D575,'SAP Data'!$A$7:$OA$1791,R$4,FALSE),"")</f>
        <v>363951.35</v>
      </c>
      <c r="T575" s="32">
        <f t="shared" ref="T575:T600" si="114">IFERROR((F575/2+SUM(G575:Q575)+R575/2)/12,"")</f>
        <v>356441.59791666665</v>
      </c>
      <c r="U575" s="13"/>
      <c r="V575" s="32"/>
      <c r="W575" s="13">
        <f t="shared" ref="W575:W600" si="115">IF($E575=5,T575,0)</f>
        <v>0</v>
      </c>
      <c r="Y575" s="13">
        <f t="shared" ref="Y575:Y600" si="116">IF(E575=1,T575,0)</f>
        <v>0</v>
      </c>
      <c r="AA575" s="13">
        <f t="shared" si="104"/>
        <v>0</v>
      </c>
      <c r="AC575" s="13">
        <f t="shared" ref="AC575:AC600" si="117">IFERROR(AI575-AA575,"")</f>
        <v>0</v>
      </c>
      <c r="AE575" s="13">
        <f t="shared" ref="AE575:AE600" si="118">IF($E575=2,T575,0)</f>
        <v>356441.59791666665</v>
      </c>
      <c r="AG575" s="13">
        <f t="shared" ref="AG575:AG600" si="119">IFERROR(SUM(V575:W575,Y575,AA575:AE575)-T575,"")</f>
        <v>0</v>
      </c>
      <c r="AI575" s="13">
        <f t="shared" ref="AI575:AI600" si="120">_xlfn.IFS($E575=3,T575,$E575="3P",T575,$E575="3D",T575,$E575="3G",T575,$E575="3L",T575,$E575&lt;=2,0,$E575&gt;=4,0)</f>
        <v>0</v>
      </c>
      <c r="AJ575" s="15"/>
    </row>
    <row r="576" spans="1:36" outlineLevel="1" x14ac:dyDescent="0.2">
      <c r="B576" s="11" t="str">
        <f>VLOOKUP(D576,'line assign basis'!$A$8:$D$788,2,FALSE)</f>
        <v>CWIPLiab-250TaylorHQ</v>
      </c>
      <c r="C576" s="14" t="s">
        <v>1386</v>
      </c>
      <c r="D576" s="14" t="str">
        <f t="shared" si="103"/>
        <v>253700</v>
      </c>
      <c r="E576" s="14">
        <f>IFERROR(VLOOKUP(D576,'line assign basis'!$A$8:$D$622,4,FALSE),"")</f>
        <v>2</v>
      </c>
      <c r="F576" s="32">
        <f>IFERROR(VLOOKUP($D576,'SAP Data'!$A$7:$OA$1791,F$4,FALSE),"")</f>
        <v>0</v>
      </c>
      <c r="G576" s="32">
        <f>IFERROR(VLOOKUP($D576,'SAP Data'!$A$7:$OA$1791,G$4,FALSE),"")</f>
        <v>0</v>
      </c>
      <c r="H576" s="32">
        <f>IFERROR(VLOOKUP($D576,'SAP Data'!$A$7:$OA$1791,H$4,FALSE),"")</f>
        <v>0</v>
      </c>
      <c r="I576" s="32">
        <f>IFERROR(VLOOKUP($D576,'SAP Data'!$A$7:$OA$1791,I$4,FALSE),"")</f>
        <v>0</v>
      </c>
      <c r="J576" s="32">
        <f>IFERROR(VLOOKUP($D576,'SAP Data'!$A$7:$OA$1791,J$4,FALSE),"")</f>
        <v>0</v>
      </c>
      <c r="K576" s="32">
        <f>IFERROR(VLOOKUP($D576,'SAP Data'!$A$7:$OA$1791,K$4,FALSE),"")</f>
        <v>0</v>
      </c>
      <c r="L576" s="32">
        <f>IFERROR(VLOOKUP($D576,'SAP Data'!$A$7:$OA$1791,L$4,FALSE),"")</f>
        <v>0</v>
      </c>
      <c r="M576" s="32">
        <f>IFERROR(VLOOKUP($D576,'SAP Data'!$A$7:$OA$1791,M$4,FALSE),"")</f>
        <v>0</v>
      </c>
      <c r="N576" s="32">
        <f>IFERROR(VLOOKUP($D576,'SAP Data'!$A$7:$OA$1791,N$4,FALSE),"")</f>
        <v>0</v>
      </c>
      <c r="O576" s="32">
        <f>IFERROR(VLOOKUP($D576,'SAP Data'!$A$7:$OA$1791,O$4,FALSE),"")</f>
        <v>0</v>
      </c>
      <c r="P576" s="32">
        <f>IFERROR(VLOOKUP($D576,'SAP Data'!$A$7:$OA$1791,P$4,FALSE),"")</f>
        <v>0</v>
      </c>
      <c r="Q576" s="32">
        <f>IFERROR(VLOOKUP($D576,'SAP Data'!$A$7:$OA$1791,Q$4,FALSE),"")</f>
        <v>0</v>
      </c>
      <c r="R576" s="32">
        <f>IFERROR(VLOOKUP($D576,'SAP Data'!$A$7:$OA$1791,R$4,FALSE),"")</f>
        <v>0</v>
      </c>
      <c r="T576" s="32">
        <f t="shared" si="114"/>
        <v>0</v>
      </c>
      <c r="U576" s="13"/>
      <c r="V576" s="32"/>
      <c r="W576" s="13">
        <f t="shared" si="115"/>
        <v>0</v>
      </c>
      <c r="Y576" s="13">
        <f t="shared" si="116"/>
        <v>0</v>
      </c>
      <c r="AA576" s="13">
        <f t="shared" si="104"/>
        <v>0</v>
      </c>
      <c r="AC576" s="13">
        <f t="shared" si="117"/>
        <v>0</v>
      </c>
      <c r="AE576" s="13">
        <f t="shared" si="118"/>
        <v>0</v>
      </c>
      <c r="AG576" s="13">
        <f t="shared" si="119"/>
        <v>0</v>
      </c>
      <c r="AI576" s="13">
        <f t="shared" si="120"/>
        <v>0</v>
      </c>
      <c r="AJ576" s="15"/>
    </row>
    <row r="577" spans="2:36" outlineLevel="1" x14ac:dyDescent="0.2">
      <c r="B577" s="11" t="str">
        <f>VLOOKUP(D577,'line assign basis'!$A$8:$D$788,2,FALSE)</f>
        <v>AUTO SELF-INSURANCE</v>
      </c>
      <c r="C577" s="14" t="s">
        <v>1389</v>
      </c>
      <c r="D577" s="14" t="str">
        <f t="shared" si="103"/>
        <v>261001</v>
      </c>
      <c r="E577" s="14">
        <f>IFERROR(VLOOKUP(D577,'line assign basis'!$A$8:$D$622,4,FALSE),"")</f>
        <v>5</v>
      </c>
      <c r="F577" s="32">
        <f>IFERROR(VLOOKUP($D577,'SAP Data'!$A$7:$OA$1791,F$4,FALSE),"")</f>
        <v>-49000</v>
      </c>
      <c r="G577" s="32">
        <f>IFERROR(VLOOKUP($D577,'SAP Data'!$A$7:$OA$1791,G$4,FALSE),"")</f>
        <v>-54919.81</v>
      </c>
      <c r="H577" s="32">
        <f>IFERROR(VLOOKUP($D577,'SAP Data'!$A$7:$OA$1791,H$4,FALSE),"")</f>
        <v>-49632.67</v>
      </c>
      <c r="I577" s="32">
        <f>IFERROR(VLOOKUP($D577,'SAP Data'!$A$7:$OA$1791,I$4,FALSE),"")</f>
        <v>-49000</v>
      </c>
      <c r="J577" s="32">
        <f>IFERROR(VLOOKUP($D577,'SAP Data'!$A$7:$OA$1791,J$4,FALSE),"")</f>
        <v>-47017.39</v>
      </c>
      <c r="K577" s="32">
        <f>IFERROR(VLOOKUP($D577,'SAP Data'!$A$7:$OA$1791,K$4,FALSE),"")</f>
        <v>-47017.39</v>
      </c>
      <c r="L577" s="32">
        <f>IFERROR(VLOOKUP($D577,'SAP Data'!$A$7:$OA$1791,L$4,FALSE),"")</f>
        <v>-49000</v>
      </c>
      <c r="M577" s="32">
        <f>IFERROR(VLOOKUP($D577,'SAP Data'!$A$7:$OA$1791,M$4,FALSE),"")</f>
        <v>-36530.43</v>
      </c>
      <c r="N577" s="32">
        <f>IFERROR(VLOOKUP($D577,'SAP Data'!$A$7:$OA$1791,N$4,FALSE),"")</f>
        <v>-35351.620000000003</v>
      </c>
      <c r="O577" s="32">
        <f>IFERROR(VLOOKUP($D577,'SAP Data'!$A$7:$OA$1791,O$4,FALSE),"")</f>
        <v>-49000</v>
      </c>
      <c r="P577" s="32">
        <f>IFERROR(VLOOKUP($D577,'SAP Data'!$A$7:$OA$1791,P$4,FALSE),"")</f>
        <v>-49000</v>
      </c>
      <c r="Q577" s="32">
        <f>IFERROR(VLOOKUP($D577,'SAP Data'!$A$7:$OA$1791,Q$4,FALSE),"")</f>
        <v>46000</v>
      </c>
      <c r="R577" s="32">
        <f>IFERROR(VLOOKUP($D577,'SAP Data'!$A$7:$OA$1791,R$4,FALSE),"")</f>
        <v>-24000</v>
      </c>
      <c r="T577" s="32">
        <f t="shared" si="114"/>
        <v>-38080.775833333333</v>
      </c>
      <c r="U577" s="13"/>
      <c r="V577" s="32"/>
      <c r="W577" s="13">
        <f t="shared" si="115"/>
        <v>-38080.775833333333</v>
      </c>
      <c r="Y577" s="13">
        <f t="shared" si="116"/>
        <v>0</v>
      </c>
      <c r="AA577" s="13">
        <f t="shared" si="104"/>
        <v>0</v>
      </c>
      <c r="AC577" s="13">
        <f t="shared" si="117"/>
        <v>0</v>
      </c>
      <c r="AE577" s="13">
        <f t="shared" si="118"/>
        <v>0</v>
      </c>
      <c r="AG577" s="13">
        <f t="shared" si="119"/>
        <v>0</v>
      </c>
      <c r="AI577" s="13">
        <f t="shared" si="120"/>
        <v>0</v>
      </c>
      <c r="AJ577" s="15"/>
    </row>
    <row r="578" spans="2:36" outlineLevel="1" x14ac:dyDescent="0.2">
      <c r="B578" s="11" t="str">
        <f>VLOOKUP(D578,'line assign basis'!$A$8:$D$788,2,FALSE)</f>
        <v>INJ &amp; DAMAGE RES-OPE</v>
      </c>
      <c r="C578" s="14" t="s">
        <v>1392</v>
      </c>
      <c r="D578" s="14" t="str">
        <f t="shared" si="103"/>
        <v>262001</v>
      </c>
      <c r="E578" s="14">
        <f>IFERROR(VLOOKUP(D578,'line assign basis'!$A$8:$D$622,4,FALSE),"")</f>
        <v>5</v>
      </c>
      <c r="F578" s="32">
        <f>IFERROR(VLOOKUP($D578,'SAP Data'!$A$7:$OA$1791,F$4,FALSE),"")</f>
        <v>-37000</v>
      </c>
      <c r="G578" s="32">
        <f>IFERROR(VLOOKUP($D578,'SAP Data'!$A$7:$OA$1791,G$4,FALSE),"")</f>
        <v>-33723.71</v>
      </c>
      <c r="H578" s="32">
        <f>IFERROR(VLOOKUP($D578,'SAP Data'!$A$7:$OA$1791,H$4,FALSE),"")</f>
        <v>-30889.22</v>
      </c>
      <c r="I578" s="32">
        <f>IFERROR(VLOOKUP($D578,'SAP Data'!$A$7:$OA$1791,I$4,FALSE),"")</f>
        <v>-37000</v>
      </c>
      <c r="J578" s="32">
        <f>IFERROR(VLOOKUP($D578,'SAP Data'!$A$7:$OA$1791,J$4,FALSE),"")</f>
        <v>-36440</v>
      </c>
      <c r="K578" s="32">
        <f>IFERROR(VLOOKUP($D578,'SAP Data'!$A$7:$OA$1791,K$4,FALSE),"")</f>
        <v>-31346.34</v>
      </c>
      <c r="L578" s="32">
        <f>IFERROR(VLOOKUP($D578,'SAP Data'!$A$7:$OA$1791,L$4,FALSE),"")</f>
        <v>-37000</v>
      </c>
      <c r="M578" s="32">
        <f>IFERROR(VLOOKUP($D578,'SAP Data'!$A$7:$OA$1791,M$4,FALSE),"")</f>
        <v>-36652.99</v>
      </c>
      <c r="N578" s="32">
        <f>IFERROR(VLOOKUP($D578,'SAP Data'!$A$7:$OA$1791,N$4,FALSE),"")</f>
        <v>-35740.99</v>
      </c>
      <c r="O578" s="32">
        <f>IFERROR(VLOOKUP($D578,'SAP Data'!$A$7:$OA$1791,O$4,FALSE),"")</f>
        <v>-37000</v>
      </c>
      <c r="P578" s="32">
        <f>IFERROR(VLOOKUP($D578,'SAP Data'!$A$7:$OA$1791,P$4,FALSE),"")</f>
        <v>-35981.089999999997</v>
      </c>
      <c r="Q578" s="32">
        <f>IFERROR(VLOOKUP($D578,'SAP Data'!$A$7:$OA$1791,Q$4,FALSE),"")</f>
        <v>-33188.35</v>
      </c>
      <c r="R578" s="32">
        <f>IFERROR(VLOOKUP($D578,'SAP Data'!$A$7:$OA$1791,R$4,FALSE),"")</f>
        <v>-37000</v>
      </c>
      <c r="T578" s="32">
        <f t="shared" si="114"/>
        <v>-35163.557499999995</v>
      </c>
      <c r="U578" s="13"/>
      <c r="V578" s="32"/>
      <c r="W578" s="13">
        <f t="shared" si="115"/>
        <v>-35163.557499999995</v>
      </c>
      <c r="Y578" s="13">
        <f t="shared" si="116"/>
        <v>0</v>
      </c>
      <c r="AA578" s="13">
        <f t="shared" si="104"/>
        <v>0</v>
      </c>
      <c r="AC578" s="13">
        <f t="shared" si="117"/>
        <v>0</v>
      </c>
      <c r="AE578" s="13">
        <f t="shared" si="118"/>
        <v>0</v>
      </c>
      <c r="AG578" s="13">
        <f t="shared" si="119"/>
        <v>0</v>
      </c>
      <c r="AI578" s="13">
        <f t="shared" si="120"/>
        <v>0</v>
      </c>
      <c r="AJ578" s="15"/>
    </row>
    <row r="579" spans="2:36" outlineLevel="1" x14ac:dyDescent="0.2">
      <c r="B579" s="11" t="str">
        <f>VLOOKUP(D579,'line assign basis'!$A$8:$D$788,2,FALSE)</f>
        <v>INJ &amp; DAMAGE RES-CON</v>
      </c>
      <c r="C579" s="14" t="s">
        <v>1395</v>
      </c>
      <c r="D579" s="14" t="str">
        <f t="shared" si="103"/>
        <v>262002</v>
      </c>
      <c r="E579" s="14">
        <f>IFERROR(VLOOKUP(D579,'line assign basis'!$A$8:$D$622,4,FALSE),"")</f>
        <v>5</v>
      </c>
      <c r="F579" s="32">
        <f>IFERROR(VLOOKUP($D579,'SAP Data'!$A$7:$OA$1791,F$4,FALSE),"")</f>
        <v>-76000</v>
      </c>
      <c r="G579" s="32">
        <f>IFERROR(VLOOKUP($D579,'SAP Data'!$A$7:$OA$1791,G$4,FALSE),"")</f>
        <v>-67724.56</v>
      </c>
      <c r="H579" s="32">
        <f>IFERROR(VLOOKUP($D579,'SAP Data'!$A$7:$OA$1791,H$4,FALSE),"")</f>
        <v>-66009.25</v>
      </c>
      <c r="I579" s="32">
        <f>IFERROR(VLOOKUP($D579,'SAP Data'!$A$7:$OA$1791,I$4,FALSE),"")</f>
        <v>-101000</v>
      </c>
      <c r="J579" s="32">
        <f>IFERROR(VLOOKUP($D579,'SAP Data'!$A$7:$OA$1791,J$4,FALSE),"")</f>
        <v>-98325.29</v>
      </c>
      <c r="K579" s="32">
        <f>IFERROR(VLOOKUP($D579,'SAP Data'!$A$7:$OA$1791,K$4,FALSE),"")</f>
        <v>-96582.81</v>
      </c>
      <c r="L579" s="32">
        <f>IFERROR(VLOOKUP($D579,'SAP Data'!$A$7:$OA$1791,L$4,FALSE),"")</f>
        <v>-101000</v>
      </c>
      <c r="M579" s="32">
        <f>IFERROR(VLOOKUP($D579,'SAP Data'!$A$7:$OA$1791,M$4,FALSE),"")</f>
        <v>-94084.94</v>
      </c>
      <c r="N579" s="32">
        <f>IFERROR(VLOOKUP($D579,'SAP Data'!$A$7:$OA$1791,N$4,FALSE),"")</f>
        <v>-89178.95</v>
      </c>
      <c r="O579" s="32">
        <f>IFERROR(VLOOKUP($D579,'SAP Data'!$A$7:$OA$1791,O$4,FALSE),"")</f>
        <v>-114000</v>
      </c>
      <c r="P579" s="32">
        <f>IFERROR(VLOOKUP($D579,'SAP Data'!$A$7:$OA$1791,P$4,FALSE),"")</f>
        <v>-107633.51</v>
      </c>
      <c r="Q579" s="32">
        <f>IFERROR(VLOOKUP($D579,'SAP Data'!$A$7:$OA$1791,Q$4,FALSE),"")</f>
        <v>-103321.48</v>
      </c>
      <c r="R579" s="32">
        <f>IFERROR(VLOOKUP($D579,'SAP Data'!$A$7:$OA$1791,R$4,FALSE),"")</f>
        <v>-89000</v>
      </c>
      <c r="T579" s="32">
        <f t="shared" si="114"/>
        <v>-93446.732499999984</v>
      </c>
      <c r="U579" s="13"/>
      <c r="V579" s="32"/>
      <c r="W579" s="13">
        <f t="shared" si="115"/>
        <v>-93446.732499999984</v>
      </c>
      <c r="Y579" s="13">
        <f t="shared" si="116"/>
        <v>0</v>
      </c>
      <c r="AA579" s="13">
        <f t="shared" si="104"/>
        <v>0</v>
      </c>
      <c r="AC579" s="13">
        <f t="shared" si="117"/>
        <v>0</v>
      </c>
      <c r="AE579" s="13">
        <f t="shared" si="118"/>
        <v>0</v>
      </c>
      <c r="AG579" s="13">
        <f t="shared" si="119"/>
        <v>0</v>
      </c>
      <c r="AI579" s="13">
        <f t="shared" si="120"/>
        <v>0</v>
      </c>
      <c r="AJ579" s="15"/>
    </row>
    <row r="580" spans="2:36" outlineLevel="1" x14ac:dyDescent="0.2">
      <c r="B580" s="11" t="str">
        <f>VLOOKUP(D580,'line assign basis'!$A$8:$D$788,2,FALSE)</f>
        <v>INJ &amp; DAMAGE RES-HR</v>
      </c>
      <c r="C580" s="14" t="s">
        <v>1398</v>
      </c>
      <c r="D580" s="14" t="str">
        <f t="shared" si="103"/>
        <v>262003</v>
      </c>
      <c r="E580" s="14">
        <f>IFERROR(VLOOKUP(D580,'line assign basis'!$A$8:$D$622,4,FALSE),"")</f>
        <v>5</v>
      </c>
      <c r="F580" s="32">
        <f>IFERROR(VLOOKUP($D580,'SAP Data'!$A$7:$OA$1791,F$4,FALSE),"")</f>
        <v>-20000</v>
      </c>
      <c r="G580" s="32">
        <f>IFERROR(VLOOKUP($D580,'SAP Data'!$A$7:$OA$1791,G$4,FALSE),"")</f>
        <v>-20000</v>
      </c>
      <c r="H580" s="32">
        <f>IFERROR(VLOOKUP($D580,'SAP Data'!$A$7:$OA$1791,H$4,FALSE),"")</f>
        <v>-20000</v>
      </c>
      <c r="I580" s="32">
        <f>IFERROR(VLOOKUP($D580,'SAP Data'!$A$7:$OA$1791,I$4,FALSE),"")</f>
        <v>-20000</v>
      </c>
      <c r="J580" s="32">
        <f>IFERROR(VLOOKUP($D580,'SAP Data'!$A$7:$OA$1791,J$4,FALSE),"")</f>
        <v>-20000</v>
      </c>
      <c r="K580" s="32">
        <f>IFERROR(VLOOKUP($D580,'SAP Data'!$A$7:$OA$1791,K$4,FALSE),"")</f>
        <v>-20000</v>
      </c>
      <c r="L580" s="32">
        <f>IFERROR(VLOOKUP($D580,'SAP Data'!$A$7:$OA$1791,L$4,FALSE),"")</f>
        <v>-20000</v>
      </c>
      <c r="M580" s="32">
        <f>IFERROR(VLOOKUP($D580,'SAP Data'!$A$7:$OA$1791,M$4,FALSE),"")</f>
        <v>-20000</v>
      </c>
      <c r="N580" s="32">
        <f>IFERROR(VLOOKUP($D580,'SAP Data'!$A$7:$OA$1791,N$4,FALSE),"")</f>
        <v>-20000</v>
      </c>
      <c r="O580" s="32">
        <f>IFERROR(VLOOKUP($D580,'SAP Data'!$A$7:$OA$1791,O$4,FALSE),"")</f>
        <v>-20000</v>
      </c>
      <c r="P580" s="32">
        <f>IFERROR(VLOOKUP($D580,'SAP Data'!$A$7:$OA$1791,P$4,FALSE),"")</f>
        <v>-20000</v>
      </c>
      <c r="Q580" s="32">
        <f>IFERROR(VLOOKUP($D580,'SAP Data'!$A$7:$OA$1791,Q$4,FALSE),"")</f>
        <v>-20000</v>
      </c>
      <c r="R580" s="32">
        <f>IFERROR(VLOOKUP($D580,'SAP Data'!$A$7:$OA$1791,R$4,FALSE),"")</f>
        <v>-20000</v>
      </c>
      <c r="T580" s="32">
        <f t="shared" si="114"/>
        <v>-20000</v>
      </c>
      <c r="U580" s="13"/>
      <c r="V580" s="32"/>
      <c r="W580" s="13">
        <f t="shared" si="115"/>
        <v>-20000</v>
      </c>
      <c r="Y580" s="13">
        <f t="shared" si="116"/>
        <v>0</v>
      </c>
      <c r="AA580" s="13">
        <f t="shared" si="104"/>
        <v>0</v>
      </c>
      <c r="AC580" s="13">
        <f t="shared" si="117"/>
        <v>0</v>
      </c>
      <c r="AE580" s="13">
        <f t="shared" si="118"/>
        <v>0</v>
      </c>
      <c r="AG580" s="13">
        <f t="shared" si="119"/>
        <v>0</v>
      </c>
      <c r="AI580" s="13">
        <f t="shared" si="120"/>
        <v>0</v>
      </c>
      <c r="AJ580" s="15"/>
    </row>
    <row r="581" spans="2:36" outlineLevel="1" x14ac:dyDescent="0.2">
      <c r="B581" s="11" t="str">
        <f>VLOOKUP(D581,'line assign basis'!$A$8:$D$788,2,FALSE)</f>
        <v>INJ &amp; DAM RES-EXTRAO</v>
      </c>
      <c r="C581" s="14" t="s">
        <v>1401</v>
      </c>
      <c r="D581" s="14" t="str">
        <f t="shared" si="103"/>
        <v>262004</v>
      </c>
      <c r="E581" s="14">
        <f>IFERROR(VLOOKUP(D581,'line assign basis'!$A$8:$D$622,4,FALSE),"")</f>
        <v>5</v>
      </c>
      <c r="F581" s="32">
        <f>IFERROR(VLOOKUP($D581,'SAP Data'!$A$7:$OA$1791,F$4,FALSE),"")</f>
        <v>-50000</v>
      </c>
      <c r="G581" s="32">
        <f>IFERROR(VLOOKUP($D581,'SAP Data'!$A$7:$OA$1791,G$4,FALSE),"")</f>
        <v>-50000</v>
      </c>
      <c r="H581" s="32">
        <f>IFERROR(VLOOKUP($D581,'SAP Data'!$A$7:$OA$1791,H$4,FALSE),"")</f>
        <v>-50000</v>
      </c>
      <c r="I581" s="32">
        <f>IFERROR(VLOOKUP($D581,'SAP Data'!$A$7:$OA$1791,I$4,FALSE),"")</f>
        <v>-70266</v>
      </c>
      <c r="J581" s="32">
        <f>IFERROR(VLOOKUP($D581,'SAP Data'!$A$7:$OA$1791,J$4,FALSE),"")</f>
        <v>-0.83</v>
      </c>
      <c r="K581" s="32">
        <f>IFERROR(VLOOKUP($D581,'SAP Data'!$A$7:$OA$1791,K$4,FALSE),"")</f>
        <v>-0.83</v>
      </c>
      <c r="L581" s="32">
        <f>IFERROR(VLOOKUP($D581,'SAP Data'!$A$7:$OA$1791,L$4,FALSE),"")</f>
        <v>0</v>
      </c>
      <c r="M581" s="32">
        <f>IFERROR(VLOOKUP($D581,'SAP Data'!$A$7:$OA$1791,M$4,FALSE),"")</f>
        <v>0</v>
      </c>
      <c r="N581" s="32">
        <f>IFERROR(VLOOKUP($D581,'SAP Data'!$A$7:$OA$1791,N$4,FALSE),"")</f>
        <v>0</v>
      </c>
      <c r="O581" s="32">
        <f>IFERROR(VLOOKUP($D581,'SAP Data'!$A$7:$OA$1791,O$4,FALSE),"")</f>
        <v>0</v>
      </c>
      <c r="P581" s="32">
        <f>IFERROR(VLOOKUP($D581,'SAP Data'!$A$7:$OA$1791,P$4,FALSE),"")</f>
        <v>0</v>
      </c>
      <c r="Q581" s="32">
        <f>IFERROR(VLOOKUP($D581,'SAP Data'!$A$7:$OA$1791,Q$4,FALSE),"")</f>
        <v>0</v>
      </c>
      <c r="R581" s="32">
        <f>IFERROR(VLOOKUP($D581,'SAP Data'!$A$7:$OA$1791,R$4,FALSE),"")</f>
        <v>0</v>
      </c>
      <c r="T581" s="32">
        <f t="shared" si="114"/>
        <v>-16272.304999999998</v>
      </c>
      <c r="U581" s="13"/>
      <c r="V581" s="32"/>
      <c r="W581" s="13">
        <f t="shared" si="115"/>
        <v>-16272.304999999998</v>
      </c>
      <c r="Y581" s="13">
        <f t="shared" si="116"/>
        <v>0</v>
      </c>
      <c r="AA581" s="13">
        <f t="shared" si="104"/>
        <v>0</v>
      </c>
      <c r="AC581" s="13">
        <f t="shared" si="117"/>
        <v>0</v>
      </c>
      <c r="AE581" s="13">
        <f t="shared" si="118"/>
        <v>0</v>
      </c>
      <c r="AG581" s="13">
        <f t="shared" si="119"/>
        <v>0</v>
      </c>
      <c r="AI581" s="13">
        <f t="shared" si="120"/>
        <v>0</v>
      </c>
      <c r="AJ581" s="15"/>
    </row>
    <row r="582" spans="2:36" outlineLevel="1" x14ac:dyDescent="0.2">
      <c r="B582" s="11" t="str">
        <f>VLOOKUP(D582,'line assign basis'!$A$8:$D$788,2,FALSE)</f>
        <v>INJ &amp; DAM RES-EXT-GA</v>
      </c>
      <c r="C582" s="14" t="s">
        <v>1404</v>
      </c>
      <c r="D582" s="14" t="str">
        <f t="shared" ref="D582:D600" si="121">RIGHT(C582,6)</f>
        <v>262140</v>
      </c>
      <c r="E582" s="14">
        <f>IFERROR(VLOOKUP(D582,'line assign basis'!$A$8:$D$622,4,FALSE),"")</f>
        <v>2</v>
      </c>
      <c r="F582" s="32">
        <f>IFERROR(VLOOKUP($D582,'SAP Data'!$A$7:$OA$1791,F$4,FALSE),"")</f>
        <v>-193681750.50999999</v>
      </c>
      <c r="G582" s="32">
        <f>IFERROR(VLOOKUP($D582,'SAP Data'!$A$7:$OA$1791,G$4,FALSE),"")</f>
        <v>-193681750.50999999</v>
      </c>
      <c r="H582" s="32">
        <f>IFERROR(VLOOKUP($D582,'SAP Data'!$A$7:$OA$1791,H$4,FALSE),"")</f>
        <v>-193681750.50999999</v>
      </c>
      <c r="I582" s="32">
        <f>IFERROR(VLOOKUP($D582,'SAP Data'!$A$7:$OA$1791,I$4,FALSE),"")</f>
        <v>-208194009.44999999</v>
      </c>
      <c r="J582" s="32">
        <f>IFERROR(VLOOKUP($D582,'SAP Data'!$A$7:$OA$1791,J$4,FALSE),"")</f>
        <v>-214314009.44999999</v>
      </c>
      <c r="K582" s="32">
        <f>IFERROR(VLOOKUP($D582,'SAP Data'!$A$7:$OA$1791,K$4,FALSE),"")</f>
        <v>-214314009.44999999</v>
      </c>
      <c r="L582" s="32">
        <f>IFERROR(VLOOKUP($D582,'SAP Data'!$A$7:$OA$1791,L$4,FALSE),"")</f>
        <v>-212891072.58000001</v>
      </c>
      <c r="M582" s="32">
        <f>IFERROR(VLOOKUP($D582,'SAP Data'!$A$7:$OA$1791,M$4,FALSE),"")</f>
        <v>-212891072.58000001</v>
      </c>
      <c r="N582" s="32">
        <f>IFERROR(VLOOKUP($D582,'SAP Data'!$A$7:$OA$1791,N$4,FALSE),"")</f>
        <v>-212891072.58000001</v>
      </c>
      <c r="O582" s="32">
        <f>IFERROR(VLOOKUP($D582,'SAP Data'!$A$7:$OA$1791,O$4,FALSE),"")</f>
        <v>-212913688.37</v>
      </c>
      <c r="P582" s="32">
        <f>IFERROR(VLOOKUP($D582,'SAP Data'!$A$7:$OA$1791,P$4,FALSE),"")</f>
        <v>-212913688.37</v>
      </c>
      <c r="Q582" s="32">
        <f>IFERROR(VLOOKUP($D582,'SAP Data'!$A$7:$OA$1791,Q$4,FALSE),"")</f>
        <v>-212913688.37</v>
      </c>
      <c r="R582" s="32">
        <f>IFERROR(VLOOKUP($D582,'SAP Data'!$A$7:$OA$1791,R$4,FALSE),"")</f>
        <v>-214050944.31999999</v>
      </c>
      <c r="T582" s="32">
        <f t="shared" si="114"/>
        <v>-208788846.63624999</v>
      </c>
      <c r="U582" s="13"/>
      <c r="V582" s="32"/>
      <c r="W582" s="13">
        <f t="shared" si="115"/>
        <v>0</v>
      </c>
      <c r="Y582" s="13">
        <f t="shared" si="116"/>
        <v>0</v>
      </c>
      <c r="AA582" s="13">
        <f t="shared" si="104"/>
        <v>0</v>
      </c>
      <c r="AC582" s="13">
        <f t="shared" si="117"/>
        <v>0</v>
      </c>
      <c r="AE582" s="13">
        <f t="shared" si="118"/>
        <v>-208788846.63624999</v>
      </c>
      <c r="AG582" s="13">
        <f t="shared" si="119"/>
        <v>0</v>
      </c>
      <c r="AI582" s="13">
        <f t="shared" si="120"/>
        <v>0</v>
      </c>
      <c r="AJ582" s="15"/>
    </row>
    <row r="583" spans="2:36" outlineLevel="1" x14ac:dyDescent="0.2">
      <c r="B583" s="11" t="str">
        <f>VLOOKUP(D583,'line assign basis'!$A$8:$D$788,2,FALSE)</f>
        <v>INJ &amp; DAM RES-EUG</v>
      </c>
      <c r="C583" s="14" t="s">
        <v>1407</v>
      </c>
      <c r="D583" s="14" t="str">
        <f t="shared" si="121"/>
        <v>262142</v>
      </c>
      <c r="E583" s="14">
        <f>IFERROR(VLOOKUP(D583,'line assign basis'!$A$8:$D$622,4,FALSE),"")</f>
        <v>2</v>
      </c>
      <c r="F583" s="32">
        <f>IFERROR(VLOOKUP($D583,'SAP Data'!$A$7:$OA$1791,F$4,FALSE),"")</f>
        <v>-95652.5</v>
      </c>
      <c r="G583" s="32">
        <f>IFERROR(VLOOKUP($D583,'SAP Data'!$A$7:$OA$1791,G$4,FALSE),"")</f>
        <v>-95652.5</v>
      </c>
      <c r="H583" s="32">
        <f>IFERROR(VLOOKUP($D583,'SAP Data'!$A$7:$OA$1791,H$4,FALSE),"")</f>
        <v>-95652.5</v>
      </c>
      <c r="I583" s="32">
        <f>IFERROR(VLOOKUP($D583,'SAP Data'!$A$7:$OA$1791,I$4,FALSE),"")</f>
        <v>-95652.5</v>
      </c>
      <c r="J583" s="32">
        <f>IFERROR(VLOOKUP($D583,'SAP Data'!$A$7:$OA$1791,J$4,FALSE),"")</f>
        <v>-95652.5</v>
      </c>
      <c r="K583" s="32">
        <f>IFERROR(VLOOKUP($D583,'SAP Data'!$A$7:$OA$1791,K$4,FALSE),"")</f>
        <v>-95652.5</v>
      </c>
      <c r="L583" s="32">
        <f>IFERROR(VLOOKUP($D583,'SAP Data'!$A$7:$OA$1791,L$4,FALSE),"")</f>
        <v>-95652.5</v>
      </c>
      <c r="M583" s="32">
        <f>IFERROR(VLOOKUP($D583,'SAP Data'!$A$7:$OA$1791,M$4,FALSE),"")</f>
        <v>-95652.5</v>
      </c>
      <c r="N583" s="32">
        <f>IFERROR(VLOOKUP($D583,'SAP Data'!$A$7:$OA$1791,N$4,FALSE),"")</f>
        <v>-95652.5</v>
      </c>
      <c r="O583" s="32">
        <f>IFERROR(VLOOKUP($D583,'SAP Data'!$A$7:$OA$1791,O$4,FALSE),"")</f>
        <v>-95652.5</v>
      </c>
      <c r="P583" s="32">
        <f>IFERROR(VLOOKUP($D583,'SAP Data'!$A$7:$OA$1791,P$4,FALSE),"")</f>
        <v>-95652.5</v>
      </c>
      <c r="Q583" s="32">
        <f>IFERROR(VLOOKUP($D583,'SAP Data'!$A$7:$OA$1791,Q$4,FALSE),"")</f>
        <v>-95652.5</v>
      </c>
      <c r="R583" s="32">
        <f>IFERROR(VLOOKUP($D583,'SAP Data'!$A$7:$OA$1791,R$4,FALSE),"")</f>
        <v>-95652.5</v>
      </c>
      <c r="T583" s="32">
        <f t="shared" si="114"/>
        <v>-95652.5</v>
      </c>
      <c r="U583" s="13"/>
      <c r="V583" s="32"/>
      <c r="W583" s="13">
        <f t="shared" si="115"/>
        <v>0</v>
      </c>
      <c r="Y583" s="13">
        <f t="shared" si="116"/>
        <v>0</v>
      </c>
      <c r="AA583" s="13">
        <f t="shared" si="104"/>
        <v>0</v>
      </c>
      <c r="AC583" s="13">
        <f t="shared" si="117"/>
        <v>0</v>
      </c>
      <c r="AE583" s="13">
        <f t="shared" si="118"/>
        <v>-95652.5</v>
      </c>
      <c r="AG583" s="13">
        <f t="shared" si="119"/>
        <v>0</v>
      </c>
      <c r="AI583" s="13">
        <f t="shared" si="120"/>
        <v>0</v>
      </c>
      <c r="AJ583" s="15"/>
    </row>
    <row r="584" spans="2:36" outlineLevel="1" x14ac:dyDescent="0.2">
      <c r="B584" s="11" t="str">
        <f>VLOOKUP(D584,'line assign basis'!$A$8:$D$788,2,FALSE)</f>
        <v>INJ &amp; DAM RES-EXT-WA</v>
      </c>
      <c r="C584" s="14" t="s">
        <v>1410</v>
      </c>
      <c r="D584" s="14" t="str">
        <f t="shared" si="121"/>
        <v>262143</v>
      </c>
      <c r="E584" s="14">
        <f>IFERROR(VLOOKUP(D584,'line assign basis'!$A$8:$D$622,4,FALSE),"")</f>
        <v>2</v>
      </c>
      <c r="F584" s="32">
        <f>IFERROR(VLOOKUP($D584,'SAP Data'!$A$7:$OA$1791,F$4,FALSE),"")</f>
        <v>-3799801.65</v>
      </c>
      <c r="G584" s="32">
        <f>IFERROR(VLOOKUP($D584,'SAP Data'!$A$7:$OA$1791,G$4,FALSE),"")</f>
        <v>-3799801.65</v>
      </c>
      <c r="H584" s="32">
        <f>IFERROR(VLOOKUP($D584,'SAP Data'!$A$7:$OA$1791,H$4,FALSE),"")</f>
        <v>-3799801.65</v>
      </c>
      <c r="I584" s="32">
        <f>IFERROR(VLOOKUP($D584,'SAP Data'!$A$7:$OA$1791,I$4,FALSE),"")</f>
        <v>-3799801.65</v>
      </c>
      <c r="J584" s="32">
        <f>IFERROR(VLOOKUP($D584,'SAP Data'!$A$7:$OA$1791,J$4,FALSE),"")</f>
        <v>-3799801.65</v>
      </c>
      <c r="K584" s="32">
        <f>IFERROR(VLOOKUP($D584,'SAP Data'!$A$7:$OA$1791,K$4,FALSE),"")</f>
        <v>-3799801.65</v>
      </c>
      <c r="L584" s="32">
        <f>IFERROR(VLOOKUP($D584,'SAP Data'!$A$7:$OA$1791,L$4,FALSE),"")</f>
        <v>-3799801.65</v>
      </c>
      <c r="M584" s="32">
        <f>IFERROR(VLOOKUP($D584,'SAP Data'!$A$7:$OA$1791,M$4,FALSE),"")</f>
        <v>-3799801.65</v>
      </c>
      <c r="N584" s="32">
        <f>IFERROR(VLOOKUP($D584,'SAP Data'!$A$7:$OA$1791,N$4,FALSE),"")</f>
        <v>-3799801.65</v>
      </c>
      <c r="O584" s="32">
        <f>IFERROR(VLOOKUP($D584,'SAP Data'!$A$7:$OA$1791,O$4,FALSE),"")</f>
        <v>-3799801.65</v>
      </c>
      <c r="P584" s="32">
        <f>IFERROR(VLOOKUP($D584,'SAP Data'!$A$7:$OA$1791,P$4,FALSE),"")</f>
        <v>-3799801.65</v>
      </c>
      <c r="Q584" s="32">
        <f>IFERROR(VLOOKUP($D584,'SAP Data'!$A$7:$OA$1791,Q$4,FALSE),"")</f>
        <v>-3799801.65</v>
      </c>
      <c r="R584" s="32">
        <f>IFERROR(VLOOKUP($D584,'SAP Data'!$A$7:$OA$1791,R$4,FALSE),"")</f>
        <v>-3799801.65</v>
      </c>
      <c r="T584" s="32">
        <f t="shared" si="114"/>
        <v>-3799801.65</v>
      </c>
      <c r="U584" s="13"/>
      <c r="V584" s="32"/>
      <c r="W584" s="13">
        <f t="shared" si="115"/>
        <v>0</v>
      </c>
      <c r="Y584" s="13">
        <f t="shared" si="116"/>
        <v>0</v>
      </c>
      <c r="AA584" s="13">
        <f t="shared" si="104"/>
        <v>0</v>
      </c>
      <c r="AC584" s="13">
        <f t="shared" si="117"/>
        <v>0</v>
      </c>
      <c r="AE584" s="13">
        <f t="shared" si="118"/>
        <v>-3799801.65</v>
      </c>
      <c r="AG584" s="13">
        <f t="shared" si="119"/>
        <v>0</v>
      </c>
      <c r="AI584" s="13">
        <f t="shared" si="120"/>
        <v>0</v>
      </c>
      <c r="AJ584" s="15"/>
    </row>
    <row r="585" spans="2:36" outlineLevel="1" x14ac:dyDescent="0.2">
      <c r="B585" s="11" t="str">
        <f>VLOOKUP(D585,'line assign basis'!$A$8:$D$788,2,FALSE)</f>
        <v>INJ &amp; DAM INS-EXT HA</v>
      </c>
      <c r="C585" s="14" t="s">
        <v>1413</v>
      </c>
      <c r="D585" s="14" t="str">
        <f t="shared" si="121"/>
        <v>262144</v>
      </c>
      <c r="E585" s="14">
        <f>IFERROR(VLOOKUP(D585,'line assign basis'!$A$8:$D$622,4,FALSE),"")</f>
        <v>2</v>
      </c>
      <c r="F585" s="32">
        <f>IFERROR(VLOOKUP($D585,'SAP Data'!$A$7:$OA$1791,F$4,FALSE),"")</f>
        <v>-28212839.59</v>
      </c>
      <c r="G585" s="32">
        <f>IFERROR(VLOOKUP($D585,'SAP Data'!$A$7:$OA$1791,G$4,FALSE),"")</f>
        <v>-28212839.59</v>
      </c>
      <c r="H585" s="32">
        <f>IFERROR(VLOOKUP($D585,'SAP Data'!$A$7:$OA$1791,H$4,FALSE),"")</f>
        <v>-28212839.59</v>
      </c>
      <c r="I585" s="32">
        <f>IFERROR(VLOOKUP($D585,'SAP Data'!$A$7:$OA$1791,I$4,FALSE),"")</f>
        <v>-30327470.84</v>
      </c>
      <c r="J585" s="32">
        <f>IFERROR(VLOOKUP($D585,'SAP Data'!$A$7:$OA$1791,J$4,FALSE),"")</f>
        <v>-30327470.84</v>
      </c>
      <c r="K585" s="32">
        <f>IFERROR(VLOOKUP($D585,'SAP Data'!$A$7:$OA$1791,K$4,FALSE),"")</f>
        <v>-30327470.84</v>
      </c>
      <c r="L585" s="32">
        <f>IFERROR(VLOOKUP($D585,'SAP Data'!$A$7:$OA$1791,L$4,FALSE),"")</f>
        <v>-30472262.109999999</v>
      </c>
      <c r="M585" s="32">
        <f>IFERROR(VLOOKUP($D585,'SAP Data'!$A$7:$OA$1791,M$4,FALSE),"")</f>
        <v>-30472262.109999999</v>
      </c>
      <c r="N585" s="32">
        <f>IFERROR(VLOOKUP($D585,'SAP Data'!$A$7:$OA$1791,N$4,FALSE),"")</f>
        <v>-30472262.109999999</v>
      </c>
      <c r="O585" s="32">
        <f>IFERROR(VLOOKUP($D585,'SAP Data'!$A$7:$OA$1791,O$4,FALSE),"")</f>
        <v>-30526425.609999999</v>
      </c>
      <c r="P585" s="32">
        <f>IFERROR(VLOOKUP($D585,'SAP Data'!$A$7:$OA$1791,P$4,FALSE),"")</f>
        <v>-30526425.609999999</v>
      </c>
      <c r="Q585" s="32">
        <f>IFERROR(VLOOKUP($D585,'SAP Data'!$A$7:$OA$1791,Q$4,FALSE),"")</f>
        <v>-30526425.609999999</v>
      </c>
      <c r="R585" s="32">
        <f>IFERROR(VLOOKUP($D585,'SAP Data'!$A$7:$OA$1791,R$4,FALSE),"")</f>
        <v>-30744381.760000002</v>
      </c>
      <c r="T585" s="32">
        <f t="shared" si="114"/>
        <v>-29990230.461250007</v>
      </c>
      <c r="U585" s="13"/>
      <c r="V585" s="32"/>
      <c r="W585" s="13">
        <f t="shared" si="115"/>
        <v>0</v>
      </c>
      <c r="Y585" s="13">
        <f t="shared" si="116"/>
        <v>0</v>
      </c>
      <c r="AA585" s="13">
        <f t="shared" ref="AA585:AA600" si="122">_xlfn.IFS($D585="252012",AI585*$AM$21,$D585="252014",AI585*$AM$21,$D585="252022",AI585*$AM$21,$D585="252024",AI585*$AM$21,$D585="252032",AI585*$AM$21,$D585="252034",AI585*$AM$21,$E585=3,AI585*0,$E585="3P",AI585*$AM$16,$E585="3D",AI585*$AM$17,$E585="3G",AI585*$AM$19,$E585="3L",AI585*$AM$20,$E585&lt;=2,0,$E585&gt;=4,0)</f>
        <v>0</v>
      </c>
      <c r="AC585" s="13">
        <f t="shared" si="117"/>
        <v>0</v>
      </c>
      <c r="AE585" s="13">
        <f t="shared" si="118"/>
        <v>-29990230.461250007</v>
      </c>
      <c r="AG585" s="13">
        <f t="shared" si="119"/>
        <v>0</v>
      </c>
      <c r="AI585" s="13">
        <f t="shared" si="120"/>
        <v>0</v>
      </c>
      <c r="AJ585" s="15"/>
    </row>
    <row r="586" spans="2:36" outlineLevel="1" x14ac:dyDescent="0.2">
      <c r="B586" s="11" t="str">
        <f>VLOOKUP(D586,'line assign basis'!$A$8:$D$788,2,FALSE)</f>
        <v>INJ &amp; DAM RES-EXT OR</v>
      </c>
      <c r="C586" s="14" t="s">
        <v>1416</v>
      </c>
      <c r="D586" s="14" t="str">
        <f t="shared" si="121"/>
        <v>262145</v>
      </c>
      <c r="E586" s="14">
        <f>IFERROR(VLOOKUP(D586,'line assign basis'!$A$8:$D$622,4,FALSE),"")</f>
        <v>2</v>
      </c>
      <c r="F586" s="32">
        <f>IFERROR(VLOOKUP($D586,'SAP Data'!$A$7:$OA$1791,F$4,FALSE),"")</f>
        <v>-194059.54</v>
      </c>
      <c r="G586" s="32">
        <f>IFERROR(VLOOKUP($D586,'SAP Data'!$A$7:$OA$1791,G$4,FALSE),"")</f>
        <v>-194059.54</v>
      </c>
      <c r="H586" s="32">
        <f>IFERROR(VLOOKUP($D586,'SAP Data'!$A$7:$OA$1791,H$4,FALSE),"")</f>
        <v>-194059.54</v>
      </c>
      <c r="I586" s="32">
        <f>IFERROR(VLOOKUP($D586,'SAP Data'!$A$7:$OA$1791,I$4,FALSE),"")</f>
        <v>-194059.54</v>
      </c>
      <c r="J586" s="32">
        <f>IFERROR(VLOOKUP($D586,'SAP Data'!$A$7:$OA$1791,J$4,FALSE),"")</f>
        <v>-194059.54</v>
      </c>
      <c r="K586" s="32">
        <f>IFERROR(VLOOKUP($D586,'SAP Data'!$A$7:$OA$1791,K$4,FALSE),"")</f>
        <v>-194059.54</v>
      </c>
      <c r="L586" s="32">
        <f>IFERROR(VLOOKUP($D586,'SAP Data'!$A$7:$OA$1791,L$4,FALSE),"")</f>
        <v>-194059.54</v>
      </c>
      <c r="M586" s="32">
        <f>IFERROR(VLOOKUP($D586,'SAP Data'!$A$7:$OA$1791,M$4,FALSE),"")</f>
        <v>-194059.54</v>
      </c>
      <c r="N586" s="32">
        <f>IFERROR(VLOOKUP($D586,'SAP Data'!$A$7:$OA$1791,N$4,FALSE),"")</f>
        <v>-194059.54</v>
      </c>
      <c r="O586" s="32">
        <f>IFERROR(VLOOKUP($D586,'SAP Data'!$A$7:$OA$1791,O$4,FALSE),"")</f>
        <v>-194059.54</v>
      </c>
      <c r="P586" s="32">
        <f>IFERROR(VLOOKUP($D586,'SAP Data'!$A$7:$OA$1791,P$4,FALSE),"")</f>
        <v>-194059.54</v>
      </c>
      <c r="Q586" s="32">
        <f>IFERROR(VLOOKUP($D586,'SAP Data'!$A$7:$OA$1791,Q$4,FALSE),"")</f>
        <v>-194059.54</v>
      </c>
      <c r="R586" s="32">
        <f>IFERROR(VLOOKUP($D586,'SAP Data'!$A$7:$OA$1791,R$4,FALSE),"")</f>
        <v>-194059.54</v>
      </c>
      <c r="T586" s="32">
        <f t="shared" si="114"/>
        <v>-194059.54</v>
      </c>
      <c r="U586" s="13"/>
      <c r="V586" s="32"/>
      <c r="W586" s="13">
        <f t="shared" si="115"/>
        <v>0</v>
      </c>
      <c r="Y586" s="13">
        <f t="shared" si="116"/>
        <v>0</v>
      </c>
      <c r="AA586" s="13">
        <f t="shared" si="122"/>
        <v>0</v>
      </c>
      <c r="AC586" s="13">
        <f t="shared" si="117"/>
        <v>0</v>
      </c>
      <c r="AE586" s="13">
        <f t="shared" si="118"/>
        <v>-194059.54</v>
      </c>
      <c r="AG586" s="13">
        <f t="shared" si="119"/>
        <v>0</v>
      </c>
      <c r="AI586" s="13">
        <f t="shared" si="120"/>
        <v>0</v>
      </c>
      <c r="AJ586" s="15"/>
    </row>
    <row r="587" spans="2:36" outlineLevel="1" x14ac:dyDescent="0.2">
      <c r="B587" s="11" t="str">
        <f>VLOOKUP(D587,'line assign basis'!$A$8:$D$788,2,FALSE)</f>
        <v>INJ &amp; DAM RES-EXT TA</v>
      </c>
      <c r="C587" s="14" t="s">
        <v>1419</v>
      </c>
      <c r="D587" s="14" t="str">
        <f t="shared" si="121"/>
        <v>262146</v>
      </c>
      <c r="E587" s="14">
        <f>IFERROR(VLOOKUP(D587,'line assign basis'!$A$8:$D$622,4,FALSE),"")</f>
        <v>2</v>
      </c>
      <c r="F587" s="32">
        <f>IFERROR(VLOOKUP($D587,'SAP Data'!$A$7:$OA$1791,F$4,FALSE),"")</f>
        <v>-10532100.300000001</v>
      </c>
      <c r="G587" s="32">
        <f>IFERROR(VLOOKUP($D587,'SAP Data'!$A$7:$OA$1791,G$4,FALSE),"")</f>
        <v>-10532100.300000001</v>
      </c>
      <c r="H587" s="32">
        <f>IFERROR(VLOOKUP($D587,'SAP Data'!$A$7:$OA$1791,H$4,FALSE),"")</f>
        <v>-10532100.300000001</v>
      </c>
      <c r="I587" s="32">
        <f>IFERROR(VLOOKUP($D587,'SAP Data'!$A$7:$OA$1791,I$4,FALSE),"")</f>
        <v>-10532100.300000001</v>
      </c>
      <c r="J587" s="32">
        <f>IFERROR(VLOOKUP($D587,'SAP Data'!$A$7:$OA$1791,J$4,FALSE),"")</f>
        <v>-10532100.300000001</v>
      </c>
      <c r="K587" s="32">
        <f>IFERROR(VLOOKUP($D587,'SAP Data'!$A$7:$OA$1791,K$4,FALSE),"")</f>
        <v>-10532100.300000001</v>
      </c>
      <c r="L587" s="32">
        <f>IFERROR(VLOOKUP($D587,'SAP Data'!$A$7:$OA$1791,L$4,FALSE),"")</f>
        <v>-10532100.300000001</v>
      </c>
      <c r="M587" s="32">
        <f>IFERROR(VLOOKUP($D587,'SAP Data'!$A$7:$OA$1791,M$4,FALSE),"")</f>
        <v>-10532100.300000001</v>
      </c>
      <c r="N587" s="32">
        <f>IFERROR(VLOOKUP($D587,'SAP Data'!$A$7:$OA$1791,N$4,FALSE),"")</f>
        <v>-10532100.300000001</v>
      </c>
      <c r="O587" s="32">
        <f>IFERROR(VLOOKUP($D587,'SAP Data'!$A$7:$OA$1791,O$4,FALSE),"")</f>
        <v>-10532100.300000001</v>
      </c>
      <c r="P587" s="32">
        <f>IFERROR(VLOOKUP($D587,'SAP Data'!$A$7:$OA$1791,P$4,FALSE),"")</f>
        <v>-10532100.300000001</v>
      </c>
      <c r="Q587" s="32">
        <f>IFERROR(VLOOKUP($D587,'SAP Data'!$A$7:$OA$1791,Q$4,FALSE),"")</f>
        <v>-10532100.300000001</v>
      </c>
      <c r="R587" s="32">
        <f>IFERROR(VLOOKUP($D587,'SAP Data'!$A$7:$OA$1791,R$4,FALSE),"")</f>
        <v>-10532100.300000001</v>
      </c>
      <c r="T587" s="32">
        <f t="shared" si="114"/>
        <v>-10532100.299999999</v>
      </c>
      <c r="U587" s="13"/>
      <c r="V587" s="32"/>
      <c r="W587" s="13">
        <f t="shared" si="115"/>
        <v>0</v>
      </c>
      <c r="Y587" s="13">
        <f t="shared" si="116"/>
        <v>0</v>
      </c>
      <c r="AA587" s="13">
        <f t="shared" si="122"/>
        <v>0</v>
      </c>
      <c r="AC587" s="13">
        <f t="shared" si="117"/>
        <v>0</v>
      </c>
      <c r="AE587" s="13">
        <f t="shared" si="118"/>
        <v>-10532100.299999999</v>
      </c>
      <c r="AG587" s="13">
        <f t="shared" si="119"/>
        <v>0</v>
      </c>
      <c r="AI587" s="13">
        <f t="shared" si="120"/>
        <v>0</v>
      </c>
      <c r="AJ587" s="15"/>
    </row>
    <row r="588" spans="2:36" outlineLevel="1" x14ac:dyDescent="0.2">
      <c r="B588" s="11" t="str">
        <f>VLOOKUP(D588,'line assign basis'!$A$8:$D$788,2,FALSE)</f>
        <v>INJ &amp; DAM RES-ENV CE</v>
      </c>
      <c r="C588" s="14" t="s">
        <v>1422</v>
      </c>
      <c r="D588" s="14" t="str">
        <f t="shared" si="121"/>
        <v>262147</v>
      </c>
      <c r="E588" s="14">
        <f>IFERROR(VLOOKUP(D588,'line assign basis'!$A$8:$D$622,4,FALSE),"")</f>
        <v>2</v>
      </c>
      <c r="F588" s="32">
        <f>IFERROR(VLOOKUP($D588,'SAP Data'!$A$7:$OA$1791,F$4,FALSE),"")</f>
        <v>-782654.24</v>
      </c>
      <c r="G588" s="32">
        <f>IFERROR(VLOOKUP($D588,'SAP Data'!$A$7:$OA$1791,G$4,FALSE),"")</f>
        <v>-782654.24</v>
      </c>
      <c r="H588" s="32">
        <f>IFERROR(VLOOKUP($D588,'SAP Data'!$A$7:$OA$1791,H$4,FALSE),"")</f>
        <v>-782654.24</v>
      </c>
      <c r="I588" s="32">
        <f>IFERROR(VLOOKUP($D588,'SAP Data'!$A$7:$OA$1791,I$4,FALSE),"")</f>
        <v>-780241.74</v>
      </c>
      <c r="J588" s="32">
        <f>IFERROR(VLOOKUP($D588,'SAP Data'!$A$7:$OA$1791,J$4,FALSE),"")</f>
        <v>-780241.74</v>
      </c>
      <c r="K588" s="32">
        <f>IFERROR(VLOOKUP($D588,'SAP Data'!$A$7:$OA$1791,K$4,FALSE),"")</f>
        <v>-780241.74</v>
      </c>
      <c r="L588" s="32">
        <f>IFERROR(VLOOKUP($D588,'SAP Data'!$A$7:$OA$1791,L$4,FALSE),"")</f>
        <v>-780241.74</v>
      </c>
      <c r="M588" s="32">
        <f>IFERROR(VLOOKUP($D588,'SAP Data'!$A$7:$OA$1791,M$4,FALSE),"")</f>
        <v>-780241.74</v>
      </c>
      <c r="N588" s="32">
        <f>IFERROR(VLOOKUP($D588,'SAP Data'!$A$7:$OA$1791,N$4,FALSE),"")</f>
        <v>-780241.74</v>
      </c>
      <c r="O588" s="32">
        <f>IFERROR(VLOOKUP($D588,'SAP Data'!$A$7:$OA$1791,O$4,FALSE),"")</f>
        <v>-780241.74</v>
      </c>
      <c r="P588" s="32">
        <f>IFERROR(VLOOKUP($D588,'SAP Data'!$A$7:$OA$1791,P$4,FALSE),"")</f>
        <v>-780241.74</v>
      </c>
      <c r="Q588" s="32">
        <f>IFERROR(VLOOKUP($D588,'SAP Data'!$A$7:$OA$1791,Q$4,FALSE),"")</f>
        <v>-780241.74</v>
      </c>
      <c r="R588" s="32">
        <f>IFERROR(VLOOKUP($D588,'SAP Data'!$A$7:$OA$1791,R$4,FALSE),"")</f>
        <v>-780241.74</v>
      </c>
      <c r="T588" s="32">
        <f t="shared" si="114"/>
        <v>-780744.34416666662</v>
      </c>
      <c r="U588" s="13"/>
      <c r="V588" s="32"/>
      <c r="W588" s="13">
        <f t="shared" si="115"/>
        <v>0</v>
      </c>
      <c r="Y588" s="13">
        <f t="shared" si="116"/>
        <v>0</v>
      </c>
      <c r="AA588" s="13">
        <f t="shared" si="122"/>
        <v>0</v>
      </c>
      <c r="AC588" s="13">
        <f t="shared" si="117"/>
        <v>0</v>
      </c>
      <c r="AE588" s="13">
        <f t="shared" si="118"/>
        <v>-780744.34416666662</v>
      </c>
      <c r="AG588" s="13">
        <f t="shared" si="119"/>
        <v>0</v>
      </c>
      <c r="AI588" s="13">
        <f t="shared" si="120"/>
        <v>0</v>
      </c>
      <c r="AJ588" s="15"/>
    </row>
    <row r="589" spans="2:36" outlineLevel="1" x14ac:dyDescent="0.2">
      <c r="B589" s="11" t="str">
        <f>VLOOKUP(D589,'line assign basis'!$A$8:$D$788,2,FALSE)</f>
        <v>INJ &amp; DAM RES-FRONT</v>
      </c>
      <c r="C589" s="14" t="s">
        <v>1425</v>
      </c>
      <c r="D589" s="14" t="str">
        <f t="shared" si="121"/>
        <v>262148</v>
      </c>
      <c r="E589" s="14">
        <f>IFERROR(VLOOKUP(D589,'line assign basis'!$A$8:$D$622,4,FALSE),"")</f>
        <v>2</v>
      </c>
      <c r="F589" s="32">
        <f>IFERROR(VLOOKUP($D589,'SAP Data'!$A$7:$OA$1791,F$4,FALSE),"")</f>
        <v>-17226988.02</v>
      </c>
      <c r="G589" s="32">
        <f>IFERROR(VLOOKUP($D589,'SAP Data'!$A$7:$OA$1791,G$4,FALSE),"")</f>
        <v>-17226988.02</v>
      </c>
      <c r="H589" s="32">
        <f>IFERROR(VLOOKUP($D589,'SAP Data'!$A$7:$OA$1791,H$4,FALSE),"")</f>
        <v>-17226988.02</v>
      </c>
      <c r="I589" s="32">
        <f>IFERROR(VLOOKUP($D589,'SAP Data'!$A$7:$OA$1791,I$4,FALSE),"")</f>
        <v>-17678718.879999999</v>
      </c>
      <c r="J589" s="32">
        <f>IFERROR(VLOOKUP($D589,'SAP Data'!$A$7:$OA$1791,J$4,FALSE),"")</f>
        <v>-17678718.879999999</v>
      </c>
      <c r="K589" s="32">
        <f>IFERROR(VLOOKUP($D589,'SAP Data'!$A$7:$OA$1791,K$4,FALSE),"")</f>
        <v>-17678718.879999999</v>
      </c>
      <c r="L589" s="32">
        <f>IFERROR(VLOOKUP($D589,'SAP Data'!$A$7:$OA$1791,L$4,FALSE),"")</f>
        <v>-17902684.41</v>
      </c>
      <c r="M589" s="32">
        <f>IFERROR(VLOOKUP($D589,'SAP Data'!$A$7:$OA$1791,M$4,FALSE),"")</f>
        <v>-17902684.41</v>
      </c>
      <c r="N589" s="32">
        <f>IFERROR(VLOOKUP($D589,'SAP Data'!$A$7:$OA$1791,N$4,FALSE),"")</f>
        <v>-17902684.41</v>
      </c>
      <c r="O589" s="32">
        <f>IFERROR(VLOOKUP($D589,'SAP Data'!$A$7:$OA$1791,O$4,FALSE),"")</f>
        <v>-18810961.460000001</v>
      </c>
      <c r="P589" s="32">
        <f>IFERROR(VLOOKUP($D589,'SAP Data'!$A$7:$OA$1791,P$4,FALSE),"")</f>
        <v>-18810961.460000001</v>
      </c>
      <c r="Q589" s="32">
        <f>IFERROR(VLOOKUP($D589,'SAP Data'!$A$7:$OA$1791,Q$4,FALSE),"")</f>
        <v>-18810961.460000001</v>
      </c>
      <c r="R589" s="32">
        <f>IFERROR(VLOOKUP($D589,'SAP Data'!$A$7:$OA$1791,R$4,FALSE),"")</f>
        <v>-21545376.899999999</v>
      </c>
      <c r="T589" s="32">
        <f t="shared" si="114"/>
        <v>-18084771.0625</v>
      </c>
      <c r="U589" s="13"/>
      <c r="V589" s="32"/>
      <c r="W589" s="13">
        <f t="shared" si="115"/>
        <v>0</v>
      </c>
      <c r="Y589" s="13">
        <f t="shared" si="116"/>
        <v>0</v>
      </c>
      <c r="AA589" s="13">
        <f t="shared" si="122"/>
        <v>0</v>
      </c>
      <c r="AC589" s="13">
        <f t="shared" si="117"/>
        <v>0</v>
      </c>
      <c r="AE589" s="13">
        <f t="shared" si="118"/>
        <v>-18084771.0625</v>
      </c>
      <c r="AG589" s="13">
        <f t="shared" si="119"/>
        <v>0</v>
      </c>
      <c r="AI589" s="13">
        <f t="shared" si="120"/>
        <v>0</v>
      </c>
      <c r="AJ589" s="15"/>
    </row>
    <row r="590" spans="2:36" outlineLevel="1" x14ac:dyDescent="0.2">
      <c r="B590" s="11" t="str">
        <f>VLOOKUP(D590,'line assign basis'!$A$8:$D$788,2,FALSE)</f>
        <v>INJ &amp; DAM RES-FR AM</v>
      </c>
      <c r="C590" s="14" t="s">
        <v>1428</v>
      </c>
      <c r="D590" s="14" t="str">
        <f t="shared" si="121"/>
        <v>262149</v>
      </c>
      <c r="E590" s="14">
        <f>IFERROR(VLOOKUP(D590,'line assign basis'!$A$8:$D$622,4,FALSE),"")</f>
        <v>2</v>
      </c>
      <c r="F590" s="32">
        <f>IFERROR(VLOOKUP($D590,'SAP Data'!$A$7:$OA$1791,F$4,FALSE),"")</f>
        <v>-158120.4</v>
      </c>
      <c r="G590" s="32">
        <f>IFERROR(VLOOKUP($D590,'SAP Data'!$A$7:$OA$1791,G$4,FALSE),"")</f>
        <v>-158120.4</v>
      </c>
      <c r="H590" s="32">
        <f>IFERROR(VLOOKUP($D590,'SAP Data'!$A$7:$OA$1791,H$4,FALSE),"")</f>
        <v>-158120.4</v>
      </c>
      <c r="I590" s="32">
        <f>IFERROR(VLOOKUP($D590,'SAP Data'!$A$7:$OA$1791,I$4,FALSE),"")</f>
        <v>-158120.4</v>
      </c>
      <c r="J590" s="32">
        <f>IFERROR(VLOOKUP($D590,'SAP Data'!$A$7:$OA$1791,J$4,FALSE),"")</f>
        <v>-158120.4</v>
      </c>
      <c r="K590" s="32">
        <f>IFERROR(VLOOKUP($D590,'SAP Data'!$A$7:$OA$1791,K$4,FALSE),"")</f>
        <v>-158120.4</v>
      </c>
      <c r="L590" s="32">
        <f>IFERROR(VLOOKUP($D590,'SAP Data'!$A$7:$OA$1791,L$4,FALSE),"")</f>
        <v>-158120.4</v>
      </c>
      <c r="M590" s="32">
        <f>IFERROR(VLOOKUP($D590,'SAP Data'!$A$7:$OA$1791,M$4,FALSE),"")</f>
        <v>-158120.4</v>
      </c>
      <c r="N590" s="32">
        <f>IFERROR(VLOOKUP($D590,'SAP Data'!$A$7:$OA$1791,N$4,FALSE),"")</f>
        <v>-158120.4</v>
      </c>
      <c r="O590" s="32">
        <f>IFERROR(VLOOKUP($D590,'SAP Data'!$A$7:$OA$1791,O$4,FALSE),"")</f>
        <v>-158120.4</v>
      </c>
      <c r="P590" s="32">
        <f>IFERROR(VLOOKUP($D590,'SAP Data'!$A$7:$OA$1791,P$4,FALSE),"")</f>
        <v>-158120.4</v>
      </c>
      <c r="Q590" s="32">
        <f>IFERROR(VLOOKUP($D590,'SAP Data'!$A$7:$OA$1791,Q$4,FALSE),"")</f>
        <v>-158120.4</v>
      </c>
      <c r="R590" s="32">
        <f>IFERROR(VLOOKUP($D590,'SAP Data'!$A$7:$OA$1791,R$4,FALSE),"")</f>
        <v>-158120.4</v>
      </c>
      <c r="T590" s="32">
        <f t="shared" si="114"/>
        <v>-158120.39999999997</v>
      </c>
      <c r="U590" s="13"/>
      <c r="V590" s="32"/>
      <c r="W590" s="13">
        <f t="shared" si="115"/>
        <v>0</v>
      </c>
      <c r="Y590" s="13">
        <f t="shared" si="116"/>
        <v>0</v>
      </c>
      <c r="AA590" s="13">
        <f t="shared" si="122"/>
        <v>0</v>
      </c>
      <c r="AC590" s="13">
        <f t="shared" si="117"/>
        <v>0</v>
      </c>
      <c r="AE590" s="13">
        <f t="shared" si="118"/>
        <v>-158120.39999999997</v>
      </c>
      <c r="AG590" s="13">
        <f t="shared" si="119"/>
        <v>0</v>
      </c>
      <c r="AI590" s="13">
        <f t="shared" si="120"/>
        <v>0</v>
      </c>
      <c r="AJ590" s="15"/>
    </row>
    <row r="591" spans="2:36" outlineLevel="1" x14ac:dyDescent="0.2">
      <c r="B591" s="11" t="str">
        <f>VLOOKUP(D591,'line assign basis'!$A$8:$D$788,2,FALSE)</f>
        <v>RES OFFSET - ENV GAS</v>
      </c>
      <c r="C591" s="14" t="s">
        <v>1431</v>
      </c>
      <c r="D591" s="14" t="str">
        <f t="shared" si="121"/>
        <v>262150</v>
      </c>
      <c r="E591" s="14">
        <f>IFERROR(VLOOKUP(D591,'line assign basis'!$A$8:$D$622,4,FALSE),"")</f>
        <v>2</v>
      </c>
      <c r="F591" s="32">
        <f>IFERROR(VLOOKUP($D591,'SAP Data'!$A$7:$OA$1791,F$4,FALSE),"")</f>
        <v>93107457.579999998</v>
      </c>
      <c r="G591" s="32">
        <f>IFERROR(VLOOKUP($D591,'SAP Data'!$A$7:$OA$1791,G$4,FALSE),"")</f>
        <v>93107457.579999998</v>
      </c>
      <c r="H591" s="32">
        <f>IFERROR(VLOOKUP($D591,'SAP Data'!$A$7:$OA$1791,H$4,FALSE),"")</f>
        <v>93107457.579999998</v>
      </c>
      <c r="I591" s="32">
        <f>IFERROR(VLOOKUP($D591,'SAP Data'!$A$7:$OA$1791,I$4,FALSE),"")</f>
        <v>98424910.519999996</v>
      </c>
      <c r="J591" s="32">
        <f>IFERROR(VLOOKUP($D591,'SAP Data'!$A$7:$OA$1791,J$4,FALSE),"")</f>
        <v>98424910.519999996</v>
      </c>
      <c r="K591" s="32">
        <f>IFERROR(VLOOKUP($D591,'SAP Data'!$A$7:$OA$1791,K$4,FALSE),"")</f>
        <v>98424910.519999996</v>
      </c>
      <c r="L591" s="32">
        <f>IFERROR(VLOOKUP($D591,'SAP Data'!$A$7:$OA$1791,L$4,FALSE),"")</f>
        <v>102284314.94</v>
      </c>
      <c r="M591" s="32">
        <f>IFERROR(VLOOKUP($D591,'SAP Data'!$A$7:$OA$1791,M$4,FALSE),"")</f>
        <v>102284314.94</v>
      </c>
      <c r="N591" s="32">
        <f>IFERROR(VLOOKUP($D591,'SAP Data'!$A$7:$OA$1791,N$4,FALSE),"")</f>
        <v>102284314.94</v>
      </c>
      <c r="O591" s="32">
        <f>IFERROR(VLOOKUP($D591,'SAP Data'!$A$7:$OA$1791,O$4,FALSE),"")</f>
        <v>107579919.18000001</v>
      </c>
      <c r="P591" s="32">
        <f>IFERROR(VLOOKUP($D591,'SAP Data'!$A$7:$OA$1791,P$4,FALSE),"")</f>
        <v>107579919.18000001</v>
      </c>
      <c r="Q591" s="32">
        <f>IFERROR(VLOOKUP($D591,'SAP Data'!$A$7:$OA$1791,Q$4,FALSE),"")</f>
        <v>107579919.18000001</v>
      </c>
      <c r="R591" s="32">
        <f>IFERROR(VLOOKUP($D591,'SAP Data'!$A$7:$OA$1791,R$4,FALSE),"")</f>
        <v>111829103.39</v>
      </c>
      <c r="T591" s="32">
        <f t="shared" si="114"/>
        <v>101129219.13041668</v>
      </c>
      <c r="U591" s="13"/>
      <c r="V591" s="32"/>
      <c r="W591" s="13">
        <f t="shared" si="115"/>
        <v>0</v>
      </c>
      <c r="Y591" s="13">
        <f t="shared" si="116"/>
        <v>0</v>
      </c>
      <c r="AA591" s="13">
        <f t="shared" si="122"/>
        <v>0</v>
      </c>
      <c r="AC591" s="13">
        <f t="shared" si="117"/>
        <v>0</v>
      </c>
      <c r="AE591" s="13">
        <f t="shared" si="118"/>
        <v>101129219.13041668</v>
      </c>
      <c r="AG591" s="13">
        <f t="shared" si="119"/>
        <v>0</v>
      </c>
      <c r="AI591" s="13">
        <f t="shared" si="120"/>
        <v>0</v>
      </c>
      <c r="AJ591" s="15"/>
    </row>
    <row r="592" spans="2:36" outlineLevel="1" x14ac:dyDescent="0.2">
      <c r="B592" s="11" t="str">
        <f>VLOOKUP(D592,'line assign basis'!$A$8:$D$788,2,FALSE)</f>
        <v>RES OFFSET - ENV SIL</v>
      </c>
      <c r="C592" s="14" t="s">
        <v>1434</v>
      </c>
      <c r="D592" s="14" t="str">
        <f t="shared" si="121"/>
        <v>262151</v>
      </c>
      <c r="E592" s="14">
        <f>IFERROR(VLOOKUP(D592,'line assign basis'!$A$8:$D$622,4,FALSE),"")</f>
        <v>2</v>
      </c>
      <c r="F592" s="32">
        <f>IFERROR(VLOOKUP($D592,'SAP Data'!$A$7:$OA$1791,F$4,FALSE),"")</f>
        <v>3799801.65</v>
      </c>
      <c r="G592" s="32">
        <f>IFERROR(VLOOKUP($D592,'SAP Data'!$A$7:$OA$1791,G$4,FALSE),"")</f>
        <v>3799801.65</v>
      </c>
      <c r="H592" s="32">
        <f>IFERROR(VLOOKUP($D592,'SAP Data'!$A$7:$OA$1791,H$4,FALSE),"")</f>
        <v>3799801.65</v>
      </c>
      <c r="I592" s="32">
        <f>IFERROR(VLOOKUP($D592,'SAP Data'!$A$7:$OA$1791,I$4,FALSE),"")</f>
        <v>3799801.65</v>
      </c>
      <c r="J592" s="32">
        <f>IFERROR(VLOOKUP($D592,'SAP Data'!$A$7:$OA$1791,J$4,FALSE),"")</f>
        <v>3799801.65</v>
      </c>
      <c r="K592" s="32">
        <f>IFERROR(VLOOKUP($D592,'SAP Data'!$A$7:$OA$1791,K$4,FALSE),"")</f>
        <v>3799801.65</v>
      </c>
      <c r="L592" s="32">
        <f>IFERROR(VLOOKUP($D592,'SAP Data'!$A$7:$OA$1791,L$4,FALSE),"")</f>
        <v>3799801.65</v>
      </c>
      <c r="M592" s="32">
        <f>IFERROR(VLOOKUP($D592,'SAP Data'!$A$7:$OA$1791,M$4,FALSE),"")</f>
        <v>3799801.65</v>
      </c>
      <c r="N592" s="32">
        <f>IFERROR(VLOOKUP($D592,'SAP Data'!$A$7:$OA$1791,N$4,FALSE),"")</f>
        <v>3799801.65</v>
      </c>
      <c r="O592" s="32">
        <f>IFERROR(VLOOKUP($D592,'SAP Data'!$A$7:$OA$1791,O$4,FALSE),"")</f>
        <v>3799801.65</v>
      </c>
      <c r="P592" s="32">
        <f>IFERROR(VLOOKUP($D592,'SAP Data'!$A$7:$OA$1791,P$4,FALSE),"")</f>
        <v>3799801.65</v>
      </c>
      <c r="Q592" s="32">
        <f>IFERROR(VLOOKUP($D592,'SAP Data'!$A$7:$OA$1791,Q$4,FALSE),"")</f>
        <v>3799801.65</v>
      </c>
      <c r="R592" s="32">
        <f>IFERROR(VLOOKUP($D592,'SAP Data'!$A$7:$OA$1791,R$4,FALSE),"")</f>
        <v>3799801.65</v>
      </c>
      <c r="T592" s="32">
        <f t="shared" si="114"/>
        <v>3799801.65</v>
      </c>
      <c r="U592" s="13"/>
      <c r="V592" s="32"/>
      <c r="W592" s="13">
        <f t="shared" si="115"/>
        <v>0</v>
      </c>
      <c r="Y592" s="13">
        <f t="shared" si="116"/>
        <v>0</v>
      </c>
      <c r="AA592" s="13">
        <f t="shared" si="122"/>
        <v>0</v>
      </c>
      <c r="AC592" s="13">
        <f t="shared" si="117"/>
        <v>0</v>
      </c>
      <c r="AE592" s="13">
        <f t="shared" si="118"/>
        <v>3799801.65</v>
      </c>
      <c r="AG592" s="13">
        <f t="shared" si="119"/>
        <v>0</v>
      </c>
      <c r="AI592" s="13">
        <f t="shared" si="120"/>
        <v>0</v>
      </c>
      <c r="AJ592" s="15"/>
    </row>
    <row r="593" spans="1:40" outlineLevel="1" x14ac:dyDescent="0.2">
      <c r="B593" s="11" t="str">
        <f>VLOOKUP(D593,'line assign basis'!$A$8:$D$788,2,FALSE)</f>
        <v>RES OFFSET - ENV HAR</v>
      </c>
      <c r="C593" s="14" t="s">
        <v>1437</v>
      </c>
      <c r="D593" s="14" t="str">
        <f t="shared" si="121"/>
        <v>262152</v>
      </c>
      <c r="E593" s="14">
        <f>IFERROR(VLOOKUP(D593,'line assign basis'!$A$8:$D$622,4,FALSE),"")</f>
        <v>2</v>
      </c>
      <c r="F593" s="32">
        <f>IFERROR(VLOOKUP($D593,'SAP Data'!$A$7:$OA$1791,F$4,FALSE),"")</f>
        <v>20938722.59</v>
      </c>
      <c r="G593" s="32">
        <f>IFERROR(VLOOKUP($D593,'SAP Data'!$A$7:$OA$1791,G$4,FALSE),"")</f>
        <v>20938722.59</v>
      </c>
      <c r="H593" s="32">
        <f>IFERROR(VLOOKUP($D593,'SAP Data'!$A$7:$OA$1791,H$4,FALSE),"")</f>
        <v>20938722.59</v>
      </c>
      <c r="I593" s="32">
        <f>IFERROR(VLOOKUP($D593,'SAP Data'!$A$7:$OA$1791,I$4,FALSE),"")</f>
        <v>21220728.84</v>
      </c>
      <c r="J593" s="32">
        <f>IFERROR(VLOOKUP($D593,'SAP Data'!$A$7:$OA$1791,J$4,FALSE),"")</f>
        <v>21220728.84</v>
      </c>
      <c r="K593" s="32">
        <f>IFERROR(VLOOKUP($D593,'SAP Data'!$A$7:$OA$1791,K$4,FALSE),"")</f>
        <v>21220728.84</v>
      </c>
      <c r="L593" s="32">
        <f>IFERROR(VLOOKUP($D593,'SAP Data'!$A$7:$OA$1791,L$4,FALSE),"")</f>
        <v>21629346.609999999</v>
      </c>
      <c r="M593" s="32">
        <f>IFERROR(VLOOKUP($D593,'SAP Data'!$A$7:$OA$1791,M$4,FALSE),"")</f>
        <v>21629346.609999999</v>
      </c>
      <c r="N593" s="32">
        <f>IFERROR(VLOOKUP($D593,'SAP Data'!$A$7:$OA$1791,N$4,FALSE),"")</f>
        <v>21629346.609999999</v>
      </c>
      <c r="O593" s="32">
        <f>IFERROR(VLOOKUP($D593,'SAP Data'!$A$7:$OA$1791,O$4,FALSE),"")</f>
        <v>21965587.609999999</v>
      </c>
      <c r="P593" s="32">
        <f>IFERROR(VLOOKUP($D593,'SAP Data'!$A$7:$OA$1791,P$4,FALSE),"")</f>
        <v>21965587.609999999</v>
      </c>
      <c r="Q593" s="32">
        <f>IFERROR(VLOOKUP($D593,'SAP Data'!$A$7:$OA$1791,Q$4,FALSE),"")</f>
        <v>21965587.609999999</v>
      </c>
      <c r="R593" s="32">
        <f>IFERROR(VLOOKUP($D593,'SAP Data'!$A$7:$OA$1791,R$4,FALSE),"")</f>
        <v>22187765.760000002</v>
      </c>
      <c r="T593" s="32">
        <f t="shared" si="114"/>
        <v>21490639.877916671</v>
      </c>
      <c r="U593" s="13"/>
      <c r="V593" s="32"/>
      <c r="W593" s="13">
        <f t="shared" si="115"/>
        <v>0</v>
      </c>
      <c r="Y593" s="13">
        <f t="shared" si="116"/>
        <v>0</v>
      </c>
      <c r="AA593" s="13">
        <f t="shared" si="122"/>
        <v>0</v>
      </c>
      <c r="AC593" s="13">
        <f t="shared" si="117"/>
        <v>0</v>
      </c>
      <c r="AE593" s="13">
        <f t="shared" si="118"/>
        <v>21490639.877916671</v>
      </c>
      <c r="AG593" s="13">
        <f t="shared" si="119"/>
        <v>0</v>
      </c>
      <c r="AI593" s="13">
        <f t="shared" si="120"/>
        <v>0</v>
      </c>
      <c r="AJ593" s="15"/>
    </row>
    <row r="594" spans="1:40" outlineLevel="1" x14ac:dyDescent="0.2">
      <c r="B594" s="11" t="str">
        <f>VLOOKUP(D594,'line assign basis'!$A$8:$D$788,2,FALSE)</f>
        <v>RES OFFSET - ENV TAR</v>
      </c>
      <c r="C594" s="14" t="s">
        <v>1440</v>
      </c>
      <c r="D594" s="14" t="str">
        <f t="shared" si="121"/>
        <v>262153</v>
      </c>
      <c r="E594" s="14">
        <f>IFERROR(VLOOKUP(D594,'line assign basis'!$A$8:$D$622,4,FALSE),"")</f>
        <v>2</v>
      </c>
      <c r="F594" s="32">
        <f>IFERROR(VLOOKUP($D594,'SAP Data'!$A$7:$OA$1791,F$4,FALSE),"")</f>
        <v>10532100.300000001</v>
      </c>
      <c r="G594" s="32">
        <f>IFERROR(VLOOKUP($D594,'SAP Data'!$A$7:$OA$1791,G$4,FALSE),"")</f>
        <v>10532100.300000001</v>
      </c>
      <c r="H594" s="32">
        <f>IFERROR(VLOOKUP($D594,'SAP Data'!$A$7:$OA$1791,H$4,FALSE),"")</f>
        <v>10532100.300000001</v>
      </c>
      <c r="I594" s="32">
        <f>IFERROR(VLOOKUP($D594,'SAP Data'!$A$7:$OA$1791,I$4,FALSE),"")</f>
        <v>10532100.300000001</v>
      </c>
      <c r="J594" s="32">
        <f>IFERROR(VLOOKUP($D594,'SAP Data'!$A$7:$OA$1791,J$4,FALSE),"")</f>
        <v>10532100.300000001</v>
      </c>
      <c r="K594" s="32">
        <f>IFERROR(VLOOKUP($D594,'SAP Data'!$A$7:$OA$1791,K$4,FALSE),"")</f>
        <v>10532100.300000001</v>
      </c>
      <c r="L594" s="32">
        <f>IFERROR(VLOOKUP($D594,'SAP Data'!$A$7:$OA$1791,L$4,FALSE),"")</f>
        <v>10532100.300000001</v>
      </c>
      <c r="M594" s="32">
        <f>IFERROR(VLOOKUP($D594,'SAP Data'!$A$7:$OA$1791,M$4,FALSE),"")</f>
        <v>10532100.300000001</v>
      </c>
      <c r="N594" s="32">
        <f>IFERROR(VLOOKUP($D594,'SAP Data'!$A$7:$OA$1791,N$4,FALSE),"")</f>
        <v>10532100.300000001</v>
      </c>
      <c r="O594" s="32">
        <f>IFERROR(VLOOKUP($D594,'SAP Data'!$A$7:$OA$1791,O$4,FALSE),"")</f>
        <v>10532100.300000001</v>
      </c>
      <c r="P594" s="32">
        <f>IFERROR(VLOOKUP($D594,'SAP Data'!$A$7:$OA$1791,P$4,FALSE),"")</f>
        <v>10532100.300000001</v>
      </c>
      <c r="Q594" s="32">
        <f>IFERROR(VLOOKUP($D594,'SAP Data'!$A$7:$OA$1791,Q$4,FALSE),"")</f>
        <v>10532100.300000001</v>
      </c>
      <c r="R594" s="32">
        <f>IFERROR(VLOOKUP($D594,'SAP Data'!$A$7:$OA$1791,R$4,FALSE),"")</f>
        <v>10532100.300000001</v>
      </c>
      <c r="T594" s="32">
        <f t="shared" si="114"/>
        <v>10532100.299999999</v>
      </c>
      <c r="U594" s="13"/>
      <c r="V594" s="32"/>
      <c r="W594" s="13">
        <f t="shared" si="115"/>
        <v>0</v>
      </c>
      <c r="Y594" s="13">
        <f t="shared" si="116"/>
        <v>0</v>
      </c>
      <c r="AA594" s="13">
        <f t="shared" si="122"/>
        <v>0</v>
      </c>
      <c r="AC594" s="13">
        <f t="shared" si="117"/>
        <v>0</v>
      </c>
      <c r="AE594" s="13">
        <f t="shared" si="118"/>
        <v>10532100.299999999</v>
      </c>
      <c r="AG594" s="13">
        <f t="shared" si="119"/>
        <v>0</v>
      </c>
      <c r="AI594" s="13">
        <f t="shared" si="120"/>
        <v>0</v>
      </c>
      <c r="AJ594" s="15"/>
    </row>
    <row r="595" spans="1:40" outlineLevel="1" x14ac:dyDescent="0.2">
      <c r="B595" s="11" t="str">
        <f>VLOOKUP(D595,'line assign basis'!$A$8:$D$788,2,FALSE)</f>
        <v>RES OFFSET - ENV EUG</v>
      </c>
      <c r="C595" s="14" t="s">
        <v>1443</v>
      </c>
      <c r="D595" s="14" t="str">
        <f t="shared" si="121"/>
        <v>262154</v>
      </c>
      <c r="E595" s="14">
        <f>IFERROR(VLOOKUP(D595,'line assign basis'!$A$8:$D$622,4,FALSE),"")</f>
        <v>2</v>
      </c>
      <c r="F595" s="32">
        <f>IFERROR(VLOOKUP($D595,'SAP Data'!$A$7:$OA$1791,F$4,FALSE),"")</f>
        <v>95652.5</v>
      </c>
      <c r="G595" s="32">
        <f>IFERROR(VLOOKUP($D595,'SAP Data'!$A$7:$OA$1791,G$4,FALSE),"")</f>
        <v>95652.5</v>
      </c>
      <c r="H595" s="32">
        <f>IFERROR(VLOOKUP($D595,'SAP Data'!$A$7:$OA$1791,H$4,FALSE),"")</f>
        <v>95652.5</v>
      </c>
      <c r="I595" s="32">
        <f>IFERROR(VLOOKUP($D595,'SAP Data'!$A$7:$OA$1791,I$4,FALSE),"")</f>
        <v>95652.5</v>
      </c>
      <c r="J595" s="32">
        <f>IFERROR(VLOOKUP($D595,'SAP Data'!$A$7:$OA$1791,J$4,FALSE),"")</f>
        <v>95652.5</v>
      </c>
      <c r="K595" s="32">
        <f>IFERROR(VLOOKUP($D595,'SAP Data'!$A$7:$OA$1791,K$4,FALSE),"")</f>
        <v>95652.5</v>
      </c>
      <c r="L595" s="32">
        <f>IFERROR(VLOOKUP($D595,'SAP Data'!$A$7:$OA$1791,L$4,FALSE),"")</f>
        <v>95652.5</v>
      </c>
      <c r="M595" s="32">
        <f>IFERROR(VLOOKUP($D595,'SAP Data'!$A$7:$OA$1791,M$4,FALSE),"")</f>
        <v>95652.5</v>
      </c>
      <c r="N595" s="32">
        <f>IFERROR(VLOOKUP($D595,'SAP Data'!$A$7:$OA$1791,N$4,FALSE),"")</f>
        <v>95652.5</v>
      </c>
      <c r="O595" s="32">
        <f>IFERROR(VLOOKUP($D595,'SAP Data'!$A$7:$OA$1791,O$4,FALSE),"")</f>
        <v>95652.5</v>
      </c>
      <c r="P595" s="32">
        <f>IFERROR(VLOOKUP($D595,'SAP Data'!$A$7:$OA$1791,P$4,FALSE),"")</f>
        <v>95652.5</v>
      </c>
      <c r="Q595" s="32">
        <f>IFERROR(VLOOKUP($D595,'SAP Data'!$A$7:$OA$1791,Q$4,FALSE),"")</f>
        <v>95652.5</v>
      </c>
      <c r="R595" s="32">
        <f>IFERROR(VLOOKUP($D595,'SAP Data'!$A$7:$OA$1791,R$4,FALSE),"")</f>
        <v>95652.5</v>
      </c>
      <c r="T595" s="32">
        <f t="shared" si="114"/>
        <v>95652.5</v>
      </c>
      <c r="U595" s="13"/>
      <c r="V595" s="32"/>
      <c r="W595" s="13">
        <f t="shared" si="115"/>
        <v>0</v>
      </c>
      <c r="Y595" s="13">
        <f t="shared" si="116"/>
        <v>0</v>
      </c>
      <c r="AA595" s="13">
        <f t="shared" si="122"/>
        <v>0</v>
      </c>
      <c r="AC595" s="13">
        <f t="shared" si="117"/>
        <v>0</v>
      </c>
      <c r="AE595" s="13">
        <f t="shared" si="118"/>
        <v>95652.5</v>
      </c>
      <c r="AG595" s="13">
        <f t="shared" si="119"/>
        <v>0</v>
      </c>
      <c r="AI595" s="13">
        <f t="shared" si="120"/>
        <v>0</v>
      </c>
      <c r="AJ595" s="15"/>
    </row>
    <row r="596" spans="1:40" outlineLevel="1" x14ac:dyDescent="0.2">
      <c r="B596" s="11" t="str">
        <f>VLOOKUP(D596,'line assign basis'!$A$8:$D$788,2,FALSE)</f>
        <v>RES OFFSET - ENV FRO</v>
      </c>
      <c r="C596" s="14" t="s">
        <v>1446</v>
      </c>
      <c r="D596" s="14" t="str">
        <f t="shared" si="121"/>
        <v>262155</v>
      </c>
      <c r="E596" s="14">
        <f>IFERROR(VLOOKUP(D596,'line assign basis'!$A$8:$D$622,4,FALSE),"")</f>
        <v>2</v>
      </c>
      <c r="F596" s="32">
        <f>IFERROR(VLOOKUP($D596,'SAP Data'!$A$7:$OA$1791,F$4,FALSE),"")</f>
        <v>6194291.0199999996</v>
      </c>
      <c r="G596" s="32">
        <f>IFERROR(VLOOKUP($D596,'SAP Data'!$A$7:$OA$1791,G$4,FALSE),"")</f>
        <v>6194291.0199999996</v>
      </c>
      <c r="H596" s="32">
        <f>IFERROR(VLOOKUP($D596,'SAP Data'!$A$7:$OA$1791,H$4,FALSE),"")</f>
        <v>6194291.0199999996</v>
      </c>
      <c r="I596" s="32">
        <f>IFERROR(VLOOKUP($D596,'SAP Data'!$A$7:$OA$1791,I$4,FALSE),"")</f>
        <v>6831764.8799999999</v>
      </c>
      <c r="J596" s="32">
        <f>IFERROR(VLOOKUP($D596,'SAP Data'!$A$7:$OA$1791,J$4,FALSE),"")</f>
        <v>6831764.8799999999</v>
      </c>
      <c r="K596" s="32">
        <f>IFERROR(VLOOKUP($D596,'SAP Data'!$A$7:$OA$1791,K$4,FALSE),"")</f>
        <v>6831764.8799999999</v>
      </c>
      <c r="L596" s="32">
        <f>IFERROR(VLOOKUP($D596,'SAP Data'!$A$7:$OA$1791,L$4,FALSE),"")</f>
        <v>7199114.9100000001</v>
      </c>
      <c r="M596" s="32">
        <f>IFERROR(VLOOKUP($D596,'SAP Data'!$A$7:$OA$1791,M$4,FALSE),"")</f>
        <v>7199114.9100000001</v>
      </c>
      <c r="N596" s="32">
        <f>IFERROR(VLOOKUP($D596,'SAP Data'!$A$7:$OA$1791,N$4,FALSE),"")</f>
        <v>7199114.9100000001</v>
      </c>
      <c r="O596" s="32">
        <f>IFERROR(VLOOKUP($D596,'SAP Data'!$A$7:$OA$1791,O$4,FALSE),"")</f>
        <v>7529251.7699999996</v>
      </c>
      <c r="P596" s="32">
        <f>IFERROR(VLOOKUP($D596,'SAP Data'!$A$7:$OA$1791,P$4,FALSE),"")</f>
        <v>7529251.7699999996</v>
      </c>
      <c r="Q596" s="32">
        <f>IFERROR(VLOOKUP($D596,'SAP Data'!$A$7:$OA$1791,Q$4,FALSE),"")</f>
        <v>7529251.7699999996</v>
      </c>
      <c r="R596" s="32">
        <f>IFERROR(VLOOKUP($D596,'SAP Data'!$A$7:$OA$1791,R$4,FALSE),"")</f>
        <v>9890702.9000000004</v>
      </c>
      <c r="T596" s="32">
        <f t="shared" si="114"/>
        <v>7092622.8066666657</v>
      </c>
      <c r="U596" s="13"/>
      <c r="V596" s="32"/>
      <c r="W596" s="13">
        <f t="shared" si="115"/>
        <v>0</v>
      </c>
      <c r="Y596" s="13">
        <f t="shared" si="116"/>
        <v>0</v>
      </c>
      <c r="AA596" s="13">
        <f t="shared" si="122"/>
        <v>0</v>
      </c>
      <c r="AC596" s="13">
        <f t="shared" si="117"/>
        <v>0</v>
      </c>
      <c r="AE596" s="13">
        <f t="shared" si="118"/>
        <v>7092622.8066666657</v>
      </c>
      <c r="AG596" s="13">
        <f t="shared" si="119"/>
        <v>0</v>
      </c>
      <c r="AI596" s="13">
        <f t="shared" si="120"/>
        <v>0</v>
      </c>
      <c r="AJ596" s="15"/>
    </row>
    <row r="597" spans="1:40" outlineLevel="1" x14ac:dyDescent="0.2">
      <c r="B597" s="11" t="str">
        <f>VLOOKUP(D597,'line assign basis'!$A$8:$D$788,2,FALSE)</f>
        <v>RES OFFSET - ENV STE</v>
      </c>
      <c r="C597" s="14" t="s">
        <v>1449</v>
      </c>
      <c r="D597" s="14" t="str">
        <f t="shared" si="121"/>
        <v>262156</v>
      </c>
      <c r="E597" s="14">
        <f>IFERROR(VLOOKUP(D597,'line assign basis'!$A$8:$D$622,4,FALSE),"")</f>
        <v>2</v>
      </c>
      <c r="F597" s="32">
        <f>IFERROR(VLOOKUP($D597,'SAP Data'!$A$7:$OA$1791,F$4,FALSE),"")</f>
        <v>14982.33</v>
      </c>
      <c r="G597" s="32">
        <f>IFERROR(VLOOKUP($D597,'SAP Data'!$A$7:$OA$1791,G$4,FALSE),"")</f>
        <v>14982.33</v>
      </c>
      <c r="H597" s="32">
        <f>IFERROR(VLOOKUP($D597,'SAP Data'!$A$7:$OA$1791,H$4,FALSE),"")</f>
        <v>14982.33</v>
      </c>
      <c r="I597" s="32">
        <f>IFERROR(VLOOKUP($D597,'SAP Data'!$A$7:$OA$1791,I$4,FALSE),"")</f>
        <v>14982.33</v>
      </c>
      <c r="J597" s="32">
        <f>IFERROR(VLOOKUP($D597,'SAP Data'!$A$7:$OA$1791,J$4,FALSE),"")</f>
        <v>14982.33</v>
      </c>
      <c r="K597" s="32">
        <f>IFERROR(VLOOKUP($D597,'SAP Data'!$A$7:$OA$1791,K$4,FALSE),"")</f>
        <v>14982.33</v>
      </c>
      <c r="L597" s="32">
        <f>IFERROR(VLOOKUP($D597,'SAP Data'!$A$7:$OA$1791,L$4,FALSE),"")</f>
        <v>14982.33</v>
      </c>
      <c r="M597" s="32">
        <f>IFERROR(VLOOKUP($D597,'SAP Data'!$A$7:$OA$1791,M$4,FALSE),"")</f>
        <v>14982.33</v>
      </c>
      <c r="N597" s="32">
        <f>IFERROR(VLOOKUP($D597,'SAP Data'!$A$7:$OA$1791,N$4,FALSE),"")</f>
        <v>14982.33</v>
      </c>
      <c r="O597" s="32">
        <f>IFERROR(VLOOKUP($D597,'SAP Data'!$A$7:$OA$1791,O$4,FALSE),"")</f>
        <v>14982.33</v>
      </c>
      <c r="P597" s="32">
        <f>IFERROR(VLOOKUP($D597,'SAP Data'!$A$7:$OA$1791,P$4,FALSE),"")</f>
        <v>14982.33</v>
      </c>
      <c r="Q597" s="32">
        <f>IFERROR(VLOOKUP($D597,'SAP Data'!$A$7:$OA$1791,Q$4,FALSE),"")</f>
        <v>14982.33</v>
      </c>
      <c r="R597" s="32">
        <f>IFERROR(VLOOKUP($D597,'SAP Data'!$A$7:$OA$1791,R$4,FALSE),"")</f>
        <v>14982.33</v>
      </c>
      <c r="T597" s="32">
        <f t="shared" si="114"/>
        <v>14982.33</v>
      </c>
      <c r="U597" s="13"/>
      <c r="V597" s="32"/>
      <c r="W597" s="13">
        <f t="shared" si="115"/>
        <v>0</v>
      </c>
      <c r="Y597" s="13">
        <f t="shared" si="116"/>
        <v>0</v>
      </c>
      <c r="AA597" s="13">
        <f t="shared" si="122"/>
        <v>0</v>
      </c>
      <c r="AC597" s="13">
        <f t="shared" si="117"/>
        <v>0</v>
      </c>
      <c r="AE597" s="13">
        <f t="shared" si="118"/>
        <v>14982.33</v>
      </c>
      <c r="AG597" s="13">
        <f t="shared" si="119"/>
        <v>0</v>
      </c>
      <c r="AI597" s="13">
        <f t="shared" si="120"/>
        <v>0</v>
      </c>
      <c r="AJ597" s="15"/>
    </row>
    <row r="598" spans="1:40" outlineLevel="1" x14ac:dyDescent="0.2">
      <c r="B598" s="11" t="str">
        <f>VLOOKUP(D598,'line assign basis'!$A$8:$D$788,2,FALSE)</f>
        <v>RES OFFSET - ENV CRT</v>
      </c>
      <c r="C598" s="14" t="s">
        <v>1452</v>
      </c>
      <c r="D598" s="14" t="str">
        <f t="shared" si="121"/>
        <v>262157</v>
      </c>
      <c r="E598" s="14">
        <f>IFERROR(VLOOKUP(D598,'line assign basis'!$A$8:$D$622,4,FALSE),"")</f>
        <v>2</v>
      </c>
      <c r="F598" s="32">
        <f>IFERROR(VLOOKUP($D598,'SAP Data'!$A$7:$OA$1791,F$4,FALSE),"")</f>
        <v>777654.24</v>
      </c>
      <c r="G598" s="32">
        <f>IFERROR(VLOOKUP($D598,'SAP Data'!$A$7:$OA$1791,G$4,FALSE),"")</f>
        <v>777654.24</v>
      </c>
      <c r="H598" s="32">
        <f>IFERROR(VLOOKUP($D598,'SAP Data'!$A$7:$OA$1791,H$4,FALSE),"")</f>
        <v>777654.24</v>
      </c>
      <c r="I598" s="32">
        <f>IFERROR(VLOOKUP($D598,'SAP Data'!$A$7:$OA$1791,I$4,FALSE),"")</f>
        <v>780241.74</v>
      </c>
      <c r="J598" s="32">
        <f>IFERROR(VLOOKUP($D598,'SAP Data'!$A$7:$OA$1791,J$4,FALSE),"")</f>
        <v>780241.74</v>
      </c>
      <c r="K598" s="32">
        <f>IFERROR(VLOOKUP($D598,'SAP Data'!$A$7:$OA$1791,K$4,FALSE),"")</f>
        <v>780241.74</v>
      </c>
      <c r="L598" s="32">
        <f>IFERROR(VLOOKUP($D598,'SAP Data'!$A$7:$OA$1791,L$4,FALSE),"")</f>
        <v>780241.74</v>
      </c>
      <c r="M598" s="32">
        <f>IFERROR(VLOOKUP($D598,'SAP Data'!$A$7:$OA$1791,M$4,FALSE),"")</f>
        <v>780241.74</v>
      </c>
      <c r="N598" s="32">
        <f>IFERROR(VLOOKUP($D598,'SAP Data'!$A$7:$OA$1791,N$4,FALSE),"")</f>
        <v>780241.74</v>
      </c>
      <c r="O598" s="32">
        <f>IFERROR(VLOOKUP($D598,'SAP Data'!$A$7:$OA$1791,O$4,FALSE),"")</f>
        <v>780241.74</v>
      </c>
      <c r="P598" s="32">
        <f>IFERROR(VLOOKUP($D598,'SAP Data'!$A$7:$OA$1791,P$4,FALSE),"")</f>
        <v>780241.74</v>
      </c>
      <c r="Q598" s="32">
        <f>IFERROR(VLOOKUP($D598,'SAP Data'!$A$7:$OA$1791,Q$4,FALSE),"")</f>
        <v>780241.74</v>
      </c>
      <c r="R598" s="32">
        <f>IFERROR(VLOOKUP($D598,'SAP Data'!$A$7:$OA$1791,R$4,FALSE),"")</f>
        <v>780241.74</v>
      </c>
      <c r="T598" s="32">
        <f t="shared" si="114"/>
        <v>779702.67749999987</v>
      </c>
      <c r="U598" s="13"/>
      <c r="V598" s="32"/>
      <c r="W598" s="13">
        <f t="shared" si="115"/>
        <v>0</v>
      </c>
      <c r="Y598" s="13">
        <f t="shared" si="116"/>
        <v>0</v>
      </c>
      <c r="AA598" s="13">
        <f t="shared" si="122"/>
        <v>0</v>
      </c>
      <c r="AC598" s="13">
        <f t="shared" si="117"/>
        <v>0</v>
      </c>
      <c r="AE598" s="13">
        <f t="shared" si="118"/>
        <v>779702.67749999987</v>
      </c>
      <c r="AG598" s="13">
        <f t="shared" si="119"/>
        <v>0</v>
      </c>
      <c r="AI598" s="13">
        <f t="shared" si="120"/>
        <v>0</v>
      </c>
      <c r="AJ598" s="15"/>
    </row>
    <row r="599" spans="1:40" outlineLevel="1" x14ac:dyDescent="0.2">
      <c r="B599" s="11" t="str">
        <f>VLOOKUP(D599,'line assign basis'!$A$8:$D$788,2,FALSE)</f>
        <v>RES OFFSET - FR AMER</v>
      </c>
      <c r="C599" s="14" t="s">
        <v>1455</v>
      </c>
      <c r="D599" s="14" t="str">
        <f t="shared" si="121"/>
        <v>262159</v>
      </c>
      <c r="E599" s="14">
        <f>IFERROR(VLOOKUP(D599,'line assign basis'!$A$8:$D$622,4,FALSE),"")</f>
        <v>2</v>
      </c>
      <c r="F599" s="32">
        <f>IFERROR(VLOOKUP($D599,'SAP Data'!$A$7:$OA$1791,F$4,FALSE),"")</f>
        <v>158120.4</v>
      </c>
      <c r="G599" s="32">
        <f>IFERROR(VLOOKUP($D599,'SAP Data'!$A$7:$OA$1791,G$4,FALSE),"")</f>
        <v>158120.4</v>
      </c>
      <c r="H599" s="32">
        <f>IFERROR(VLOOKUP($D599,'SAP Data'!$A$7:$OA$1791,H$4,FALSE),"")</f>
        <v>158120.4</v>
      </c>
      <c r="I599" s="32">
        <f>IFERROR(VLOOKUP($D599,'SAP Data'!$A$7:$OA$1791,I$4,FALSE),"")</f>
        <v>158120.4</v>
      </c>
      <c r="J599" s="32">
        <f>IFERROR(VLOOKUP($D599,'SAP Data'!$A$7:$OA$1791,J$4,FALSE),"")</f>
        <v>158120.4</v>
      </c>
      <c r="K599" s="32">
        <f>IFERROR(VLOOKUP($D599,'SAP Data'!$A$7:$OA$1791,K$4,FALSE),"")</f>
        <v>158120.4</v>
      </c>
      <c r="L599" s="32">
        <f>IFERROR(VLOOKUP($D599,'SAP Data'!$A$7:$OA$1791,L$4,FALSE),"")</f>
        <v>158120.4</v>
      </c>
      <c r="M599" s="32">
        <f>IFERROR(VLOOKUP($D599,'SAP Data'!$A$7:$OA$1791,M$4,FALSE),"")</f>
        <v>158120.4</v>
      </c>
      <c r="N599" s="32">
        <f>IFERROR(VLOOKUP($D599,'SAP Data'!$A$7:$OA$1791,N$4,FALSE),"")</f>
        <v>158120.4</v>
      </c>
      <c r="O599" s="32">
        <f>IFERROR(VLOOKUP($D599,'SAP Data'!$A$7:$OA$1791,O$4,FALSE),"")</f>
        <v>158120.4</v>
      </c>
      <c r="P599" s="32">
        <f>IFERROR(VLOOKUP($D599,'SAP Data'!$A$7:$OA$1791,P$4,FALSE),"")</f>
        <v>158120.4</v>
      </c>
      <c r="Q599" s="32">
        <f>IFERROR(VLOOKUP($D599,'SAP Data'!$A$7:$OA$1791,Q$4,FALSE),"")</f>
        <v>158120.4</v>
      </c>
      <c r="R599" s="32">
        <f>IFERROR(VLOOKUP($D599,'SAP Data'!$A$7:$OA$1791,R$4,FALSE),"")</f>
        <v>158120.4</v>
      </c>
      <c r="T599" s="32">
        <f t="shared" si="114"/>
        <v>158120.39999999997</v>
      </c>
      <c r="U599" s="13"/>
      <c r="V599" s="32"/>
      <c r="W599" s="13">
        <f t="shared" si="115"/>
        <v>0</v>
      </c>
      <c r="Y599" s="13">
        <f t="shared" si="116"/>
        <v>0</v>
      </c>
      <c r="AA599" s="13">
        <f t="shared" si="122"/>
        <v>0</v>
      </c>
      <c r="AC599" s="13">
        <f t="shared" si="117"/>
        <v>0</v>
      </c>
      <c r="AE599" s="13">
        <f t="shared" si="118"/>
        <v>158120.39999999997</v>
      </c>
      <c r="AG599" s="13">
        <f t="shared" si="119"/>
        <v>0</v>
      </c>
      <c r="AI599" s="13">
        <f t="shared" si="120"/>
        <v>0</v>
      </c>
      <c r="AJ599" s="15"/>
    </row>
    <row r="600" spans="1:40" outlineLevel="1" x14ac:dyDescent="0.2">
      <c r="B600" s="11" t="str">
        <f>VLOOKUP(D600,'line assign basis'!$A$8:$D$788,2,FALSE)</f>
        <v>ACC LIAB-EXEMPT VACA</v>
      </c>
      <c r="C600" s="14" t="s">
        <v>1458</v>
      </c>
      <c r="D600" s="14" t="str">
        <f t="shared" si="121"/>
        <v>263002</v>
      </c>
      <c r="E600" s="14">
        <f>IFERROR(VLOOKUP(D600,'line assign basis'!$A$8:$D$622,4,FALSE),"")</f>
        <v>5</v>
      </c>
      <c r="F600" s="32">
        <f>IFERROR(VLOOKUP($D600,'SAP Data'!$A$7:$OA$1791,F$4,FALSE),"")</f>
        <v>-4679064.5999999996</v>
      </c>
      <c r="G600" s="32">
        <f>IFERROR(VLOOKUP($D600,'SAP Data'!$A$7:$OA$1791,G$4,FALSE),"")</f>
        <v>-4893627.34</v>
      </c>
      <c r="H600" s="32">
        <f>IFERROR(VLOOKUP($D600,'SAP Data'!$A$7:$OA$1791,H$4,FALSE),"")</f>
        <v>-4652043.28</v>
      </c>
      <c r="I600" s="32">
        <f>IFERROR(VLOOKUP($D600,'SAP Data'!$A$7:$OA$1791,I$4,FALSE),"")</f>
        <v>-4350941.93</v>
      </c>
      <c r="J600" s="32">
        <f>IFERROR(VLOOKUP($D600,'SAP Data'!$A$7:$OA$1791,J$4,FALSE),"")</f>
        <v>-4445759.6500000004</v>
      </c>
      <c r="K600" s="32">
        <f>IFERROR(VLOOKUP($D600,'SAP Data'!$A$7:$OA$1791,K$4,FALSE),"")</f>
        <v>-4832757.38</v>
      </c>
      <c r="L600" s="32">
        <f>IFERROR(VLOOKUP($D600,'SAP Data'!$A$7:$OA$1791,L$4,FALSE),"")</f>
        <v>-5236702.55</v>
      </c>
      <c r="M600" s="32">
        <f>IFERROR(VLOOKUP($D600,'SAP Data'!$A$7:$OA$1791,M$4,FALSE),"")</f>
        <v>-5711419.4500000002</v>
      </c>
      <c r="N600" s="32">
        <f>IFERROR(VLOOKUP($D600,'SAP Data'!$A$7:$OA$1791,N$4,FALSE),"")</f>
        <v>-5871905.5300000003</v>
      </c>
      <c r="O600" s="32">
        <f>IFERROR(VLOOKUP($D600,'SAP Data'!$A$7:$OA$1791,O$4,FALSE),"")</f>
        <v>-6215675.8300000001</v>
      </c>
      <c r="P600" s="32">
        <f>IFERROR(VLOOKUP($D600,'SAP Data'!$A$7:$OA$1791,P$4,FALSE),"")</f>
        <v>-6058032.71</v>
      </c>
      <c r="Q600" s="32">
        <f>IFERROR(VLOOKUP($D600,'SAP Data'!$A$7:$OA$1791,Q$4,FALSE),"")</f>
        <v>-5965813.79</v>
      </c>
      <c r="R600" s="32">
        <f>IFERROR(VLOOKUP($D600,'SAP Data'!$A$7:$OA$1791,R$4,FALSE),"")</f>
        <v>-5765815.9100000001</v>
      </c>
      <c r="T600" s="32">
        <f t="shared" si="114"/>
        <v>-5288093.3079166664</v>
      </c>
      <c r="U600" s="13"/>
      <c r="V600" s="32"/>
      <c r="W600" s="13">
        <f t="shared" si="115"/>
        <v>-5288093.3079166664</v>
      </c>
      <c r="Y600" s="13">
        <f t="shared" si="116"/>
        <v>0</v>
      </c>
      <c r="AA600" s="13">
        <f t="shared" si="122"/>
        <v>0</v>
      </c>
      <c r="AC600" s="13">
        <f t="shared" si="117"/>
        <v>0</v>
      </c>
      <c r="AE600" s="13">
        <f t="shared" si="118"/>
        <v>0</v>
      </c>
      <c r="AG600" s="13">
        <f t="shared" si="119"/>
        <v>0</v>
      </c>
      <c r="AI600" s="13">
        <f t="shared" si="120"/>
        <v>0</v>
      </c>
      <c r="AJ600" s="15"/>
    </row>
    <row r="601" spans="1:40" outlineLevel="1" x14ac:dyDescent="0.2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T601" s="32"/>
      <c r="U601" s="13"/>
      <c r="V601" s="32"/>
      <c r="W601" s="13"/>
      <c r="AG601" s="13"/>
      <c r="AI601" s="13"/>
      <c r="AJ601" s="15"/>
    </row>
    <row r="602" spans="1:40" outlineLevel="1" x14ac:dyDescent="0.2">
      <c r="B602" s="33"/>
      <c r="C602" s="63"/>
      <c r="D602" s="63"/>
      <c r="E602" s="190"/>
      <c r="O602" s="17"/>
      <c r="T602" s="32"/>
      <c r="U602" s="13"/>
      <c r="V602" s="32"/>
      <c r="W602" s="32"/>
      <c r="AI602" s="13"/>
      <c r="AJ602" s="15"/>
      <c r="AK602" s="16"/>
      <c r="AL602" s="16"/>
      <c r="AM602" s="16"/>
      <c r="AN602" s="16"/>
    </row>
    <row r="603" spans="1:40" s="16" customFormat="1" x14ac:dyDescent="0.2">
      <c r="A603" s="39"/>
      <c r="B603" s="26" t="s">
        <v>2731</v>
      </c>
      <c r="C603" s="40"/>
      <c r="D603" s="40"/>
      <c r="E603" s="47"/>
      <c r="F603" s="41">
        <f t="shared" ref="F603:N603" si="123">SUM(F414:F601)</f>
        <v>-3172085663.6799998</v>
      </c>
      <c r="G603" s="41">
        <f t="shared" si="123"/>
        <v>-3203808455.3999996</v>
      </c>
      <c r="H603" s="41">
        <f t="shared" si="123"/>
        <v>-3287722839.0700011</v>
      </c>
      <c r="I603" s="41">
        <f t="shared" si="123"/>
        <v>-3337697371.8599982</v>
      </c>
      <c r="J603" s="41">
        <f t="shared" si="123"/>
        <v>-3329220482.6699986</v>
      </c>
      <c r="K603" s="41">
        <f t="shared" si="123"/>
        <v>-3328927988.3899999</v>
      </c>
      <c r="L603" s="41">
        <f t="shared" si="123"/>
        <v>-3848614687.6499987</v>
      </c>
      <c r="M603" s="41">
        <f t="shared" si="123"/>
        <v>-3831128716.8799982</v>
      </c>
      <c r="N603" s="41">
        <f t="shared" si="123"/>
        <v>-3736909237.0199976</v>
      </c>
      <c r="O603" s="50">
        <f t="shared" ref="O603:R603" si="124">SUM(O414:O602)</f>
        <v>-3505135460.5799985</v>
      </c>
      <c r="P603" s="41">
        <f t="shared" si="124"/>
        <v>-3473455684.3599987</v>
      </c>
      <c r="Q603" s="41">
        <f t="shared" si="124"/>
        <v>-3459233016.0799985</v>
      </c>
      <c r="R603" s="41">
        <f t="shared" si="124"/>
        <v>-3489514312.0499992</v>
      </c>
      <c r="S603" s="50"/>
      <c r="T603" s="41">
        <f>IFERROR((F603/2+SUM(G603:Q603)+R603/2)/12,"")</f>
        <v>-3472721160.6520824</v>
      </c>
      <c r="U603" s="41"/>
      <c r="V603" s="41">
        <f t="shared" ref="V603:W603" si="125">SUM(V7:V601)</f>
        <v>175419634.73458335</v>
      </c>
      <c r="W603" s="41">
        <f t="shared" si="125"/>
        <v>-140739150.3520833</v>
      </c>
      <c r="X603" s="26"/>
      <c r="Y603" s="41">
        <f>SUM(Y7:Y601)</f>
        <v>-1929077768.3362503</v>
      </c>
      <c r="Z603" s="41"/>
      <c r="AA603" s="41">
        <f>SUM(AA7:AA601)</f>
        <v>192631086.0208452</v>
      </c>
      <c r="AB603" s="41"/>
      <c r="AC603" s="41">
        <f>SUM(AC7:AC601)</f>
        <v>1463899830.0779045</v>
      </c>
      <c r="AD603" s="41"/>
      <c r="AE603" s="41">
        <f>SUM(AE7:AE601)</f>
        <v>237866367.85500038</v>
      </c>
      <c r="AF603" s="41"/>
      <c r="AG603" s="41">
        <f>SUM(AG7:AG601)</f>
        <v>-1.1178781278431416E-7</v>
      </c>
      <c r="AH603" s="41"/>
      <c r="AI603" s="41">
        <f>SUM(AI7:AI601)</f>
        <v>1656530916.0987492</v>
      </c>
      <c r="AJ603" s="15"/>
      <c r="AK603" s="11"/>
      <c r="AL603" s="11"/>
      <c r="AM603" s="11"/>
      <c r="AN603" s="11"/>
    </row>
    <row r="604" spans="1:40" x14ac:dyDescent="0.2">
      <c r="E604" s="119"/>
      <c r="O604" s="32"/>
      <c r="S604" s="33"/>
      <c r="T604" s="33"/>
      <c r="W604" s="15"/>
      <c r="AA604" s="212">
        <f>+AA603/AE605</f>
        <v>0.10168462954022484</v>
      </c>
      <c r="AB604" s="212"/>
      <c r="AC604" s="212">
        <f>+AC603/AE605</f>
        <v>0.77275228510813476</v>
      </c>
      <c r="AD604" s="212"/>
      <c r="AE604" s="212">
        <f>+AE603/AE605</f>
        <v>0.12556308535164035</v>
      </c>
      <c r="AG604" s="15"/>
      <c r="AI604" s="11" t="b">
        <f>SUM(AA603:AC603)=AI603</f>
        <v>1</v>
      </c>
      <c r="AJ604" s="15"/>
    </row>
    <row r="605" spans="1:40" x14ac:dyDescent="0.2">
      <c r="B605" s="11" t="s">
        <v>1561</v>
      </c>
      <c r="E605" s="251"/>
      <c r="F605" s="13">
        <f>+F603+F411</f>
        <v>0</v>
      </c>
      <c r="G605" s="13">
        <f t="shared" ref="G605:R605" si="126">+G603+G411</f>
        <v>0</v>
      </c>
      <c r="H605" s="13">
        <f t="shared" si="126"/>
        <v>0</v>
      </c>
      <c r="I605" s="13">
        <f t="shared" si="126"/>
        <v>4.291534423828125E-6</v>
      </c>
      <c r="J605" s="13">
        <f t="shared" si="126"/>
        <v>5.245208740234375E-6</v>
      </c>
      <c r="K605" s="13">
        <f t="shared" si="126"/>
        <v>4.291534423828125E-6</v>
      </c>
      <c r="L605" s="13">
        <f t="shared" si="126"/>
        <v>4.291534423828125E-6</v>
      </c>
      <c r="M605" s="13">
        <f t="shared" si="126"/>
        <v>0</v>
      </c>
      <c r="N605" s="13">
        <f t="shared" si="126"/>
        <v>0</v>
      </c>
      <c r="O605" s="32">
        <f t="shared" si="126"/>
        <v>4.291534423828125E-6</v>
      </c>
      <c r="P605" s="32">
        <f t="shared" si="126"/>
        <v>4.291534423828125E-6</v>
      </c>
      <c r="Q605" s="32">
        <f t="shared" si="126"/>
        <v>4.291534423828125E-6</v>
      </c>
      <c r="R605" s="32">
        <f t="shared" si="126"/>
        <v>4.76837158203125E-6</v>
      </c>
      <c r="T605" s="32">
        <f>+T603+T411</f>
        <v>0</v>
      </c>
      <c r="U605" s="13"/>
      <c r="W605" s="15"/>
      <c r="AA605" s="18"/>
      <c r="AE605" s="43">
        <f>+AE603+AA603+AC603</f>
        <v>1894397283.9537501</v>
      </c>
      <c r="AG605" s="15"/>
      <c r="AI605" s="15"/>
    </row>
    <row r="606" spans="1:40" ht="13.5" thickBot="1" x14ac:dyDescent="0.25">
      <c r="E606" s="119"/>
      <c r="O606" s="32"/>
      <c r="T606" s="32"/>
      <c r="U606" s="13"/>
      <c r="W606" s="15"/>
      <c r="AA606" s="216"/>
      <c r="AG606" s="15"/>
    </row>
    <row r="607" spans="1:40" x14ac:dyDescent="0.2">
      <c r="E607" s="25"/>
      <c r="T607" s="252"/>
      <c r="U607" s="191"/>
      <c r="V607" s="191"/>
      <c r="W607" s="192"/>
      <c r="AG607" s="15"/>
      <c r="AI607" s="13"/>
    </row>
    <row r="608" spans="1:40" x14ac:dyDescent="0.2">
      <c r="C608" s="11"/>
      <c r="E608" s="25"/>
      <c r="T608" s="253"/>
      <c r="U608" s="193"/>
      <c r="V608" s="193"/>
      <c r="W608" s="206">
        <f>V3</f>
        <v>44104</v>
      </c>
      <c r="AG608" s="15"/>
    </row>
    <row r="609" spans="3:35" x14ac:dyDescent="0.2">
      <c r="E609" s="25"/>
      <c r="T609" s="253"/>
      <c r="U609" s="194"/>
      <c r="V609" s="194"/>
      <c r="W609" s="195"/>
      <c r="AG609" s="15"/>
      <c r="AI609" s="15"/>
    </row>
    <row r="610" spans="3:35" x14ac:dyDescent="0.2">
      <c r="C610" s="11"/>
      <c r="E610" s="25"/>
      <c r="O610" s="60"/>
      <c r="P610" s="60"/>
      <c r="Q610" s="60"/>
      <c r="R610" s="60"/>
      <c r="T610" s="253"/>
      <c r="U610" s="194"/>
      <c r="V610" s="196" t="s">
        <v>2732</v>
      </c>
      <c r="W610" s="197">
        <f>V603</f>
        <v>175419634.73458335</v>
      </c>
      <c r="X610" s="33"/>
      <c r="Y610" s="32"/>
      <c r="AA610" s="81"/>
      <c r="AB610" s="81"/>
      <c r="AC610" s="81"/>
      <c r="AG610" s="15"/>
      <c r="AI610" s="39"/>
    </row>
    <row r="611" spans="3:35" x14ac:dyDescent="0.2">
      <c r="C611" s="11"/>
      <c r="E611" s="25"/>
      <c r="T611" s="253"/>
      <c r="U611" s="194"/>
      <c r="V611" s="196" t="s">
        <v>2733</v>
      </c>
      <c r="W611" s="198">
        <f>W603</f>
        <v>-140739150.3520833</v>
      </c>
      <c r="X611" s="19"/>
      <c r="Y611" s="19"/>
      <c r="AF611" s="13"/>
      <c r="AG611" s="13"/>
      <c r="AH611" s="13"/>
      <c r="AI611" s="15"/>
    </row>
    <row r="612" spans="3:35" x14ac:dyDescent="0.2">
      <c r="C612" s="11"/>
      <c r="E612" s="25"/>
      <c r="T612" s="199"/>
      <c r="U612" s="194"/>
      <c r="V612" s="196" t="s">
        <v>4071</v>
      </c>
      <c r="W612" s="200">
        <f>SUM(W610:W611)</f>
        <v>34680484.382500052</v>
      </c>
      <c r="X612" s="249"/>
      <c r="Y612" s="249"/>
      <c r="Z612" s="11"/>
      <c r="AF612" s="13"/>
      <c r="AG612" s="13"/>
      <c r="AH612" s="13"/>
      <c r="AI612" s="15"/>
    </row>
    <row r="613" spans="3:35" x14ac:dyDescent="0.2">
      <c r="C613" s="11"/>
      <c r="E613" s="25"/>
      <c r="T613" s="199"/>
      <c r="U613" s="194"/>
      <c r="V613" s="196"/>
      <c r="W613" s="201"/>
      <c r="X613" s="249"/>
      <c r="Y613" s="249"/>
      <c r="Z613" s="11"/>
      <c r="AF613" s="13"/>
      <c r="AG613" s="13"/>
      <c r="AH613" s="13"/>
      <c r="AI613" s="15"/>
    </row>
    <row r="614" spans="3:35" x14ac:dyDescent="0.2">
      <c r="E614" s="25"/>
      <c r="T614" s="199"/>
      <c r="U614" s="194"/>
      <c r="V614" s="196" t="s">
        <v>4072</v>
      </c>
      <c r="W614" s="215">
        <f>AA604</f>
        <v>0.10168462954022484</v>
      </c>
      <c r="X614" s="254"/>
      <c r="Y614" s="255"/>
      <c r="Z614" s="15"/>
      <c r="AF614" s="13"/>
      <c r="AG614" s="13"/>
      <c r="AH614" s="13"/>
      <c r="AI614" s="15"/>
    </row>
    <row r="615" spans="3:35" x14ac:dyDescent="0.2">
      <c r="E615" s="25"/>
      <c r="T615" s="199"/>
      <c r="U615" s="194"/>
      <c r="V615" s="194"/>
      <c r="W615" s="202"/>
      <c r="X615" s="19"/>
      <c r="Y615" s="19"/>
      <c r="Z615" s="34"/>
      <c r="AA615" s="32"/>
      <c r="AD615" s="32"/>
      <c r="AF615" s="13"/>
      <c r="AG615" s="13"/>
      <c r="AH615" s="13"/>
      <c r="AI615" s="15"/>
    </row>
    <row r="616" spans="3:35" x14ac:dyDescent="0.2">
      <c r="E616" s="25"/>
      <c r="T616" s="199"/>
      <c r="U616" s="194"/>
      <c r="V616" s="196" t="s">
        <v>4073</v>
      </c>
      <c r="W616" s="203">
        <f>W612*W614</f>
        <v>3526472.2067100708</v>
      </c>
      <c r="X616" s="256"/>
      <c r="Y616" s="256"/>
      <c r="Z616" s="34"/>
      <c r="AA616" s="32"/>
      <c r="AD616" s="32"/>
      <c r="AF616" s="13"/>
      <c r="AG616" s="13"/>
      <c r="AH616" s="13"/>
      <c r="AI616" s="15"/>
    </row>
    <row r="617" spans="3:35" ht="13.5" thickBot="1" x14ac:dyDescent="0.25">
      <c r="E617" s="25"/>
      <c r="T617" s="204"/>
      <c r="U617" s="205"/>
      <c r="V617" s="207" t="s">
        <v>4074</v>
      </c>
      <c r="W617" s="208">
        <f>W612-W616</f>
        <v>31154012.175789982</v>
      </c>
      <c r="X617" s="19"/>
      <c r="Y617" s="19"/>
      <c r="Z617" s="34"/>
      <c r="AA617" s="50"/>
      <c r="AC617" s="50"/>
      <c r="AD617" s="32"/>
      <c r="AF617" s="13"/>
      <c r="AG617" s="13"/>
      <c r="AH617" s="13"/>
      <c r="AI617" s="42"/>
    </row>
    <row r="618" spans="3:35" x14ac:dyDescent="0.2">
      <c r="E618" s="25"/>
      <c r="T618" s="33"/>
      <c r="V618" s="11"/>
      <c r="W618" s="257"/>
      <c r="X618" s="257"/>
      <c r="Y618" s="257"/>
      <c r="Z618" s="34"/>
      <c r="AA618" s="213"/>
      <c r="AC618" s="32"/>
      <c r="AD618" s="32"/>
      <c r="AF618" s="13"/>
      <c r="AG618" s="13"/>
      <c r="AH618" s="13"/>
      <c r="AI618" s="15"/>
    </row>
    <row r="619" spans="3:35" x14ac:dyDescent="0.2">
      <c r="E619" s="25"/>
      <c r="T619" s="33"/>
      <c r="V619" s="11"/>
      <c r="W619" s="32"/>
      <c r="X619" s="33"/>
      <c r="Y619" s="34"/>
      <c r="Z619" s="32"/>
      <c r="AA619" s="32"/>
      <c r="AG619" s="15"/>
    </row>
    <row r="620" spans="3:35" x14ac:dyDescent="0.2">
      <c r="E620" s="25"/>
      <c r="T620" s="33"/>
      <c r="V620" s="31"/>
      <c r="W620" s="32"/>
      <c r="X620" s="33"/>
      <c r="Y620" s="34"/>
      <c r="Z620" s="32"/>
      <c r="AA620" s="32"/>
      <c r="AG620" s="15"/>
    </row>
    <row r="621" spans="3:35" x14ac:dyDescent="0.2">
      <c r="E621" s="25"/>
      <c r="T621" s="33"/>
      <c r="W621" s="15"/>
      <c r="AG621" s="15"/>
    </row>
    <row r="622" spans="3:35" x14ac:dyDescent="0.2">
      <c r="E622" s="25"/>
      <c r="T622" s="33"/>
      <c r="W622" s="15"/>
      <c r="AG622" s="15"/>
    </row>
    <row r="623" spans="3:35" outlineLevel="1" x14ac:dyDescent="0.2">
      <c r="E623" s="70">
        <v>1</v>
      </c>
      <c r="F623" s="25">
        <v>10</v>
      </c>
      <c r="G623" s="25">
        <v>11</v>
      </c>
      <c r="H623" s="25">
        <v>12</v>
      </c>
      <c r="I623" s="25">
        <v>13</v>
      </c>
      <c r="J623" s="25">
        <v>14</v>
      </c>
      <c r="K623" s="25">
        <v>15</v>
      </c>
      <c r="L623" s="25">
        <v>16</v>
      </c>
      <c r="M623" s="25">
        <v>17</v>
      </c>
      <c r="N623" s="25">
        <v>18</v>
      </c>
      <c r="O623" s="25">
        <v>19</v>
      </c>
      <c r="P623" s="25">
        <v>20</v>
      </c>
      <c r="Q623" s="25">
        <v>21</v>
      </c>
      <c r="R623" s="25">
        <v>22</v>
      </c>
      <c r="S623" s="119"/>
      <c r="T623" s="25">
        <v>34</v>
      </c>
      <c r="U623" s="25"/>
      <c r="V623" s="25">
        <v>71</v>
      </c>
      <c r="W623" s="25">
        <v>73</v>
      </c>
      <c r="AG623" s="15"/>
    </row>
    <row r="624" spans="3:35" outlineLevel="1" x14ac:dyDescent="0.2">
      <c r="E624" s="70"/>
      <c r="F624" s="24">
        <f t="shared" ref="F624:R624" si="127">F5</f>
        <v>2019</v>
      </c>
      <c r="G624" s="24">
        <f t="shared" si="127"/>
        <v>2019</v>
      </c>
      <c r="H624" s="24">
        <f t="shared" si="127"/>
        <v>2019</v>
      </c>
      <c r="I624" s="24">
        <f t="shared" si="127"/>
        <v>2019</v>
      </c>
      <c r="J624" s="24">
        <f t="shared" si="127"/>
        <v>2020</v>
      </c>
      <c r="K624" s="24">
        <f t="shared" si="127"/>
        <v>2020</v>
      </c>
      <c r="L624" s="24">
        <f t="shared" si="127"/>
        <v>2020</v>
      </c>
      <c r="M624" s="24">
        <f t="shared" si="127"/>
        <v>2020</v>
      </c>
      <c r="N624" s="24">
        <f t="shared" si="127"/>
        <v>2020</v>
      </c>
      <c r="O624" s="24">
        <f t="shared" si="127"/>
        <v>2020</v>
      </c>
      <c r="P624" s="24">
        <f t="shared" si="127"/>
        <v>2020</v>
      </c>
      <c r="Q624" s="24">
        <f t="shared" si="127"/>
        <v>2020</v>
      </c>
      <c r="R624" s="24">
        <f t="shared" si="127"/>
        <v>2020</v>
      </c>
      <c r="S624" s="24"/>
      <c r="T624" s="24" t="str">
        <f>T5</f>
        <v>Sept19-Sept20</v>
      </c>
      <c r="U624" s="24"/>
      <c r="W624" s="15"/>
      <c r="AG624" s="15"/>
    </row>
    <row r="625" spans="1:40" outlineLevel="1" x14ac:dyDescent="0.2">
      <c r="B625" s="16" t="s">
        <v>1560</v>
      </c>
      <c r="E625" s="118"/>
      <c r="F625" s="12" t="str">
        <f t="shared" ref="F625:R625" si="128">F6</f>
        <v>September</v>
      </c>
      <c r="G625" s="12" t="str">
        <f t="shared" si="128"/>
        <v>October</v>
      </c>
      <c r="H625" s="12" t="str">
        <f t="shared" si="128"/>
        <v>November</v>
      </c>
      <c r="I625" s="12" t="str">
        <f t="shared" si="128"/>
        <v>December</v>
      </c>
      <c r="J625" s="12" t="str">
        <f t="shared" si="128"/>
        <v>January</v>
      </c>
      <c r="K625" s="12" t="str">
        <f t="shared" si="128"/>
        <v>February</v>
      </c>
      <c r="L625" s="12" t="str">
        <f t="shared" si="128"/>
        <v>March</v>
      </c>
      <c r="M625" s="12" t="str">
        <f t="shared" si="128"/>
        <v>April</v>
      </c>
      <c r="N625" s="12" t="str">
        <f t="shared" si="128"/>
        <v>May</v>
      </c>
      <c r="O625" s="12" t="str">
        <f t="shared" si="128"/>
        <v>June</v>
      </c>
      <c r="P625" s="12" t="str">
        <f t="shared" si="128"/>
        <v>July</v>
      </c>
      <c r="Q625" s="12" t="str">
        <f t="shared" si="128"/>
        <v>August</v>
      </c>
      <c r="R625" s="12" t="str">
        <f t="shared" si="128"/>
        <v>September</v>
      </c>
      <c r="S625" s="19"/>
      <c r="T625" s="12" t="s">
        <v>1514</v>
      </c>
      <c r="U625" s="19"/>
      <c r="V625" s="12" t="s">
        <v>1547</v>
      </c>
      <c r="W625" s="19"/>
      <c r="AG625" s="13"/>
    </row>
    <row r="626" spans="1:40" outlineLevel="1" x14ac:dyDescent="0.2">
      <c r="E626" s="118"/>
      <c r="T626" s="33"/>
      <c r="V626" s="11"/>
      <c r="W626" s="33"/>
      <c r="AG626" s="13"/>
    </row>
    <row r="627" spans="1:40" outlineLevel="1" x14ac:dyDescent="0.2">
      <c r="B627" s="11" t="s">
        <v>1461</v>
      </c>
      <c r="C627" s="11" t="s">
        <v>1462</v>
      </c>
      <c r="D627" s="11"/>
      <c r="E627" s="118">
        <v>1</v>
      </c>
      <c r="F627" s="119">
        <f>SUMIF('WC Model'!$E$7:$E$409,'WC Model'!$E627,F$7:F$409)</f>
        <v>0</v>
      </c>
      <c r="G627" s="119">
        <f>SUMIF('WC Model'!$E$7:$E$409,'WC Model'!$E627,G$7:G$409)</f>
        <v>0</v>
      </c>
      <c r="H627" s="119">
        <f>SUMIF('WC Model'!$E$7:$E$409,'WC Model'!$E627,H$7:H$409)</f>
        <v>0</v>
      </c>
      <c r="I627" s="119">
        <f>SUMIF('WC Model'!$E$7:$E$409,'WC Model'!$E627,I$7:I$409)</f>
        <v>0</v>
      </c>
      <c r="J627" s="119">
        <f>SUMIF('WC Model'!$E$7:$E$409,'WC Model'!$E627,J$7:J$409)</f>
        <v>0</v>
      </c>
      <c r="K627" s="119">
        <f>SUMIF('WC Model'!$E$7:$E$409,'WC Model'!$E627,K$7:K$409)</f>
        <v>0</v>
      </c>
      <c r="L627" s="119">
        <f>SUMIF('WC Model'!$E$7:$E$409,'WC Model'!$E627,L$7:L$409)</f>
        <v>0</v>
      </c>
      <c r="M627" s="119">
        <f>SUMIF('WC Model'!$E$7:$E$409,'WC Model'!$E627,M$7:M$409)</f>
        <v>0</v>
      </c>
      <c r="N627" s="119">
        <f>SUMIF('WC Model'!$E$7:$E$409,'WC Model'!$E627,N$7:N$409)</f>
        <v>0</v>
      </c>
      <c r="O627" s="119">
        <f>SUMIF('WC Model'!$E$7:$E$409,'WC Model'!$E627,O$7:O$409)</f>
        <v>0</v>
      </c>
      <c r="P627" s="119">
        <f>SUMIF('WC Model'!$E$7:$E$409,'WC Model'!$E627,P$7:P$409)</f>
        <v>0</v>
      </c>
      <c r="Q627" s="119">
        <f>SUMIF('WC Model'!$E$7:$E$409,'WC Model'!$E627,Q$7:Q$409)</f>
        <v>0</v>
      </c>
      <c r="R627" s="119">
        <f>SUMIF('WC Model'!$E$7:$E$409,'WC Model'!$E627,R$7:R$409)</f>
        <v>0</v>
      </c>
      <c r="T627" s="32">
        <f t="shared" ref="T627:T635" si="129">SUMIF($E$7:$E$410,$E627,T$7:T$410)</f>
        <v>0</v>
      </c>
      <c r="U627" s="13"/>
      <c r="V627" s="15">
        <f t="shared" ref="V627:V632" si="130">+T627+T639</f>
        <v>-1929077768.3362503</v>
      </c>
      <c r="W627" s="33"/>
      <c r="AG627" s="13"/>
    </row>
    <row r="628" spans="1:40" outlineLevel="1" x14ac:dyDescent="0.2">
      <c r="C628" s="11" t="s">
        <v>1462</v>
      </c>
      <c r="D628" s="11"/>
      <c r="E628" s="14">
        <f>+E627+1</f>
        <v>2</v>
      </c>
      <c r="F628" s="119">
        <f>SUMIF('WC Model'!$E$7:$E$409,'WC Model'!$E628,F$7:F$409)</f>
        <v>567424570.40999973</v>
      </c>
      <c r="G628" s="119">
        <f>SUMIF('WC Model'!$E$7:$E$409,'WC Model'!$E628,G$7:G$409)</f>
        <v>560438659.33999979</v>
      </c>
      <c r="H628" s="119">
        <f>SUMIF('WC Model'!$E$7:$E$409,'WC Model'!$E628,H$7:H$409)</f>
        <v>567483690.31999958</v>
      </c>
      <c r="I628" s="119">
        <f>SUMIF('WC Model'!$E$7:$E$409,'WC Model'!$E628,I$7:I$409)</f>
        <v>570194339.56999981</v>
      </c>
      <c r="J628" s="119">
        <f>SUMIF('WC Model'!$E$7:$E$409,'WC Model'!$E628,J$7:J$409)</f>
        <v>569727192.06000006</v>
      </c>
      <c r="K628" s="119">
        <f>SUMIF('WC Model'!$E$7:$E$409,'WC Model'!$E628,K$7:K$409)</f>
        <v>571464360.67999995</v>
      </c>
      <c r="L628" s="119">
        <f>SUMIF('WC Model'!$E$7:$E$409,'WC Model'!$E628,L$7:L$409)</f>
        <v>913209575.75</v>
      </c>
      <c r="M628" s="119">
        <f>SUMIF('WC Model'!$E$7:$E$409,'WC Model'!$E628,M$7:M$409)</f>
        <v>1089017660.4499998</v>
      </c>
      <c r="N628" s="119">
        <f>SUMIF('WC Model'!$E$7:$E$409,'WC Model'!$E628,N$7:N$409)</f>
        <v>983798257.75</v>
      </c>
      <c r="O628" s="119">
        <f>SUMIF('WC Model'!$E$7:$E$409,'WC Model'!$E628,O$7:O$409)</f>
        <v>737565568.50999951</v>
      </c>
      <c r="P628" s="119">
        <f>SUMIF('WC Model'!$E$7:$E$409,'WC Model'!$E628,P$7:P$409)</f>
        <v>728930450.09999979</v>
      </c>
      <c r="Q628" s="119">
        <f>SUMIF('WC Model'!$E$7:$E$409,'WC Model'!$E628,Q$7:Q$409)</f>
        <v>711738255.56000042</v>
      </c>
      <c r="R628" s="119">
        <f>SUMIF('WC Model'!$E$7:$E$409,'WC Model'!$E628,R$7:R$409)</f>
        <v>710615149.57000017</v>
      </c>
      <c r="T628" s="32">
        <f t="shared" si="129"/>
        <v>720215655.84000003</v>
      </c>
      <c r="U628" s="13"/>
      <c r="V628" s="15">
        <f t="shared" si="130"/>
        <v>237866367.85500026</v>
      </c>
      <c r="W628" s="33"/>
    </row>
    <row r="629" spans="1:40" outlineLevel="1" x14ac:dyDescent="0.2">
      <c r="C629" s="11" t="s">
        <v>1462</v>
      </c>
      <c r="D629" s="11"/>
      <c r="E629" s="14">
        <f>+E628+1</f>
        <v>3</v>
      </c>
      <c r="F629" s="119">
        <f>SUMIF('WC Model'!$E$7:$E$409,'WC Model'!$E629,F$7:F$409)</f>
        <v>246361610.36999997</v>
      </c>
      <c r="G629" s="119">
        <f>SUMIF('WC Model'!$E$7:$E$409,'WC Model'!$E629,G$7:G$409)</f>
        <v>244530353.70999995</v>
      </c>
      <c r="H629" s="119">
        <f>SUMIF('WC Model'!$E$7:$E$409,'WC Model'!$E629,H$7:H$409)</f>
        <v>244236556.15000001</v>
      </c>
      <c r="I629" s="119">
        <f>SUMIF('WC Model'!$E$7:$E$409,'WC Model'!$E629,I$7:I$409)</f>
        <v>242162691.08000001</v>
      </c>
      <c r="J629" s="119">
        <f>SUMIF('WC Model'!$E$7:$E$409,'WC Model'!$E629,J$7:J$409)</f>
        <v>240444356.57999998</v>
      </c>
      <c r="K629" s="119">
        <f>SUMIF('WC Model'!$E$7:$E$409,'WC Model'!$E629,K$7:K$409)</f>
        <v>238799898.47999999</v>
      </c>
      <c r="L629" s="119">
        <f>SUMIF('WC Model'!$E$7:$E$409,'WC Model'!$E629,L$7:L$409)</f>
        <v>236998515.59</v>
      </c>
      <c r="M629" s="119">
        <f>SUMIF('WC Model'!$E$7:$E$409,'WC Model'!$E629,M$7:M$409)</f>
        <v>235623653.55000004</v>
      </c>
      <c r="N629" s="119">
        <f>SUMIF('WC Model'!$E$7:$E$409,'WC Model'!$E629,N$7:N$409)</f>
        <v>234455629.28</v>
      </c>
      <c r="O629" s="119">
        <f>SUMIF('WC Model'!$E$7:$E$409,'WC Model'!$E629,O$7:O$409)</f>
        <v>233444001.07999998</v>
      </c>
      <c r="P629" s="119">
        <f>SUMIF('WC Model'!$E$7:$E$409,'WC Model'!$E629,P$7:P$409)</f>
        <v>232052661.81999996</v>
      </c>
      <c r="Q629" s="119">
        <f>SUMIF('WC Model'!$E$7:$E$409,'WC Model'!$E629,Q$7:Q$409)</f>
        <v>230672847.97999999</v>
      </c>
      <c r="R629" s="119">
        <f>SUMIF('WC Model'!$E$7:$E$409,'WC Model'!$E629,R$7:R$409)</f>
        <v>229324448.51999998</v>
      </c>
      <c r="T629" s="32">
        <f t="shared" si="129"/>
        <v>237605349.56208336</v>
      </c>
      <c r="U629" s="13"/>
      <c r="V629" s="15">
        <f t="shared" si="130"/>
        <v>-276680541.28708327</v>
      </c>
      <c r="W629" s="33"/>
    </row>
    <row r="630" spans="1:40" outlineLevel="1" x14ac:dyDescent="0.2">
      <c r="C630" s="11" t="s">
        <v>1462</v>
      </c>
      <c r="D630" s="11"/>
      <c r="E630" s="14" t="s">
        <v>3967</v>
      </c>
      <c r="F630" s="119">
        <f>SUMIF('WC Model'!$E$7:$E$409,'WC Model'!$E630,F$7:F$409)</f>
        <v>3213428100.6699996</v>
      </c>
      <c r="G630" s="119">
        <f>SUMIF('WC Model'!$E$7:$E$409,'WC Model'!$E630,G$7:G$409)</f>
        <v>3232462270.3399997</v>
      </c>
      <c r="H630" s="119">
        <f>SUMIF('WC Model'!$E$7:$E$409,'WC Model'!$E630,H$7:H$409)</f>
        <v>3239846231.9899998</v>
      </c>
      <c r="I630" s="119">
        <f>SUMIF('WC Model'!$E$7:$E$409,'WC Model'!$E630,I$7:I$409)</f>
        <v>3278509737.79</v>
      </c>
      <c r="J630" s="119">
        <f>SUMIF('WC Model'!$E$7:$E$409,'WC Model'!$E630,J$7:J$409)</f>
        <v>3290450665.0700002</v>
      </c>
      <c r="K630" s="119">
        <f>SUMIF('WC Model'!$E$7:$E$409,'WC Model'!$E630,K$7:K$409)</f>
        <v>3299092721.2400002</v>
      </c>
      <c r="L630" s="119">
        <f>SUMIF('WC Model'!$E$7:$E$409,'WC Model'!$E630,L$7:L$409)</f>
        <v>3322061006.8600001</v>
      </c>
      <c r="M630" s="119">
        <f>SUMIF('WC Model'!$E$7:$E$409,'WC Model'!$E630,M$7:M$409)</f>
        <v>3332991288.96</v>
      </c>
      <c r="N630" s="119">
        <f>SUMIF('WC Model'!$E$7:$E$409,'WC Model'!$E630,N$7:N$409)</f>
        <v>3366791379.8000002</v>
      </c>
      <c r="O630" s="119">
        <f>SUMIF('WC Model'!$E$7:$E$409,'WC Model'!$E630,O$7:O$409)</f>
        <v>3381712009.27</v>
      </c>
      <c r="P630" s="119">
        <f>SUMIF('WC Model'!$E$7:$E$409,'WC Model'!$E630,P$7:P$409)</f>
        <v>3388866279.6999998</v>
      </c>
      <c r="Q630" s="119">
        <f>SUMIF('WC Model'!$E$7:$E$409,'WC Model'!$E630,Q$7:Q$409)</f>
        <v>3400647238.0600004</v>
      </c>
      <c r="R630" s="119">
        <f>SUMIF('WC Model'!$E$7:$E$409,'WC Model'!$E630,R$7:R$409)</f>
        <v>3419365279.2799997</v>
      </c>
      <c r="T630" s="32">
        <f t="shared" si="129"/>
        <v>3320818959.9212499</v>
      </c>
      <c r="U630" s="13"/>
      <c r="V630" s="15">
        <f t="shared" si="130"/>
        <v>3320818959.9212499</v>
      </c>
      <c r="W630" s="33"/>
    </row>
    <row r="631" spans="1:40" outlineLevel="1" x14ac:dyDescent="0.2">
      <c r="C631" s="11" t="s">
        <v>1462</v>
      </c>
      <c r="D631" s="11"/>
      <c r="E631" s="14" t="s">
        <v>3968</v>
      </c>
      <c r="F631" s="119">
        <f>SUMIF('WC Model'!$E$7:$E$409,'WC Model'!$E631,F$7:F$409)</f>
        <v>-1008225724.3499999</v>
      </c>
      <c r="G631" s="119">
        <f>SUMIF('WC Model'!$E$7:$E$409,'WC Model'!$E631,G$7:G$409)</f>
        <v>-1013216237.61</v>
      </c>
      <c r="H631" s="119">
        <f>SUMIF('WC Model'!$E$7:$E$409,'WC Model'!$E631,H$7:H$409)</f>
        <v>-1014631667.8200001</v>
      </c>
      <c r="I631" s="119">
        <f>SUMIF('WC Model'!$E$7:$E$409,'WC Model'!$E631,I$7:I$409)</f>
        <v>-1018620658.8900001</v>
      </c>
      <c r="J631" s="119">
        <f>SUMIF('WC Model'!$E$7:$E$409,'WC Model'!$E631,J$7:J$409)</f>
        <v>-1022807138.9099998</v>
      </c>
      <c r="K631" s="119">
        <f>SUMIF('WC Model'!$E$7:$E$409,'WC Model'!$E631,K$7:K$409)</f>
        <v>-1027272350.3099999</v>
      </c>
      <c r="L631" s="119">
        <f>SUMIF('WC Model'!$E$7:$E$409,'WC Model'!$E631,L$7:L$409)</f>
        <v>-1031218065.9200002</v>
      </c>
      <c r="M631" s="119">
        <f>SUMIF('WC Model'!$E$7:$E$409,'WC Model'!$E631,M$7:M$409)</f>
        <v>-1034710824.3800002</v>
      </c>
      <c r="N631" s="119">
        <f>SUMIF('WC Model'!$E$7:$E$409,'WC Model'!$E631,N$7:N$409)</f>
        <v>-1038940162.9399999</v>
      </c>
      <c r="O631" s="119">
        <f>SUMIF('WC Model'!$E$7:$E$409,'WC Model'!$E631,O$7:O$409)</f>
        <v>-1041863002.2200001</v>
      </c>
      <c r="P631" s="119">
        <f>SUMIF('WC Model'!$E$7:$E$409,'WC Model'!$E631,P$7:P$409)</f>
        <v>-1044534512.13</v>
      </c>
      <c r="Q631" s="119">
        <f>SUMIF('WC Model'!$E$7:$E$409,'WC Model'!$E631,Q$7:Q$409)</f>
        <v>-1049146835.9600002</v>
      </c>
      <c r="R631" s="119">
        <f>SUMIF('WC Model'!$E$7:$E$409,'WC Model'!$E631,R$7:R$409)</f>
        <v>-1052564003.96</v>
      </c>
      <c r="T631" s="32">
        <f t="shared" si="129"/>
        <v>-1030613026.7704166</v>
      </c>
      <c r="U631" s="13"/>
      <c r="V631" s="15">
        <f t="shared" si="130"/>
        <v>-1436882089.9000001</v>
      </c>
      <c r="W631" s="33"/>
    </row>
    <row r="632" spans="1:40" outlineLevel="1" x14ac:dyDescent="0.2">
      <c r="C632" s="11" t="s">
        <v>1462</v>
      </c>
      <c r="D632" s="11"/>
      <c r="E632" s="14" t="s">
        <v>3969</v>
      </c>
      <c r="F632" s="119">
        <f>SUMIF('WC Model'!$E$7:$E$409,'WC Model'!$E632,F$7:F$409)</f>
        <v>22721949.550000001</v>
      </c>
      <c r="G632" s="119">
        <f>SUMIF('WC Model'!$E$7:$E$409,'WC Model'!$E632,G$7:G$409)</f>
        <v>22720795.5</v>
      </c>
      <c r="H632" s="119">
        <f>SUMIF('WC Model'!$E$7:$E$409,'WC Model'!$E632,H$7:H$409)</f>
        <v>22719544.039999999</v>
      </c>
      <c r="I632" s="119">
        <f>SUMIF('WC Model'!$E$7:$E$409,'WC Model'!$E632,I$7:I$409)</f>
        <v>22718207.759999998</v>
      </c>
      <c r="J632" s="119">
        <f>SUMIF('WC Model'!$E$7:$E$409,'WC Model'!$E632,J$7:J$409)</f>
        <v>22716519.969999999</v>
      </c>
      <c r="K632" s="119">
        <f>SUMIF('WC Model'!$E$7:$E$409,'WC Model'!$E632,K$7:K$409)</f>
        <v>22714910.030000001</v>
      </c>
      <c r="L632" s="119">
        <f>SUMIF('WC Model'!$E$7:$E$409,'WC Model'!$E632,L$7:L$409)</f>
        <v>22713526.649999999</v>
      </c>
      <c r="M632" s="119">
        <f>SUMIF('WC Model'!$E$7:$E$409,'WC Model'!$E632,M$7:M$409)</f>
        <v>22711937.300000001</v>
      </c>
      <c r="N632" s="119">
        <f>SUMIF('WC Model'!$E$7:$E$409,'WC Model'!$E632,N$7:N$409)</f>
        <v>22710187.419999998</v>
      </c>
      <c r="O632" s="119">
        <f>SUMIF('WC Model'!$E$7:$E$409,'WC Model'!$E632,O$7:O$409)</f>
        <v>22708215.890000001</v>
      </c>
      <c r="P632" s="119">
        <f>SUMIF('WC Model'!$E$7:$E$409,'WC Model'!$E632,P$7:P$409)</f>
        <v>22706315.18</v>
      </c>
      <c r="Q632" s="119">
        <f>SUMIF('WC Model'!$E$7:$E$409,'WC Model'!$E632,Q$7:Q$409)</f>
        <v>22704389.620000001</v>
      </c>
      <c r="R632" s="119">
        <f>SUMIF('WC Model'!$E$7:$E$409,'WC Model'!$E632,R$7:R$409)</f>
        <v>22702466.919999998</v>
      </c>
      <c r="T632" s="32">
        <f t="shared" si="129"/>
        <v>22713063.132916667</v>
      </c>
      <c r="U632" s="13"/>
      <c r="V632" s="15">
        <f t="shared" si="130"/>
        <v>22713063.132916667</v>
      </c>
      <c r="W632" s="33"/>
    </row>
    <row r="633" spans="1:40" outlineLevel="1" x14ac:dyDescent="0.2">
      <c r="C633" s="11" t="s">
        <v>1462</v>
      </c>
      <c r="D633" s="11"/>
      <c r="E633" s="14" t="s">
        <v>4040</v>
      </c>
      <c r="F633" s="119">
        <f>SUMIF('WC Model'!$E$7:$E$409,'WC Model'!$E633,F$7:F$409)</f>
        <v>14282972.77</v>
      </c>
      <c r="G633" s="119">
        <f>SUMIF('WC Model'!$E$7:$E$409,'WC Model'!$E633,G$7:G$409)</f>
        <v>16494833.390000001</v>
      </c>
      <c r="H633" s="119">
        <f>SUMIF('WC Model'!$E$7:$E$409,'WC Model'!$E633,H$7:H$409)</f>
        <v>20058020.810000002</v>
      </c>
      <c r="I633" s="119">
        <f>SUMIF('WC Model'!$E$7:$E$409,'WC Model'!$E633,I$7:I$409)</f>
        <v>23370721.02</v>
      </c>
      <c r="J633" s="119">
        <f>SUMIF('WC Model'!$E$7:$E$409,'WC Model'!$E633,J$7:J$409)</f>
        <v>27497732.75</v>
      </c>
      <c r="K633" s="119">
        <f>SUMIF('WC Model'!$E$7:$E$409,'WC Model'!$E633,K$7:K$409)</f>
        <v>28885297.140000001</v>
      </c>
      <c r="L633" s="119">
        <f>SUMIF('WC Model'!$E$7:$E$409,'WC Model'!$E633,L$7:L$409)</f>
        <v>29561221.450000003</v>
      </c>
      <c r="M633" s="119">
        <f>SUMIF('WC Model'!$E$7:$E$409,'WC Model'!$E633,M$7:M$409)</f>
        <v>29835734.850000001</v>
      </c>
      <c r="N633" s="119">
        <f>SUMIF('WC Model'!$E$7:$E$409,'WC Model'!$E633,N$7:N$409)</f>
        <v>30062468.379999999</v>
      </c>
      <c r="O633" s="119">
        <f>SUMIF('WC Model'!$E$7:$E$409,'WC Model'!$E633,O$7:O$409)</f>
        <v>30176332.230000004</v>
      </c>
      <c r="P633" s="119">
        <f>SUMIF('WC Model'!$E$7:$E$409,'WC Model'!$E633,P$7:P$409)</f>
        <v>30342836.090000004</v>
      </c>
      <c r="Q633" s="119">
        <f>SUMIF('WC Model'!$E$7:$E$409,'WC Model'!$E633,Q$7:Q$409)</f>
        <v>30274621.450000003</v>
      </c>
      <c r="R633" s="119">
        <f>SUMIF('WC Model'!$E$7:$E$409,'WC Model'!$E633,R$7:R$409)</f>
        <v>30073969.669999998</v>
      </c>
      <c r="T633" s="32">
        <f t="shared" si="129"/>
        <v>26561524.231666658</v>
      </c>
      <c r="U633" s="13"/>
      <c r="V633" s="15">
        <f>+T633+T646</f>
        <v>26561524.231666658</v>
      </c>
      <c r="W633" s="33"/>
    </row>
    <row r="634" spans="1:40" outlineLevel="1" x14ac:dyDescent="0.2">
      <c r="C634" s="11" t="s">
        <v>1462</v>
      </c>
      <c r="D634" s="11"/>
      <c r="E634" s="14">
        <v>4</v>
      </c>
      <c r="F634" s="119">
        <f>SUMIF('WC Model'!$E$7:$E$409,'WC Model'!$E634,F$7:F$409)</f>
        <v>116092184.26000005</v>
      </c>
      <c r="G634" s="119">
        <f>SUMIF('WC Model'!$E$7:$E$409,'WC Model'!$E634,G$7:G$409)</f>
        <v>140377780.72999999</v>
      </c>
      <c r="H634" s="119">
        <f>SUMIF('WC Model'!$E$7:$E$409,'WC Model'!$E634,H$7:H$409)</f>
        <v>208010463.57999992</v>
      </c>
      <c r="I634" s="119">
        <f>SUMIF('WC Model'!$E$7:$E$409,'WC Model'!$E634,I$7:I$409)</f>
        <v>219362333.53</v>
      </c>
      <c r="J634" s="119">
        <f>SUMIF('WC Model'!$E$7:$E$409,'WC Model'!$E634,J$7:J$409)</f>
        <v>201191155.15000001</v>
      </c>
      <c r="K634" s="119">
        <f>SUMIF('WC Model'!$E$7:$E$409,'WC Model'!$E634,K$7:K$409)</f>
        <v>195243151.13</v>
      </c>
      <c r="L634" s="119">
        <f>SUMIF('WC Model'!$E$7:$E$409,'WC Model'!$E634,L$7:L$409)</f>
        <v>355288907.27000004</v>
      </c>
      <c r="M634" s="119">
        <f>SUMIF('WC Model'!$E$7:$E$409,'WC Model'!$E634,M$7:M$409)</f>
        <v>155659266.15000004</v>
      </c>
      <c r="N634" s="119">
        <f>SUMIF('WC Model'!$E$7:$E$409,'WC Model'!$E634,N$7:N$409)</f>
        <v>138031477.33000004</v>
      </c>
      <c r="O634" s="119">
        <f>SUMIF('WC Model'!$E$7:$E$409,'WC Model'!$E634,O$7:O$409)</f>
        <v>141392335.81999996</v>
      </c>
      <c r="P634" s="119">
        <f>SUMIF('WC Model'!$E$7:$E$409,'WC Model'!$E634,P$7:P$409)</f>
        <v>115091653.60000001</v>
      </c>
      <c r="Q634" s="119">
        <f>SUMIF('WC Model'!$E$7:$E$409,'WC Model'!$E634,Q$7:Q$409)</f>
        <v>112342499.37</v>
      </c>
      <c r="R634" s="119">
        <f>SUMIF('WC Model'!$E$7:$E$409,'WC Model'!$E634,R$7:R$409)</f>
        <v>129997002.05000004</v>
      </c>
      <c r="T634" s="32">
        <f t="shared" si="129"/>
        <v>175419634.73458335</v>
      </c>
      <c r="U634" s="13"/>
      <c r="V634" s="15">
        <f>+T634+T646</f>
        <v>175419634.73458335</v>
      </c>
      <c r="W634" s="45"/>
    </row>
    <row r="635" spans="1:40" outlineLevel="1" x14ac:dyDescent="0.2">
      <c r="C635" s="11" t="s">
        <v>1462</v>
      </c>
      <c r="D635" s="11"/>
      <c r="E635" s="14">
        <v>5</v>
      </c>
      <c r="F635" s="119">
        <f>SUMIF('WC Model'!$E$7:$E$409,'WC Model'!$E635,F$7:F$409)</f>
        <v>0</v>
      </c>
      <c r="G635" s="119">
        <f>SUMIF('WC Model'!$E$7:$E$409,'WC Model'!$E635,G$7:G$409)</f>
        <v>0</v>
      </c>
      <c r="H635" s="119">
        <f>SUMIF('WC Model'!$E$7:$E$409,'WC Model'!$E635,H$7:H$409)</f>
        <v>0</v>
      </c>
      <c r="I635" s="119">
        <f>SUMIF('WC Model'!$E$7:$E$409,'WC Model'!$E635,I$7:I$409)</f>
        <v>0</v>
      </c>
      <c r="J635" s="119">
        <f>SUMIF('WC Model'!$E$7:$E$409,'WC Model'!$E635,J$7:J$409)</f>
        <v>0</v>
      </c>
      <c r="K635" s="119">
        <f>SUMIF('WC Model'!$E$7:$E$409,'WC Model'!$E635,K$7:K$409)</f>
        <v>0</v>
      </c>
      <c r="L635" s="119">
        <f>SUMIF('WC Model'!$E$7:$E$409,'WC Model'!$E635,L$7:L$409)</f>
        <v>0</v>
      </c>
      <c r="M635" s="119">
        <f>SUMIF('WC Model'!$E$7:$E$409,'WC Model'!$E635,M$7:M$409)</f>
        <v>0</v>
      </c>
      <c r="N635" s="119">
        <f>SUMIF('WC Model'!$E$7:$E$409,'WC Model'!$E635,N$7:N$409)</f>
        <v>0</v>
      </c>
      <c r="O635" s="119">
        <f>SUMIF('WC Model'!$E$7:$E$409,'WC Model'!$E635,O$7:O$409)</f>
        <v>0</v>
      </c>
      <c r="P635" s="119">
        <f>SUMIF('WC Model'!$E$7:$E$409,'WC Model'!$E635,P$7:P$409)</f>
        <v>0</v>
      </c>
      <c r="Q635" s="119">
        <f>SUMIF('WC Model'!$E$7:$E$409,'WC Model'!$E635,Q$7:Q$409)</f>
        <v>0</v>
      </c>
      <c r="R635" s="119">
        <f>SUMIF('WC Model'!$E$7:$E$409,'WC Model'!$E635,R$7:R$409)</f>
        <v>0</v>
      </c>
      <c r="T635" s="32">
        <f t="shared" si="129"/>
        <v>0</v>
      </c>
      <c r="U635" s="13"/>
      <c r="V635" s="15">
        <f>+T635+T647</f>
        <v>-140739150.3520833</v>
      </c>
      <c r="W635" s="45"/>
    </row>
    <row r="636" spans="1:40" outlineLevel="1" x14ac:dyDescent="0.2">
      <c r="C636" s="11"/>
      <c r="D636" s="11"/>
      <c r="T636" s="32"/>
      <c r="U636" s="13"/>
      <c r="V636" s="15">
        <f>+T636+T649</f>
        <v>0</v>
      </c>
      <c r="W636" s="33"/>
      <c r="AK636" s="16"/>
      <c r="AL636" s="16"/>
      <c r="AM636" s="16"/>
      <c r="AN636" s="16"/>
    </row>
    <row r="637" spans="1:40" s="16" customFormat="1" ht="13.5" outlineLevel="1" thickBot="1" x14ac:dyDescent="0.25">
      <c r="A637" s="39"/>
      <c r="C637" s="16" t="s">
        <v>1462</v>
      </c>
      <c r="E637" s="39"/>
      <c r="F637" s="81">
        <f t="shared" ref="F637:R637" si="131">SUM(F627:F636)</f>
        <v>3172085663.6799998</v>
      </c>
      <c r="G637" s="81">
        <f t="shared" si="131"/>
        <v>3203808455.3999991</v>
      </c>
      <c r="H637" s="81">
        <f t="shared" si="131"/>
        <v>3287722839.0699987</v>
      </c>
      <c r="I637" s="81">
        <f t="shared" si="131"/>
        <v>3337697371.8599997</v>
      </c>
      <c r="J637" s="81">
        <f t="shared" si="131"/>
        <v>3329220482.6700001</v>
      </c>
      <c r="K637" s="81">
        <f t="shared" si="131"/>
        <v>3328927988.3900003</v>
      </c>
      <c r="L637" s="81">
        <f t="shared" si="131"/>
        <v>3848614687.6499996</v>
      </c>
      <c r="M637" s="81">
        <f t="shared" si="131"/>
        <v>3831128716.8800001</v>
      </c>
      <c r="N637" s="81">
        <f t="shared" si="131"/>
        <v>3736909237.02</v>
      </c>
      <c r="O637" s="81">
        <f t="shared" si="131"/>
        <v>3505135460.5799994</v>
      </c>
      <c r="P637" s="81">
        <f t="shared" si="131"/>
        <v>3473455684.3599997</v>
      </c>
      <c r="Q637" s="81">
        <f t="shared" si="131"/>
        <v>3459233016.0799999</v>
      </c>
      <c r="R637" s="81">
        <f t="shared" si="131"/>
        <v>3489514312.0500002</v>
      </c>
      <c r="S637" s="50"/>
      <c r="T637" s="50">
        <f>SUM(T627:T636)</f>
        <v>3472721160.6520829</v>
      </c>
      <c r="U637" s="43"/>
      <c r="V637" s="258">
        <f>SUM(V627:V636)</f>
        <v>-2.6822090148925781E-7</v>
      </c>
      <c r="Y637" s="43"/>
      <c r="Z637" s="43"/>
      <c r="AA637" s="43"/>
      <c r="AB637" s="43"/>
      <c r="AC637" s="43"/>
      <c r="AD637" s="43"/>
      <c r="AE637" s="43"/>
      <c r="AK637" s="11"/>
      <c r="AL637" s="11"/>
      <c r="AM637" s="11"/>
      <c r="AN637" s="11"/>
    </row>
    <row r="638" spans="1:40" ht="13.5" outlineLevel="1" thickTop="1" x14ac:dyDescent="0.2">
      <c r="C638" s="11"/>
      <c r="D638" s="11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T638" s="32"/>
      <c r="U638" s="13"/>
      <c r="V638" s="13" t="b">
        <f>ROUND(V637,2)=ROUND(T652,2)</f>
        <v>1</v>
      </c>
    </row>
    <row r="639" spans="1:40" outlineLevel="1" x14ac:dyDescent="0.2">
      <c r="C639" s="11" t="s">
        <v>1463</v>
      </c>
      <c r="D639" s="11"/>
      <c r="E639" s="118">
        <v>1</v>
      </c>
      <c r="F639" s="25">
        <f>SUMIF('WC Model'!$E$414:$E$601,'WC Model'!$E639,F$414:F$601)</f>
        <v>-1725120843.3500001</v>
      </c>
      <c r="G639" s="25">
        <f>SUMIF('WC Model'!$E$414:$E$601,'WC Model'!$E639,G$414:G$601)</f>
        <v>-1744641743.3</v>
      </c>
      <c r="H639" s="25">
        <f>SUMIF('WC Model'!$E$414:$E$601,'WC Model'!$E639,H$414:H$601)</f>
        <v>-1812978768.1999998</v>
      </c>
      <c r="I639" s="25">
        <f>SUMIF('WC Model'!$E$414:$E$601,'WC Model'!$E639,I$414:I$601)</f>
        <v>-1807480568.4399998</v>
      </c>
      <c r="J639" s="25">
        <f>SUMIF('WC Model'!$E$414:$E$601,'WC Model'!$E639,J$414:J$601)</f>
        <v>-1808931658.4000001</v>
      </c>
      <c r="K639" s="25">
        <f>SUMIF('WC Model'!$E$414:$E$601,'WC Model'!$E639,K$414:K$601)</f>
        <v>-1807772513.0000002</v>
      </c>
      <c r="L639" s="25">
        <f>SUMIF('WC Model'!$E$414:$E$601,'WC Model'!$E639,L$414:L$601)</f>
        <v>-2239427537.23</v>
      </c>
      <c r="M639" s="25">
        <f>SUMIF('WC Model'!$E$414:$E$601,'WC Model'!$E639,M$414:M$601)</f>
        <v>-2241909389.4500003</v>
      </c>
      <c r="N639" s="25">
        <f>SUMIF('WC Model'!$E$414:$E$601,'WC Model'!$E639,N$414:N$601)</f>
        <v>-2147794511.73</v>
      </c>
      <c r="O639" s="25">
        <f>SUMIF('WC Model'!$E$414:$E$601,'WC Model'!$E639,O$414:O$601)</f>
        <v>-1924265451.55</v>
      </c>
      <c r="P639" s="25">
        <f>SUMIF('WC Model'!$E$414:$E$601,'WC Model'!$E639,P$414:P$601)</f>
        <v>-1913790035.28</v>
      </c>
      <c r="Q639" s="25">
        <f>SUMIF('WC Model'!$E$414:$E$601,'WC Model'!$E639,Q$414:Q$601)</f>
        <v>-1893146110.9200001</v>
      </c>
      <c r="R639" s="25">
        <f>SUMIF('WC Model'!$E$414:$E$601,'WC Model'!$E639,R$414:R$601)</f>
        <v>-1888469021.72</v>
      </c>
      <c r="T639" s="32">
        <f t="shared" ref="T639:T647" si="132">SUMIF($E$414:$E$601,$E639,T$414:T$601)</f>
        <v>-1929077768.3362503</v>
      </c>
      <c r="U639" s="13"/>
      <c r="V639" s="15"/>
    </row>
    <row r="640" spans="1:40" outlineLevel="1" x14ac:dyDescent="0.2">
      <c r="C640" s="11" t="s">
        <v>1463</v>
      </c>
      <c r="D640" s="11"/>
      <c r="E640" s="14">
        <f>+E639+1</f>
        <v>2</v>
      </c>
      <c r="F640" s="25">
        <f>SUMIF('WC Model'!$E$414:$E$601,'WC Model'!$E640,F$414:F$601)</f>
        <v>-421296684.46000004</v>
      </c>
      <c r="G640" s="25">
        <f>SUMIF('WC Model'!$E$414:$E$601,'WC Model'!$E640,G$414:G$601)</f>
        <v>-420072721.52999997</v>
      </c>
      <c r="H640" s="25">
        <f>SUMIF('WC Model'!$E$414:$E$601,'WC Model'!$E640,H$414:H$601)</f>
        <v>-422348612.39999998</v>
      </c>
      <c r="I640" s="25">
        <f>SUMIF('WC Model'!$E$414:$E$601,'WC Model'!$E640,I$414:I$601)</f>
        <v>-445604522.6699999</v>
      </c>
      <c r="J640" s="25">
        <f>SUMIF('WC Model'!$E$414:$E$601,'WC Model'!$E640,J$414:J$601)</f>
        <v>-452075043.12999994</v>
      </c>
      <c r="K640" s="25">
        <f>SUMIF('WC Model'!$E$414:$E$601,'WC Model'!$E640,K$414:K$601)</f>
        <v>-456311442.35999995</v>
      </c>
      <c r="L640" s="25">
        <f>SUMIF('WC Model'!$E$414:$E$601,'WC Model'!$E640,L$414:L$601)</f>
        <v>-531788891.95999992</v>
      </c>
      <c r="M640" s="25">
        <f>SUMIF('WC Model'!$E$414:$E$601,'WC Model'!$E640,M$414:M$601)</f>
        <v>-525722317.03999978</v>
      </c>
      <c r="N640" s="25">
        <f>SUMIF('WC Model'!$E$414:$E$601,'WC Model'!$E640,N$414:N$601)</f>
        <v>-525952876.39999992</v>
      </c>
      <c r="O640" s="25">
        <f>SUMIF('WC Model'!$E$414:$E$601,'WC Model'!$E640,O$414:O$601)</f>
        <v>-518220213.66999984</v>
      </c>
      <c r="P640" s="25">
        <f>SUMIF('WC Model'!$E$414:$E$601,'WC Model'!$E640,P$414:P$601)</f>
        <v>-509061123.72000003</v>
      </c>
      <c r="Q640" s="25">
        <f>SUMIF('WC Model'!$E$414:$E$601,'WC Model'!$E640,Q$414:Q$601)</f>
        <v>-508707717.72000003</v>
      </c>
      <c r="R640" s="25">
        <f>SUMIF('WC Model'!$E$414:$E$601,'WC Model'!$E640,R$414:R$601)</f>
        <v>-523355261.9799999</v>
      </c>
      <c r="T640" s="32">
        <f t="shared" si="132"/>
        <v>-482349287.98499978</v>
      </c>
      <c r="U640" s="13"/>
      <c r="V640" s="15"/>
    </row>
    <row r="641" spans="1:40" outlineLevel="1" x14ac:dyDescent="0.2">
      <c r="C641" s="11" t="s">
        <v>1463</v>
      </c>
      <c r="D641" s="11"/>
      <c r="E641" s="14">
        <f>+E640+1</f>
        <v>3</v>
      </c>
      <c r="F641" s="25">
        <f>SUMIF('WC Model'!$E$414:$E$601,'WC Model'!$E641,F$414:F$601)</f>
        <v>-508496421.44999993</v>
      </c>
      <c r="G641" s="25">
        <f>SUMIF('WC Model'!$E$414:$E$601,'WC Model'!$E641,G$414:G$601)</f>
        <v>-509741483.04999989</v>
      </c>
      <c r="H641" s="25">
        <f>SUMIF('WC Model'!$E$414:$E$601,'WC Model'!$E641,H$414:H$601)</f>
        <v>-511294320.63999993</v>
      </c>
      <c r="I641" s="25">
        <f>SUMIF('WC Model'!$E$414:$E$601,'WC Model'!$E641,I$414:I$601)</f>
        <v>-513551761.48999989</v>
      </c>
      <c r="J641" s="25">
        <f>SUMIF('WC Model'!$E$414:$E$601,'WC Model'!$E641,J$414:J$601)</f>
        <v>-515635978.71999997</v>
      </c>
      <c r="K641" s="25">
        <f>SUMIF('WC Model'!$E$414:$E$601,'WC Model'!$E641,K$414:K$601)</f>
        <v>-517341896.55999994</v>
      </c>
      <c r="L641" s="25">
        <f>SUMIF('WC Model'!$E$414:$E$601,'WC Model'!$E641,L$414:L$601)</f>
        <v>-514291337.70999998</v>
      </c>
      <c r="M641" s="25">
        <f>SUMIF('WC Model'!$E$414:$E$601,'WC Model'!$E641,M$414:M$601)</f>
        <v>-514959656.56999993</v>
      </c>
      <c r="N641" s="25">
        <f>SUMIF('WC Model'!$E$414:$E$601,'WC Model'!$E641,N$414:N$601)</f>
        <v>-515393710.19999993</v>
      </c>
      <c r="O641" s="25">
        <f>SUMIF('WC Model'!$E$414:$E$601,'WC Model'!$E641,O$414:O$601)</f>
        <v>-515477960.78999996</v>
      </c>
      <c r="P641" s="25">
        <f>SUMIF('WC Model'!$E$414:$E$601,'WC Model'!$E641,P$414:P$601)</f>
        <v>-515644825.88999999</v>
      </c>
      <c r="Q641" s="25">
        <f>SUMIF('WC Model'!$E$414:$E$601,'WC Model'!$E641,Q$414:Q$601)</f>
        <v>-515940828.95999998</v>
      </c>
      <c r="R641" s="25">
        <f>SUMIF('WC Model'!$E$414:$E$601,'WC Model'!$E641,R$414:R$601)</f>
        <v>-515817437.76999992</v>
      </c>
      <c r="T641" s="32">
        <f t="shared" si="132"/>
        <v>-514285890.84916663</v>
      </c>
      <c r="U641" s="13"/>
      <c r="V641" s="15"/>
    </row>
    <row r="642" spans="1:40" outlineLevel="1" x14ac:dyDescent="0.2">
      <c r="C642" s="11" t="s">
        <v>1463</v>
      </c>
      <c r="D642" s="11"/>
      <c r="E642" s="14" t="s">
        <v>3967</v>
      </c>
      <c r="F642" s="25">
        <f>SUMIF('WC Model'!$E$414:$E$601,'WC Model'!$E642,F$414:F$601)</f>
        <v>0</v>
      </c>
      <c r="G642" s="25">
        <f>SUMIF('WC Model'!$E$414:$E$601,'WC Model'!$E642,G$414:G$601)</f>
        <v>0</v>
      </c>
      <c r="H642" s="25">
        <f>SUMIF('WC Model'!$E$414:$E$601,'WC Model'!$E642,H$414:H$601)</f>
        <v>0</v>
      </c>
      <c r="I642" s="25">
        <f>SUMIF('WC Model'!$E$414:$E$601,'WC Model'!$E642,I$414:I$601)</f>
        <v>0</v>
      </c>
      <c r="J642" s="25">
        <f>SUMIF('WC Model'!$E$414:$E$601,'WC Model'!$E642,J$414:J$601)</f>
        <v>0</v>
      </c>
      <c r="K642" s="25">
        <f>SUMIF('WC Model'!$E$414:$E$601,'WC Model'!$E642,K$414:K$601)</f>
        <v>0</v>
      </c>
      <c r="L642" s="25">
        <f>SUMIF('WC Model'!$E$414:$E$601,'WC Model'!$E642,L$414:L$601)</f>
        <v>0</v>
      </c>
      <c r="M642" s="25">
        <f>SUMIF('WC Model'!$E$414:$E$601,'WC Model'!$E642,M$414:M$601)</f>
        <v>0</v>
      </c>
      <c r="N642" s="25">
        <f>SUMIF('WC Model'!$E$414:$E$601,'WC Model'!$E642,N$414:N$601)</f>
        <v>0</v>
      </c>
      <c r="O642" s="25">
        <f>SUMIF('WC Model'!$E$414:$E$601,'WC Model'!$E642,O$414:O$601)</f>
        <v>0</v>
      </c>
      <c r="P642" s="25">
        <f>SUMIF('WC Model'!$E$414:$E$601,'WC Model'!$E642,P$414:P$601)</f>
        <v>0</v>
      </c>
      <c r="Q642" s="25">
        <f>SUMIF('WC Model'!$E$414:$E$601,'WC Model'!$E642,Q$414:Q$601)</f>
        <v>0</v>
      </c>
      <c r="R642" s="25">
        <f>SUMIF('WC Model'!$E$414:$E$601,'WC Model'!$E642,R$414:R$601)</f>
        <v>0</v>
      </c>
      <c r="T642" s="32">
        <f t="shared" si="132"/>
        <v>0</v>
      </c>
      <c r="U642" s="13"/>
      <c r="V642" s="15"/>
    </row>
    <row r="643" spans="1:40" outlineLevel="1" x14ac:dyDescent="0.2">
      <c r="C643" s="11" t="s">
        <v>1463</v>
      </c>
      <c r="D643" s="11"/>
      <c r="E643" s="14" t="s">
        <v>3968</v>
      </c>
      <c r="F643" s="25">
        <f>SUMIF('WC Model'!$E$414:$E$601,'WC Model'!$E643,F$414:F$601)</f>
        <v>-394691463.10000002</v>
      </c>
      <c r="G643" s="25">
        <f>SUMIF('WC Model'!$E$414:$E$601,'WC Model'!$E643,G$414:G$601)</f>
        <v>-396232087.63999999</v>
      </c>
      <c r="H643" s="25">
        <f>SUMIF('WC Model'!$E$414:$E$601,'WC Model'!$E643,H$414:H$601)</f>
        <v>-397984297.61000001</v>
      </c>
      <c r="I643" s="25">
        <f>SUMIF('WC Model'!$E$414:$E$601,'WC Model'!$E643,I$414:I$601)</f>
        <v>-399974537.18000001</v>
      </c>
      <c r="J643" s="25">
        <f>SUMIF('WC Model'!$E$414:$E$601,'WC Model'!$E643,J$414:J$601)</f>
        <v>-401982361.44999999</v>
      </c>
      <c r="K643" s="25">
        <f>SUMIF('WC Model'!$E$414:$E$601,'WC Model'!$E643,K$414:K$601)</f>
        <v>-404021318.12</v>
      </c>
      <c r="L643" s="25">
        <f>SUMIF('WC Model'!$E$414:$E$601,'WC Model'!$E643,L$414:L$601)</f>
        <v>-406099569.14999998</v>
      </c>
      <c r="M643" s="25">
        <f>SUMIF('WC Model'!$E$414:$E$601,'WC Model'!$E643,M$414:M$601)</f>
        <v>-408194949.75999999</v>
      </c>
      <c r="N643" s="25">
        <f>SUMIF('WC Model'!$E$414:$E$601,'WC Model'!$E643,N$414:N$601)</f>
        <v>-410303151.62</v>
      </c>
      <c r="O643" s="25">
        <f>SUMIF('WC Model'!$E$414:$E$601,'WC Model'!$E643,O$414:O$601)</f>
        <v>-412412963.95999998</v>
      </c>
      <c r="P643" s="25">
        <f>SUMIF('WC Model'!$E$414:$E$601,'WC Model'!$E643,P$414:P$601)</f>
        <v>-414551689.41000003</v>
      </c>
      <c r="Q643" s="25">
        <f>SUMIF('WC Model'!$E$414:$E$601,'WC Model'!$E643,Q$414:Q$601)</f>
        <v>-416699521.56</v>
      </c>
      <c r="R643" s="25">
        <f>SUMIF('WC Model'!$E$414:$E$601,'WC Model'!$E643,R$414:R$601)</f>
        <v>-418853157.08999997</v>
      </c>
      <c r="T643" s="32">
        <f t="shared" si="132"/>
        <v>-406269063.12958336</v>
      </c>
      <c r="U643" s="13"/>
      <c r="V643" s="15"/>
      <c r="AI643" s="13"/>
    </row>
    <row r="644" spans="1:40" outlineLevel="1" x14ac:dyDescent="0.2">
      <c r="C644" s="11" t="s">
        <v>1463</v>
      </c>
      <c r="D644" s="11"/>
      <c r="E644" s="14" t="s">
        <v>3969</v>
      </c>
      <c r="F644" s="25">
        <f>SUMIF('WC Model'!$E$414:$E$601,'WC Model'!$E644,F$414:F$601)</f>
        <v>0</v>
      </c>
      <c r="G644" s="25">
        <f>SUMIF('WC Model'!$E$414:$E$601,'WC Model'!$E644,G$414:G$601)</f>
        <v>0</v>
      </c>
      <c r="H644" s="25">
        <f>SUMIF('WC Model'!$E$414:$E$601,'WC Model'!$E644,H$414:H$601)</f>
        <v>0</v>
      </c>
      <c r="I644" s="25">
        <f>SUMIF('WC Model'!$E$414:$E$601,'WC Model'!$E644,I$414:I$601)</f>
        <v>0</v>
      </c>
      <c r="J644" s="25">
        <f>SUMIF('WC Model'!$E$414:$E$601,'WC Model'!$E644,J$414:J$601)</f>
        <v>0</v>
      </c>
      <c r="K644" s="25">
        <f>SUMIF('WC Model'!$E$414:$E$601,'WC Model'!$E644,K$414:K$601)</f>
        <v>0</v>
      </c>
      <c r="L644" s="25">
        <f>SUMIF('WC Model'!$E$414:$E$601,'WC Model'!$E644,L$414:L$601)</f>
        <v>0</v>
      </c>
      <c r="M644" s="25">
        <f>SUMIF('WC Model'!$E$414:$E$601,'WC Model'!$E644,M$414:M$601)</f>
        <v>0</v>
      </c>
      <c r="N644" s="25">
        <f>SUMIF('WC Model'!$E$414:$E$601,'WC Model'!$E644,N$414:N$601)</f>
        <v>0</v>
      </c>
      <c r="O644" s="25">
        <f>SUMIF('WC Model'!$E$414:$E$601,'WC Model'!$E644,O$414:O$601)</f>
        <v>0</v>
      </c>
      <c r="P644" s="25">
        <f>SUMIF('WC Model'!$E$414:$E$601,'WC Model'!$E644,P$414:P$601)</f>
        <v>0</v>
      </c>
      <c r="Q644" s="25">
        <f>SUMIF('WC Model'!$E$414:$E$601,'WC Model'!$E644,Q$414:Q$601)</f>
        <v>0</v>
      </c>
      <c r="R644" s="25">
        <f>SUMIF('WC Model'!$E$414:$E$601,'WC Model'!$E644,R$414:R$601)</f>
        <v>0</v>
      </c>
      <c r="T644" s="32">
        <f t="shared" si="132"/>
        <v>0</v>
      </c>
      <c r="U644" s="13"/>
      <c r="V644" s="15"/>
    </row>
    <row r="645" spans="1:40" outlineLevel="1" x14ac:dyDescent="0.2">
      <c r="C645" s="11" t="s">
        <v>1463</v>
      </c>
      <c r="D645" s="11"/>
      <c r="E645" s="14" t="s">
        <v>4040</v>
      </c>
      <c r="F645" s="25">
        <f>SUMIF('WC Model'!$E$414:$E$601,'WC Model'!$E645,F$414:F$601)</f>
        <v>0</v>
      </c>
      <c r="G645" s="25">
        <f>SUMIF('WC Model'!$E$414:$E$601,'WC Model'!$E645,G$414:G$601)</f>
        <v>0</v>
      </c>
      <c r="H645" s="25">
        <f>SUMIF('WC Model'!$E$414:$E$601,'WC Model'!$E645,H$414:H$601)</f>
        <v>0</v>
      </c>
      <c r="I645" s="25">
        <f>SUMIF('WC Model'!$E$414:$E$601,'WC Model'!$E645,I$414:I$601)</f>
        <v>0</v>
      </c>
      <c r="J645" s="25">
        <f>SUMIF('WC Model'!$E$414:$E$601,'WC Model'!$E645,J$414:J$601)</f>
        <v>0</v>
      </c>
      <c r="K645" s="25">
        <f>SUMIF('WC Model'!$E$414:$E$601,'WC Model'!$E645,K$414:K$601)</f>
        <v>0</v>
      </c>
      <c r="L645" s="25">
        <f>SUMIF('WC Model'!$E$414:$E$601,'WC Model'!$E645,L$414:L$601)</f>
        <v>0</v>
      </c>
      <c r="M645" s="25">
        <f>SUMIF('WC Model'!$E$414:$E$601,'WC Model'!$E645,M$414:M$601)</f>
        <v>0</v>
      </c>
      <c r="N645" s="25">
        <f>SUMIF('WC Model'!$E$414:$E$601,'WC Model'!$E645,N$414:N$601)</f>
        <v>0</v>
      </c>
      <c r="O645" s="25">
        <f>SUMIF('WC Model'!$E$414:$E$601,'WC Model'!$E645,O$414:O$601)</f>
        <v>0</v>
      </c>
      <c r="P645" s="25">
        <f>SUMIF('WC Model'!$E$414:$E$601,'WC Model'!$E645,P$414:P$601)</f>
        <v>0</v>
      </c>
      <c r="Q645" s="25">
        <f>SUMIF('WC Model'!$E$414:$E$601,'WC Model'!$E645,Q$414:Q$601)</f>
        <v>0</v>
      </c>
      <c r="R645" s="25">
        <f>SUMIF('WC Model'!$E$414:$E$601,'WC Model'!$E645,R$414:R$601)</f>
        <v>0</v>
      </c>
      <c r="T645" s="32">
        <f t="shared" si="132"/>
        <v>0</v>
      </c>
      <c r="U645" s="13"/>
      <c r="V645" s="15"/>
    </row>
    <row r="646" spans="1:40" outlineLevel="1" x14ac:dyDescent="0.2">
      <c r="C646" s="11" t="s">
        <v>1463</v>
      </c>
      <c r="D646" s="11"/>
      <c r="E646" s="14">
        <v>4</v>
      </c>
      <c r="F646" s="25">
        <f>SUMIF('WC Model'!$E$414:$E$601,'WC Model'!$E646,F$414:F$601)</f>
        <v>0</v>
      </c>
      <c r="G646" s="25">
        <f>SUMIF('WC Model'!$E$414:$E$601,'WC Model'!$E646,G$414:G$601)</f>
        <v>0</v>
      </c>
      <c r="H646" s="25">
        <f>SUMIF('WC Model'!$E$414:$E$601,'WC Model'!$E646,H$414:H$601)</f>
        <v>0</v>
      </c>
      <c r="I646" s="25">
        <f>SUMIF('WC Model'!$E$414:$E$601,'WC Model'!$E646,I$414:I$601)</f>
        <v>0</v>
      </c>
      <c r="J646" s="25">
        <f>SUMIF('WC Model'!$E$414:$E$601,'WC Model'!$E646,J$414:J$601)</f>
        <v>0</v>
      </c>
      <c r="K646" s="25">
        <f>SUMIF('WC Model'!$E$414:$E$601,'WC Model'!$E646,K$414:K$601)</f>
        <v>0</v>
      </c>
      <c r="L646" s="25">
        <f>SUMIF('WC Model'!$E$414:$E$601,'WC Model'!$E646,L$414:L$601)</f>
        <v>0</v>
      </c>
      <c r="M646" s="25">
        <f>SUMIF('WC Model'!$E$414:$E$601,'WC Model'!$E646,M$414:M$601)</f>
        <v>0</v>
      </c>
      <c r="N646" s="25">
        <f>SUMIF('WC Model'!$E$414:$E$601,'WC Model'!$E646,N$414:N$601)</f>
        <v>0</v>
      </c>
      <c r="O646" s="25">
        <f>SUMIF('WC Model'!$E$414:$E$601,'WC Model'!$E646,O$414:O$601)</f>
        <v>0</v>
      </c>
      <c r="P646" s="25">
        <f>SUMIF('WC Model'!$E$414:$E$601,'WC Model'!$E646,P$414:P$601)</f>
        <v>0</v>
      </c>
      <c r="Q646" s="25">
        <f>SUMIF('WC Model'!$E$414:$E$601,'WC Model'!$E646,Q$414:Q$601)</f>
        <v>0</v>
      </c>
      <c r="R646" s="25">
        <f>SUMIF('WC Model'!$E$414:$E$601,'WC Model'!$E646,R$414:R$601)</f>
        <v>0</v>
      </c>
      <c r="T646" s="32">
        <f t="shared" si="132"/>
        <v>0</v>
      </c>
      <c r="U646" s="13"/>
      <c r="V646" s="15"/>
      <c r="W646" s="36"/>
    </row>
    <row r="647" spans="1:40" outlineLevel="1" x14ac:dyDescent="0.2">
      <c r="C647" s="11" t="s">
        <v>1463</v>
      </c>
      <c r="D647" s="11"/>
      <c r="E647" s="14">
        <v>5</v>
      </c>
      <c r="F647" s="25">
        <f>SUMIF('WC Model'!$E$414:$E$601,'WC Model'!$E647,F$414:F$601)</f>
        <v>-122480251.32000002</v>
      </c>
      <c r="G647" s="25">
        <f>SUMIF('WC Model'!$E$414:$E$601,'WC Model'!$E647,G$414:G$601)</f>
        <v>-133120419.87999998</v>
      </c>
      <c r="H647" s="25">
        <f>SUMIF('WC Model'!$E$414:$E$601,'WC Model'!$E647,H$414:H$601)</f>
        <v>-143116840.22</v>
      </c>
      <c r="I647" s="25">
        <f>SUMIF('WC Model'!$E$414:$E$601,'WC Model'!$E647,I$414:I$601)</f>
        <v>-171085982.08000001</v>
      </c>
      <c r="J647" s="25">
        <f>SUMIF('WC Model'!$E$414:$E$601,'WC Model'!$E647,J$414:J$601)</f>
        <v>-150595440.97</v>
      </c>
      <c r="K647" s="25">
        <f>SUMIF('WC Model'!$E$414:$E$601,'WC Model'!$E647,K$414:K$601)</f>
        <v>-143480818.34999999</v>
      </c>
      <c r="L647" s="25">
        <f>SUMIF('WC Model'!$E$414:$E$601,'WC Model'!$E647,L$414:L$601)</f>
        <v>-157007351.60000002</v>
      </c>
      <c r="M647" s="25">
        <f>SUMIF('WC Model'!$E$414:$E$601,'WC Model'!$E647,M$414:M$601)</f>
        <v>-140342404.06</v>
      </c>
      <c r="N647" s="25">
        <f>SUMIF('WC Model'!$E$414:$E$601,'WC Model'!$E647,N$414:N$601)</f>
        <v>-137464987.06999999</v>
      </c>
      <c r="O647" s="25">
        <f>SUMIF('WC Model'!$E$414:$E$601,'WC Model'!$E647,O$414:O$601)</f>
        <v>-134758870.61000001</v>
      </c>
      <c r="P647" s="25">
        <f>SUMIF('WC Model'!$E$414:$E$601,'WC Model'!$E647,P$414:P$601)</f>
        <v>-120408010.06</v>
      </c>
      <c r="Q647" s="25">
        <f>SUMIF('WC Model'!$E$414:$E$601,'WC Model'!$E647,Q$414:Q$601)</f>
        <v>-124738836.92000002</v>
      </c>
      <c r="R647" s="25">
        <f>SUMIF('WC Model'!$E$414:$E$601,'WC Model'!$E647,R$414:R$601)</f>
        <v>-143019433.49000001</v>
      </c>
      <c r="T647" s="32">
        <f t="shared" si="132"/>
        <v>-140739150.3520833</v>
      </c>
      <c r="U647" s="13"/>
      <c r="V647" s="15"/>
      <c r="W647" s="36"/>
    </row>
    <row r="648" spans="1:40" outlineLevel="1" x14ac:dyDescent="0.2">
      <c r="C648" s="11" t="s">
        <v>1463</v>
      </c>
      <c r="D648" s="11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T648" s="17"/>
      <c r="U648" s="32"/>
      <c r="V648" s="15"/>
    </row>
    <row r="649" spans="1:40" outlineLevel="1" x14ac:dyDescent="0.2">
      <c r="C649" s="11"/>
      <c r="D649" s="11"/>
      <c r="T649" s="32"/>
      <c r="U649" s="13"/>
      <c r="AK649" s="16"/>
      <c r="AL649" s="16"/>
      <c r="AM649" s="16"/>
      <c r="AN649" s="16"/>
    </row>
    <row r="650" spans="1:40" s="16" customFormat="1" outlineLevel="1" x14ac:dyDescent="0.2">
      <c r="A650" s="39"/>
      <c r="C650" s="16" t="s">
        <v>1463</v>
      </c>
      <c r="E650" s="39"/>
      <c r="F650" s="81">
        <f t="shared" ref="F650:R650" si="133">SUM(F639:F648)</f>
        <v>-3172085663.6800003</v>
      </c>
      <c r="G650" s="81">
        <f t="shared" si="133"/>
        <v>-3203808455.3999996</v>
      </c>
      <c r="H650" s="81">
        <f t="shared" si="133"/>
        <v>-3287722839.0699997</v>
      </c>
      <c r="I650" s="81">
        <f t="shared" si="133"/>
        <v>-3337697371.8599992</v>
      </c>
      <c r="J650" s="81">
        <f t="shared" si="133"/>
        <v>-3329220482.6699996</v>
      </c>
      <c r="K650" s="81">
        <f t="shared" si="133"/>
        <v>-3328927988.3899999</v>
      </c>
      <c r="L650" s="81">
        <f t="shared" si="133"/>
        <v>-3848614687.6500001</v>
      </c>
      <c r="M650" s="81">
        <f t="shared" si="133"/>
        <v>-3831128716.8800006</v>
      </c>
      <c r="N650" s="81">
        <f t="shared" si="133"/>
        <v>-3736909237.02</v>
      </c>
      <c r="O650" s="81">
        <f t="shared" si="133"/>
        <v>-3505135460.5799999</v>
      </c>
      <c r="P650" s="81">
        <f t="shared" si="133"/>
        <v>-3473455684.3599997</v>
      </c>
      <c r="Q650" s="81">
        <f t="shared" si="133"/>
        <v>-3459233016.0800004</v>
      </c>
      <c r="R650" s="81">
        <f t="shared" si="133"/>
        <v>-3489514312.0500002</v>
      </c>
      <c r="S650" s="50"/>
      <c r="T650" s="50">
        <f>SUM(T639:T648)</f>
        <v>-3472721160.6520834</v>
      </c>
      <c r="U650" s="43"/>
      <c r="V650" s="43"/>
      <c r="Y650" s="43"/>
      <c r="Z650" s="43"/>
      <c r="AA650" s="43"/>
      <c r="AB650" s="43"/>
      <c r="AC650" s="43"/>
      <c r="AD650" s="43"/>
      <c r="AE650" s="43"/>
      <c r="AI650" s="43"/>
      <c r="AK650" s="11"/>
      <c r="AL650" s="11"/>
      <c r="AM650" s="11"/>
      <c r="AN650" s="11"/>
    </row>
    <row r="651" spans="1:40" outlineLevel="1" x14ac:dyDescent="0.2">
      <c r="C651" s="11"/>
      <c r="D651" s="11"/>
      <c r="F651" s="25" t="b">
        <f t="shared" ref="F651:T651" si="134">F603=F650</f>
        <v>1</v>
      </c>
      <c r="G651" s="25" t="b">
        <f t="shared" si="134"/>
        <v>1</v>
      </c>
      <c r="H651" s="25" t="b">
        <f t="shared" si="134"/>
        <v>1</v>
      </c>
      <c r="I651" s="25" t="b">
        <f t="shared" si="134"/>
        <v>1</v>
      </c>
      <c r="J651" s="25" t="b">
        <f t="shared" si="134"/>
        <v>1</v>
      </c>
      <c r="K651" s="25" t="b">
        <f t="shared" si="134"/>
        <v>1</v>
      </c>
      <c r="L651" s="25" t="b">
        <f t="shared" si="134"/>
        <v>1</v>
      </c>
      <c r="M651" s="25" t="b">
        <f t="shared" si="134"/>
        <v>1</v>
      </c>
      <c r="N651" s="25" t="b">
        <f t="shared" si="134"/>
        <v>1</v>
      </c>
      <c r="O651" s="25" t="b">
        <f t="shared" si="134"/>
        <v>1</v>
      </c>
      <c r="P651" s="25" t="b">
        <f t="shared" si="134"/>
        <v>1</v>
      </c>
      <c r="Q651" s="25" t="b">
        <f t="shared" si="134"/>
        <v>1</v>
      </c>
      <c r="R651" s="25" t="b">
        <f t="shared" si="134"/>
        <v>1</v>
      </c>
      <c r="T651" s="25" t="b">
        <f t="shared" si="134"/>
        <v>1</v>
      </c>
      <c r="U651" s="13"/>
      <c r="AI651" s="13"/>
    </row>
    <row r="652" spans="1:40" outlineLevel="1" x14ac:dyDescent="0.2">
      <c r="C652" s="11" t="s">
        <v>4075</v>
      </c>
      <c r="D652" s="11"/>
      <c r="F652" s="13">
        <f t="shared" ref="F652:R652" si="135">+F650+F637</f>
        <v>0</v>
      </c>
      <c r="G652" s="13">
        <f t="shared" si="135"/>
        <v>0</v>
      </c>
      <c r="H652" s="13">
        <f t="shared" si="135"/>
        <v>0</v>
      </c>
      <c r="I652" s="13">
        <f t="shared" si="135"/>
        <v>0</v>
      </c>
      <c r="J652" s="13">
        <f t="shared" si="135"/>
        <v>0</v>
      </c>
      <c r="K652" s="13">
        <f t="shared" si="135"/>
        <v>0</v>
      </c>
      <c r="L652" s="13">
        <f t="shared" si="135"/>
        <v>0</v>
      </c>
      <c r="M652" s="13">
        <f t="shared" si="135"/>
        <v>0</v>
      </c>
      <c r="N652" s="13">
        <f t="shared" si="135"/>
        <v>0</v>
      </c>
      <c r="O652" s="13">
        <f t="shared" si="135"/>
        <v>0</v>
      </c>
      <c r="P652" s="13">
        <f t="shared" si="135"/>
        <v>0</v>
      </c>
      <c r="Q652" s="13">
        <f t="shared" si="135"/>
        <v>0</v>
      </c>
      <c r="R652" s="13">
        <f t="shared" si="135"/>
        <v>0</v>
      </c>
      <c r="T652" s="32">
        <f>+T650+T637</f>
        <v>0</v>
      </c>
      <c r="U652" s="13"/>
      <c r="AI652" s="13"/>
    </row>
    <row r="653" spans="1:40" x14ac:dyDescent="0.2">
      <c r="C653" s="11"/>
      <c r="D653" s="154"/>
      <c r="E653" s="188"/>
      <c r="T653" s="259"/>
      <c r="U653" s="13"/>
      <c r="AI653" s="13"/>
    </row>
    <row r="654" spans="1:40" x14ac:dyDescent="0.2">
      <c r="C654" s="11"/>
      <c r="D654" s="11"/>
      <c r="AI654" s="13"/>
    </row>
    <row r="655" spans="1:40" x14ac:dyDescent="0.2">
      <c r="C655" s="11"/>
      <c r="D655" s="11"/>
      <c r="AI655" s="13"/>
    </row>
    <row r="656" spans="1:40" x14ac:dyDescent="0.2">
      <c r="C656" s="11"/>
      <c r="D656" s="11"/>
    </row>
    <row r="657" spans="3:4" x14ac:dyDescent="0.2">
      <c r="C657" s="11"/>
      <c r="D657" s="11"/>
    </row>
    <row r="658" spans="3:4" x14ac:dyDescent="0.2">
      <c r="C658" s="11"/>
      <c r="D658" s="11"/>
    </row>
  </sheetData>
  <autoFilter ref="A6:AN600" xr:uid="{0D0B596C-C7E9-4F2D-ACA6-C941EA49774F}"/>
  <sortState ref="A7:S540">
    <sortCondition ref="A7:A540"/>
  </sortState>
  <mergeCells count="3">
    <mergeCell ref="V3:W3"/>
    <mergeCell ref="AA2:AC2"/>
    <mergeCell ref="AA3:AC3"/>
  </mergeCells>
  <conditionalFormatting sqref="F653:R653 T653">
    <cfRule type="cellIs" dxfId="4" priority="5" operator="notEqual">
      <formula>0</formula>
    </cfRule>
  </conditionalFormatting>
  <pageMargins left="0.7" right="0.7" top="0.75" bottom="0.75" header="0.3" footer="0.3"/>
  <pageSetup scale="10" orientation="landscape" r:id="rId1"/>
  <headerFooter>
    <oddHeader>&amp;RExh. KTW-4 Walker WP12</oddHeader>
  </headerFooter>
  <ignoredErrors>
    <ignoredError sqref="D14:D22 D9:D11" numberStoredAsText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AB3C-2DFF-447D-BF9C-34DE2C204731}">
  <sheetPr>
    <tabColor theme="5" tint="0.39997558519241921"/>
  </sheetPr>
  <dimension ref="A2:Y66"/>
  <sheetViews>
    <sheetView workbookViewId="0">
      <pane xSplit="3" ySplit="5" topLeftCell="D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style="64" customWidth="1"/>
    <col min="2" max="2" width="10" style="64" bestFit="1" customWidth="1"/>
    <col min="3" max="3" width="9.140625" style="64"/>
    <col min="4" max="24" width="13.28515625" style="64" customWidth="1"/>
    <col min="25" max="25" width="15" style="140" bestFit="1" customWidth="1"/>
    <col min="26" max="16384" width="9.140625" style="64"/>
  </cols>
  <sheetData>
    <row r="2" spans="1:25" x14ac:dyDescent="0.25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2.75" x14ac:dyDescent="0.2">
      <c r="A3" s="16" t="s">
        <v>1171</v>
      </c>
      <c r="B3" s="149">
        <v>500181</v>
      </c>
      <c r="C3" s="39">
        <v>5</v>
      </c>
      <c r="D3" s="25">
        <v>-47505951.770000003</v>
      </c>
      <c r="E3" s="25">
        <v>-47724041.869999997</v>
      </c>
      <c r="F3" s="13">
        <v>-43100119.859999999</v>
      </c>
      <c r="G3" s="44">
        <v>-44237822.109999999</v>
      </c>
      <c r="H3" s="44">
        <v>-43128270.939999998</v>
      </c>
      <c r="I3" s="44">
        <v>-27310489.449999999</v>
      </c>
      <c r="J3" s="44">
        <v>-29290328.850000001</v>
      </c>
      <c r="K3" s="44">
        <v>-28926177.34</v>
      </c>
      <c r="L3" s="44">
        <v>-31396374.460000001</v>
      </c>
      <c r="M3" s="44">
        <v>-31970252.329999998</v>
      </c>
      <c r="N3" s="44">
        <v>-32883218.690000001</v>
      </c>
      <c r="O3" s="44">
        <v>-47543490.359999999</v>
      </c>
      <c r="P3" s="44">
        <v>-54364442.920000002</v>
      </c>
      <c r="Q3" s="44">
        <v>-54539033.520000003</v>
      </c>
      <c r="R3" s="44">
        <v>-51350586.530000001</v>
      </c>
      <c r="S3" s="44">
        <v>-52638864.829999998</v>
      </c>
      <c r="T3" s="44">
        <v>-51959670.880000003</v>
      </c>
      <c r="U3" s="44">
        <v>-45243751.729999997</v>
      </c>
      <c r="V3" s="44">
        <v>-46972607.600000001</v>
      </c>
      <c r="W3" s="44">
        <v>-46969175.270000003</v>
      </c>
      <c r="X3" s="44">
        <v>-41814328.57</v>
      </c>
      <c r="Y3" s="49">
        <f>X3/2+L3/2+SUM(M3:W3)/12</f>
        <v>-79641609.403333336</v>
      </c>
    </row>
    <row r="4" spans="1:25" x14ac:dyDescent="0.25">
      <c r="C4" s="145" t="s">
        <v>4010</v>
      </c>
      <c r="D4" s="141">
        <f>SUBTOTAL(9,D6:D70)</f>
        <v>-47505951.769999988</v>
      </c>
      <c r="E4" s="141">
        <f t="shared" ref="E4:X4" si="0">SUBTOTAL(9,E6:E70)</f>
        <v>-47724041.86999999</v>
      </c>
      <c r="F4" s="141">
        <f t="shared" si="0"/>
        <v>-43100119.859999999</v>
      </c>
      <c r="G4" s="141">
        <f t="shared" si="0"/>
        <v>-44237822.109999992</v>
      </c>
      <c r="H4" s="141">
        <f t="shared" si="0"/>
        <v>-43128270.940000005</v>
      </c>
      <c r="I4" s="141">
        <f t="shared" si="0"/>
        <v>-27310489.449999999</v>
      </c>
      <c r="J4" s="141">
        <f t="shared" si="0"/>
        <v>-29290328.850000001</v>
      </c>
      <c r="K4" s="141">
        <f t="shared" si="0"/>
        <v>-28926177.340000004</v>
      </c>
      <c r="L4" s="141">
        <f t="shared" si="0"/>
        <v>-31396374.460000008</v>
      </c>
      <c r="M4" s="141">
        <f t="shared" si="0"/>
        <v>-31970252.329999998</v>
      </c>
      <c r="N4" s="141">
        <f t="shared" si="0"/>
        <v>-32883218.690000001</v>
      </c>
      <c r="O4" s="141">
        <f t="shared" si="0"/>
        <v>-47543490.359999999</v>
      </c>
      <c r="P4" s="141">
        <f t="shared" si="0"/>
        <v>-54364442.920000002</v>
      </c>
      <c r="Q4" s="141">
        <f t="shared" si="0"/>
        <v>-54539033.519999996</v>
      </c>
      <c r="R4" s="141">
        <f t="shared" si="0"/>
        <v>-51350586.529999986</v>
      </c>
      <c r="S4" s="141">
        <f t="shared" si="0"/>
        <v>-52638864.830000006</v>
      </c>
      <c r="T4" s="141">
        <f t="shared" si="0"/>
        <v>-51959670.879999988</v>
      </c>
      <c r="U4" s="141">
        <f t="shared" si="0"/>
        <v>-45243751.730000004</v>
      </c>
      <c r="V4" s="141">
        <f t="shared" si="0"/>
        <v>-46972607.600000016</v>
      </c>
      <c r="W4" s="141">
        <f t="shared" si="0"/>
        <v>-46969175.270000003</v>
      </c>
      <c r="X4" s="141">
        <f t="shared" si="0"/>
        <v>-41814328.57</v>
      </c>
      <c r="Y4" s="49">
        <f>X4/2+L4/2+SUM(M4:W4)/12</f>
        <v>-79641609.403333336</v>
      </c>
    </row>
    <row r="5" spans="1:25" s="37" customFormat="1" ht="15.75" thickBot="1" x14ac:dyDescent="0.3">
      <c r="C5" s="144" t="s">
        <v>4011</v>
      </c>
      <c r="D5" s="146">
        <f>D3-D4</f>
        <v>0</v>
      </c>
      <c r="E5" s="146">
        <f t="shared" ref="E5:X5" si="1">E3-E4</f>
        <v>0</v>
      </c>
      <c r="F5" s="146">
        <f t="shared" si="1"/>
        <v>0</v>
      </c>
      <c r="G5" s="146">
        <f t="shared" si="1"/>
        <v>0</v>
      </c>
      <c r="H5" s="146">
        <f t="shared" si="1"/>
        <v>0</v>
      </c>
      <c r="I5" s="146">
        <f t="shared" si="1"/>
        <v>0</v>
      </c>
      <c r="J5" s="146">
        <f t="shared" si="1"/>
        <v>0</v>
      </c>
      <c r="K5" s="146">
        <f t="shared" si="1"/>
        <v>0</v>
      </c>
      <c r="L5" s="146">
        <f t="shared" si="1"/>
        <v>0</v>
      </c>
      <c r="M5" s="146">
        <f t="shared" si="1"/>
        <v>0</v>
      </c>
      <c r="N5" s="146">
        <f t="shared" si="1"/>
        <v>0</v>
      </c>
      <c r="O5" s="146">
        <f t="shared" si="1"/>
        <v>0</v>
      </c>
      <c r="P5" s="146">
        <f t="shared" si="1"/>
        <v>0</v>
      </c>
      <c r="Q5" s="146">
        <f t="shared" si="1"/>
        <v>0</v>
      </c>
      <c r="R5" s="146">
        <f t="shared" si="1"/>
        <v>0</v>
      </c>
      <c r="S5" s="146">
        <f t="shared" si="1"/>
        <v>0</v>
      </c>
      <c r="T5" s="146">
        <f t="shared" si="1"/>
        <v>0</v>
      </c>
      <c r="U5" s="146">
        <f t="shared" si="1"/>
        <v>0</v>
      </c>
      <c r="V5" s="146">
        <f t="shared" si="1"/>
        <v>0</v>
      </c>
      <c r="W5" s="146">
        <f t="shared" si="1"/>
        <v>0</v>
      </c>
      <c r="X5" s="146">
        <f t="shared" si="1"/>
        <v>0</v>
      </c>
      <c r="Y5" s="49">
        <f t="shared" ref="Y5" si="2">X5/2+D5/2+SUM(E5:W5)/12</f>
        <v>0</v>
      </c>
    </row>
    <row r="6" spans="1:25" ht="15.75" thickBot="1" x14ac:dyDescent="0.3">
      <c r="A6" s="59" t="s">
        <v>2595</v>
      </c>
      <c r="B6" s="76" t="s">
        <v>2596</v>
      </c>
      <c r="C6" s="58" t="s">
        <v>4</v>
      </c>
      <c r="D6" s="69">
        <v>-2208153</v>
      </c>
      <c r="E6" s="69">
        <v>-2208153</v>
      </c>
      <c r="F6" s="69">
        <v>-2208153</v>
      </c>
      <c r="G6" s="69">
        <v>-2208153</v>
      </c>
      <c r="H6" s="69">
        <v>-2208153</v>
      </c>
      <c r="I6" s="69">
        <v>-2208153</v>
      </c>
      <c r="J6" s="69">
        <v>-2208153</v>
      </c>
      <c r="K6" s="69">
        <v>-2208153</v>
      </c>
      <c r="L6" s="69">
        <v>-2208153</v>
      </c>
      <c r="M6" s="69">
        <v>-2208153</v>
      </c>
      <c r="N6" s="69">
        <v>-2208153</v>
      </c>
      <c r="O6" s="69">
        <v>-2222461</v>
      </c>
      <c r="P6" s="115">
        <v>-2222461</v>
      </c>
      <c r="Q6" s="115">
        <v>-2222461</v>
      </c>
      <c r="R6" s="115">
        <v>-2222461</v>
      </c>
      <c r="S6" s="115">
        <v>-2222461</v>
      </c>
      <c r="T6" s="115">
        <v>-2222461</v>
      </c>
      <c r="U6" s="115">
        <v>-2222461</v>
      </c>
      <c r="V6" s="115">
        <v>-2222461</v>
      </c>
      <c r="W6" s="115">
        <v>-2222461</v>
      </c>
      <c r="X6" s="115">
        <v>-2222461</v>
      </c>
      <c r="Y6" s="168">
        <f t="shared" ref="Y6:Y66" si="3">X6/2+L6/2+SUM(M6:W6)/12</f>
        <v>-4250178.25</v>
      </c>
    </row>
    <row r="7" spans="1:25" ht="15.75" thickBot="1" x14ac:dyDescent="0.3">
      <c r="A7" s="59" t="s">
        <v>2597</v>
      </c>
      <c r="B7" s="76" t="s">
        <v>2598</v>
      </c>
      <c r="C7" s="58" t="s">
        <v>4</v>
      </c>
      <c r="D7" s="68">
        <v>-88949.95</v>
      </c>
      <c r="E7" s="68">
        <v>-80604.899999999994</v>
      </c>
      <c r="F7" s="68">
        <v>-72259.850000000006</v>
      </c>
      <c r="G7" s="68">
        <v>-63914.8</v>
      </c>
      <c r="H7" s="68">
        <v>-55569.75</v>
      </c>
      <c r="I7" s="68">
        <v>-47224.7</v>
      </c>
      <c r="J7" s="68">
        <v>-38879.65</v>
      </c>
      <c r="K7" s="68">
        <v>-30534.6</v>
      </c>
      <c r="L7" s="68">
        <v>-22189.55</v>
      </c>
      <c r="M7" s="68">
        <v>-13844.5</v>
      </c>
      <c r="N7" s="68">
        <v>-5499.45</v>
      </c>
      <c r="O7" s="68">
        <v>-103017</v>
      </c>
      <c r="P7" s="114">
        <v>-94671.95</v>
      </c>
      <c r="Q7" s="114">
        <v>-78231.72</v>
      </c>
      <c r="R7" s="114">
        <v>-70340.259999999995</v>
      </c>
      <c r="S7" s="114">
        <v>-66449.2</v>
      </c>
      <c r="T7" s="114">
        <v>-57757.69</v>
      </c>
      <c r="U7" s="114">
        <v>-49066.18</v>
      </c>
      <c r="V7" s="114">
        <v>-40374.67</v>
      </c>
      <c r="W7" s="114">
        <v>-31683.16</v>
      </c>
      <c r="X7" s="114">
        <v>-22991.65</v>
      </c>
      <c r="Y7" s="168">
        <f t="shared" si="3"/>
        <v>-73501.915000000008</v>
      </c>
    </row>
    <row r="8" spans="1:25" ht="15.75" thickBot="1" x14ac:dyDescent="0.3">
      <c r="A8" s="59" t="s">
        <v>2599</v>
      </c>
      <c r="B8" s="76" t="s">
        <v>2600</v>
      </c>
      <c r="C8" s="58" t="s">
        <v>4</v>
      </c>
      <c r="D8" s="69">
        <v>-1751506</v>
      </c>
      <c r="E8" s="69">
        <v>-1751506</v>
      </c>
      <c r="F8" s="69">
        <v>-1751506</v>
      </c>
      <c r="G8" s="69">
        <v>-1751506</v>
      </c>
      <c r="H8" s="69">
        <v>-1751506</v>
      </c>
      <c r="I8" s="69">
        <v>-1751506</v>
      </c>
      <c r="J8" s="69">
        <v>-1751506</v>
      </c>
      <c r="K8" s="69">
        <v>-1751506</v>
      </c>
      <c r="L8" s="69">
        <v>-1751506</v>
      </c>
      <c r="M8" s="69">
        <v>-1751506</v>
      </c>
      <c r="N8" s="69">
        <v>-1751506</v>
      </c>
      <c r="O8" s="69">
        <v>-1729348</v>
      </c>
      <c r="P8" s="115">
        <v>-1729348</v>
      </c>
      <c r="Q8" s="115">
        <v>-1729348</v>
      </c>
      <c r="R8" s="115">
        <v>-1729348</v>
      </c>
      <c r="S8" s="115">
        <v>-1729348</v>
      </c>
      <c r="T8" s="115">
        <v>-1729348</v>
      </c>
      <c r="U8" s="115">
        <v>-1729348</v>
      </c>
      <c r="V8" s="115">
        <v>-1729348</v>
      </c>
      <c r="W8" s="115">
        <v>-1729348</v>
      </c>
      <c r="X8" s="115">
        <v>-1729348</v>
      </c>
      <c r="Y8" s="168">
        <f t="shared" si="3"/>
        <v>-3329355.666666667</v>
      </c>
    </row>
    <row r="9" spans="1:25" ht="15.75" thickBot="1" x14ac:dyDescent="0.3">
      <c r="A9" s="59" t="s">
        <v>3708</v>
      </c>
      <c r="B9" s="76" t="s">
        <v>3709</v>
      </c>
      <c r="C9" s="5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115"/>
      <c r="Q9" s="115"/>
      <c r="R9" s="115"/>
      <c r="S9" s="115"/>
      <c r="T9" s="115"/>
      <c r="U9" s="115"/>
      <c r="V9" s="115"/>
      <c r="W9" s="115"/>
      <c r="X9" s="115"/>
      <c r="Y9" s="168">
        <f t="shared" si="3"/>
        <v>0</v>
      </c>
    </row>
    <row r="10" spans="1:25" ht="15.75" thickBot="1" x14ac:dyDescent="0.3">
      <c r="A10" s="59" t="s">
        <v>2601</v>
      </c>
      <c r="B10" s="76" t="s">
        <v>2602</v>
      </c>
      <c r="C10" s="58" t="s">
        <v>4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68">
        <f t="shared" si="3"/>
        <v>0</v>
      </c>
    </row>
    <row r="11" spans="1:25" ht="15.75" thickBot="1" x14ac:dyDescent="0.3">
      <c r="A11" s="59" t="s">
        <v>2603</v>
      </c>
      <c r="B11" s="76" t="s">
        <v>2604</v>
      </c>
      <c r="C11" s="58" t="s">
        <v>4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68">
        <f t="shared" si="3"/>
        <v>0</v>
      </c>
    </row>
    <row r="12" spans="1:25" ht="15.75" thickBot="1" x14ac:dyDescent="0.3">
      <c r="A12" s="59" t="s">
        <v>2603</v>
      </c>
      <c r="B12" s="76" t="s">
        <v>2605</v>
      </c>
      <c r="C12" s="58" t="s">
        <v>4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68">
        <f t="shared" si="3"/>
        <v>0</v>
      </c>
    </row>
    <row r="13" spans="1:25" ht="15.75" thickBot="1" x14ac:dyDescent="0.3">
      <c r="A13" s="59" t="s">
        <v>3710</v>
      </c>
      <c r="B13" s="76" t="s">
        <v>3711</v>
      </c>
      <c r="C13" s="5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14"/>
      <c r="Q13" s="114"/>
      <c r="R13" s="114"/>
      <c r="S13" s="114"/>
      <c r="T13" s="114"/>
      <c r="U13" s="114"/>
      <c r="V13" s="114"/>
      <c r="W13" s="114"/>
      <c r="X13" s="114"/>
      <c r="Y13" s="168">
        <f t="shared" si="3"/>
        <v>0</v>
      </c>
    </row>
    <row r="14" spans="1:25" s="37" customFormat="1" ht="15.75" thickBot="1" x14ac:dyDescent="0.3">
      <c r="A14" s="151" t="s">
        <v>2606</v>
      </c>
      <c r="B14" s="152" t="s">
        <v>2607</v>
      </c>
      <c r="C14" s="153" t="s">
        <v>4</v>
      </c>
      <c r="D14" s="137">
        <v>-33111094</v>
      </c>
      <c r="E14" s="137">
        <v>-33111094</v>
      </c>
      <c r="F14" s="137">
        <v>-30142840</v>
      </c>
      <c r="G14" s="137">
        <v>-30142840</v>
      </c>
      <c r="H14" s="137">
        <v>-30142840</v>
      </c>
      <c r="I14" s="137">
        <v>-17577362</v>
      </c>
      <c r="J14" s="137">
        <v>-17577362</v>
      </c>
      <c r="K14" s="137">
        <v>-17577362</v>
      </c>
      <c r="L14" s="137">
        <v>-22403178</v>
      </c>
      <c r="M14" s="137">
        <v>-22403178</v>
      </c>
      <c r="N14" s="137">
        <v>-22403178</v>
      </c>
      <c r="O14" s="137">
        <v>-35015064</v>
      </c>
      <c r="P14" s="137">
        <v>-39225064</v>
      </c>
      <c r="Q14" s="137">
        <v>-39225064</v>
      </c>
      <c r="R14" s="137">
        <v>-37909272.909999996</v>
      </c>
      <c r="S14" s="137">
        <v>-37909272.909999996</v>
      </c>
      <c r="T14" s="137">
        <v>-37909272.909999996</v>
      </c>
      <c r="U14" s="137">
        <v>-34066835.460000001</v>
      </c>
      <c r="V14" s="137">
        <v>-34066835.460000001</v>
      </c>
      <c r="W14" s="137">
        <v>-34066835.460000001</v>
      </c>
      <c r="X14" s="137">
        <v>-30483709</v>
      </c>
      <c r="Y14" s="169">
        <f t="shared" si="3"/>
        <v>-57626766.259166658</v>
      </c>
    </row>
    <row r="15" spans="1:25" ht="15.75" thickBot="1" x14ac:dyDescent="0.3">
      <c r="A15" s="59" t="s">
        <v>2608</v>
      </c>
      <c r="B15" s="76" t="s">
        <v>2609</v>
      </c>
      <c r="C15" s="58" t="s">
        <v>4</v>
      </c>
      <c r="D15" s="68">
        <v>10803.43</v>
      </c>
      <c r="E15" s="68">
        <v>11081</v>
      </c>
      <c r="F15" s="68">
        <v>10721</v>
      </c>
      <c r="G15" s="68">
        <v>10165.17</v>
      </c>
      <c r="H15" s="68">
        <v>9615</v>
      </c>
      <c r="I15" s="68">
        <v>10721</v>
      </c>
      <c r="J15" s="68">
        <v>10473.43</v>
      </c>
      <c r="K15" s="68">
        <v>10721</v>
      </c>
      <c r="L15" s="68">
        <v>10801</v>
      </c>
      <c r="M15" s="68">
        <v>8878</v>
      </c>
      <c r="N15" s="68">
        <v>8878</v>
      </c>
      <c r="O15" s="68">
        <v>8878</v>
      </c>
      <c r="P15" s="114">
        <v>8538</v>
      </c>
      <c r="Q15" s="114">
        <v>8878</v>
      </c>
      <c r="R15" s="114">
        <v>9658</v>
      </c>
      <c r="S15" s="114">
        <v>8878</v>
      </c>
      <c r="T15" s="114">
        <v>8831.34</v>
      </c>
      <c r="U15" s="114">
        <v>7462.47</v>
      </c>
      <c r="V15" s="114">
        <v>8878</v>
      </c>
      <c r="W15" s="114">
        <v>10293.530000000001</v>
      </c>
      <c r="X15" s="114">
        <v>8878</v>
      </c>
      <c r="Y15" s="168">
        <f t="shared" si="3"/>
        <v>18010.445</v>
      </c>
    </row>
    <row r="16" spans="1:25" ht="15.75" thickBot="1" x14ac:dyDescent="0.3">
      <c r="A16" s="59" t="s">
        <v>3712</v>
      </c>
      <c r="B16" s="76" t="s">
        <v>3713</v>
      </c>
      <c r="C16" s="5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14"/>
      <c r="Q16" s="114"/>
      <c r="R16" s="114"/>
      <c r="S16" s="114"/>
      <c r="T16" s="114"/>
      <c r="U16" s="114"/>
      <c r="V16" s="114"/>
      <c r="W16" s="114"/>
      <c r="X16" s="114"/>
      <c r="Y16" s="168">
        <f t="shared" si="3"/>
        <v>0</v>
      </c>
    </row>
    <row r="17" spans="1:25" ht="15.75" thickBot="1" x14ac:dyDescent="0.3">
      <c r="A17" s="59" t="s">
        <v>2610</v>
      </c>
      <c r="B17" s="76" t="s">
        <v>2611</v>
      </c>
      <c r="C17" s="58" t="s">
        <v>4</v>
      </c>
      <c r="D17" s="69">
        <v>-842100</v>
      </c>
      <c r="E17" s="69">
        <v>-839307.13</v>
      </c>
      <c r="F17" s="69">
        <v>-836514.26</v>
      </c>
      <c r="G17" s="69">
        <v>-833671.39</v>
      </c>
      <c r="H17" s="69">
        <v>-830878.52</v>
      </c>
      <c r="I17" s="69">
        <v>-828085.65</v>
      </c>
      <c r="J17" s="69">
        <v>-825242.78</v>
      </c>
      <c r="K17" s="69">
        <v>-822032.01</v>
      </c>
      <c r="L17" s="69">
        <v>-819239.14</v>
      </c>
      <c r="M17" s="69">
        <v>-816371.27</v>
      </c>
      <c r="N17" s="69">
        <v>-813322.96</v>
      </c>
      <c r="O17" s="69">
        <v>-810402.37</v>
      </c>
      <c r="P17" s="115">
        <v>-807431.78</v>
      </c>
      <c r="Q17" s="115">
        <v>-804511.19</v>
      </c>
      <c r="R17" s="115">
        <v>-801590.6</v>
      </c>
      <c r="S17" s="115">
        <v>-798620.01</v>
      </c>
      <c r="T17" s="115">
        <v>-795699.42</v>
      </c>
      <c r="U17" s="115">
        <v>-792778.83</v>
      </c>
      <c r="V17" s="115">
        <v>-789828.24</v>
      </c>
      <c r="W17" s="115">
        <v>-786827.65</v>
      </c>
      <c r="X17" s="115">
        <v>-783907.06</v>
      </c>
      <c r="Y17" s="168">
        <f t="shared" si="3"/>
        <v>-1536355.1266666669</v>
      </c>
    </row>
    <row r="18" spans="1:25" ht="15.75" thickBot="1" x14ac:dyDescent="0.3">
      <c r="A18" s="59" t="s">
        <v>2612</v>
      </c>
      <c r="B18" s="76" t="s">
        <v>2613</v>
      </c>
      <c r="C18" s="58" t="s">
        <v>4</v>
      </c>
      <c r="D18" s="68">
        <v>-286438.57</v>
      </c>
      <c r="E18" s="68">
        <v>-333544.40999999997</v>
      </c>
      <c r="F18" s="68">
        <v>-395929.3</v>
      </c>
      <c r="G18" s="68">
        <v>-471576.77</v>
      </c>
      <c r="H18" s="68">
        <v>-444680.47</v>
      </c>
      <c r="I18" s="68">
        <v>-412980.66</v>
      </c>
      <c r="J18" s="68">
        <v>-364643.06</v>
      </c>
      <c r="K18" s="68">
        <v>-345770.61</v>
      </c>
      <c r="L18" s="68">
        <v>-371392.44</v>
      </c>
      <c r="M18" s="68">
        <v>-342029.03</v>
      </c>
      <c r="N18" s="68">
        <v>-523271.48</v>
      </c>
      <c r="O18" s="68">
        <v>-468730.17</v>
      </c>
      <c r="P18" s="114">
        <v>-444083.59</v>
      </c>
      <c r="Q18" s="114">
        <v>-402875.95</v>
      </c>
      <c r="R18" s="114">
        <v>-458919.65</v>
      </c>
      <c r="S18" s="114">
        <v>-364305.56</v>
      </c>
      <c r="T18" s="114">
        <v>-378128.1</v>
      </c>
      <c r="U18" s="114">
        <v>-386329.97</v>
      </c>
      <c r="V18" s="114">
        <v>-297436.33</v>
      </c>
      <c r="W18" s="114">
        <v>-276691.14</v>
      </c>
      <c r="X18" s="114">
        <v>-335662.67</v>
      </c>
      <c r="Y18" s="168">
        <f t="shared" si="3"/>
        <v>-715427.63583333325</v>
      </c>
    </row>
    <row r="19" spans="1:25" ht="15.75" thickBot="1" x14ac:dyDescent="0.3">
      <c r="A19" s="59" t="s">
        <v>2614</v>
      </c>
      <c r="B19" s="76" t="s">
        <v>2615</v>
      </c>
      <c r="C19" s="58" t="s">
        <v>4</v>
      </c>
      <c r="D19" s="69">
        <v>-162363.23000000001</v>
      </c>
      <c r="E19" s="69">
        <v>-156570.35999999999</v>
      </c>
      <c r="F19" s="69">
        <v>-156777.49</v>
      </c>
      <c r="G19" s="69">
        <v>-153934.62</v>
      </c>
      <c r="H19" s="69">
        <v>-151141.75</v>
      </c>
      <c r="I19" s="69">
        <v>-147973.88</v>
      </c>
      <c r="J19" s="69">
        <v>-145131.01</v>
      </c>
      <c r="K19" s="69">
        <v>-142338.14000000001</v>
      </c>
      <c r="L19" s="69">
        <v>-139545.26999999999</v>
      </c>
      <c r="M19" s="69">
        <v>-136677.4</v>
      </c>
      <c r="N19" s="69">
        <v>-133629.09</v>
      </c>
      <c r="O19" s="69">
        <v>-130708.8</v>
      </c>
      <c r="P19" s="115">
        <v>-127737.91</v>
      </c>
      <c r="Q19" s="115">
        <v>-124442.32</v>
      </c>
      <c r="R19" s="115">
        <v>-121521.73</v>
      </c>
      <c r="S19" s="115">
        <v>-118551.14</v>
      </c>
      <c r="T19" s="115">
        <v>-115630.55</v>
      </c>
      <c r="U19" s="115">
        <v>-112709.96</v>
      </c>
      <c r="V19" s="115">
        <v>-109759.37</v>
      </c>
      <c r="W19" s="115">
        <v>-106758.78</v>
      </c>
      <c r="X19" s="115">
        <v>-103838.19</v>
      </c>
      <c r="Y19" s="168">
        <f t="shared" si="3"/>
        <v>-233202.3175</v>
      </c>
    </row>
    <row r="20" spans="1:25" ht="15.75" thickBot="1" x14ac:dyDescent="0.3">
      <c r="A20" s="59" t="s">
        <v>3714</v>
      </c>
      <c r="B20" s="76" t="s">
        <v>3715</v>
      </c>
      <c r="C20" s="5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15"/>
      <c r="Q20" s="115"/>
      <c r="R20" s="115"/>
      <c r="S20" s="115"/>
      <c r="T20" s="115"/>
      <c r="U20" s="115"/>
      <c r="V20" s="115"/>
      <c r="W20" s="115"/>
      <c r="X20" s="115"/>
      <c r="Y20" s="168">
        <f t="shared" si="3"/>
        <v>0</v>
      </c>
    </row>
    <row r="21" spans="1:25" ht="15.75" thickBot="1" x14ac:dyDescent="0.3">
      <c r="A21" s="59" t="s">
        <v>2616</v>
      </c>
      <c r="B21" s="76" t="s">
        <v>2617</v>
      </c>
      <c r="C21" s="58" t="s">
        <v>4</v>
      </c>
      <c r="D21" s="68">
        <v>-210589.89</v>
      </c>
      <c r="E21" s="68">
        <v>-206688.33</v>
      </c>
      <c r="F21" s="68">
        <v>-202636.77</v>
      </c>
      <c r="G21" s="68">
        <v>-194663.96</v>
      </c>
      <c r="H21" s="68">
        <v>-190762.4</v>
      </c>
      <c r="I21" s="68">
        <v>-186748.34</v>
      </c>
      <c r="J21" s="68">
        <v>-181854.57</v>
      </c>
      <c r="K21" s="68">
        <v>-175365.29</v>
      </c>
      <c r="L21" s="68">
        <v>-170508.96</v>
      </c>
      <c r="M21" s="68">
        <v>-162885.18</v>
      </c>
      <c r="N21" s="68">
        <v>-147048.15</v>
      </c>
      <c r="O21" s="68">
        <v>-139603.51</v>
      </c>
      <c r="P21" s="114">
        <v>-135066.81</v>
      </c>
      <c r="Q21" s="114">
        <v>-131020.53</v>
      </c>
      <c r="R21" s="114">
        <v>-126724.25</v>
      </c>
      <c r="S21" s="114">
        <v>-121629.56</v>
      </c>
      <c r="T21" s="114">
        <v>-117583.28</v>
      </c>
      <c r="U21" s="114">
        <v>-116159.92</v>
      </c>
      <c r="V21" s="114">
        <v>-114491.53</v>
      </c>
      <c r="W21" s="114">
        <v>-114060.85</v>
      </c>
      <c r="X21" s="114">
        <v>-110925.98</v>
      </c>
      <c r="Y21" s="168">
        <f t="shared" si="3"/>
        <v>-259573.60083333333</v>
      </c>
    </row>
    <row r="22" spans="1:25" ht="15.75" thickBot="1" x14ac:dyDescent="0.3">
      <c r="A22" s="59" t="s">
        <v>2618</v>
      </c>
      <c r="B22" s="76" t="s">
        <v>2619</v>
      </c>
      <c r="C22" s="58" t="s">
        <v>4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-2233.77</v>
      </c>
      <c r="M22" s="69">
        <v>0</v>
      </c>
      <c r="N22" s="69">
        <v>0</v>
      </c>
      <c r="O22" s="69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68">
        <f t="shared" si="3"/>
        <v>-1116.885</v>
      </c>
    </row>
    <row r="23" spans="1:25" ht="15.75" thickBot="1" x14ac:dyDescent="0.3">
      <c r="A23" s="59" t="s">
        <v>2620</v>
      </c>
      <c r="B23" s="76" t="s">
        <v>2621</v>
      </c>
      <c r="C23" s="58" t="s">
        <v>4</v>
      </c>
      <c r="D23" s="68">
        <v>-1088158.9099999999</v>
      </c>
      <c r="E23" s="68">
        <v>-1085144.1599999999</v>
      </c>
      <c r="F23" s="68">
        <v>-1074955.58</v>
      </c>
      <c r="G23" s="68">
        <v>-1074762.58</v>
      </c>
      <c r="H23" s="68">
        <v>-1073262.1000000001</v>
      </c>
      <c r="I23" s="68">
        <v>-1064303.29</v>
      </c>
      <c r="J23" s="68">
        <v>-1046304.98</v>
      </c>
      <c r="K23" s="68">
        <v>-1030436.91</v>
      </c>
      <c r="L23" s="68">
        <v>-1015177.38</v>
      </c>
      <c r="M23" s="68">
        <v>-1007741.23</v>
      </c>
      <c r="N23" s="68">
        <v>-990458.81</v>
      </c>
      <c r="O23" s="68">
        <v>-978853.57</v>
      </c>
      <c r="P23" s="114">
        <v>-963734.21</v>
      </c>
      <c r="Q23" s="114">
        <v>-955134.49</v>
      </c>
      <c r="R23" s="114">
        <v>-930930.07</v>
      </c>
      <c r="S23" s="114">
        <v>-925554.47</v>
      </c>
      <c r="T23" s="114">
        <v>-918791.07</v>
      </c>
      <c r="U23" s="114">
        <v>-889376.68</v>
      </c>
      <c r="V23" s="114">
        <v>-847342.43</v>
      </c>
      <c r="W23" s="114">
        <v>-841473.19</v>
      </c>
      <c r="X23" s="114">
        <v>-822581.87</v>
      </c>
      <c r="Y23" s="168">
        <f t="shared" si="3"/>
        <v>-1772995.4766666666</v>
      </c>
    </row>
    <row r="24" spans="1:25" ht="15.75" thickBot="1" x14ac:dyDescent="0.3">
      <c r="A24" s="151" t="s">
        <v>1507</v>
      </c>
      <c r="B24" s="152" t="s">
        <v>1508</v>
      </c>
      <c r="C24" s="153" t="s">
        <v>4</v>
      </c>
      <c r="D24" s="137">
        <v>0</v>
      </c>
      <c r="E24" s="137">
        <v>0</v>
      </c>
      <c r="F24" s="137">
        <v>2028755</v>
      </c>
      <c r="G24" s="137">
        <v>0</v>
      </c>
      <c r="H24" s="137">
        <v>0</v>
      </c>
      <c r="I24" s="137">
        <v>1989248</v>
      </c>
      <c r="J24" s="137">
        <v>0</v>
      </c>
      <c r="K24" s="137">
        <v>0</v>
      </c>
      <c r="L24" s="137">
        <v>1882618</v>
      </c>
      <c r="M24" s="137">
        <v>1882618</v>
      </c>
      <c r="N24" s="137">
        <v>1882618</v>
      </c>
      <c r="O24" s="137">
        <v>1785442</v>
      </c>
      <c r="P24" s="137">
        <v>0</v>
      </c>
      <c r="Q24" s="137">
        <v>0</v>
      </c>
      <c r="R24" s="137">
        <v>1717580</v>
      </c>
      <c r="S24" s="137">
        <v>0</v>
      </c>
      <c r="T24" s="137">
        <v>0</v>
      </c>
      <c r="U24" s="137">
        <v>1658270</v>
      </c>
      <c r="V24" s="137">
        <v>0</v>
      </c>
      <c r="W24" s="137">
        <v>0</v>
      </c>
      <c r="X24" s="137">
        <v>1551145</v>
      </c>
      <c r="Y24" s="168">
        <f t="shared" si="3"/>
        <v>2460758.8333333335</v>
      </c>
    </row>
    <row r="25" spans="1:25" ht="15.75" thickBot="1" x14ac:dyDescent="0.3">
      <c r="A25" s="59" t="s">
        <v>3716</v>
      </c>
      <c r="B25" s="76" t="s">
        <v>3717</v>
      </c>
      <c r="C25" s="5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15"/>
      <c r="Q25" s="115"/>
      <c r="R25" s="115"/>
      <c r="S25" s="115"/>
      <c r="T25" s="115"/>
      <c r="U25" s="115"/>
      <c r="V25" s="115"/>
      <c r="W25" s="115"/>
      <c r="X25" s="115"/>
      <c r="Y25" s="168">
        <f t="shared" si="3"/>
        <v>0</v>
      </c>
    </row>
    <row r="26" spans="1:25" ht="15.75" thickBot="1" x14ac:dyDescent="0.3">
      <c r="A26" s="59" t="s">
        <v>2975</v>
      </c>
      <c r="B26" s="76" t="s">
        <v>2976</v>
      </c>
      <c r="C26" s="58" t="s">
        <v>4</v>
      </c>
      <c r="D26" s="68"/>
      <c r="E26" s="68"/>
      <c r="F26" s="68"/>
      <c r="G26" s="68"/>
      <c r="H26" s="68"/>
      <c r="I26" s="68"/>
      <c r="J26" s="68"/>
      <c r="K26" s="68"/>
      <c r="L26" s="68"/>
      <c r="M26" s="68">
        <v>-1601.34</v>
      </c>
      <c r="N26" s="68">
        <v>-1601.34</v>
      </c>
      <c r="O26" s="68">
        <v>-1601.34</v>
      </c>
      <c r="P26" s="114">
        <v>-1601.34</v>
      </c>
      <c r="Q26" s="114">
        <v>-1601.34</v>
      </c>
      <c r="R26" s="114">
        <v>-1601.34</v>
      </c>
      <c r="S26" s="114">
        <v>-1601.34</v>
      </c>
      <c r="T26" s="114">
        <v>-1601.34</v>
      </c>
      <c r="U26" s="114">
        <v>-1601.34</v>
      </c>
      <c r="V26" s="114">
        <v>-1601.34</v>
      </c>
      <c r="W26" s="114">
        <v>-1601.34</v>
      </c>
      <c r="X26" s="114">
        <v>-1601.34</v>
      </c>
      <c r="Y26" s="168">
        <f t="shared" si="3"/>
        <v>-2268.5649999999996</v>
      </c>
    </row>
    <row r="27" spans="1:25" ht="15.75" thickBot="1" x14ac:dyDescent="0.3">
      <c r="A27" s="59" t="s">
        <v>3718</v>
      </c>
      <c r="B27" s="76" t="s">
        <v>3719</v>
      </c>
      <c r="C27" s="5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114"/>
      <c r="Q27" s="114"/>
      <c r="R27" s="114"/>
      <c r="S27" s="117"/>
      <c r="T27" s="117"/>
      <c r="U27" s="117"/>
      <c r="V27" s="114"/>
      <c r="W27" s="114"/>
      <c r="X27" s="114"/>
      <c r="Y27" s="168">
        <f t="shared" si="3"/>
        <v>0</v>
      </c>
    </row>
    <row r="28" spans="1:25" ht="15.75" thickBot="1" x14ac:dyDescent="0.3">
      <c r="A28" s="59" t="s">
        <v>3720</v>
      </c>
      <c r="B28" s="76" t="s">
        <v>3721</v>
      </c>
      <c r="C28" s="5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114"/>
      <c r="Q28" s="114"/>
      <c r="R28" s="114"/>
      <c r="S28" s="116"/>
      <c r="T28" s="116"/>
      <c r="U28" s="116"/>
      <c r="V28" s="114"/>
      <c r="W28" s="114"/>
      <c r="X28" s="114"/>
      <c r="Y28" s="168">
        <f t="shared" si="3"/>
        <v>0</v>
      </c>
    </row>
    <row r="29" spans="1:25" ht="15.75" thickBot="1" x14ac:dyDescent="0.3">
      <c r="A29" s="59" t="s">
        <v>3722</v>
      </c>
      <c r="B29" s="76" t="s">
        <v>3723</v>
      </c>
      <c r="C29" s="5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114"/>
      <c r="Q29" s="114"/>
      <c r="R29" s="114"/>
      <c r="S29" s="116"/>
      <c r="T29" s="116"/>
      <c r="U29" s="116"/>
      <c r="V29" s="114"/>
      <c r="W29" s="114"/>
      <c r="X29" s="114"/>
      <c r="Y29" s="168">
        <f t="shared" si="3"/>
        <v>0</v>
      </c>
    </row>
    <row r="30" spans="1:25" ht="15.75" thickBot="1" x14ac:dyDescent="0.3">
      <c r="A30" s="59" t="s">
        <v>2622</v>
      </c>
      <c r="B30" s="76" t="s">
        <v>2623</v>
      </c>
      <c r="C30" s="58" t="s">
        <v>4</v>
      </c>
      <c r="D30" s="69">
        <v>-13000</v>
      </c>
      <c r="E30" s="69">
        <v>-26000</v>
      </c>
      <c r="F30" s="69">
        <v>-39000</v>
      </c>
      <c r="G30" s="69">
        <v>-13000</v>
      </c>
      <c r="H30" s="69">
        <v>-26000</v>
      </c>
      <c r="I30" s="69">
        <v>-39000</v>
      </c>
      <c r="J30" s="69">
        <v>-13000</v>
      </c>
      <c r="K30" s="69">
        <v>-26000</v>
      </c>
      <c r="L30" s="69">
        <v>-39000</v>
      </c>
      <c r="M30" s="69">
        <v>-13000</v>
      </c>
      <c r="N30" s="69">
        <v>-26000</v>
      </c>
      <c r="O30" s="69">
        <v>-39000</v>
      </c>
      <c r="P30" s="115">
        <v>-13300</v>
      </c>
      <c r="Q30" s="115">
        <v>-26600</v>
      </c>
      <c r="R30" s="115">
        <v>-39900</v>
      </c>
      <c r="S30" s="115">
        <v>-13300</v>
      </c>
      <c r="T30" s="115">
        <v>-26600</v>
      </c>
      <c r="U30" s="115">
        <v>-39900</v>
      </c>
      <c r="V30" s="115">
        <v>-13300</v>
      </c>
      <c r="W30" s="115">
        <v>-26600</v>
      </c>
      <c r="X30" s="115">
        <v>-39900</v>
      </c>
      <c r="Y30" s="168">
        <f t="shared" si="3"/>
        <v>-62575</v>
      </c>
    </row>
    <row r="31" spans="1:25" ht="15.75" thickBot="1" x14ac:dyDescent="0.3">
      <c r="A31" s="59" t="s">
        <v>3724</v>
      </c>
      <c r="B31" s="76" t="s">
        <v>3725</v>
      </c>
      <c r="C31" s="5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15"/>
      <c r="Q31" s="115"/>
      <c r="R31" s="115"/>
      <c r="S31" s="115"/>
      <c r="T31" s="115"/>
      <c r="U31" s="115"/>
      <c r="V31" s="115"/>
      <c r="W31" s="115"/>
      <c r="X31" s="115"/>
      <c r="Y31" s="168">
        <f t="shared" si="3"/>
        <v>0</v>
      </c>
    </row>
    <row r="32" spans="1:25" ht="15.75" thickBot="1" x14ac:dyDescent="0.3">
      <c r="A32" s="59" t="s">
        <v>2624</v>
      </c>
      <c r="B32" s="76" t="s">
        <v>2625</v>
      </c>
      <c r="C32" s="58" t="s">
        <v>4</v>
      </c>
      <c r="D32" s="68">
        <v>-75375</v>
      </c>
      <c r="E32" s="68">
        <v>-150750</v>
      </c>
      <c r="F32" s="68">
        <v>-226125</v>
      </c>
      <c r="G32" s="68">
        <v>-301500</v>
      </c>
      <c r="H32" s="68">
        <v>-376875</v>
      </c>
      <c r="I32" s="68">
        <v>-452250</v>
      </c>
      <c r="J32" s="68">
        <v>-527625</v>
      </c>
      <c r="K32" s="68">
        <v>-479239.33</v>
      </c>
      <c r="L32" s="68">
        <v>0</v>
      </c>
      <c r="M32" s="68">
        <v>0</v>
      </c>
      <c r="N32" s="68">
        <v>0</v>
      </c>
      <c r="O32" s="68">
        <v>0</v>
      </c>
      <c r="P32" s="114">
        <v>-62100</v>
      </c>
      <c r="Q32" s="114">
        <v>-124200</v>
      </c>
      <c r="R32" s="114">
        <v>-186300</v>
      </c>
      <c r="S32" s="114">
        <v>-248400</v>
      </c>
      <c r="T32" s="114">
        <v>-304151.67</v>
      </c>
      <c r="U32" s="114">
        <v>0</v>
      </c>
      <c r="V32" s="114">
        <v>0</v>
      </c>
      <c r="W32" s="114">
        <v>0</v>
      </c>
      <c r="X32" s="114">
        <v>0</v>
      </c>
      <c r="Y32" s="168">
        <f t="shared" si="3"/>
        <v>-77095.972499999989</v>
      </c>
    </row>
    <row r="33" spans="1:25" ht="15.75" thickBot="1" x14ac:dyDescent="0.3">
      <c r="A33" s="59" t="s">
        <v>2626</v>
      </c>
      <c r="B33" s="76" t="s">
        <v>2627</v>
      </c>
      <c r="C33" s="58" t="s">
        <v>4</v>
      </c>
      <c r="D33" s="69">
        <v>-341827</v>
      </c>
      <c r="E33" s="69">
        <v>-341827</v>
      </c>
      <c r="F33" s="69">
        <v>-344903</v>
      </c>
      <c r="G33" s="69">
        <v>-344903</v>
      </c>
      <c r="H33" s="69">
        <v>-344903</v>
      </c>
      <c r="I33" s="69">
        <v>-348007</v>
      </c>
      <c r="J33" s="69">
        <v>-348007</v>
      </c>
      <c r="K33" s="69">
        <v>-348007</v>
      </c>
      <c r="L33" s="69">
        <v>-351139</v>
      </c>
      <c r="M33" s="69">
        <v>-351139</v>
      </c>
      <c r="N33" s="69">
        <v>-351139</v>
      </c>
      <c r="O33" s="69">
        <v>-354299</v>
      </c>
      <c r="P33" s="115">
        <v>-354299</v>
      </c>
      <c r="Q33" s="115">
        <v>-354299</v>
      </c>
      <c r="R33" s="115">
        <v>-357488</v>
      </c>
      <c r="S33" s="115">
        <v>-357488</v>
      </c>
      <c r="T33" s="115">
        <v>-357488</v>
      </c>
      <c r="U33" s="115">
        <v>-360705</v>
      </c>
      <c r="V33" s="115">
        <v>-360705</v>
      </c>
      <c r="W33" s="115">
        <v>-360705</v>
      </c>
      <c r="X33" s="115">
        <v>-363951.35</v>
      </c>
      <c r="Y33" s="168">
        <f t="shared" si="3"/>
        <v>-684191.34166666667</v>
      </c>
    </row>
    <row r="34" spans="1:25" ht="15.75" thickBot="1" x14ac:dyDescent="0.3">
      <c r="A34" s="59" t="s">
        <v>2628</v>
      </c>
      <c r="B34" s="76" t="s">
        <v>2629</v>
      </c>
      <c r="C34" s="58" t="s">
        <v>4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68">
        <f t="shared" si="3"/>
        <v>0</v>
      </c>
    </row>
    <row r="35" spans="1:25" ht="15.75" thickBot="1" x14ac:dyDescent="0.3">
      <c r="A35" s="59" t="s">
        <v>3726</v>
      </c>
      <c r="B35" s="76" t="s">
        <v>3727</v>
      </c>
      <c r="C35" s="5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114"/>
      <c r="Q35" s="114"/>
      <c r="R35" s="114"/>
      <c r="S35" s="114"/>
      <c r="T35" s="114"/>
      <c r="U35" s="114"/>
      <c r="V35" s="114"/>
      <c r="W35" s="114"/>
      <c r="X35" s="114"/>
      <c r="Y35" s="168">
        <f t="shared" si="3"/>
        <v>0</v>
      </c>
    </row>
    <row r="36" spans="1:25" ht="15.75" thickBot="1" x14ac:dyDescent="0.3">
      <c r="A36" s="59" t="s">
        <v>2630</v>
      </c>
      <c r="B36" s="76" t="s">
        <v>2631</v>
      </c>
      <c r="C36" s="58" t="s">
        <v>4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68">
        <f t="shared" si="3"/>
        <v>0</v>
      </c>
    </row>
    <row r="37" spans="1:25" ht="15.75" thickBot="1" x14ac:dyDescent="0.3">
      <c r="A37" s="59" t="s">
        <v>3728</v>
      </c>
      <c r="B37" s="76" t="s">
        <v>3729</v>
      </c>
      <c r="C37" s="5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15"/>
      <c r="Q37" s="115"/>
      <c r="R37" s="115"/>
      <c r="S37" s="115"/>
      <c r="T37" s="115"/>
      <c r="U37" s="115"/>
      <c r="V37" s="115"/>
      <c r="W37" s="115"/>
      <c r="X37" s="115"/>
      <c r="Y37" s="168">
        <f t="shared" si="3"/>
        <v>0</v>
      </c>
    </row>
    <row r="38" spans="1:25" ht="15.75" thickBot="1" x14ac:dyDescent="0.3">
      <c r="A38" s="59" t="s">
        <v>3730</v>
      </c>
      <c r="B38" s="76" t="s">
        <v>3731</v>
      </c>
      <c r="C38" s="5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15"/>
      <c r="Q38" s="115"/>
      <c r="R38" s="115"/>
      <c r="S38" s="115"/>
      <c r="T38" s="115"/>
      <c r="U38" s="115"/>
      <c r="V38" s="115"/>
      <c r="W38" s="115"/>
      <c r="X38" s="115"/>
      <c r="Y38" s="168">
        <f t="shared" si="3"/>
        <v>0</v>
      </c>
    </row>
    <row r="39" spans="1:25" ht="15.75" thickBot="1" x14ac:dyDescent="0.3">
      <c r="A39" s="59" t="s">
        <v>2632</v>
      </c>
      <c r="B39" s="76" t="s">
        <v>2633</v>
      </c>
      <c r="C39" s="58" t="s">
        <v>4</v>
      </c>
      <c r="D39" s="68">
        <v>1200</v>
      </c>
      <c r="E39" s="68">
        <v>1800</v>
      </c>
      <c r="F39" s="68">
        <v>2600</v>
      </c>
      <c r="G39" s="68">
        <v>600</v>
      </c>
      <c r="H39" s="68">
        <v>800</v>
      </c>
      <c r="I39" s="68">
        <v>900</v>
      </c>
      <c r="J39" s="68">
        <v>1500</v>
      </c>
      <c r="K39" s="68">
        <v>1500</v>
      </c>
      <c r="L39" s="68">
        <v>1700</v>
      </c>
      <c r="M39" s="68">
        <v>1900</v>
      </c>
      <c r="N39" s="68">
        <v>2200</v>
      </c>
      <c r="O39" s="68">
        <v>2700</v>
      </c>
      <c r="P39" s="114">
        <v>3500</v>
      </c>
      <c r="Q39" s="114">
        <v>1000</v>
      </c>
      <c r="R39" s="114">
        <v>1400</v>
      </c>
      <c r="S39" s="114">
        <v>1400</v>
      </c>
      <c r="T39" s="114">
        <v>1700</v>
      </c>
      <c r="U39" s="114">
        <v>2200</v>
      </c>
      <c r="V39" s="114">
        <v>2500</v>
      </c>
      <c r="W39" s="114">
        <v>3000</v>
      </c>
      <c r="X39" s="114">
        <v>4000</v>
      </c>
      <c r="Y39" s="168">
        <f t="shared" si="3"/>
        <v>4808.333333333333</v>
      </c>
    </row>
    <row r="40" spans="1:25" ht="15.75" thickBot="1" x14ac:dyDescent="0.3">
      <c r="A40" s="59" t="s">
        <v>2634</v>
      </c>
      <c r="B40" s="76" t="s">
        <v>2635</v>
      </c>
      <c r="C40" s="58" t="s">
        <v>4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68">
        <f t="shared" si="3"/>
        <v>0</v>
      </c>
    </row>
    <row r="41" spans="1:25" ht="15.75" thickBot="1" x14ac:dyDescent="0.3">
      <c r="A41" s="59" t="s">
        <v>2636</v>
      </c>
      <c r="B41" s="76" t="s">
        <v>2637</v>
      </c>
      <c r="C41" s="58" t="s">
        <v>4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68">
        <f t="shared" si="3"/>
        <v>0</v>
      </c>
    </row>
    <row r="42" spans="1:25" ht="15.75" thickBot="1" x14ac:dyDescent="0.3">
      <c r="A42" s="59" t="s">
        <v>2638</v>
      </c>
      <c r="B42" s="76" t="s">
        <v>2639</v>
      </c>
      <c r="C42" s="58" t="s">
        <v>4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114"/>
      <c r="Q42" s="114"/>
      <c r="R42" s="114"/>
      <c r="S42" s="117"/>
      <c r="T42" s="117"/>
      <c r="U42" s="117"/>
      <c r="V42" s="114"/>
      <c r="W42" s="114"/>
      <c r="X42" s="114"/>
      <c r="Y42" s="168">
        <f t="shared" si="3"/>
        <v>0</v>
      </c>
    </row>
    <row r="43" spans="1:25" ht="15.75" thickBot="1" x14ac:dyDescent="0.3">
      <c r="A43" s="59" t="s">
        <v>3732</v>
      </c>
      <c r="B43" s="76" t="s">
        <v>3733</v>
      </c>
      <c r="C43" s="5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114"/>
      <c r="Q43" s="114"/>
      <c r="R43" s="114"/>
      <c r="S43" s="117"/>
      <c r="T43" s="117"/>
      <c r="U43" s="117"/>
      <c r="V43" s="114"/>
      <c r="W43" s="114"/>
      <c r="X43" s="114"/>
      <c r="Y43" s="168">
        <f t="shared" si="3"/>
        <v>0</v>
      </c>
    </row>
    <row r="44" spans="1:25" ht="15.75" thickBot="1" x14ac:dyDescent="0.3">
      <c r="A44" s="59" t="s">
        <v>2640</v>
      </c>
      <c r="B44" s="76" t="s">
        <v>2641</v>
      </c>
      <c r="C44" s="58" t="s">
        <v>4</v>
      </c>
      <c r="D44" s="69">
        <v>-1394694.2</v>
      </c>
      <c r="E44" s="69">
        <v>-1465141.28</v>
      </c>
      <c r="F44" s="69">
        <v>-1552954.23</v>
      </c>
      <c r="G44" s="69">
        <v>-1543113.75</v>
      </c>
      <c r="H44" s="69">
        <v>-1452228.72</v>
      </c>
      <c r="I44" s="69">
        <v>-1344684.84</v>
      </c>
      <c r="J44" s="69">
        <v>-1269106.18</v>
      </c>
      <c r="K44" s="69">
        <v>-1277793.93</v>
      </c>
      <c r="L44" s="69">
        <v>-1259282.33</v>
      </c>
      <c r="M44" s="69">
        <v>-1391308.9</v>
      </c>
      <c r="N44" s="69">
        <v>-1167449.69</v>
      </c>
      <c r="O44" s="69">
        <v>-1289146.79</v>
      </c>
      <c r="P44" s="115">
        <v>-1325627.44</v>
      </c>
      <c r="Q44" s="115">
        <v>-1456062.07</v>
      </c>
      <c r="R44" s="115">
        <v>-1454683.91</v>
      </c>
      <c r="S44" s="114">
        <v>-1633730.93</v>
      </c>
      <c r="T44" s="114">
        <v>-1580585.54</v>
      </c>
      <c r="U44" s="114">
        <v>-1469313.29</v>
      </c>
      <c r="V44" s="115">
        <v>-1443224.93</v>
      </c>
      <c r="W44" s="115">
        <v>-1444276.96</v>
      </c>
      <c r="X44" s="115">
        <v>-1401079.18</v>
      </c>
      <c r="Y44" s="168">
        <f t="shared" si="3"/>
        <v>-2634798.2924999995</v>
      </c>
    </row>
    <row r="45" spans="1:25" ht="15.75" thickBot="1" x14ac:dyDescent="0.3">
      <c r="A45" s="59" t="s">
        <v>2642</v>
      </c>
      <c r="B45" s="76" t="s">
        <v>2643</v>
      </c>
      <c r="C45" s="58" t="s">
        <v>4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114">
        <v>0</v>
      </c>
      <c r="Q45" s="114">
        <v>0</v>
      </c>
      <c r="R45" s="114">
        <v>0</v>
      </c>
      <c r="S45" s="115">
        <v>0</v>
      </c>
      <c r="T45" s="115">
        <v>0</v>
      </c>
      <c r="U45" s="115">
        <v>0</v>
      </c>
      <c r="V45" s="114">
        <v>0</v>
      </c>
      <c r="W45" s="114">
        <v>0</v>
      </c>
      <c r="X45" s="114">
        <v>0</v>
      </c>
      <c r="Y45" s="168">
        <f t="shared" si="3"/>
        <v>0</v>
      </c>
    </row>
    <row r="46" spans="1:25" ht="15.75" thickBot="1" x14ac:dyDescent="0.3">
      <c r="A46" s="59" t="s">
        <v>2644</v>
      </c>
      <c r="B46" s="76" t="s">
        <v>2645</v>
      </c>
      <c r="C46" s="58" t="s">
        <v>4</v>
      </c>
      <c r="D46" s="69">
        <v>-3356709.01</v>
      </c>
      <c r="E46" s="69">
        <v>-3039095.88</v>
      </c>
      <c r="F46" s="69">
        <v>-2985274.16</v>
      </c>
      <c r="G46" s="69">
        <v>-1953123.09</v>
      </c>
      <c r="H46" s="69">
        <v>-1284358.97</v>
      </c>
      <c r="I46" s="69">
        <v>-424526.8</v>
      </c>
      <c r="J46" s="69">
        <v>-675949.86</v>
      </c>
      <c r="K46" s="69">
        <v>-661785.29</v>
      </c>
      <c r="L46" s="69">
        <v>-688721.85</v>
      </c>
      <c r="M46" s="69">
        <v>-1196876.6499999999</v>
      </c>
      <c r="N46" s="69">
        <v>-1989249.8</v>
      </c>
      <c r="O46" s="69">
        <v>-3043023.84</v>
      </c>
      <c r="P46" s="115">
        <v>-3328758.34</v>
      </c>
      <c r="Q46" s="115">
        <v>-2794060.55</v>
      </c>
      <c r="R46" s="115">
        <v>-2475474.2599999998</v>
      </c>
      <c r="S46" s="114">
        <v>-1949641.89</v>
      </c>
      <c r="T46" s="114">
        <v>-1225790.25</v>
      </c>
      <c r="U46" s="114">
        <v>-472449.46</v>
      </c>
      <c r="V46" s="115">
        <v>-668959.94999999995</v>
      </c>
      <c r="W46" s="115">
        <v>-631690.4</v>
      </c>
      <c r="X46" s="115">
        <v>-645871.12</v>
      </c>
      <c r="Y46" s="168">
        <f t="shared" si="3"/>
        <v>-2315294.4341666666</v>
      </c>
    </row>
    <row r="47" spans="1:25" ht="15.75" thickBot="1" x14ac:dyDescent="0.3">
      <c r="A47" s="59" t="s">
        <v>2646</v>
      </c>
      <c r="B47" s="76" t="s">
        <v>2647</v>
      </c>
      <c r="C47" s="58" t="s">
        <v>4</v>
      </c>
      <c r="D47" s="68">
        <v>-1702540.55</v>
      </c>
      <c r="E47" s="68">
        <v>-1972433.9</v>
      </c>
      <c r="F47" s="68">
        <v>-2224206.1</v>
      </c>
      <c r="G47" s="68">
        <v>-2401382.5099999998</v>
      </c>
      <c r="H47" s="68">
        <v>-2210286.4500000002</v>
      </c>
      <c r="I47" s="68">
        <v>-2051031.85</v>
      </c>
      <c r="J47" s="68">
        <v>-2003281.49</v>
      </c>
      <c r="K47" s="68">
        <v>-1831455.28</v>
      </c>
      <c r="L47" s="68">
        <v>-1668015.42</v>
      </c>
      <c r="M47" s="68">
        <v>-1633710.3</v>
      </c>
      <c r="N47" s="68">
        <v>-1688212.77</v>
      </c>
      <c r="O47" s="68">
        <v>-1997832.96</v>
      </c>
      <c r="P47" s="114">
        <v>-2511324.88</v>
      </c>
      <c r="Q47" s="114">
        <v>-3057484.62</v>
      </c>
      <c r="R47" s="114">
        <v>-3200077.58</v>
      </c>
      <c r="S47" s="115">
        <v>-3341122.38</v>
      </c>
      <c r="T47" s="115">
        <v>-3480720.8</v>
      </c>
      <c r="U47" s="115">
        <v>-3534396.92</v>
      </c>
      <c r="V47" s="114">
        <v>-3642968.91</v>
      </c>
      <c r="W47" s="114">
        <v>-3745050.76</v>
      </c>
      <c r="X47" s="114">
        <v>-3672484.99</v>
      </c>
      <c r="Y47" s="168">
        <f t="shared" si="3"/>
        <v>-5322992.1116666663</v>
      </c>
    </row>
    <row r="48" spans="1:25" ht="15.75" thickBot="1" x14ac:dyDescent="0.3">
      <c r="A48" s="59" t="s">
        <v>2648</v>
      </c>
      <c r="B48" s="76" t="s">
        <v>2649</v>
      </c>
      <c r="C48" s="58" t="s">
        <v>4</v>
      </c>
      <c r="D48" s="69">
        <v>-563638.18999999994</v>
      </c>
      <c r="E48" s="69">
        <v>-631948.18999999994</v>
      </c>
      <c r="F48" s="69">
        <v>-672359.33</v>
      </c>
      <c r="G48" s="69">
        <v>-567461.05000000005</v>
      </c>
      <c r="H48" s="69">
        <v>-353397.09</v>
      </c>
      <c r="I48" s="69">
        <v>-238537.57</v>
      </c>
      <c r="J48" s="69">
        <v>-158325.21</v>
      </c>
      <c r="K48" s="69">
        <v>-17857.55</v>
      </c>
      <c r="L48" s="69">
        <v>-38655.42</v>
      </c>
      <c r="M48" s="69">
        <v>-47417.98</v>
      </c>
      <c r="N48" s="69">
        <v>-153783</v>
      </c>
      <c r="O48" s="69">
        <v>-563494.93000000005</v>
      </c>
      <c r="P48" s="115">
        <v>-668156.98</v>
      </c>
      <c r="Q48" s="115">
        <v>-732225.05</v>
      </c>
      <c r="R48" s="115">
        <v>-741283.25</v>
      </c>
      <c r="S48" s="114">
        <v>-663835.21</v>
      </c>
      <c r="T48" s="114">
        <v>-531901.32999999996</v>
      </c>
      <c r="U48" s="114">
        <v>-388073.42</v>
      </c>
      <c r="V48" s="115">
        <v>-290484.46000000002</v>
      </c>
      <c r="W48" s="115">
        <v>-208825.92</v>
      </c>
      <c r="X48" s="115">
        <v>-156492.17000000001</v>
      </c>
      <c r="Y48" s="168">
        <f t="shared" si="3"/>
        <v>-513363.92249999999</v>
      </c>
    </row>
    <row r="49" spans="1:25" ht="15.75" thickBot="1" x14ac:dyDescent="0.3">
      <c r="A49" s="59" t="s">
        <v>2650</v>
      </c>
      <c r="B49" s="76" t="s">
        <v>2651</v>
      </c>
      <c r="C49" s="58" t="s">
        <v>4</v>
      </c>
      <c r="D49" s="68">
        <v>-16458</v>
      </c>
      <c r="E49" s="68">
        <v>-2215</v>
      </c>
      <c r="F49" s="68">
        <v>6939</v>
      </c>
      <c r="G49" s="68">
        <v>-200</v>
      </c>
      <c r="H49" s="68">
        <v>-42</v>
      </c>
      <c r="I49" s="68">
        <v>-42</v>
      </c>
      <c r="J49" s="68">
        <v>-42</v>
      </c>
      <c r="K49" s="68">
        <v>-867</v>
      </c>
      <c r="L49" s="68">
        <v>-359</v>
      </c>
      <c r="M49" s="68">
        <v>1170</v>
      </c>
      <c r="N49" s="68">
        <v>-1550</v>
      </c>
      <c r="O49" s="68">
        <v>-1724</v>
      </c>
      <c r="P49" s="114">
        <v>1170</v>
      </c>
      <c r="Q49" s="114">
        <v>-4749</v>
      </c>
      <c r="R49" s="114">
        <v>-17490</v>
      </c>
      <c r="S49" s="115">
        <v>1170</v>
      </c>
      <c r="T49" s="115">
        <v>2441.56</v>
      </c>
      <c r="U49" s="115">
        <v>-21773</v>
      </c>
      <c r="V49" s="114">
        <v>-3583</v>
      </c>
      <c r="W49" s="114">
        <v>-20634</v>
      </c>
      <c r="X49" s="114">
        <v>-40153</v>
      </c>
      <c r="Y49" s="168">
        <f t="shared" si="3"/>
        <v>-25718.62</v>
      </c>
    </row>
    <row r="50" spans="1:25" ht="15.75" thickBot="1" x14ac:dyDescent="0.3">
      <c r="A50" s="59" t="s">
        <v>2652</v>
      </c>
      <c r="B50" s="76" t="s">
        <v>2653</v>
      </c>
      <c r="C50" s="58" t="s">
        <v>4</v>
      </c>
      <c r="D50" s="69">
        <v>480</v>
      </c>
      <c r="E50" s="69">
        <v>480</v>
      </c>
      <c r="F50" s="69">
        <v>925</v>
      </c>
      <c r="G50" s="69">
        <v>925</v>
      </c>
      <c r="H50" s="69">
        <v>1212</v>
      </c>
      <c r="I50" s="69">
        <v>1212</v>
      </c>
      <c r="J50" s="69">
        <v>1212</v>
      </c>
      <c r="K50" s="69">
        <v>1212</v>
      </c>
      <c r="L50" s="69">
        <v>1212</v>
      </c>
      <c r="M50" s="69">
        <v>0</v>
      </c>
      <c r="N50" s="69">
        <v>0</v>
      </c>
      <c r="O50" s="69">
        <v>0</v>
      </c>
      <c r="P50" s="115">
        <v>0</v>
      </c>
      <c r="Q50" s="115">
        <v>399</v>
      </c>
      <c r="R50" s="115">
        <v>399</v>
      </c>
      <c r="S50" s="114">
        <v>0</v>
      </c>
      <c r="T50" s="114">
        <v>0</v>
      </c>
      <c r="U50" s="114">
        <v>0</v>
      </c>
      <c r="V50" s="115">
        <v>368</v>
      </c>
      <c r="W50" s="115">
        <v>368</v>
      </c>
      <c r="X50" s="115">
        <v>368</v>
      </c>
      <c r="Y50" s="168">
        <f t="shared" si="3"/>
        <v>917.83333333333337</v>
      </c>
    </row>
    <row r="51" spans="1:25" ht="15.75" thickBot="1" x14ac:dyDescent="0.3">
      <c r="A51" s="59" t="s">
        <v>3734</v>
      </c>
      <c r="B51" s="76" t="s">
        <v>3735</v>
      </c>
      <c r="C51" s="5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115"/>
      <c r="Q51" s="115"/>
      <c r="R51" s="115"/>
      <c r="S51" s="114"/>
      <c r="T51" s="114"/>
      <c r="U51" s="114"/>
      <c r="V51" s="115"/>
      <c r="W51" s="115"/>
      <c r="X51" s="115"/>
      <c r="Y51" s="168">
        <f t="shared" si="3"/>
        <v>0</v>
      </c>
    </row>
    <row r="52" spans="1:25" ht="15.75" thickBot="1" x14ac:dyDescent="0.3">
      <c r="A52" s="59" t="s">
        <v>4000</v>
      </c>
      <c r="B52" s="76" t="s">
        <v>4001</v>
      </c>
      <c r="C52" s="5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15"/>
      <c r="Q52" s="115"/>
      <c r="R52" s="115"/>
      <c r="S52" s="114"/>
      <c r="T52" s="114"/>
      <c r="U52" s="114">
        <v>0</v>
      </c>
      <c r="V52" s="115">
        <v>0</v>
      </c>
      <c r="W52" s="115">
        <v>6860</v>
      </c>
      <c r="X52" s="115">
        <v>14710</v>
      </c>
      <c r="Y52" s="168">
        <f t="shared" si="3"/>
        <v>7926.666666666667</v>
      </c>
    </row>
    <row r="53" spans="1:25" ht="15.75" thickBot="1" x14ac:dyDescent="0.3">
      <c r="A53" s="59" t="s">
        <v>4002</v>
      </c>
      <c r="B53" s="76" t="s">
        <v>4003</v>
      </c>
      <c r="C53" s="5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15"/>
      <c r="Q53" s="115"/>
      <c r="R53" s="115"/>
      <c r="S53" s="114"/>
      <c r="T53" s="114"/>
      <c r="U53" s="114">
        <v>0</v>
      </c>
      <c r="V53" s="115">
        <v>0</v>
      </c>
      <c r="W53" s="115">
        <v>1237.24</v>
      </c>
      <c r="X53" s="115">
        <v>-5216.5200000000004</v>
      </c>
      <c r="Y53" s="168">
        <f t="shared" si="3"/>
        <v>-2505.1566666666668</v>
      </c>
    </row>
    <row r="54" spans="1:25" ht="15.75" thickBot="1" x14ac:dyDescent="0.3">
      <c r="A54" s="59" t="s">
        <v>3736</v>
      </c>
      <c r="B54" s="76" t="s">
        <v>3737</v>
      </c>
      <c r="C54" s="5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115"/>
      <c r="Q54" s="115"/>
      <c r="R54" s="115"/>
      <c r="S54" s="114"/>
      <c r="T54" s="114"/>
      <c r="U54" s="114"/>
      <c r="V54" s="115"/>
      <c r="W54" s="115"/>
      <c r="X54" s="115"/>
      <c r="Y54" s="168">
        <f t="shared" si="3"/>
        <v>0</v>
      </c>
    </row>
    <row r="55" spans="1:25" ht="15.75" thickBot="1" x14ac:dyDescent="0.3">
      <c r="A55" s="59" t="s">
        <v>2654</v>
      </c>
      <c r="B55" s="76" t="s">
        <v>2655</v>
      </c>
      <c r="C55" s="58" t="s">
        <v>4</v>
      </c>
      <c r="D55" s="68">
        <v>-305042.69</v>
      </c>
      <c r="E55" s="68">
        <v>-335582.32</v>
      </c>
      <c r="F55" s="68">
        <v>-266377.31</v>
      </c>
      <c r="G55" s="68">
        <v>-230008.75</v>
      </c>
      <c r="H55" s="68">
        <v>-243293.71</v>
      </c>
      <c r="I55" s="68">
        <v>-190352.86</v>
      </c>
      <c r="J55" s="68">
        <v>-169429.48</v>
      </c>
      <c r="K55" s="68">
        <v>-219477.39</v>
      </c>
      <c r="L55" s="68">
        <v>-344231.38</v>
      </c>
      <c r="M55" s="68">
        <v>-381249</v>
      </c>
      <c r="N55" s="68">
        <v>-408269.48</v>
      </c>
      <c r="O55" s="68">
        <v>-452399.07</v>
      </c>
      <c r="P55" s="114">
        <v>-362898.69</v>
      </c>
      <c r="Q55" s="114">
        <v>-324963.68</v>
      </c>
      <c r="R55" s="114">
        <v>-243302.69</v>
      </c>
      <c r="S55" s="115">
        <v>-193713.01</v>
      </c>
      <c r="T55" s="115">
        <v>-227844.61</v>
      </c>
      <c r="U55" s="115">
        <v>-267099.55</v>
      </c>
      <c r="V55" s="114">
        <v>-346025.84</v>
      </c>
      <c r="W55" s="114">
        <v>-375455.36</v>
      </c>
      <c r="X55" s="114">
        <v>-451254.41</v>
      </c>
      <c r="Y55" s="168">
        <f t="shared" si="3"/>
        <v>-696344.64333333331</v>
      </c>
    </row>
    <row r="56" spans="1:25" ht="15.75" thickBot="1" x14ac:dyDescent="0.3">
      <c r="A56" s="59" t="s">
        <v>2656</v>
      </c>
      <c r="B56" s="76" t="s">
        <v>2657</v>
      </c>
      <c r="C56" s="58" t="s">
        <v>4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-5929.37</v>
      </c>
      <c r="O56" s="69">
        <v>0</v>
      </c>
      <c r="P56" s="115">
        <v>0</v>
      </c>
      <c r="Q56" s="115">
        <v>0</v>
      </c>
      <c r="R56" s="115">
        <v>0</v>
      </c>
      <c r="S56" s="114">
        <v>0</v>
      </c>
      <c r="T56" s="114">
        <v>0</v>
      </c>
      <c r="U56" s="114">
        <v>0</v>
      </c>
      <c r="V56" s="115">
        <v>0</v>
      </c>
      <c r="W56" s="115">
        <v>0</v>
      </c>
      <c r="X56" s="115">
        <v>0</v>
      </c>
      <c r="Y56" s="168">
        <f t="shared" si="3"/>
        <v>-494.11416666666668</v>
      </c>
    </row>
    <row r="57" spans="1:25" ht="15.75" thickBot="1" x14ac:dyDescent="0.3">
      <c r="A57" s="59" t="s">
        <v>3738</v>
      </c>
      <c r="B57" s="76" t="s">
        <v>3739</v>
      </c>
      <c r="C57" s="5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15"/>
      <c r="Q57" s="115"/>
      <c r="R57" s="115"/>
      <c r="S57" s="114"/>
      <c r="T57" s="114"/>
      <c r="U57" s="114"/>
      <c r="V57" s="115"/>
      <c r="W57" s="115"/>
      <c r="X57" s="115"/>
      <c r="Y57" s="168">
        <f t="shared" si="3"/>
        <v>0</v>
      </c>
    </row>
    <row r="58" spans="1:25" ht="15.75" thickBot="1" x14ac:dyDescent="0.3">
      <c r="A58" s="59" t="s">
        <v>2658</v>
      </c>
      <c r="B58" s="76" t="s">
        <v>2659</v>
      </c>
      <c r="C58" s="58" t="s">
        <v>4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114">
        <v>0</v>
      </c>
      <c r="Q58" s="114">
        <v>0</v>
      </c>
      <c r="R58" s="114">
        <v>0</v>
      </c>
      <c r="S58" s="115">
        <v>0</v>
      </c>
      <c r="T58" s="115">
        <v>0</v>
      </c>
      <c r="U58" s="115">
        <v>0</v>
      </c>
      <c r="V58" s="114">
        <v>0</v>
      </c>
      <c r="W58" s="114">
        <v>0</v>
      </c>
      <c r="X58" s="114">
        <v>0</v>
      </c>
      <c r="Y58" s="168">
        <f t="shared" si="3"/>
        <v>0</v>
      </c>
    </row>
    <row r="59" spans="1:25" ht="15.75" thickBot="1" x14ac:dyDescent="0.3">
      <c r="A59" s="59" t="s">
        <v>2660</v>
      </c>
      <c r="B59" s="76" t="s">
        <v>2661</v>
      </c>
      <c r="C59" s="58" t="s">
        <v>4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115">
        <v>0</v>
      </c>
      <c r="Q59" s="115">
        <v>0</v>
      </c>
      <c r="R59" s="115">
        <v>0</v>
      </c>
      <c r="S59" s="114">
        <v>0</v>
      </c>
      <c r="T59" s="114">
        <v>0</v>
      </c>
      <c r="U59" s="114">
        <v>0</v>
      </c>
      <c r="V59" s="115">
        <v>0</v>
      </c>
      <c r="W59" s="115">
        <v>0</v>
      </c>
      <c r="X59" s="115">
        <v>0</v>
      </c>
      <c r="Y59" s="168">
        <f t="shared" si="3"/>
        <v>0</v>
      </c>
    </row>
    <row r="60" spans="1:25" ht="15.75" thickBot="1" x14ac:dyDescent="0.3">
      <c r="A60" s="59" t="s">
        <v>2662</v>
      </c>
      <c r="B60" s="76" t="s">
        <v>2663</v>
      </c>
      <c r="C60" s="58" t="s">
        <v>4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114">
        <v>0</v>
      </c>
      <c r="Q60" s="114">
        <v>0</v>
      </c>
      <c r="R60" s="114">
        <v>0</v>
      </c>
      <c r="S60" s="115">
        <v>0</v>
      </c>
      <c r="T60" s="115">
        <v>0</v>
      </c>
      <c r="U60" s="115">
        <v>0</v>
      </c>
      <c r="V60" s="114">
        <v>0</v>
      </c>
      <c r="W60" s="114">
        <v>0</v>
      </c>
      <c r="X60" s="114">
        <v>0</v>
      </c>
      <c r="Y60" s="168">
        <f t="shared" si="3"/>
        <v>0</v>
      </c>
    </row>
    <row r="61" spans="1:25" ht="15.75" thickBot="1" x14ac:dyDescent="0.3">
      <c r="A61" s="59" t="s">
        <v>2664</v>
      </c>
      <c r="B61" s="76" t="s">
        <v>2665</v>
      </c>
      <c r="C61" s="58" t="s">
        <v>4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115">
        <v>0</v>
      </c>
      <c r="Q61" s="115">
        <v>0</v>
      </c>
      <c r="R61" s="115">
        <v>0</v>
      </c>
      <c r="S61" s="114">
        <v>0</v>
      </c>
      <c r="T61" s="114">
        <v>0</v>
      </c>
      <c r="U61" s="114">
        <v>0</v>
      </c>
      <c r="V61" s="115">
        <v>0</v>
      </c>
      <c r="W61" s="115">
        <v>0</v>
      </c>
      <c r="X61" s="115">
        <v>0</v>
      </c>
      <c r="Y61" s="168">
        <f t="shared" si="3"/>
        <v>0</v>
      </c>
    </row>
    <row r="62" spans="1:25" ht="15.75" thickBot="1" x14ac:dyDescent="0.3">
      <c r="A62" s="59" t="s">
        <v>3740</v>
      </c>
      <c r="B62" s="76" t="s">
        <v>3741</v>
      </c>
      <c r="C62" s="5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15"/>
      <c r="Q62" s="115"/>
      <c r="R62" s="115"/>
      <c r="S62" s="114"/>
      <c r="T62" s="114"/>
      <c r="U62" s="114"/>
      <c r="V62" s="115"/>
      <c r="W62" s="115"/>
      <c r="X62" s="115"/>
      <c r="Y62" s="168">
        <f t="shared" si="3"/>
        <v>0</v>
      </c>
    </row>
    <row r="63" spans="1:25" ht="15.75" thickBot="1" x14ac:dyDescent="0.3">
      <c r="A63" s="59" t="s">
        <v>2666</v>
      </c>
      <c r="B63" s="76" t="s">
        <v>2667</v>
      </c>
      <c r="C63" s="58" t="s">
        <v>4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114">
        <v>0</v>
      </c>
      <c r="Q63" s="114">
        <v>0</v>
      </c>
      <c r="R63" s="114">
        <v>0</v>
      </c>
      <c r="S63" s="115">
        <v>0</v>
      </c>
      <c r="T63" s="115">
        <v>0</v>
      </c>
      <c r="U63" s="115">
        <v>0</v>
      </c>
      <c r="V63" s="114">
        <v>0</v>
      </c>
      <c r="W63" s="114">
        <v>0</v>
      </c>
      <c r="X63" s="114">
        <v>0</v>
      </c>
      <c r="Y63" s="168">
        <f t="shared" si="3"/>
        <v>0</v>
      </c>
    </row>
    <row r="64" spans="1:25" ht="15.75" thickBot="1" x14ac:dyDescent="0.3">
      <c r="A64" s="59" t="s">
        <v>2668</v>
      </c>
      <c r="B64" s="76" t="s">
        <v>2669</v>
      </c>
      <c r="C64" s="58" t="s">
        <v>4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115">
        <v>0</v>
      </c>
      <c r="Q64" s="115">
        <v>0</v>
      </c>
      <c r="R64" s="115">
        <v>0</v>
      </c>
      <c r="S64" s="114">
        <v>0</v>
      </c>
      <c r="T64" s="114">
        <v>0</v>
      </c>
      <c r="U64" s="114">
        <v>0</v>
      </c>
      <c r="V64" s="115">
        <v>0</v>
      </c>
      <c r="W64" s="115">
        <v>0</v>
      </c>
      <c r="X64" s="115">
        <v>0</v>
      </c>
      <c r="Y64" s="168">
        <f t="shared" si="3"/>
        <v>0</v>
      </c>
    </row>
    <row r="65" spans="1:25" ht="15.75" thickBot="1" x14ac:dyDescent="0.3">
      <c r="A65" s="59" t="s">
        <v>2670</v>
      </c>
      <c r="B65" s="76" t="s">
        <v>2671</v>
      </c>
      <c r="C65" s="58" t="s">
        <v>4</v>
      </c>
      <c r="D65" s="68">
        <v>202.99</v>
      </c>
      <c r="E65" s="68">
        <v>202.99</v>
      </c>
      <c r="F65" s="68">
        <v>2711.52</v>
      </c>
      <c r="G65" s="68">
        <v>202.99</v>
      </c>
      <c r="H65" s="68">
        <v>280.99</v>
      </c>
      <c r="I65" s="68">
        <v>199.99</v>
      </c>
      <c r="J65" s="68">
        <v>328.99</v>
      </c>
      <c r="K65" s="68">
        <v>6370.99</v>
      </c>
      <c r="L65" s="68">
        <v>-177.55</v>
      </c>
      <c r="M65" s="68">
        <v>-6129.55</v>
      </c>
      <c r="N65" s="68">
        <v>-7663.3</v>
      </c>
      <c r="O65" s="68">
        <v>199.99</v>
      </c>
      <c r="P65" s="114">
        <v>15</v>
      </c>
      <c r="Q65" s="114">
        <v>23.99</v>
      </c>
      <c r="R65" s="114">
        <v>9085.9699999999993</v>
      </c>
      <c r="S65" s="115">
        <v>8711.7800000000007</v>
      </c>
      <c r="T65" s="115">
        <v>8711.7800000000007</v>
      </c>
      <c r="U65" s="115">
        <v>8693.7800000000007</v>
      </c>
      <c r="V65" s="114">
        <v>4376.8599999999997</v>
      </c>
      <c r="W65" s="114">
        <v>44.93</v>
      </c>
      <c r="X65" s="114">
        <v>-7.0000000000000007E-2</v>
      </c>
      <c r="Y65" s="168">
        <f t="shared" si="3"/>
        <v>2083.7925000000005</v>
      </c>
    </row>
    <row r="66" spans="1:25" ht="15.75" thickBot="1" x14ac:dyDescent="0.3">
      <c r="A66" s="59" t="s">
        <v>2672</v>
      </c>
      <c r="B66" s="76" t="s">
        <v>2673</v>
      </c>
      <c r="C66" s="58" t="s">
        <v>4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115">
        <v>0</v>
      </c>
      <c r="Q66" s="115">
        <v>0</v>
      </c>
      <c r="R66" s="115">
        <v>0</v>
      </c>
      <c r="S66" s="114">
        <v>0</v>
      </c>
      <c r="T66" s="114">
        <v>0</v>
      </c>
      <c r="U66" s="114">
        <v>0</v>
      </c>
      <c r="V66" s="115">
        <v>0</v>
      </c>
      <c r="W66" s="115">
        <v>0</v>
      </c>
      <c r="X66" s="115">
        <v>0</v>
      </c>
      <c r="Y66" s="168">
        <f t="shared" si="3"/>
        <v>0</v>
      </c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E48DD-DEBC-42B1-9468-3BB9AFBC4CFB}">
  <sheetPr>
    <tabColor theme="5" tint="0.39997558519241921"/>
  </sheetPr>
  <dimension ref="A2:Y59"/>
  <sheetViews>
    <sheetView workbookViewId="0">
      <pane xSplit="3" ySplit="5" topLeftCell="L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style="64" customWidth="1"/>
    <col min="2" max="2" width="10" style="64" bestFit="1" customWidth="1"/>
    <col min="3" max="3" width="9.140625" style="64"/>
    <col min="4" max="24" width="13.28515625" style="64" customWidth="1"/>
    <col min="25" max="25" width="14.140625" style="140" bestFit="1" customWidth="1"/>
    <col min="26" max="16384" width="9.140625" style="64"/>
  </cols>
  <sheetData>
    <row r="2" spans="1:25" ht="15.75" thickBot="1" x14ac:dyDescent="0.3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3.5" thickBot="1" x14ac:dyDescent="0.25">
      <c r="A3" s="16" t="s">
        <v>2685</v>
      </c>
      <c r="B3" s="149">
        <v>500193</v>
      </c>
      <c r="C3" s="14"/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69">
        <v>0</v>
      </c>
      <c r="J3" s="69">
        <v>0</v>
      </c>
      <c r="K3" s="69">
        <v>0</v>
      </c>
      <c r="L3" s="69">
        <v>0</v>
      </c>
      <c r="M3" s="69">
        <v>0</v>
      </c>
      <c r="N3" s="69">
        <v>0</v>
      </c>
      <c r="O3" s="69">
        <v>0</v>
      </c>
      <c r="P3" s="115">
        <v>0</v>
      </c>
      <c r="Q3" s="115">
        <v>0</v>
      </c>
      <c r="R3" s="115">
        <v>0</v>
      </c>
      <c r="S3" s="115">
        <v>0</v>
      </c>
      <c r="T3" s="115">
        <v>0</v>
      </c>
      <c r="U3" s="115">
        <v>0</v>
      </c>
      <c r="V3" s="115">
        <v>0</v>
      </c>
      <c r="W3" s="115">
        <v>0</v>
      </c>
      <c r="X3" s="115">
        <v>0</v>
      </c>
      <c r="Y3" s="49">
        <f>X3/2+L3/2+SUM(M3:W3)/12</f>
        <v>0</v>
      </c>
    </row>
    <row r="4" spans="1:25" x14ac:dyDescent="0.25">
      <c r="C4" s="145" t="s">
        <v>4010</v>
      </c>
      <c r="D4" s="141">
        <f t="shared" ref="D4:X4" si="0">SUBTOTAL(9,D6:D59)</f>
        <v>0</v>
      </c>
      <c r="E4" s="141">
        <f t="shared" si="0"/>
        <v>0</v>
      </c>
      <c r="F4" s="141">
        <f t="shared" si="0"/>
        <v>0</v>
      </c>
      <c r="G4" s="141">
        <f t="shared" si="0"/>
        <v>0</v>
      </c>
      <c r="H4" s="141">
        <f t="shared" si="0"/>
        <v>0</v>
      </c>
      <c r="I4" s="141">
        <f t="shared" si="0"/>
        <v>0</v>
      </c>
      <c r="J4" s="141">
        <f t="shared" si="0"/>
        <v>0</v>
      </c>
      <c r="K4" s="141">
        <f t="shared" si="0"/>
        <v>0</v>
      </c>
      <c r="L4" s="141">
        <f t="shared" si="0"/>
        <v>0</v>
      </c>
      <c r="M4" s="141">
        <f t="shared" si="0"/>
        <v>0</v>
      </c>
      <c r="N4" s="141">
        <f t="shared" si="0"/>
        <v>0</v>
      </c>
      <c r="O4" s="141">
        <f t="shared" si="0"/>
        <v>0</v>
      </c>
      <c r="P4" s="141">
        <f t="shared" si="0"/>
        <v>0</v>
      </c>
      <c r="Q4" s="141">
        <f t="shared" si="0"/>
        <v>0</v>
      </c>
      <c r="R4" s="141">
        <f t="shared" si="0"/>
        <v>0</v>
      </c>
      <c r="S4" s="141">
        <f t="shared" si="0"/>
        <v>0</v>
      </c>
      <c r="T4" s="141">
        <f t="shared" si="0"/>
        <v>0</v>
      </c>
      <c r="U4" s="141">
        <f t="shared" si="0"/>
        <v>0</v>
      </c>
      <c r="V4" s="141">
        <f t="shared" si="0"/>
        <v>0</v>
      </c>
      <c r="W4" s="141">
        <f t="shared" si="0"/>
        <v>0</v>
      </c>
      <c r="X4" s="141">
        <f t="shared" si="0"/>
        <v>0</v>
      </c>
      <c r="Y4" s="49">
        <f>X4/2+L4/2+SUM(M4:W4)/12</f>
        <v>0</v>
      </c>
    </row>
    <row r="5" spans="1:25" s="37" customFormat="1" ht="15.75" thickBot="1" x14ac:dyDescent="0.3">
      <c r="C5" s="144" t="s">
        <v>4011</v>
      </c>
      <c r="D5" s="146">
        <f>D3-D4</f>
        <v>0</v>
      </c>
      <c r="E5" s="146">
        <f t="shared" ref="E5:X5" si="1">E3-E4</f>
        <v>0</v>
      </c>
      <c r="F5" s="146">
        <f t="shared" si="1"/>
        <v>0</v>
      </c>
      <c r="G5" s="146">
        <f t="shared" si="1"/>
        <v>0</v>
      </c>
      <c r="H5" s="146">
        <f t="shared" si="1"/>
        <v>0</v>
      </c>
      <c r="I5" s="146">
        <f t="shared" si="1"/>
        <v>0</v>
      </c>
      <c r="J5" s="146">
        <f t="shared" si="1"/>
        <v>0</v>
      </c>
      <c r="K5" s="146">
        <f t="shared" si="1"/>
        <v>0</v>
      </c>
      <c r="L5" s="146">
        <f t="shared" si="1"/>
        <v>0</v>
      </c>
      <c r="M5" s="146">
        <f t="shared" si="1"/>
        <v>0</v>
      </c>
      <c r="N5" s="146">
        <f t="shared" si="1"/>
        <v>0</v>
      </c>
      <c r="O5" s="146">
        <f t="shared" si="1"/>
        <v>0</v>
      </c>
      <c r="P5" s="146">
        <f t="shared" si="1"/>
        <v>0</v>
      </c>
      <c r="Q5" s="146">
        <f t="shared" si="1"/>
        <v>0</v>
      </c>
      <c r="R5" s="146">
        <f t="shared" si="1"/>
        <v>0</v>
      </c>
      <c r="S5" s="146">
        <f t="shared" si="1"/>
        <v>0</v>
      </c>
      <c r="T5" s="146">
        <f t="shared" si="1"/>
        <v>0</v>
      </c>
      <c r="U5" s="146">
        <f t="shared" si="1"/>
        <v>0</v>
      </c>
      <c r="V5" s="146">
        <f t="shared" si="1"/>
        <v>0</v>
      </c>
      <c r="W5" s="146">
        <f t="shared" si="1"/>
        <v>0</v>
      </c>
      <c r="X5" s="146">
        <f t="shared" si="1"/>
        <v>0</v>
      </c>
      <c r="Y5" s="49">
        <f t="shared" ref="Y5" si="2">X5/2+D5/2+SUM(E5:W5)/12</f>
        <v>0</v>
      </c>
    </row>
    <row r="6" spans="1:25" ht="15.75" thickBot="1" x14ac:dyDescent="0.3">
      <c r="A6" s="73" t="s">
        <v>3783</v>
      </c>
      <c r="B6" s="76" t="s">
        <v>3784</v>
      </c>
      <c r="C6" s="8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114"/>
      <c r="Q6" s="114"/>
      <c r="R6" s="114"/>
      <c r="S6" s="114"/>
      <c r="T6" s="114"/>
      <c r="U6" s="114"/>
      <c r="V6" s="114"/>
      <c r="W6" s="114"/>
      <c r="X6" s="114"/>
      <c r="Y6" s="168">
        <f t="shared" ref="Y6:Y59" si="3">X6/2+L6/2+SUM(M6:W6)/12</f>
        <v>0</v>
      </c>
    </row>
    <row r="7" spans="1:25" ht="15.75" thickBot="1" x14ac:dyDescent="0.3">
      <c r="A7" s="73" t="s">
        <v>3783</v>
      </c>
      <c r="B7" s="76" t="s">
        <v>3785</v>
      </c>
      <c r="C7" s="87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15"/>
      <c r="Q7" s="115"/>
      <c r="R7" s="115"/>
      <c r="S7" s="115"/>
      <c r="T7" s="115"/>
      <c r="U7" s="115"/>
      <c r="V7" s="115"/>
      <c r="W7" s="115"/>
      <c r="X7" s="115"/>
      <c r="Y7" s="168">
        <f t="shared" si="3"/>
        <v>0</v>
      </c>
    </row>
    <row r="8" spans="1:25" ht="15.75" thickBot="1" x14ac:dyDescent="0.3">
      <c r="A8" s="73" t="s">
        <v>3783</v>
      </c>
      <c r="B8" s="76" t="s">
        <v>3786</v>
      </c>
      <c r="C8" s="8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114"/>
      <c r="Q8" s="114"/>
      <c r="R8" s="114"/>
      <c r="S8" s="116"/>
      <c r="T8" s="116"/>
      <c r="U8" s="116"/>
      <c r="V8" s="114"/>
      <c r="W8" s="114"/>
      <c r="X8" s="114"/>
      <c r="Y8" s="168">
        <f t="shared" si="3"/>
        <v>0</v>
      </c>
    </row>
    <row r="9" spans="1:25" ht="15.75" thickBot="1" x14ac:dyDescent="0.3">
      <c r="A9" s="73" t="s">
        <v>3783</v>
      </c>
      <c r="B9" s="76" t="s">
        <v>3787</v>
      </c>
      <c r="C9" s="87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115"/>
      <c r="Q9" s="115"/>
      <c r="R9" s="115"/>
      <c r="S9" s="115"/>
      <c r="T9" s="115"/>
      <c r="U9" s="115"/>
      <c r="V9" s="115"/>
      <c r="W9" s="115"/>
      <c r="X9" s="115"/>
      <c r="Y9" s="168">
        <f t="shared" si="3"/>
        <v>0</v>
      </c>
    </row>
    <row r="10" spans="1:25" ht="15.75" thickBot="1" x14ac:dyDescent="0.3">
      <c r="A10" s="73" t="s">
        <v>3783</v>
      </c>
      <c r="B10" s="76" t="s">
        <v>3788</v>
      </c>
      <c r="C10" s="8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15"/>
      <c r="Q10" s="115"/>
      <c r="R10" s="115"/>
      <c r="S10" s="116"/>
      <c r="T10" s="116"/>
      <c r="U10" s="116"/>
      <c r="V10" s="115"/>
      <c r="W10" s="115"/>
      <c r="X10" s="115"/>
      <c r="Y10" s="168">
        <f t="shared" si="3"/>
        <v>0</v>
      </c>
    </row>
    <row r="11" spans="1:25" ht="15.75" thickBot="1" x14ac:dyDescent="0.3">
      <c r="A11" s="73" t="s">
        <v>3783</v>
      </c>
      <c r="B11" s="76" t="s">
        <v>3789</v>
      </c>
      <c r="C11" s="8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4"/>
      <c r="Q11" s="114"/>
      <c r="R11" s="114"/>
      <c r="S11" s="115"/>
      <c r="T11" s="115"/>
      <c r="U11" s="115"/>
      <c r="V11" s="114"/>
      <c r="W11" s="114"/>
      <c r="X11" s="114"/>
      <c r="Y11" s="168">
        <f t="shared" si="3"/>
        <v>0</v>
      </c>
    </row>
    <row r="12" spans="1:25" ht="15.75" thickBot="1" x14ac:dyDescent="0.3">
      <c r="A12" s="73" t="s">
        <v>3783</v>
      </c>
      <c r="B12" s="76" t="s">
        <v>3790</v>
      </c>
      <c r="C12" s="8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15"/>
      <c r="Q12" s="115"/>
      <c r="R12" s="115"/>
      <c r="S12" s="114"/>
      <c r="T12" s="114"/>
      <c r="U12" s="114"/>
      <c r="V12" s="115"/>
      <c r="W12" s="115"/>
      <c r="X12" s="115"/>
      <c r="Y12" s="168">
        <f t="shared" si="3"/>
        <v>0</v>
      </c>
    </row>
    <row r="13" spans="1:25" ht="15.75" thickBot="1" x14ac:dyDescent="0.3">
      <c r="A13" s="73" t="s">
        <v>3783</v>
      </c>
      <c r="B13" s="76" t="s">
        <v>3791</v>
      </c>
      <c r="C13" s="8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14"/>
      <c r="Q13" s="114"/>
      <c r="R13" s="114"/>
      <c r="S13" s="115"/>
      <c r="T13" s="115"/>
      <c r="U13" s="115"/>
      <c r="V13" s="114"/>
      <c r="W13" s="114"/>
      <c r="X13" s="114"/>
      <c r="Y13" s="168">
        <f t="shared" si="3"/>
        <v>0</v>
      </c>
    </row>
    <row r="14" spans="1:25" ht="15.75" thickBot="1" x14ac:dyDescent="0.3">
      <c r="A14" s="73" t="s">
        <v>3783</v>
      </c>
      <c r="B14" s="76" t="s">
        <v>3792</v>
      </c>
      <c r="C14" s="8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114"/>
      <c r="Q14" s="114"/>
      <c r="R14" s="114"/>
      <c r="S14" s="114"/>
      <c r="T14" s="114"/>
      <c r="U14" s="114"/>
      <c r="V14" s="114"/>
      <c r="W14" s="114"/>
      <c r="X14" s="114"/>
      <c r="Y14" s="168">
        <f t="shared" si="3"/>
        <v>0</v>
      </c>
    </row>
    <row r="15" spans="1:25" ht="15.75" thickBot="1" x14ac:dyDescent="0.3">
      <c r="A15" s="73" t="s">
        <v>3783</v>
      </c>
      <c r="B15" s="76" t="s">
        <v>3793</v>
      </c>
      <c r="C15" s="87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15"/>
      <c r="Q15" s="115"/>
      <c r="R15" s="115"/>
      <c r="S15" s="115"/>
      <c r="T15" s="115"/>
      <c r="U15" s="115"/>
      <c r="V15" s="115"/>
      <c r="W15" s="115"/>
      <c r="X15" s="115"/>
      <c r="Y15" s="168">
        <f t="shared" si="3"/>
        <v>0</v>
      </c>
    </row>
    <row r="16" spans="1:25" ht="15.75" thickBot="1" x14ac:dyDescent="0.3">
      <c r="A16" s="73" t="s">
        <v>3794</v>
      </c>
      <c r="B16" s="76" t="s">
        <v>3795</v>
      </c>
      <c r="C16" s="8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14"/>
      <c r="Q16" s="114"/>
      <c r="R16" s="114"/>
      <c r="S16" s="114"/>
      <c r="T16" s="114"/>
      <c r="U16" s="114"/>
      <c r="V16" s="114"/>
      <c r="W16" s="114"/>
      <c r="X16" s="114"/>
      <c r="Y16" s="168">
        <f t="shared" si="3"/>
        <v>0</v>
      </c>
    </row>
    <row r="17" spans="1:25" ht="15.75" thickBot="1" x14ac:dyDescent="0.3">
      <c r="A17" s="73" t="s">
        <v>3783</v>
      </c>
      <c r="B17" s="76" t="s">
        <v>3796</v>
      </c>
      <c r="C17" s="8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15"/>
      <c r="Q17" s="115"/>
      <c r="R17" s="115"/>
      <c r="S17" s="115"/>
      <c r="T17" s="115"/>
      <c r="U17" s="115"/>
      <c r="V17" s="115"/>
      <c r="W17" s="115"/>
      <c r="X17" s="115"/>
      <c r="Y17" s="168">
        <f t="shared" si="3"/>
        <v>0</v>
      </c>
    </row>
    <row r="18" spans="1:25" ht="15.75" thickBot="1" x14ac:dyDescent="0.3">
      <c r="A18" s="73" t="s">
        <v>3783</v>
      </c>
      <c r="B18" s="76" t="s">
        <v>3797</v>
      </c>
      <c r="C18" s="8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14"/>
      <c r="Q18" s="114"/>
      <c r="R18" s="114"/>
      <c r="S18" s="114"/>
      <c r="T18" s="114"/>
      <c r="U18" s="114"/>
      <c r="V18" s="114"/>
      <c r="W18" s="114"/>
      <c r="X18" s="114"/>
      <c r="Y18" s="168">
        <f t="shared" si="3"/>
        <v>0</v>
      </c>
    </row>
    <row r="19" spans="1:25" ht="15.75" thickBot="1" x14ac:dyDescent="0.3">
      <c r="A19" s="73" t="s">
        <v>3798</v>
      </c>
      <c r="B19" s="76" t="s">
        <v>3799</v>
      </c>
      <c r="C19" s="87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15"/>
      <c r="Q19" s="115"/>
      <c r="R19" s="115"/>
      <c r="S19" s="115"/>
      <c r="T19" s="115"/>
      <c r="U19" s="115"/>
      <c r="V19" s="115"/>
      <c r="W19" s="115"/>
      <c r="X19" s="115"/>
      <c r="Y19" s="168">
        <f t="shared" si="3"/>
        <v>0</v>
      </c>
    </row>
    <row r="20" spans="1:25" ht="15.75" thickBot="1" x14ac:dyDescent="0.3">
      <c r="A20" s="73" t="s">
        <v>3800</v>
      </c>
      <c r="B20" s="76" t="s">
        <v>3801</v>
      </c>
      <c r="C20" s="8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14"/>
      <c r="Q20" s="114"/>
      <c r="R20" s="114"/>
      <c r="S20" s="114"/>
      <c r="T20" s="114"/>
      <c r="U20" s="114"/>
      <c r="V20" s="114"/>
      <c r="W20" s="114"/>
      <c r="X20" s="114"/>
      <c r="Y20" s="168">
        <f t="shared" si="3"/>
        <v>0</v>
      </c>
    </row>
    <row r="21" spans="1:25" ht="15.75" thickBot="1" x14ac:dyDescent="0.3">
      <c r="A21" s="73" t="s">
        <v>3802</v>
      </c>
      <c r="B21" s="76" t="s">
        <v>3803</v>
      </c>
      <c r="C21" s="87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15"/>
      <c r="Q21" s="115"/>
      <c r="R21" s="115"/>
      <c r="S21" s="115"/>
      <c r="T21" s="115"/>
      <c r="U21" s="115"/>
      <c r="V21" s="115"/>
      <c r="W21" s="115"/>
      <c r="X21" s="115"/>
      <c r="Y21" s="168">
        <f t="shared" si="3"/>
        <v>0</v>
      </c>
    </row>
    <row r="22" spans="1:25" ht="15.75" thickBot="1" x14ac:dyDescent="0.3">
      <c r="A22" s="73" t="s">
        <v>3804</v>
      </c>
      <c r="B22" s="76" t="s">
        <v>3805</v>
      </c>
      <c r="C22" s="8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114"/>
      <c r="Q22" s="114"/>
      <c r="R22" s="114"/>
      <c r="S22" s="114"/>
      <c r="T22" s="114"/>
      <c r="U22" s="114"/>
      <c r="V22" s="114"/>
      <c r="W22" s="114"/>
      <c r="X22" s="114"/>
      <c r="Y22" s="168">
        <f t="shared" si="3"/>
        <v>0</v>
      </c>
    </row>
    <row r="23" spans="1:25" ht="15.75" thickBot="1" x14ac:dyDescent="0.3">
      <c r="A23" s="73" t="s">
        <v>3806</v>
      </c>
      <c r="B23" s="76" t="s">
        <v>3807</v>
      </c>
      <c r="C23" s="87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15"/>
      <c r="Q23" s="115"/>
      <c r="R23" s="115"/>
      <c r="S23" s="115"/>
      <c r="T23" s="115"/>
      <c r="U23" s="115"/>
      <c r="V23" s="115"/>
      <c r="W23" s="115"/>
      <c r="X23" s="115"/>
      <c r="Y23" s="168">
        <f t="shared" si="3"/>
        <v>0</v>
      </c>
    </row>
    <row r="24" spans="1:25" ht="15.75" thickBot="1" x14ac:dyDescent="0.3">
      <c r="A24" s="73" t="s">
        <v>3808</v>
      </c>
      <c r="B24" s="76" t="s">
        <v>3809</v>
      </c>
      <c r="C24" s="8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14"/>
      <c r="Q24" s="114"/>
      <c r="R24" s="114"/>
      <c r="S24" s="114"/>
      <c r="T24" s="114"/>
      <c r="U24" s="114"/>
      <c r="V24" s="114"/>
      <c r="W24" s="114"/>
      <c r="X24" s="114"/>
      <c r="Y24" s="168">
        <f t="shared" si="3"/>
        <v>0</v>
      </c>
    </row>
    <row r="25" spans="1:25" ht="15.75" thickBot="1" x14ac:dyDescent="0.3">
      <c r="A25" s="73" t="s">
        <v>3810</v>
      </c>
      <c r="B25" s="76" t="s">
        <v>3811</v>
      </c>
      <c r="C25" s="87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15"/>
      <c r="Q25" s="115"/>
      <c r="R25" s="115"/>
      <c r="S25" s="115"/>
      <c r="T25" s="115"/>
      <c r="U25" s="115"/>
      <c r="V25" s="115"/>
      <c r="W25" s="115"/>
      <c r="X25" s="115"/>
      <c r="Y25" s="168">
        <f t="shared" si="3"/>
        <v>0</v>
      </c>
    </row>
    <row r="26" spans="1:25" ht="15.75" thickBot="1" x14ac:dyDescent="0.3">
      <c r="A26" s="73" t="s">
        <v>3812</v>
      </c>
      <c r="B26" s="76" t="s">
        <v>3813</v>
      </c>
      <c r="C26" s="8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14"/>
      <c r="Q26" s="114"/>
      <c r="R26" s="114"/>
      <c r="S26" s="116"/>
      <c r="T26" s="116"/>
      <c r="U26" s="116"/>
      <c r="V26" s="114"/>
      <c r="W26" s="114"/>
      <c r="X26" s="114"/>
      <c r="Y26" s="168">
        <f t="shared" si="3"/>
        <v>0</v>
      </c>
    </row>
    <row r="27" spans="1:25" ht="15.75" thickBot="1" x14ac:dyDescent="0.3">
      <c r="A27" s="73" t="s">
        <v>3814</v>
      </c>
      <c r="B27" s="76" t="s">
        <v>3815</v>
      </c>
      <c r="C27" s="87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15"/>
      <c r="Q27" s="115"/>
      <c r="R27" s="115"/>
      <c r="S27" s="115"/>
      <c r="T27" s="115"/>
      <c r="U27" s="115"/>
      <c r="V27" s="115"/>
      <c r="W27" s="115"/>
      <c r="X27" s="115"/>
      <c r="Y27" s="168">
        <f t="shared" si="3"/>
        <v>0</v>
      </c>
    </row>
    <row r="28" spans="1:25" ht="15.75" thickBot="1" x14ac:dyDescent="0.3">
      <c r="A28" s="73" t="s">
        <v>3816</v>
      </c>
      <c r="B28" s="76" t="s">
        <v>3817</v>
      </c>
      <c r="C28" s="87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15"/>
      <c r="Q28" s="115"/>
      <c r="R28" s="115"/>
      <c r="S28" s="116"/>
      <c r="T28" s="116"/>
      <c r="U28" s="116"/>
      <c r="V28" s="115"/>
      <c r="W28" s="115"/>
      <c r="X28" s="115"/>
      <c r="Y28" s="168">
        <f t="shared" si="3"/>
        <v>0</v>
      </c>
    </row>
    <row r="29" spans="1:25" ht="15.75" thickBot="1" x14ac:dyDescent="0.3">
      <c r="A29" s="73" t="s">
        <v>3818</v>
      </c>
      <c r="B29" s="76" t="s">
        <v>3819</v>
      </c>
      <c r="C29" s="8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114"/>
      <c r="Q29" s="114"/>
      <c r="R29" s="114"/>
      <c r="S29" s="115"/>
      <c r="T29" s="115"/>
      <c r="U29" s="115"/>
      <c r="V29" s="114"/>
      <c r="W29" s="114"/>
      <c r="X29" s="114"/>
      <c r="Y29" s="168">
        <f t="shared" si="3"/>
        <v>0</v>
      </c>
    </row>
    <row r="30" spans="1:25" ht="15.75" thickBot="1" x14ac:dyDescent="0.3">
      <c r="A30" s="73" t="s">
        <v>3820</v>
      </c>
      <c r="B30" s="76" t="s">
        <v>3821</v>
      </c>
      <c r="C30" s="87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15"/>
      <c r="Q30" s="115"/>
      <c r="R30" s="115"/>
      <c r="S30" s="114"/>
      <c r="T30" s="114"/>
      <c r="U30" s="114"/>
      <c r="V30" s="115"/>
      <c r="W30" s="115"/>
      <c r="X30" s="115"/>
      <c r="Y30" s="168">
        <f t="shared" si="3"/>
        <v>0</v>
      </c>
    </row>
    <row r="31" spans="1:25" ht="15.75" thickBot="1" x14ac:dyDescent="0.3">
      <c r="A31" s="73" t="s">
        <v>3822</v>
      </c>
      <c r="B31" s="76" t="s">
        <v>3823</v>
      </c>
      <c r="C31" s="8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14"/>
      <c r="Q31" s="114"/>
      <c r="R31" s="114"/>
      <c r="S31" s="115"/>
      <c r="T31" s="115"/>
      <c r="U31" s="115"/>
      <c r="V31" s="114"/>
      <c r="W31" s="114"/>
      <c r="X31" s="114"/>
      <c r="Y31" s="168">
        <f t="shared" si="3"/>
        <v>0</v>
      </c>
    </row>
    <row r="32" spans="1:25" ht="15.75" thickBot="1" x14ac:dyDescent="0.3">
      <c r="A32" s="73" t="s">
        <v>3824</v>
      </c>
      <c r="B32" s="76" t="s">
        <v>1513</v>
      </c>
      <c r="C32" s="8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114"/>
      <c r="Q32" s="114"/>
      <c r="R32" s="114"/>
      <c r="S32" s="114"/>
      <c r="T32" s="114"/>
      <c r="U32" s="114"/>
      <c r="V32" s="114"/>
      <c r="W32" s="114"/>
      <c r="X32" s="114"/>
      <c r="Y32" s="168">
        <f t="shared" si="3"/>
        <v>0</v>
      </c>
    </row>
    <row r="33" spans="1:25" ht="15.75" thickBot="1" x14ac:dyDescent="0.3">
      <c r="A33" s="73" t="s">
        <v>3825</v>
      </c>
      <c r="B33" s="76" t="s">
        <v>3826</v>
      </c>
      <c r="C33" s="87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15"/>
      <c r="Q33" s="115"/>
      <c r="R33" s="115"/>
      <c r="S33" s="115"/>
      <c r="T33" s="115"/>
      <c r="U33" s="115"/>
      <c r="V33" s="115"/>
      <c r="W33" s="115"/>
      <c r="X33" s="115"/>
      <c r="Y33" s="168">
        <f t="shared" si="3"/>
        <v>0</v>
      </c>
    </row>
    <row r="34" spans="1:25" ht="15.75" thickBot="1" x14ac:dyDescent="0.3">
      <c r="A34" s="73" t="s">
        <v>3827</v>
      </c>
      <c r="B34" s="76" t="s">
        <v>3828</v>
      </c>
      <c r="C34" s="8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114"/>
      <c r="Q34" s="114"/>
      <c r="R34" s="114"/>
      <c r="S34" s="114"/>
      <c r="T34" s="114"/>
      <c r="U34" s="114"/>
      <c r="V34" s="114"/>
      <c r="W34" s="114"/>
      <c r="X34" s="114"/>
      <c r="Y34" s="168">
        <f t="shared" si="3"/>
        <v>0</v>
      </c>
    </row>
    <row r="35" spans="1:25" ht="15.75" thickBot="1" x14ac:dyDescent="0.3">
      <c r="A35" s="73" t="s">
        <v>3829</v>
      </c>
      <c r="B35" s="76" t="s">
        <v>3830</v>
      </c>
      <c r="C35" s="87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15"/>
      <c r="Q35" s="115"/>
      <c r="R35" s="115"/>
      <c r="S35" s="115"/>
      <c r="T35" s="115"/>
      <c r="U35" s="115"/>
      <c r="V35" s="115"/>
      <c r="W35" s="115"/>
      <c r="X35" s="115"/>
      <c r="Y35" s="168">
        <f t="shared" si="3"/>
        <v>0</v>
      </c>
    </row>
    <row r="36" spans="1:25" ht="15.75" thickBot="1" x14ac:dyDescent="0.3">
      <c r="A36" s="73" t="s">
        <v>3831</v>
      </c>
      <c r="B36" s="76" t="s">
        <v>3832</v>
      </c>
      <c r="C36" s="8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14"/>
      <c r="Q36" s="114"/>
      <c r="R36" s="114"/>
      <c r="S36" s="114"/>
      <c r="T36" s="114"/>
      <c r="U36" s="114"/>
      <c r="V36" s="114"/>
      <c r="W36" s="114"/>
      <c r="X36" s="114"/>
      <c r="Y36" s="168">
        <f t="shared" si="3"/>
        <v>0</v>
      </c>
    </row>
    <row r="37" spans="1:25" ht="15.75" thickBot="1" x14ac:dyDescent="0.3">
      <c r="A37" s="73" t="s">
        <v>3833</v>
      </c>
      <c r="B37" s="76" t="s">
        <v>3834</v>
      </c>
      <c r="C37" s="87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15"/>
      <c r="Q37" s="115"/>
      <c r="R37" s="115"/>
      <c r="S37" s="115"/>
      <c r="T37" s="115"/>
      <c r="U37" s="115"/>
      <c r="V37" s="115"/>
      <c r="W37" s="115"/>
      <c r="X37" s="115"/>
      <c r="Y37" s="168">
        <f t="shared" si="3"/>
        <v>0</v>
      </c>
    </row>
    <row r="38" spans="1:25" ht="15.75" thickBot="1" x14ac:dyDescent="0.3">
      <c r="A38" s="73" t="s">
        <v>3835</v>
      </c>
      <c r="B38" s="76" t="s">
        <v>3836</v>
      </c>
      <c r="C38" s="8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114"/>
      <c r="Q38" s="114"/>
      <c r="R38" s="114"/>
      <c r="S38" s="114"/>
      <c r="T38" s="114"/>
      <c r="U38" s="114"/>
      <c r="V38" s="114"/>
      <c r="W38" s="114"/>
      <c r="X38" s="114"/>
      <c r="Y38" s="168">
        <f t="shared" si="3"/>
        <v>0</v>
      </c>
    </row>
    <row r="39" spans="1:25" ht="15.75" thickBot="1" x14ac:dyDescent="0.3">
      <c r="A39" s="73" t="s">
        <v>3837</v>
      </c>
      <c r="B39" s="76" t="s">
        <v>3838</v>
      </c>
      <c r="C39" s="87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15"/>
      <c r="Q39" s="115"/>
      <c r="R39" s="115"/>
      <c r="S39" s="115"/>
      <c r="T39" s="115"/>
      <c r="U39" s="115"/>
      <c r="V39" s="115"/>
      <c r="W39" s="115"/>
      <c r="X39" s="115"/>
      <c r="Y39" s="168">
        <f t="shared" si="3"/>
        <v>0</v>
      </c>
    </row>
    <row r="40" spans="1:25" ht="15.75" thickBot="1" x14ac:dyDescent="0.3">
      <c r="A40" s="73" t="s">
        <v>3839</v>
      </c>
      <c r="B40" s="76" t="s">
        <v>3840</v>
      </c>
      <c r="C40" s="8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114"/>
      <c r="Q40" s="114"/>
      <c r="R40" s="114"/>
      <c r="S40" s="114"/>
      <c r="T40" s="114"/>
      <c r="U40" s="114"/>
      <c r="V40" s="114"/>
      <c r="W40" s="114"/>
      <c r="X40" s="114"/>
      <c r="Y40" s="168">
        <f t="shared" si="3"/>
        <v>0</v>
      </c>
    </row>
    <row r="41" spans="1:25" ht="15.75" thickBot="1" x14ac:dyDescent="0.3">
      <c r="A41" s="73" t="s">
        <v>3841</v>
      </c>
      <c r="B41" s="76" t="s">
        <v>3842</v>
      </c>
      <c r="C41" s="87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15"/>
      <c r="Q41" s="115"/>
      <c r="R41" s="115"/>
      <c r="S41" s="115"/>
      <c r="T41" s="115"/>
      <c r="U41" s="115"/>
      <c r="V41" s="115"/>
      <c r="W41" s="115"/>
      <c r="X41" s="115"/>
      <c r="Y41" s="168">
        <f t="shared" si="3"/>
        <v>0</v>
      </c>
    </row>
    <row r="42" spans="1:25" ht="15.75" thickBot="1" x14ac:dyDescent="0.3">
      <c r="A42" s="73" t="s">
        <v>3843</v>
      </c>
      <c r="B42" s="76" t="s">
        <v>3844</v>
      </c>
      <c r="C42" s="8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114"/>
      <c r="Q42" s="114"/>
      <c r="R42" s="114"/>
      <c r="S42" s="114"/>
      <c r="T42" s="114"/>
      <c r="U42" s="114"/>
      <c r="V42" s="114"/>
      <c r="W42" s="114"/>
      <c r="X42" s="114"/>
      <c r="Y42" s="168">
        <f t="shared" si="3"/>
        <v>0</v>
      </c>
    </row>
    <row r="43" spans="1:25" ht="15.75" thickBot="1" x14ac:dyDescent="0.3">
      <c r="A43" s="73" t="s">
        <v>3845</v>
      </c>
      <c r="B43" s="76" t="s">
        <v>3846</v>
      </c>
      <c r="C43" s="87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15"/>
      <c r="Q43" s="115"/>
      <c r="R43" s="115"/>
      <c r="S43" s="115"/>
      <c r="T43" s="115"/>
      <c r="U43" s="115"/>
      <c r="V43" s="115"/>
      <c r="W43" s="115"/>
      <c r="X43" s="115"/>
      <c r="Y43" s="168">
        <f t="shared" si="3"/>
        <v>0</v>
      </c>
    </row>
    <row r="44" spans="1:25" ht="15.75" thickBot="1" x14ac:dyDescent="0.3">
      <c r="A44" s="73" t="s">
        <v>3847</v>
      </c>
      <c r="B44" s="76" t="s">
        <v>3848</v>
      </c>
      <c r="C44" s="8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14"/>
      <c r="Q44" s="114"/>
      <c r="R44" s="114"/>
      <c r="S44" s="116"/>
      <c r="T44" s="116"/>
      <c r="U44" s="116"/>
      <c r="V44" s="114"/>
      <c r="W44" s="114"/>
      <c r="X44" s="114"/>
      <c r="Y44" s="168">
        <f t="shared" si="3"/>
        <v>0</v>
      </c>
    </row>
    <row r="45" spans="1:25" ht="15.75" thickBot="1" x14ac:dyDescent="0.3">
      <c r="A45" s="73" t="s">
        <v>3849</v>
      </c>
      <c r="B45" s="76" t="s">
        <v>3850</v>
      </c>
      <c r="C45" s="87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115"/>
      <c r="Q45" s="115"/>
      <c r="R45" s="115"/>
      <c r="S45" s="115"/>
      <c r="T45" s="115"/>
      <c r="U45" s="115"/>
      <c r="V45" s="115"/>
      <c r="W45" s="115"/>
      <c r="X45" s="115"/>
      <c r="Y45" s="168">
        <f t="shared" si="3"/>
        <v>0</v>
      </c>
    </row>
    <row r="46" spans="1:25" ht="15.75" thickBot="1" x14ac:dyDescent="0.3">
      <c r="A46" s="73" t="s">
        <v>3851</v>
      </c>
      <c r="B46" s="76" t="s">
        <v>3852</v>
      </c>
      <c r="C46" s="87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15"/>
      <c r="Q46" s="115"/>
      <c r="R46" s="115"/>
      <c r="S46" s="116"/>
      <c r="T46" s="116"/>
      <c r="U46" s="116"/>
      <c r="V46" s="115"/>
      <c r="W46" s="115"/>
      <c r="X46" s="115"/>
      <c r="Y46" s="168">
        <f t="shared" si="3"/>
        <v>0</v>
      </c>
    </row>
    <row r="47" spans="1:25" ht="15.75" thickBot="1" x14ac:dyDescent="0.3">
      <c r="A47" s="73" t="s">
        <v>3853</v>
      </c>
      <c r="B47" s="76" t="s">
        <v>3854</v>
      </c>
      <c r="C47" s="87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14"/>
      <c r="Q47" s="114"/>
      <c r="R47" s="114"/>
      <c r="S47" s="115"/>
      <c r="T47" s="115"/>
      <c r="U47" s="115"/>
      <c r="V47" s="114"/>
      <c r="W47" s="114"/>
      <c r="X47" s="114"/>
      <c r="Y47" s="168">
        <f t="shared" si="3"/>
        <v>0</v>
      </c>
    </row>
    <row r="48" spans="1:25" ht="15.75" thickBot="1" x14ac:dyDescent="0.3">
      <c r="A48" s="73" t="s">
        <v>3855</v>
      </c>
      <c r="B48" s="76" t="s">
        <v>3856</v>
      </c>
      <c r="C48" s="87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115"/>
      <c r="Q48" s="115"/>
      <c r="R48" s="115"/>
      <c r="S48" s="114"/>
      <c r="T48" s="114"/>
      <c r="U48" s="114"/>
      <c r="V48" s="115"/>
      <c r="W48" s="115"/>
      <c r="X48" s="115"/>
      <c r="Y48" s="168">
        <f t="shared" si="3"/>
        <v>0</v>
      </c>
    </row>
    <row r="49" spans="1:25" ht="15.75" thickBot="1" x14ac:dyDescent="0.3">
      <c r="A49" s="73" t="s">
        <v>3857</v>
      </c>
      <c r="B49" s="76" t="s">
        <v>3858</v>
      </c>
      <c r="C49" s="8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114"/>
      <c r="Q49" s="114"/>
      <c r="R49" s="114"/>
      <c r="S49" s="115"/>
      <c r="T49" s="115"/>
      <c r="U49" s="115"/>
      <c r="V49" s="114"/>
      <c r="W49" s="114"/>
      <c r="X49" s="114"/>
      <c r="Y49" s="168">
        <f t="shared" si="3"/>
        <v>0</v>
      </c>
    </row>
    <row r="50" spans="1:25" ht="15.75" thickBot="1" x14ac:dyDescent="0.3">
      <c r="A50" s="73" t="s">
        <v>3859</v>
      </c>
      <c r="B50" s="76" t="s">
        <v>3860</v>
      </c>
      <c r="C50" s="8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14"/>
      <c r="Q50" s="114"/>
      <c r="R50" s="114"/>
      <c r="S50" s="114"/>
      <c r="T50" s="114"/>
      <c r="U50" s="114"/>
      <c r="V50" s="114"/>
      <c r="W50" s="114"/>
      <c r="X50" s="114"/>
      <c r="Y50" s="168">
        <f t="shared" si="3"/>
        <v>0</v>
      </c>
    </row>
    <row r="51" spans="1:25" ht="15.75" thickBot="1" x14ac:dyDescent="0.3">
      <c r="A51" s="73" t="s">
        <v>3861</v>
      </c>
      <c r="B51" s="76" t="s">
        <v>3862</v>
      </c>
      <c r="C51" s="87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115"/>
      <c r="Q51" s="115"/>
      <c r="R51" s="115"/>
      <c r="S51" s="115"/>
      <c r="T51" s="115"/>
      <c r="U51" s="115"/>
      <c r="V51" s="115"/>
      <c r="W51" s="115"/>
      <c r="X51" s="115"/>
      <c r="Y51" s="168">
        <f t="shared" si="3"/>
        <v>0</v>
      </c>
    </row>
    <row r="52" spans="1:25" ht="15.75" thickBot="1" x14ac:dyDescent="0.3">
      <c r="A52" s="73" t="s">
        <v>3863</v>
      </c>
      <c r="B52" s="76" t="s">
        <v>3864</v>
      </c>
      <c r="C52" s="8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14"/>
      <c r="Q52" s="114"/>
      <c r="R52" s="114"/>
      <c r="S52" s="114"/>
      <c r="T52" s="114"/>
      <c r="U52" s="114"/>
      <c r="V52" s="114"/>
      <c r="W52" s="114"/>
      <c r="X52" s="114"/>
      <c r="Y52" s="168">
        <f t="shared" si="3"/>
        <v>0</v>
      </c>
    </row>
    <row r="53" spans="1:25" ht="15.75" thickBot="1" x14ac:dyDescent="0.3">
      <c r="A53" s="73" t="s">
        <v>3865</v>
      </c>
      <c r="B53" s="76" t="s">
        <v>3866</v>
      </c>
      <c r="C53" s="87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15"/>
      <c r="Q53" s="115"/>
      <c r="R53" s="115"/>
      <c r="S53" s="115"/>
      <c r="T53" s="115"/>
      <c r="U53" s="115"/>
      <c r="V53" s="115"/>
      <c r="W53" s="115"/>
      <c r="X53" s="115"/>
      <c r="Y53" s="168">
        <f t="shared" si="3"/>
        <v>0</v>
      </c>
    </row>
    <row r="54" spans="1:25" ht="15.75" thickBot="1" x14ac:dyDescent="0.3">
      <c r="A54" s="73" t="s">
        <v>3867</v>
      </c>
      <c r="B54" s="76" t="s">
        <v>3868</v>
      </c>
      <c r="C54" s="8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114"/>
      <c r="Q54" s="114"/>
      <c r="R54" s="114"/>
      <c r="S54" s="114"/>
      <c r="T54" s="114"/>
      <c r="U54" s="114"/>
      <c r="V54" s="114"/>
      <c r="W54" s="114"/>
      <c r="X54" s="114"/>
      <c r="Y54" s="168">
        <f t="shared" si="3"/>
        <v>0</v>
      </c>
    </row>
    <row r="55" spans="1:25" ht="15.75" thickBot="1" x14ac:dyDescent="0.3">
      <c r="A55" s="73" t="s">
        <v>3869</v>
      </c>
      <c r="B55" s="76" t="s">
        <v>3870</v>
      </c>
      <c r="C55" s="87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15"/>
      <c r="Q55" s="115"/>
      <c r="R55" s="115"/>
      <c r="S55" s="115"/>
      <c r="T55" s="115"/>
      <c r="U55" s="115"/>
      <c r="V55" s="115"/>
      <c r="W55" s="115"/>
      <c r="X55" s="115"/>
      <c r="Y55" s="168">
        <f t="shared" si="3"/>
        <v>0</v>
      </c>
    </row>
    <row r="56" spans="1:25" ht="15.75" thickBot="1" x14ac:dyDescent="0.3">
      <c r="A56" s="73" t="s">
        <v>3871</v>
      </c>
      <c r="B56" s="76" t="s">
        <v>3872</v>
      </c>
      <c r="C56" s="8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14"/>
      <c r="Q56" s="114"/>
      <c r="R56" s="114"/>
      <c r="S56" s="114"/>
      <c r="T56" s="114"/>
      <c r="U56" s="114"/>
      <c r="V56" s="114"/>
      <c r="W56" s="114"/>
      <c r="X56" s="114"/>
      <c r="Y56" s="168">
        <f t="shared" si="3"/>
        <v>0</v>
      </c>
    </row>
    <row r="57" spans="1:25" ht="15.75" thickBot="1" x14ac:dyDescent="0.3">
      <c r="A57" s="73" t="s">
        <v>3873</v>
      </c>
      <c r="B57" s="76" t="s">
        <v>3874</v>
      </c>
      <c r="C57" s="87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15"/>
      <c r="Q57" s="115"/>
      <c r="R57" s="115"/>
      <c r="S57" s="115"/>
      <c r="T57" s="115"/>
      <c r="U57" s="115"/>
      <c r="V57" s="115"/>
      <c r="W57" s="115"/>
      <c r="X57" s="115"/>
      <c r="Y57" s="168">
        <f t="shared" si="3"/>
        <v>0</v>
      </c>
    </row>
    <row r="58" spans="1:25" ht="15.75" thickBot="1" x14ac:dyDescent="0.3">
      <c r="A58" s="73" t="s">
        <v>3875</v>
      </c>
      <c r="B58" s="76" t="s">
        <v>3876</v>
      </c>
      <c r="C58" s="8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114"/>
      <c r="Q58" s="114"/>
      <c r="R58" s="114"/>
      <c r="S58" s="114"/>
      <c r="T58" s="114"/>
      <c r="U58" s="114"/>
      <c r="V58" s="114"/>
      <c r="W58" s="114"/>
      <c r="X58" s="114"/>
      <c r="Y58" s="168">
        <f t="shared" si="3"/>
        <v>0</v>
      </c>
    </row>
    <row r="59" spans="1:25" ht="15.75" thickBot="1" x14ac:dyDescent="0.3">
      <c r="A59" s="73" t="s">
        <v>1364</v>
      </c>
      <c r="B59" s="76" t="s">
        <v>1365</v>
      </c>
      <c r="C59" s="87" t="s">
        <v>4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68">
        <f t="shared" si="3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4"/>
  <sheetViews>
    <sheetView showGridLines="0" zoomScale="90" zoomScaleNormal="90" workbookViewId="0">
      <pane xSplit="1" ySplit="7" topLeftCell="B8" activePane="bottomRight" state="frozen"/>
      <selection activeCell="AH1042" sqref="AH1042"/>
      <selection pane="topRight" activeCell="AH1042" sqref="AH1042"/>
      <selection pane="bottomLeft" activeCell="AH1042" sqref="AH1042"/>
      <selection pane="bottomRight" activeCell="AH1042" sqref="AH1042"/>
    </sheetView>
  </sheetViews>
  <sheetFormatPr defaultColWidth="9.140625" defaultRowHeight="15" x14ac:dyDescent="0.25"/>
  <cols>
    <col min="1" max="1" width="13.7109375" style="9" bestFit="1" customWidth="1"/>
    <col min="2" max="2" width="38.140625" style="48" customWidth="1"/>
    <col min="3" max="3" width="12.28515625" style="122" customWidth="1"/>
    <col min="4" max="4" width="13.5703125" style="122" customWidth="1"/>
    <col min="5" max="5" width="4.85546875" style="28" customWidth="1"/>
    <col min="6" max="6" width="33" style="9" bestFit="1" customWidth="1"/>
    <col min="7" max="7" width="3.7109375" style="9" customWidth="1"/>
    <col min="8" max="8" width="4.42578125" style="9" customWidth="1"/>
    <col min="9" max="9" width="33.42578125" style="9" bestFit="1" customWidth="1"/>
    <col min="10" max="10" width="14.140625" style="9" customWidth="1"/>
    <col min="11" max="16384" width="9.140625" style="9"/>
  </cols>
  <sheetData>
    <row r="1" spans="1:9" ht="18.75" x14ac:dyDescent="0.3">
      <c r="A1" s="103" t="s">
        <v>2800</v>
      </c>
      <c r="B1" s="95"/>
      <c r="C1" s="130"/>
      <c r="D1" s="27"/>
      <c r="E1" s="161">
        <v>1</v>
      </c>
      <c r="F1" s="162" t="s">
        <v>3963</v>
      </c>
      <c r="G1" s="163"/>
      <c r="H1" s="179"/>
      <c r="I1" s="164"/>
    </row>
    <row r="2" spans="1:9" ht="18.75" x14ac:dyDescent="0.3">
      <c r="A2" s="134" t="s">
        <v>3913</v>
      </c>
      <c r="B2" s="96"/>
      <c r="C2" s="131"/>
      <c r="D2" s="27"/>
      <c r="E2" s="161">
        <v>2</v>
      </c>
      <c r="F2" s="162" t="s">
        <v>3964</v>
      </c>
      <c r="G2" s="163"/>
      <c r="H2" s="179" t="s">
        <v>3967</v>
      </c>
      <c r="I2" s="164" t="s">
        <v>3978</v>
      </c>
    </row>
    <row r="3" spans="1:9" x14ac:dyDescent="0.25">
      <c r="A3" s="88"/>
      <c r="B3" s="96"/>
      <c r="C3" s="131"/>
      <c r="D3" s="27"/>
      <c r="E3" s="161">
        <v>3</v>
      </c>
      <c r="F3" s="162" t="s">
        <v>3965</v>
      </c>
      <c r="G3" s="163"/>
      <c r="H3" s="179" t="s">
        <v>3968</v>
      </c>
      <c r="I3" s="164" t="s">
        <v>3979</v>
      </c>
    </row>
    <row r="4" spans="1:9" x14ac:dyDescent="0.25">
      <c r="A4" s="88"/>
      <c r="B4" s="96"/>
      <c r="C4" s="131"/>
      <c r="D4" s="27"/>
      <c r="E4" s="161">
        <v>4</v>
      </c>
      <c r="F4" s="162" t="s">
        <v>3981</v>
      </c>
      <c r="G4" s="163"/>
      <c r="H4" s="179" t="s">
        <v>3969</v>
      </c>
      <c r="I4" s="164" t="s">
        <v>3980</v>
      </c>
    </row>
    <row r="5" spans="1:9" x14ac:dyDescent="0.25">
      <c r="A5" s="88"/>
      <c r="B5" s="96"/>
      <c r="C5" s="131"/>
      <c r="D5" s="27"/>
      <c r="E5" s="161">
        <v>5</v>
      </c>
      <c r="F5" s="162" t="s">
        <v>3982</v>
      </c>
      <c r="G5" s="163"/>
      <c r="H5" s="179" t="s">
        <v>4040</v>
      </c>
      <c r="I5" s="164" t="s">
        <v>4041</v>
      </c>
    </row>
    <row r="6" spans="1:9" x14ac:dyDescent="0.25">
      <c r="A6" s="27">
        <v>1</v>
      </c>
      <c r="B6" s="27">
        <v>2</v>
      </c>
      <c r="C6" s="27">
        <v>3</v>
      </c>
      <c r="D6" s="27">
        <v>4</v>
      </c>
      <c r="E6" s="27"/>
      <c r="F6" s="27"/>
      <c r="G6" s="27"/>
    </row>
    <row r="7" spans="1:9" x14ac:dyDescent="0.25">
      <c r="A7" s="135" t="s">
        <v>2910</v>
      </c>
      <c r="B7" s="135" t="s">
        <v>3898</v>
      </c>
      <c r="C7" s="136" t="s">
        <v>4039</v>
      </c>
      <c r="D7" s="136" t="s">
        <v>3966</v>
      </c>
      <c r="E7" s="120"/>
      <c r="F7" s="136" t="s">
        <v>4060</v>
      </c>
      <c r="G7" s="92"/>
      <c r="I7" s="183" t="s">
        <v>4061</v>
      </c>
    </row>
    <row r="8" spans="1:9" x14ac:dyDescent="0.25">
      <c r="A8" s="89" t="s">
        <v>1</v>
      </c>
      <c r="B8" s="125" t="str">
        <f>VLOOKUP(A8,'SAP Data'!$A$7:$B$2008,2,FALSE)</f>
        <v>UTIL PLANT IN SVCE</v>
      </c>
      <c r="C8" s="121"/>
      <c r="D8" s="10" t="s">
        <v>3967</v>
      </c>
      <c r="E8" s="123"/>
      <c r="F8" s="178" t="s">
        <v>1537</v>
      </c>
      <c r="G8" s="97"/>
      <c r="I8" s="184" t="str">
        <f>VLOOKUP(A8,'2018 GRC WC'!$C$9:$F$488,4,FALSE)</f>
        <v>RATE BASE</v>
      </c>
    </row>
    <row r="9" spans="1:9" x14ac:dyDescent="0.25">
      <c r="A9" s="91" t="s">
        <v>3974</v>
      </c>
      <c r="B9" s="133" t="s">
        <v>3022</v>
      </c>
      <c r="C9" s="121" t="s">
        <v>3026</v>
      </c>
      <c r="D9" s="10">
        <v>3</v>
      </c>
      <c r="F9" s="178" t="s">
        <v>1537</v>
      </c>
      <c r="I9" s="184" t="e">
        <f>VLOOKUP(A9,'2018 GRC WC'!$C$9:$F$488,4,FALSE)</f>
        <v>#N/A</v>
      </c>
    </row>
    <row r="10" spans="1:9" s="48" customFormat="1" x14ac:dyDescent="0.25">
      <c r="A10" s="89" t="s">
        <v>3903</v>
      </c>
      <c r="B10" s="125" t="str">
        <f>VLOOKUP(A10,'SAP Data'!$A$7:$B$2008,2,FALSE)</f>
        <v>CLOUD UTIL PLANT INS</v>
      </c>
      <c r="C10" s="121"/>
      <c r="D10" s="10" t="s">
        <v>3967</v>
      </c>
      <c r="E10" s="123"/>
      <c r="F10" s="178" t="s">
        <v>1537</v>
      </c>
      <c r="G10" s="97"/>
      <c r="H10" s="9"/>
      <c r="I10" s="184" t="e">
        <f>VLOOKUP(A10,'2018 GRC WC'!$C$9:$F$488,4,FALSE)</f>
        <v>#N/A</v>
      </c>
    </row>
    <row r="11" spans="1:9" x14ac:dyDescent="0.25">
      <c r="A11" s="89" t="s">
        <v>2687</v>
      </c>
      <c r="B11" s="125" t="str">
        <f>VLOOKUP(A11,'SAP Data'!$A$7:$B$2008,2,FALSE)</f>
        <v>PLANT RECLASS-LEASE</v>
      </c>
      <c r="C11" s="121"/>
      <c r="D11" s="10">
        <v>4</v>
      </c>
      <c r="E11" s="123"/>
      <c r="F11" s="178" t="s">
        <v>3981</v>
      </c>
      <c r="G11" s="97"/>
      <c r="H11" s="48"/>
      <c r="I11" s="184" t="e">
        <f>VLOOKUP(A11,'2018 GRC WC'!$C$9:$F$488,4,FALSE)</f>
        <v>#N/A</v>
      </c>
    </row>
    <row r="12" spans="1:9" s="48" customFormat="1" x14ac:dyDescent="0.25">
      <c r="A12" s="89" t="s">
        <v>2872</v>
      </c>
      <c r="B12" s="125" t="str">
        <f>VLOOKUP(A12,'SAP Data'!$A$7:$B$2008,2,FALSE)</f>
        <v>N. MIST GROSS PT OFF</v>
      </c>
      <c r="C12" s="121" t="s">
        <v>3026</v>
      </c>
      <c r="D12" s="10">
        <v>3</v>
      </c>
      <c r="E12" s="123"/>
      <c r="F12" s="178" t="s">
        <v>1537</v>
      </c>
      <c r="G12" s="97"/>
      <c r="H12" s="9"/>
      <c r="I12" s="184" t="e">
        <f>VLOOKUP(A12,'2018 GRC WC'!$C$9:$F$488,4,FALSE)</f>
        <v>#N/A</v>
      </c>
    </row>
    <row r="13" spans="1:9" x14ac:dyDescent="0.25">
      <c r="A13" s="89" t="s">
        <v>2805</v>
      </c>
      <c r="B13" s="125" t="str">
        <f>VLOOKUP(A13,'SAP Data'!$A$7:$B$2008,2,FALSE)</f>
        <v>ROU UTIL LEASE ASSET</v>
      </c>
      <c r="C13" s="121"/>
      <c r="D13" s="10">
        <v>2</v>
      </c>
      <c r="E13" s="123"/>
      <c r="F13" s="178" t="s">
        <v>1540</v>
      </c>
      <c r="G13" s="97"/>
      <c r="H13" s="48"/>
      <c r="I13" s="184" t="e">
        <f>VLOOKUP(A13,'2018 GRC WC'!$C$9:$F$488,4,FALSE)</f>
        <v>#N/A</v>
      </c>
    </row>
    <row r="14" spans="1:9" x14ac:dyDescent="0.25">
      <c r="A14" s="89" t="s">
        <v>2801</v>
      </c>
      <c r="B14" s="125" t="str">
        <f>VLOOKUP(A14,'SAP Data'!$A$7:$B$2008,2,FALSE)</f>
        <v>FIN UTIL LEAS ASSET</v>
      </c>
      <c r="C14" s="121"/>
      <c r="D14" s="10">
        <v>2</v>
      </c>
      <c r="E14" s="123"/>
      <c r="F14" s="178" t="s">
        <v>1540</v>
      </c>
      <c r="G14" s="97"/>
      <c r="I14" s="184" t="e">
        <f>VLOOKUP(A14,'2018 GRC WC'!$C$9:$F$488,4,FALSE)</f>
        <v>#N/A</v>
      </c>
    </row>
    <row r="15" spans="1:9" x14ac:dyDescent="0.25">
      <c r="A15" s="89" t="s">
        <v>3899</v>
      </c>
      <c r="B15" s="125" t="str">
        <f>VLOOKUP(A15,'SAP Data'!$A$7:$B$2008,2,FALSE)</f>
        <v>ROU UTIL LS ASS-250</v>
      </c>
      <c r="C15" s="121"/>
      <c r="D15" s="10">
        <v>2</v>
      </c>
      <c r="E15" s="123"/>
      <c r="F15" s="178" t="s">
        <v>1540</v>
      </c>
      <c r="G15" s="97"/>
      <c r="I15" s="184" t="e">
        <f>VLOOKUP(A15,'2018 GRC WC'!$C$9:$F$488,4,FALSE)</f>
        <v>#N/A</v>
      </c>
    </row>
    <row r="16" spans="1:9" x14ac:dyDescent="0.25">
      <c r="A16" s="89" t="s">
        <v>2688</v>
      </c>
      <c r="B16" s="125" t="str">
        <f>VLOOKUP(A16,'SAP Data'!$A$7:$B$2008,2,FALSE)</f>
        <v>UTIL PL IN SVCE CNVS</v>
      </c>
      <c r="C16" s="121"/>
      <c r="D16" s="10" t="s">
        <v>3967</v>
      </c>
      <c r="E16" s="123"/>
      <c r="F16" s="178" t="s">
        <v>1537</v>
      </c>
      <c r="G16" s="97"/>
      <c r="I16" s="184" t="e">
        <f>VLOOKUP(A16,'2018 GRC WC'!$C$9:$F$488,4,FALSE)</f>
        <v>#N/A</v>
      </c>
    </row>
    <row r="17" spans="1:9" x14ac:dyDescent="0.25">
      <c r="A17" s="89" t="s">
        <v>5</v>
      </c>
      <c r="B17" s="125" t="str">
        <f>VLOOKUP(A17,'SAP Data'!$A$7:$B$2008,2,FALSE)</f>
        <v>PROP HELD/FUT USE</v>
      </c>
      <c r="C17" s="121"/>
      <c r="D17" s="10">
        <v>2</v>
      </c>
      <c r="E17" s="123"/>
      <c r="F17" s="178" t="s">
        <v>1540</v>
      </c>
      <c r="G17" s="97"/>
      <c r="I17" s="184" t="str">
        <f>VLOOKUP(A17,'2018 GRC WC'!$C$9:$F$488,4,FALSE)</f>
        <v>NON-OPERATING INVESTMENTS</v>
      </c>
    </row>
    <row r="18" spans="1:9" x14ac:dyDescent="0.25">
      <c r="A18" s="89" t="s">
        <v>8</v>
      </c>
      <c r="B18" s="125" t="str">
        <f>VLOOKUP(A18,'SAP Data'!$A$7:$B$2008,2,FALSE)</f>
        <v>COMPL CONST NOT CLAS</v>
      </c>
      <c r="C18" s="121"/>
      <c r="D18" s="10" t="s">
        <v>3967</v>
      </c>
      <c r="E18" s="123"/>
      <c r="F18" s="178" t="s">
        <v>1537</v>
      </c>
      <c r="G18" s="97"/>
      <c r="I18" s="184" t="str">
        <f>VLOOKUP(A18,'2018 GRC WC'!$C$9:$F$488,4,FALSE)</f>
        <v>RATE BASE</v>
      </c>
    </row>
    <row r="19" spans="1:9" x14ac:dyDescent="0.25">
      <c r="A19" s="89" t="s">
        <v>2877</v>
      </c>
      <c r="B19" s="125" t="str">
        <f>VLOOKUP(A19,'SAP Data'!$A$7:$B$2008,2,FALSE)</f>
        <v>N. MIST CON COMP NYC</v>
      </c>
      <c r="C19" s="121" t="s">
        <v>3026</v>
      </c>
      <c r="D19" s="10">
        <v>3</v>
      </c>
      <c r="E19" s="123"/>
      <c r="F19" s="178" t="s">
        <v>1537</v>
      </c>
      <c r="G19" s="97"/>
      <c r="I19" s="184" t="e">
        <f>VLOOKUP(A19,'2018 GRC WC'!$C$9:$F$488,4,FALSE)</f>
        <v>#N/A</v>
      </c>
    </row>
    <row r="20" spans="1:9" x14ac:dyDescent="0.25">
      <c r="A20" s="89" t="s">
        <v>11</v>
      </c>
      <c r="B20" s="125" t="str">
        <f>VLOOKUP(A20,'SAP Data'!$A$7:$B$2008,2,FALSE)</f>
        <v>CONST WORK IN PROGR</v>
      </c>
      <c r="C20" s="121"/>
      <c r="D20" s="10">
        <v>2</v>
      </c>
      <c r="E20" s="123"/>
      <c r="F20" s="178" t="s">
        <v>1540</v>
      </c>
      <c r="G20" s="97"/>
      <c r="I20" s="184" t="str">
        <f>VLOOKUP(A20,'2018 GRC WC'!$C$9:$F$488,4,FALSE)</f>
        <v>NON-OPERATING INVESTMENTS</v>
      </c>
    </row>
    <row r="21" spans="1:9" x14ac:dyDescent="0.25">
      <c r="A21" s="89" t="s">
        <v>14</v>
      </c>
      <c r="B21" s="125" t="str">
        <f>VLOOKUP(A21,'SAP Data'!$A$7:$B$2008,2,FALSE)</f>
        <v>CONST WORK IN PROGR</v>
      </c>
      <c r="C21" s="121"/>
      <c r="D21" s="10">
        <v>2</v>
      </c>
      <c r="E21" s="123"/>
      <c r="F21" s="178" t="s">
        <v>1540</v>
      </c>
      <c r="G21" s="97"/>
      <c r="I21" s="184" t="str">
        <f>VLOOKUP(A21,'2018 GRC WC'!$C$9:$F$488,4,FALSE)</f>
        <v>NON-OPERATING INVESTMENTS</v>
      </c>
    </row>
    <row r="22" spans="1:9" x14ac:dyDescent="0.25">
      <c r="A22" s="89" t="s">
        <v>16</v>
      </c>
      <c r="B22" s="125" t="str">
        <f>VLOOKUP(A22,'SAP Data'!$A$7:$B$2008,2,FALSE)</f>
        <v>CWIP - 250 Taylor HQ</v>
      </c>
      <c r="C22" s="121"/>
      <c r="D22" s="10">
        <v>2</v>
      </c>
      <c r="E22" s="123"/>
      <c r="F22" s="178" t="s">
        <v>1540</v>
      </c>
      <c r="G22" s="97"/>
      <c r="I22" s="184" t="str">
        <f>VLOOKUP(A22,'2018 GRC WC'!$C$9:$F$488,4,FALSE)</f>
        <v>NON-OPERATING INVESTMENTS</v>
      </c>
    </row>
    <row r="23" spans="1:9" x14ac:dyDescent="0.25">
      <c r="A23" s="89" t="s">
        <v>19</v>
      </c>
      <c r="B23" s="125" t="str">
        <f>VLOOKUP(A23,'SAP Data'!$A$7:$B$2008,2,FALSE)</f>
        <v>CWIP UTILITY</v>
      </c>
      <c r="C23" s="121"/>
      <c r="D23" s="10">
        <v>2</v>
      </c>
      <c r="E23" s="123"/>
      <c r="F23" s="178" t="s">
        <v>1540</v>
      </c>
      <c r="G23" s="97"/>
      <c r="I23" s="184" t="str">
        <f>VLOOKUP(A23,'2018 GRC WC'!$C$9:$F$488,4,FALSE)</f>
        <v>NON-OPERATING INVESTMENTS</v>
      </c>
    </row>
    <row r="24" spans="1:9" x14ac:dyDescent="0.25">
      <c r="A24" s="89" t="s">
        <v>44</v>
      </c>
      <c r="B24" s="125" t="str">
        <f>VLOOKUP(A24,'SAP Data'!$A$7:$B$2008,2,FALSE)</f>
        <v>RWIP-REMOVAL-B CHARG</v>
      </c>
      <c r="C24" s="121"/>
      <c r="D24" s="10" t="s">
        <v>3968</v>
      </c>
      <c r="E24" s="123"/>
      <c r="F24" s="178" t="s">
        <v>1537</v>
      </c>
      <c r="G24" s="97"/>
      <c r="I24" s="184" t="str">
        <f>VLOOKUP(A24,'2018 GRC WC'!$C$9:$F$488,4,FALSE)</f>
        <v>RATE BASE</v>
      </c>
    </row>
    <row r="25" spans="1:9" x14ac:dyDescent="0.25">
      <c r="A25" s="89" t="s">
        <v>47</v>
      </c>
      <c r="B25" s="125" t="str">
        <f>VLOOKUP(A25,'SAP Data'!$A$7:$B$2008,2,FALSE)</f>
        <v>SWIP-SALV UTILITY PL</v>
      </c>
      <c r="C25" s="121"/>
      <c r="D25" s="10" t="s">
        <v>3968</v>
      </c>
      <c r="E25" s="123"/>
      <c r="F25" s="178" t="s">
        <v>1537</v>
      </c>
      <c r="G25" s="97"/>
      <c r="I25" s="184" t="str">
        <f>VLOOKUP(A25,'2018 GRC WC'!$C$9:$F$488,4,FALSE)</f>
        <v>RATE BASE</v>
      </c>
    </row>
    <row r="26" spans="1:9" x14ac:dyDescent="0.25">
      <c r="A26" s="89" t="s">
        <v>50</v>
      </c>
      <c r="B26" s="125" t="str">
        <f>VLOOKUP(A26,'SAP Data'!$A$7:$B$2008,2,FALSE)</f>
        <v>SWIP-SALV TRANSP C C</v>
      </c>
      <c r="C26" s="121"/>
      <c r="D26" s="10" t="s">
        <v>3968</v>
      </c>
      <c r="E26" s="123"/>
      <c r="F26" s="178" t="s">
        <v>1537</v>
      </c>
      <c r="G26" s="97"/>
      <c r="I26" s="184" t="str">
        <f>VLOOKUP(A26,'2018 GRC WC'!$C$9:$F$488,4,FALSE)</f>
        <v>RATE BASE</v>
      </c>
    </row>
    <row r="27" spans="1:9" x14ac:dyDescent="0.25">
      <c r="A27" s="89" t="s">
        <v>53</v>
      </c>
      <c r="B27" s="125" t="str">
        <f>VLOOKUP(A27,'SAP Data'!$A$7:$B$2008,2,FALSE)</f>
        <v>SWIP-SALV POWER EQUI</v>
      </c>
      <c r="C27" s="121"/>
      <c r="D27" s="10" t="s">
        <v>3968</v>
      </c>
      <c r="E27" s="123"/>
      <c r="F27" s="178" t="s">
        <v>1537</v>
      </c>
      <c r="G27" s="97"/>
      <c r="I27" s="184" t="str">
        <f>VLOOKUP(A27,'2018 GRC WC'!$C$9:$F$488,4,FALSE)</f>
        <v>RATE BASE</v>
      </c>
    </row>
    <row r="28" spans="1:9" x14ac:dyDescent="0.25">
      <c r="A28" s="89" t="s">
        <v>2879</v>
      </c>
      <c r="B28" s="125" t="str">
        <f>VLOOKUP(A28,'SAP Data'!$A$7:$B$2008,2,FALSE)</f>
        <v>N. MIST SWIP</v>
      </c>
      <c r="C28" s="121" t="s">
        <v>3026</v>
      </c>
      <c r="D28" s="10">
        <v>3</v>
      </c>
      <c r="E28" s="123"/>
      <c r="F28" s="178" t="s">
        <v>1537</v>
      </c>
      <c r="G28" s="97"/>
      <c r="I28" s="184" t="e">
        <f>VLOOKUP(A28,'2018 GRC WC'!$C$9:$F$488,4,FALSE)</f>
        <v>#N/A</v>
      </c>
    </row>
    <row r="29" spans="1:9" x14ac:dyDescent="0.25">
      <c r="A29" s="89" t="s">
        <v>2689</v>
      </c>
      <c r="B29" s="125" t="str">
        <f>VLOOKUP(A29,'SAP Data'!$A$7:$B$2008,2,FALSE)</f>
        <v>RESERVE ADJ FOR AMOR</v>
      </c>
      <c r="C29" s="121"/>
      <c r="D29" s="10" t="s">
        <v>3968</v>
      </c>
      <c r="E29" s="123"/>
      <c r="F29" s="178" t="s">
        <v>1537</v>
      </c>
      <c r="G29" s="97"/>
      <c r="I29" s="184" t="e">
        <f>VLOOKUP(A29,'2018 GRC WC'!$C$9:$F$488,4,FALSE)</f>
        <v>#N/A</v>
      </c>
    </row>
    <row r="30" spans="1:9" x14ac:dyDescent="0.25">
      <c r="A30" s="89" t="s">
        <v>56</v>
      </c>
      <c r="B30" s="125" t="str">
        <f>VLOOKUP(A30,'SAP Data'!$A$7:$B$2008,2,FALSE)</f>
        <v>ACCUM DEPR UT-GAINLO</v>
      </c>
      <c r="C30" s="121"/>
      <c r="D30" s="10" t="s">
        <v>3968</v>
      </c>
      <c r="E30" s="123"/>
      <c r="F30" s="178" t="s">
        <v>1537</v>
      </c>
      <c r="G30" s="97"/>
      <c r="I30" s="184" t="str">
        <f>VLOOKUP(A30,'2018 GRC WC'!$C$9:$F$488,4,FALSE)</f>
        <v>RATE BASE</v>
      </c>
    </row>
    <row r="31" spans="1:9" x14ac:dyDescent="0.25">
      <c r="A31" s="89" t="s">
        <v>58</v>
      </c>
      <c r="B31" s="125" t="str">
        <f>VLOOKUP(A31,'SAP Data'!$A$7:$B$2008,2,FALSE)</f>
        <v>DEP PROV-UTIL PLANT</v>
      </c>
      <c r="C31" s="121"/>
      <c r="D31" s="10" t="s">
        <v>3968</v>
      </c>
      <c r="E31" s="123"/>
      <c r="F31" s="178" t="s">
        <v>1537</v>
      </c>
      <c r="G31" s="97"/>
      <c r="I31" s="184" t="str">
        <f>VLOOKUP(A31,'2018 GRC WC'!$C$9:$F$488,4,FALSE)</f>
        <v>RATE BASE</v>
      </c>
    </row>
    <row r="32" spans="1:9" x14ac:dyDescent="0.25">
      <c r="A32" s="89" t="s">
        <v>61</v>
      </c>
      <c r="B32" s="125" t="str">
        <f>VLOOKUP(A32,'SAP Data'!$A$7:$B$2008,2,FALSE)</f>
        <v>DEP PROV-TRANS EQUIP</v>
      </c>
      <c r="C32" s="121"/>
      <c r="D32" s="10" t="s">
        <v>3968</v>
      </c>
      <c r="E32" s="123"/>
      <c r="F32" s="178" t="s">
        <v>1537</v>
      </c>
      <c r="G32" s="97"/>
      <c r="I32" s="184" t="str">
        <f>VLOOKUP(A32,'2018 GRC WC'!$C$9:$F$488,4,FALSE)</f>
        <v>RATE BASE</v>
      </c>
    </row>
    <row r="33" spans="1:9" x14ac:dyDescent="0.25">
      <c r="A33" s="89" t="s">
        <v>64</v>
      </c>
      <c r="B33" s="125" t="str">
        <f>VLOOKUP(A33,'SAP Data'!$A$7:$B$2008,2,FALSE)</f>
        <v>A/D-TRANS EQUIP PROV</v>
      </c>
      <c r="C33" s="121"/>
      <c r="D33" s="10" t="s">
        <v>3968</v>
      </c>
      <c r="E33" s="123"/>
      <c r="F33" s="178" t="s">
        <v>1537</v>
      </c>
      <c r="G33" s="97"/>
      <c r="I33" s="184" t="str">
        <f>VLOOKUP(A33,'2018 GRC WC'!$C$9:$F$488,4,FALSE)</f>
        <v>RATE BASE</v>
      </c>
    </row>
    <row r="34" spans="1:9" x14ac:dyDescent="0.25">
      <c r="A34" s="89" t="s">
        <v>67</v>
      </c>
      <c r="B34" s="125" t="str">
        <f>VLOOKUP(A34,'SAP Data'!$A$7:$B$2008,2,FALSE)</f>
        <v>A/D-POWER EQUIP PROV</v>
      </c>
      <c r="C34" s="121"/>
      <c r="D34" s="10" t="s">
        <v>3968</v>
      </c>
      <c r="E34" s="123"/>
      <c r="F34" s="178" t="s">
        <v>1537</v>
      </c>
      <c r="G34" s="97"/>
      <c r="I34" s="184" t="str">
        <f>VLOOKUP(A34,'2018 GRC WC'!$C$9:$F$488,4,FALSE)</f>
        <v>RATE BASE</v>
      </c>
    </row>
    <row r="35" spans="1:9" x14ac:dyDescent="0.25">
      <c r="A35" s="89" t="s">
        <v>70</v>
      </c>
      <c r="B35" s="125" t="str">
        <f>VLOOKUP(A35,'SAP Data'!$A$7:$B$2008,2,FALSE)</f>
        <v>DEP PROV-POWER EQUIP</v>
      </c>
      <c r="C35" s="121"/>
      <c r="D35" s="10" t="s">
        <v>3968</v>
      </c>
      <c r="E35" s="123"/>
      <c r="F35" s="178" t="s">
        <v>1537</v>
      </c>
      <c r="G35" s="97"/>
      <c r="I35" s="184" t="str">
        <f>VLOOKUP(A35,'2018 GRC WC'!$C$9:$F$488,4,FALSE)</f>
        <v>RATE BASE</v>
      </c>
    </row>
    <row r="36" spans="1:9" x14ac:dyDescent="0.25">
      <c r="A36" s="89" t="s">
        <v>2880</v>
      </c>
      <c r="B36" s="125" t="str">
        <f>VLOOKUP(A36,'SAP Data'!$A$7:$B$2008,2,FALSE)</f>
        <v>N. MIST UTL PL DEPR</v>
      </c>
      <c r="C36" s="121" t="s">
        <v>3026</v>
      </c>
      <c r="D36" s="10">
        <v>3</v>
      </c>
      <c r="E36" s="123"/>
      <c r="F36" s="178" t="s">
        <v>1537</v>
      </c>
      <c r="G36" s="97"/>
      <c r="I36" s="184" t="e">
        <f>VLOOKUP(A36,'2018 GRC WC'!$C$9:$F$488,4,FALSE)</f>
        <v>#N/A</v>
      </c>
    </row>
    <row r="37" spans="1:9" x14ac:dyDescent="0.25">
      <c r="A37" s="91" t="s">
        <v>3975</v>
      </c>
      <c r="B37" s="133" t="s">
        <v>3010</v>
      </c>
      <c r="C37" s="121" t="s">
        <v>3026</v>
      </c>
      <c r="D37" s="10">
        <v>3</v>
      </c>
      <c r="F37" s="178" t="s">
        <v>1537</v>
      </c>
      <c r="I37" s="184" t="e">
        <f>VLOOKUP(A37,'2018 GRC WC'!$C$9:$F$488,4,FALSE)</f>
        <v>#N/A</v>
      </c>
    </row>
    <row r="38" spans="1:9" x14ac:dyDescent="0.25">
      <c r="A38" s="91" t="s">
        <v>3904</v>
      </c>
      <c r="B38" s="125" t="str">
        <f>VLOOKUP(A38,'SAP Data'!$A$7:$B$2008,2,FALSE)</f>
        <v>CLOUD UTL PL DEPR</v>
      </c>
      <c r="C38" s="121"/>
      <c r="D38" s="10" t="s">
        <v>3968</v>
      </c>
      <c r="E38" s="123"/>
      <c r="F38" s="178" t="s">
        <v>1537</v>
      </c>
      <c r="G38" s="97"/>
      <c r="I38" s="184" t="e">
        <f>VLOOKUP(A38,'2018 GRC WC'!$C$9:$F$488,4,FALSE)</f>
        <v>#N/A</v>
      </c>
    </row>
    <row r="39" spans="1:9" x14ac:dyDescent="0.25">
      <c r="A39" s="89" t="s">
        <v>1270</v>
      </c>
      <c r="B39" s="125" t="str">
        <f>VLOOKUP(A39,'SAP Data'!$A$7:$B$2008,2,FALSE)</f>
        <v>ASSET RETIRE OBLIGTN</v>
      </c>
      <c r="C39" s="121"/>
      <c r="D39" s="10" t="s">
        <v>3968</v>
      </c>
      <c r="E39" s="123"/>
      <c r="F39" s="178" t="s">
        <v>1537</v>
      </c>
      <c r="G39" s="97"/>
      <c r="I39" s="184" t="str">
        <f>VLOOKUP(A39,'2018 GRC WC'!$C$9:$F$488,4,FALSE)</f>
        <v>RATE BASE</v>
      </c>
    </row>
    <row r="40" spans="1:9" x14ac:dyDescent="0.25">
      <c r="A40" s="89" t="s">
        <v>1273</v>
      </c>
      <c r="B40" s="125" t="str">
        <f>VLOOKUP(A40,'SAP Data'!$A$7:$B$2008,2,FALSE)</f>
        <v>ASSET RETIREMENT OBL</v>
      </c>
      <c r="C40" s="121"/>
      <c r="D40" s="10" t="s">
        <v>3968</v>
      </c>
      <c r="E40" s="123"/>
      <c r="F40" s="178" t="s">
        <v>1537</v>
      </c>
      <c r="G40" s="97"/>
      <c r="I40" s="184" t="str">
        <f>VLOOKUP(A40,'2018 GRC WC'!$C$9:$F$488,4,FALSE)</f>
        <v>RATE BASE</v>
      </c>
    </row>
    <row r="41" spans="1:9" x14ac:dyDescent="0.25">
      <c r="A41" s="89" t="s">
        <v>2894</v>
      </c>
      <c r="B41" s="125" t="str">
        <f>VLOOKUP(A41,'SAP Data'!$A$7:$B$2008,2,FALSE)</f>
        <v>N. MIST ARO</v>
      </c>
      <c r="C41" s="121" t="s">
        <v>3026</v>
      </c>
      <c r="D41" s="10">
        <v>3</v>
      </c>
      <c r="E41" s="123"/>
      <c r="F41" s="178" t="s">
        <v>1537</v>
      </c>
      <c r="G41" s="97"/>
      <c r="I41" s="184" t="e">
        <f>VLOOKUP(A41,'2018 GRC WC'!$C$9:$F$488,4,FALSE)</f>
        <v>#N/A</v>
      </c>
    </row>
    <row r="42" spans="1:9" x14ac:dyDescent="0.25">
      <c r="A42" s="89" t="s">
        <v>2690</v>
      </c>
      <c r="B42" s="125" t="str">
        <f>VLOOKUP(A42,'SAP Data'!$A$7:$B$2008,2,FALSE)</f>
        <v>PLANT RECLASS-DEPR</v>
      </c>
      <c r="C42" s="121"/>
      <c r="D42" s="10">
        <v>4</v>
      </c>
      <c r="E42" s="123"/>
      <c r="F42" s="178" t="s">
        <v>3981</v>
      </c>
      <c r="G42" s="97"/>
      <c r="I42" s="184" t="e">
        <f>VLOOKUP(A42,'2018 GRC WC'!$C$9:$F$488,4,FALSE)</f>
        <v>#N/A</v>
      </c>
    </row>
    <row r="43" spans="1:9" x14ac:dyDescent="0.25">
      <c r="A43" s="89" t="s">
        <v>2878</v>
      </c>
      <c r="B43" s="125" t="str">
        <f>VLOOKUP(A43,'SAP Data'!$A$7:$B$2008,2,FALSE)</f>
        <v>N. MIST ACC DEPR OFF</v>
      </c>
      <c r="C43" s="121" t="s">
        <v>3026</v>
      </c>
      <c r="D43" s="10">
        <v>3</v>
      </c>
      <c r="E43" s="123"/>
      <c r="F43" s="178" t="s">
        <v>1537</v>
      </c>
      <c r="G43" s="97"/>
      <c r="I43" s="184" t="e">
        <f>VLOOKUP(A43,'2018 GRC WC'!$C$9:$F$488,4,FALSE)</f>
        <v>#N/A</v>
      </c>
    </row>
    <row r="44" spans="1:9" x14ac:dyDescent="0.25">
      <c r="A44" s="89" t="s">
        <v>2806</v>
      </c>
      <c r="B44" s="125" t="str">
        <f>VLOOKUP(A44,'SAP Data'!$A$7:$B$2008,2,FALSE)</f>
        <v>ROU UTIL LEAS ACC DE</v>
      </c>
      <c r="C44" s="121"/>
      <c r="D44" s="10">
        <v>2</v>
      </c>
      <c r="E44" s="123"/>
      <c r="F44" s="178" t="s">
        <v>1540</v>
      </c>
      <c r="G44" s="97"/>
      <c r="I44" s="184" t="e">
        <f>VLOOKUP(A44,'2018 GRC WC'!$C$9:$F$488,4,FALSE)</f>
        <v>#N/A</v>
      </c>
    </row>
    <row r="45" spans="1:9" x14ac:dyDescent="0.25">
      <c r="A45" s="91" t="s">
        <v>2802</v>
      </c>
      <c r="B45" s="125" t="str">
        <f>VLOOKUP(A45,'SAP Data'!$A$7:$B$2008,2,FALSE)</f>
        <v>FIN UTIL LEA ACC DEP</v>
      </c>
      <c r="C45" s="121"/>
      <c r="D45" s="10">
        <v>2</v>
      </c>
      <c r="E45" s="123"/>
      <c r="F45" s="178" t="s">
        <v>1540</v>
      </c>
      <c r="G45" s="97"/>
      <c r="I45" s="184" t="e">
        <f>VLOOKUP(A45,'2018 GRC WC'!$C$9:$F$488,4,FALSE)</f>
        <v>#N/A</v>
      </c>
    </row>
    <row r="46" spans="1:9" x14ac:dyDescent="0.25">
      <c r="A46" s="91" t="s">
        <v>3900</v>
      </c>
      <c r="B46" s="125" t="str">
        <f>VLOOKUP(A46,'SAP Data'!$A$7:$B$2008,2,FALSE)</f>
        <v>ROU UTIL LEASA/D-250</v>
      </c>
      <c r="C46" s="121"/>
      <c r="D46" s="10">
        <v>2</v>
      </c>
      <c r="E46" s="123"/>
      <c r="F46" s="178" t="s">
        <v>1540</v>
      </c>
      <c r="G46" s="97"/>
      <c r="I46" s="184" t="e">
        <f>VLOOKUP(A46,'2018 GRC WC'!$C$9:$F$488,4,FALSE)</f>
        <v>#N/A</v>
      </c>
    </row>
    <row r="47" spans="1:9" x14ac:dyDescent="0.25">
      <c r="A47" s="93" t="s">
        <v>2983</v>
      </c>
      <c r="B47" s="125" t="str">
        <f>VLOOKUP(A47,'SAP Data'!$A$7:$B$2008,2,FALSE)</f>
        <v>COST OF REMOVAL</v>
      </c>
      <c r="C47" s="121"/>
      <c r="D47" s="10">
        <v>2</v>
      </c>
      <c r="E47" s="123"/>
      <c r="F47" s="178" t="s">
        <v>1540</v>
      </c>
      <c r="G47" s="97"/>
      <c r="I47" s="184" t="e">
        <f>VLOOKUP(A47,'2018 GRC WC'!$C$9:$F$488,4,FALSE)</f>
        <v>#N/A</v>
      </c>
    </row>
    <row r="48" spans="1:9" x14ac:dyDescent="0.25">
      <c r="A48" s="89" t="s">
        <v>22</v>
      </c>
      <c r="B48" s="125" t="str">
        <f>VLOOKUP(A48,'SAP Data'!$A$7:$B$2008,2,FALSE)</f>
        <v>GAS STORED UNDRGRD-B</v>
      </c>
      <c r="C48" s="121"/>
      <c r="D48" s="10" t="s">
        <v>3969</v>
      </c>
      <c r="E48" s="123"/>
      <c r="F48" s="178" t="s">
        <v>1537</v>
      </c>
      <c r="G48" s="97"/>
      <c r="I48" s="184" t="str">
        <f>VLOOKUP(A48,'2018 GRC WC'!$C$9:$F$488,4,FALSE)</f>
        <v>RATE BASE</v>
      </c>
    </row>
    <row r="49" spans="1:9" x14ac:dyDescent="0.25">
      <c r="A49" s="89" t="s">
        <v>25</v>
      </c>
      <c r="B49" s="125" t="str">
        <f>VLOOKUP(A49,'SAP Data'!$A$7:$B$2008,2,FALSE)</f>
        <v>GAS STORED UNDRGRD-A</v>
      </c>
      <c r="C49" s="121"/>
      <c r="D49" s="10" t="s">
        <v>3969</v>
      </c>
      <c r="E49" s="123"/>
      <c r="F49" s="178" t="s">
        <v>1537</v>
      </c>
      <c r="G49" s="97"/>
      <c r="I49" s="184" t="str">
        <f>VLOOKUP(A49,'2018 GRC WC'!$C$9:$F$488,4,FALSE)</f>
        <v>RATE BASE</v>
      </c>
    </row>
    <row r="50" spans="1:9" x14ac:dyDescent="0.25">
      <c r="A50" s="89" t="s">
        <v>28</v>
      </c>
      <c r="B50" s="125" t="str">
        <f>VLOOKUP(A50,'SAP Data'!$A$7:$B$2008,2,FALSE)</f>
        <v>GAS STORED UNDRGRD-B</v>
      </c>
      <c r="C50" s="121"/>
      <c r="D50" s="10" t="s">
        <v>3969</v>
      </c>
      <c r="E50" s="123"/>
      <c r="F50" s="178" t="s">
        <v>1537</v>
      </c>
      <c r="G50" s="97"/>
      <c r="I50" s="184" t="str">
        <f>VLOOKUP(A50,'2018 GRC WC'!$C$9:$F$488,4,FALSE)</f>
        <v>RATE BASE</v>
      </c>
    </row>
    <row r="51" spans="1:9" x14ac:dyDescent="0.25">
      <c r="A51" s="89" t="s">
        <v>30</v>
      </c>
      <c r="B51" s="125" t="str">
        <f>VLOOKUP(A51,'SAP Data'!$A$7:$B$2008,2,FALSE)</f>
        <v>GAS STORED UNDRGRD-A</v>
      </c>
      <c r="C51" s="121" t="s">
        <v>3026</v>
      </c>
      <c r="D51" s="10">
        <v>3</v>
      </c>
      <c r="E51" s="123"/>
      <c r="F51" s="178" t="s">
        <v>1537</v>
      </c>
      <c r="G51" s="97"/>
      <c r="I51" s="184" t="str">
        <f>VLOOKUP(A51,'2018 GRC WC'!$C$9:$F$488,4,FALSE)</f>
        <v>NON-OPERATING INVESTMENTS</v>
      </c>
    </row>
    <row r="52" spans="1:9" x14ac:dyDescent="0.25">
      <c r="A52" s="89" t="s">
        <v>32</v>
      </c>
      <c r="B52" s="125" t="str">
        <f>VLOOKUP(A52,'SAP Data'!$A$7:$B$2008,2,FALSE)</f>
        <v>GAS STORED UNDRGRD-R</v>
      </c>
      <c r="C52" s="121"/>
      <c r="D52" s="10" t="s">
        <v>3969</v>
      </c>
      <c r="E52" s="123"/>
      <c r="F52" s="178" t="s">
        <v>1537</v>
      </c>
      <c r="G52" s="97"/>
      <c r="I52" s="184" t="str">
        <f>VLOOKUP(A52,'2018 GRC WC'!$C$9:$F$488,4,FALSE)</f>
        <v>RATE BASE</v>
      </c>
    </row>
    <row r="53" spans="1:9" x14ac:dyDescent="0.25">
      <c r="A53" s="89" t="s">
        <v>35</v>
      </c>
      <c r="B53" s="125" t="str">
        <f>VLOOKUP(A53,'SAP Data'!$A$7:$B$2008,2,FALSE)</f>
        <v>GAS STORED UNDRGRD-S</v>
      </c>
      <c r="C53" s="121"/>
      <c r="D53" s="10" t="s">
        <v>3969</v>
      </c>
      <c r="E53" s="123"/>
      <c r="F53" s="178" t="s">
        <v>1537</v>
      </c>
      <c r="G53" s="97"/>
      <c r="I53" s="184" t="str">
        <f>VLOOKUP(A53,'2018 GRC WC'!$C$9:$F$488,4,FALSE)</f>
        <v>RATE BASE</v>
      </c>
    </row>
    <row r="54" spans="1:9" x14ac:dyDescent="0.25">
      <c r="A54" s="89" t="s">
        <v>38</v>
      </c>
      <c r="B54" s="125" t="str">
        <f>VLOOKUP(A54,'SAP Data'!$A$7:$B$2008,2,FALSE)</f>
        <v>GAS STORED UNDGRRD-S</v>
      </c>
      <c r="C54" s="121"/>
      <c r="D54" s="10" t="s">
        <v>3969</v>
      </c>
      <c r="E54" s="123"/>
      <c r="F54" s="178" t="s">
        <v>1537</v>
      </c>
      <c r="G54" s="97"/>
      <c r="I54" s="184" t="str">
        <f>VLOOKUP(A54,'2018 GRC WC'!$C$9:$F$488,4,FALSE)</f>
        <v>RATE BASE</v>
      </c>
    </row>
    <row r="55" spans="1:9" x14ac:dyDescent="0.25">
      <c r="A55" s="89" t="s">
        <v>41</v>
      </c>
      <c r="B55" s="125" t="str">
        <f>VLOOKUP(A55,'SAP Data'!$A$7:$B$2008,2,FALSE)</f>
        <v>GAS STORED UNDRGRD-N</v>
      </c>
      <c r="C55" s="121"/>
      <c r="D55" s="10" t="s">
        <v>3969</v>
      </c>
      <c r="E55" s="123"/>
      <c r="F55" s="178" t="s">
        <v>1537</v>
      </c>
      <c r="G55" s="97"/>
      <c r="I55" s="184" t="str">
        <f>VLOOKUP(A55,'2018 GRC WC'!$C$9:$F$488,4,FALSE)</f>
        <v>RATE BASE</v>
      </c>
    </row>
    <row r="56" spans="1:9" x14ac:dyDescent="0.25">
      <c r="A56" s="89" t="s">
        <v>73</v>
      </c>
      <c r="B56" s="125" t="str">
        <f>VLOOKUP(A56,'SAP Data'!$A$7:$B$2008,2,FALSE)</f>
        <v>NON-UTIL PROP-DOCK</v>
      </c>
      <c r="C56" s="121"/>
      <c r="D56" s="10">
        <v>2</v>
      </c>
      <c r="E56" s="123"/>
      <c r="F56" s="178" t="s">
        <v>1540</v>
      </c>
      <c r="G56" s="97"/>
      <c r="I56" s="184" t="str">
        <f>VLOOKUP(A56,'2018 GRC WC'!$C$9:$F$488,4,FALSE)</f>
        <v>NON-OPERATING INVESTMENTS</v>
      </c>
    </row>
    <row r="57" spans="1:9" x14ac:dyDescent="0.25">
      <c r="A57" s="89" t="s">
        <v>76</v>
      </c>
      <c r="B57" s="125" t="str">
        <f>VLOOKUP(A57,'SAP Data'!$A$7:$B$2008,2,FALSE)</f>
        <v>NON-UTIL PROP-LAND</v>
      </c>
      <c r="C57" s="121"/>
      <c r="D57" s="10">
        <v>2</v>
      </c>
      <c r="E57" s="123"/>
      <c r="F57" s="178" t="s">
        <v>1540</v>
      </c>
      <c r="G57" s="97"/>
      <c r="I57" s="184" t="str">
        <f>VLOOKUP(A57,'2018 GRC WC'!$C$9:$F$488,4,FALSE)</f>
        <v>NON-OPERATING INVESTMENTS</v>
      </c>
    </row>
    <row r="58" spans="1:9" x14ac:dyDescent="0.25">
      <c r="A58" s="89" t="s">
        <v>79</v>
      </c>
      <c r="B58" s="125" t="str">
        <f>VLOOKUP(A58,'SAP Data'!$A$7:$B$2008,2,FALSE)</f>
        <v>NON-UTIL PROP-OIL ST</v>
      </c>
      <c r="C58" s="121"/>
      <c r="D58" s="10">
        <v>2</v>
      </c>
      <c r="E58" s="123"/>
      <c r="F58" s="178" t="s">
        <v>1540</v>
      </c>
      <c r="G58" s="97"/>
      <c r="I58" s="184" t="str">
        <f>VLOOKUP(A58,'2018 GRC WC'!$C$9:$F$488,4,FALSE)</f>
        <v>NON-OPERATING INVESTMENTS</v>
      </c>
    </row>
    <row r="59" spans="1:9" x14ac:dyDescent="0.25">
      <c r="A59" s="89" t="s">
        <v>82</v>
      </c>
      <c r="B59" s="125" t="str">
        <f>VLOOKUP(A59,'SAP Data'!$A$7:$B$2008,2,FALSE)</f>
        <v>NON-UTIL PROP-APPL C</v>
      </c>
      <c r="C59" s="121"/>
      <c r="D59" s="10">
        <v>2</v>
      </c>
      <c r="E59" s="123"/>
      <c r="F59" s="178" t="s">
        <v>1540</v>
      </c>
      <c r="G59" s="97"/>
      <c r="I59" s="184" t="str">
        <f>VLOOKUP(A59,'2018 GRC WC'!$C$9:$F$488,4,FALSE)</f>
        <v>NON-OPERATING INVESTMENTS</v>
      </c>
    </row>
    <row r="60" spans="1:9" x14ac:dyDescent="0.25">
      <c r="A60" s="89" t="s">
        <v>85</v>
      </c>
      <c r="B60" s="125" t="str">
        <f>VLOOKUP(A60,'SAP Data'!$A$7:$B$2008,2,FALSE)</f>
        <v>NON-UTIL PROP-STORAG</v>
      </c>
      <c r="C60" s="121"/>
      <c r="D60" s="10">
        <v>2</v>
      </c>
      <c r="E60" s="123"/>
      <c r="F60" s="178" t="s">
        <v>1540</v>
      </c>
      <c r="G60" s="97"/>
      <c r="I60" s="184" t="str">
        <f>VLOOKUP(A60,'2018 GRC WC'!$C$9:$F$488,4,FALSE)</f>
        <v>NON-OPERATING INVESTMENTS</v>
      </c>
    </row>
    <row r="61" spans="1:9" x14ac:dyDescent="0.25">
      <c r="A61" s="89" t="s">
        <v>88</v>
      </c>
      <c r="B61" s="125" t="str">
        <f>VLOOKUP(A61,'SAP Data'!$A$7:$B$2008,2,FALSE)</f>
        <v>NON-UTIL PROP-GARDEN</v>
      </c>
      <c r="C61" s="121"/>
      <c r="D61" s="10">
        <v>2</v>
      </c>
      <c r="E61" s="123"/>
      <c r="F61" s="178" t="s">
        <v>1540</v>
      </c>
      <c r="G61" s="97"/>
      <c r="I61" s="184" t="str">
        <f>VLOOKUP(A61,'2018 GRC WC'!$C$9:$F$488,4,FALSE)</f>
        <v>NON-OPERATING INVESTMENTS</v>
      </c>
    </row>
    <row r="62" spans="1:9" x14ac:dyDescent="0.25">
      <c r="A62" s="89" t="s">
        <v>91</v>
      </c>
      <c r="B62" s="125" t="str">
        <f>VLOOKUP(A62,'SAP Data'!$A$7:$B$2008,2,FALSE)</f>
        <v>NON-UTIL PROP-MISC</v>
      </c>
      <c r="C62" s="121"/>
      <c r="D62" s="10">
        <v>2</v>
      </c>
      <c r="E62" s="123"/>
      <c r="F62" s="178" t="s">
        <v>1540</v>
      </c>
      <c r="G62" s="97"/>
      <c r="I62" s="184" t="str">
        <f>VLOOKUP(A62,'2018 GRC WC'!$C$9:$F$488,4,FALSE)</f>
        <v>NON-OPERATING INVESTMENTS</v>
      </c>
    </row>
    <row r="63" spans="1:9" x14ac:dyDescent="0.25">
      <c r="A63" s="89" t="s">
        <v>94</v>
      </c>
      <c r="B63" s="125" t="str">
        <f>VLOOKUP(A63,'SAP Data'!$A$7:$B$2008,2,FALSE)</f>
        <v>CONST WORK IN PROGRE</v>
      </c>
      <c r="C63" s="121"/>
      <c r="D63" s="10">
        <v>2</v>
      </c>
      <c r="E63" s="123"/>
      <c r="F63" s="178" t="s">
        <v>1540</v>
      </c>
      <c r="G63" s="97"/>
      <c r="I63" s="184" t="str">
        <f>VLOOKUP(A63,'2018 GRC WC'!$C$9:$F$488,4,FALSE)</f>
        <v>NON-OPERATING INVESTMENTS</v>
      </c>
    </row>
    <row r="64" spans="1:9" x14ac:dyDescent="0.25">
      <c r="A64" s="89" t="s">
        <v>97</v>
      </c>
      <c r="B64" s="125" t="str">
        <f>VLOOKUP(A64,'SAP Data'!$A$7:$B$2008,2,FALSE)</f>
        <v>GAS STD UNGRD-ST HEL</v>
      </c>
      <c r="C64" s="121"/>
      <c r="D64" s="10">
        <v>2</v>
      </c>
      <c r="E64" s="123"/>
      <c r="F64" s="178" t="s">
        <v>1540</v>
      </c>
      <c r="G64" s="97"/>
      <c r="I64" s="184" t="str">
        <f>VLOOKUP(A64,'2018 GRC WC'!$C$9:$F$488,4,FALSE)</f>
        <v>NON-OPERATING INVESTMENTS</v>
      </c>
    </row>
    <row r="65" spans="1:9" x14ac:dyDescent="0.25">
      <c r="A65" s="89" t="s">
        <v>100</v>
      </c>
      <c r="B65" s="125" t="str">
        <f>VLOOKUP(A65,'SAP Data'!$A$7:$B$2008,2,FALSE)</f>
        <v>600 COMP OVRHL-COST</v>
      </c>
      <c r="C65" s="121"/>
      <c r="D65" s="10">
        <v>2</v>
      </c>
      <c r="E65" s="123"/>
      <c r="F65" s="178" t="s">
        <v>1540</v>
      </c>
      <c r="G65" s="97"/>
      <c r="I65" s="184" t="str">
        <f>VLOOKUP(A65,'2018 GRC WC'!$C$9:$F$488,4,FALSE)</f>
        <v>NON-OPERATING INVESTMENTS</v>
      </c>
    </row>
    <row r="66" spans="1:9" x14ac:dyDescent="0.25">
      <c r="A66" s="89" t="s">
        <v>103</v>
      </c>
      <c r="B66" s="125" t="str">
        <f>VLOOKUP(A66,'SAP Data'!$A$7:$B$2008,2,FALSE)</f>
        <v>600 Comp Maint-Costs</v>
      </c>
      <c r="C66" s="121"/>
      <c r="D66" s="10">
        <v>2</v>
      </c>
      <c r="E66" s="123"/>
      <c r="F66" s="178" t="s">
        <v>1540</v>
      </c>
      <c r="G66" s="97"/>
      <c r="I66" s="184" t="str">
        <f>VLOOKUP(A66,'2018 GRC WC'!$C$9:$F$488,4,FALSE)</f>
        <v>NON-OPERATING INVESTMENTS</v>
      </c>
    </row>
    <row r="67" spans="1:9" x14ac:dyDescent="0.25">
      <c r="A67" s="89" t="s">
        <v>2691</v>
      </c>
      <c r="B67" s="125" t="str">
        <f>VLOOKUP(A67,'SAP Data'!$A$7:$B$2008,2,FALSE)</f>
        <v>600 Comp Maint-Amort</v>
      </c>
      <c r="C67" s="121"/>
      <c r="D67" s="10">
        <v>2</v>
      </c>
      <c r="E67" s="123"/>
      <c r="F67" s="178" t="s">
        <v>1540</v>
      </c>
      <c r="G67" s="97"/>
      <c r="I67" s="184" t="str">
        <f>VLOOKUP(A67,'2018 GRC WC'!$C$9:$F$488,4,FALSE)</f>
        <v>NON-OPERATING INVESTMENTS</v>
      </c>
    </row>
    <row r="68" spans="1:9" x14ac:dyDescent="0.25">
      <c r="A68" s="89" t="s">
        <v>106</v>
      </c>
      <c r="B68" s="125" t="str">
        <f>VLOOKUP(A68,'SAP Data'!$A$7:$B$2008,2,FALSE)</f>
        <v>CWIP NON UTILITY</v>
      </c>
      <c r="C68" s="121"/>
      <c r="D68" s="10">
        <v>2</v>
      </c>
      <c r="E68" s="123"/>
      <c r="F68" s="178" t="s">
        <v>1540</v>
      </c>
      <c r="G68" s="97"/>
      <c r="I68" s="184" t="str">
        <f>VLOOKUP(A68,'2018 GRC WC'!$C$9:$F$488,4,FALSE)</f>
        <v>NON-OPERATING INVESTMENTS</v>
      </c>
    </row>
    <row r="69" spans="1:9" x14ac:dyDescent="0.25">
      <c r="A69" s="89" t="s">
        <v>109</v>
      </c>
      <c r="B69" s="125" t="str">
        <f>VLOOKUP(A69,'SAP Data'!$A$7:$B$2008,2,FALSE)</f>
        <v>SWIP-SALV NON UTILIT</v>
      </c>
      <c r="C69" s="121"/>
      <c r="D69" s="10">
        <v>2</v>
      </c>
      <c r="E69" s="123"/>
      <c r="F69" s="178" t="s">
        <v>1540</v>
      </c>
      <c r="G69" s="97"/>
      <c r="I69" s="184" t="str">
        <f>VLOOKUP(A69,'2018 GRC WC'!$C$9:$F$488,4,FALSE)</f>
        <v>NON-OPERATING INVESTMENTS</v>
      </c>
    </row>
    <row r="70" spans="1:9" x14ac:dyDescent="0.25">
      <c r="A70" s="89" t="s">
        <v>112</v>
      </c>
      <c r="B70" s="125" t="str">
        <f>VLOOKUP(A70,'SAP Data'!$A$7:$B$2008,2,FALSE)</f>
        <v>ACCUM DEP NONUTILITY</v>
      </c>
      <c r="C70" s="121"/>
      <c r="D70" s="10">
        <v>2</v>
      </c>
      <c r="E70" s="123"/>
      <c r="F70" s="178" t="s">
        <v>1540</v>
      </c>
      <c r="G70" s="97"/>
      <c r="I70" s="184" t="str">
        <f>VLOOKUP(A70,'2018 GRC WC'!$C$9:$F$488,4,FALSE)</f>
        <v>NON-OPERATING INVESTMENTS</v>
      </c>
    </row>
    <row r="71" spans="1:9" x14ac:dyDescent="0.25">
      <c r="A71" s="89" t="s">
        <v>115</v>
      </c>
      <c r="B71" s="125" t="str">
        <f>VLOOKUP(A71,'SAP Data'!$A$7:$B$2008,2,FALSE)</f>
        <v>DEP PROV-DOCK/OIL TK</v>
      </c>
      <c r="C71" s="121"/>
      <c r="D71" s="10">
        <v>2</v>
      </c>
      <c r="E71" s="123"/>
      <c r="F71" s="178" t="s">
        <v>1540</v>
      </c>
      <c r="G71" s="97"/>
      <c r="I71" s="184" t="str">
        <f>VLOOKUP(A71,'2018 GRC WC'!$C$9:$F$488,4,FALSE)</f>
        <v>NON-OPERATING INVESTMENTS</v>
      </c>
    </row>
    <row r="72" spans="1:9" x14ac:dyDescent="0.25">
      <c r="A72" s="89" t="s">
        <v>118</v>
      </c>
      <c r="B72" s="125" t="str">
        <f>VLOOKUP(A72,'SAP Data'!$A$7:$B$2008,2,FALSE)</f>
        <v>DEP PROV-INT STOR</v>
      </c>
      <c r="C72" s="121"/>
      <c r="D72" s="10">
        <v>2</v>
      </c>
      <c r="E72" s="123"/>
      <c r="F72" s="178" t="s">
        <v>1540</v>
      </c>
      <c r="G72" s="97"/>
      <c r="I72" s="184" t="str">
        <f>VLOOKUP(A72,'2018 GRC WC'!$C$9:$F$488,4,FALSE)</f>
        <v>NON-OPERATING INVESTMENTS</v>
      </c>
    </row>
    <row r="73" spans="1:9" x14ac:dyDescent="0.25">
      <c r="A73" s="89" t="s">
        <v>121</v>
      </c>
      <c r="B73" s="125" t="str">
        <f>VLOOKUP(A73,'SAP Data'!$A$7:$B$2008,2,FALSE)</f>
        <v>ACCUM DEP NONUTILITY</v>
      </c>
      <c r="C73" s="121"/>
      <c r="D73" s="10">
        <v>2</v>
      </c>
      <c r="E73" s="123"/>
      <c r="F73" s="178" t="s">
        <v>1540</v>
      </c>
      <c r="G73" s="97"/>
      <c r="I73" s="184" t="str">
        <f>VLOOKUP(A73,'2018 GRC WC'!$C$9:$F$488,4,FALSE)</f>
        <v>NON-OPERATING INVESTMENTS</v>
      </c>
    </row>
    <row r="74" spans="1:9" x14ac:dyDescent="0.25">
      <c r="A74" s="89" t="s">
        <v>1275</v>
      </c>
      <c r="B74" s="125" t="str">
        <f>VLOOKUP(A74,'SAP Data'!$A$7:$B$2008,2,FALSE)</f>
        <v>ACCUM COR NONUTILITY</v>
      </c>
      <c r="C74" s="121"/>
      <c r="D74" s="10">
        <v>2</v>
      </c>
      <c r="E74" s="123"/>
      <c r="F74" s="178" t="s">
        <v>1540</v>
      </c>
      <c r="G74" s="97"/>
      <c r="I74" s="184" t="str">
        <f>VLOOKUP(A74,'2018 GRC WC'!$C$9:$F$488,4,FALSE)</f>
        <v>NON-OPERATING INVESTMENTS</v>
      </c>
    </row>
    <row r="75" spans="1:9" x14ac:dyDescent="0.25">
      <c r="A75" s="89" t="s">
        <v>1278</v>
      </c>
      <c r="B75" s="125" t="str">
        <f>VLOOKUP(A75,'SAP Data'!$A$7:$B$2008,2,FALSE)</f>
        <v>ACCUM COR NONUTILITY</v>
      </c>
      <c r="C75" s="121"/>
      <c r="D75" s="10">
        <v>2</v>
      </c>
      <c r="E75" s="123"/>
      <c r="F75" s="178" t="s">
        <v>1540</v>
      </c>
      <c r="G75" s="97"/>
      <c r="I75" s="184" t="str">
        <f>VLOOKUP(A75,'2018 GRC WC'!$C$9:$F$488,4,FALSE)</f>
        <v>NON-OPERATING INVESTMENTS</v>
      </c>
    </row>
    <row r="76" spans="1:9" x14ac:dyDescent="0.25">
      <c r="A76" s="89" t="s">
        <v>487</v>
      </c>
      <c r="B76" s="125" t="str">
        <f>VLOOKUP(A76,'SAP Data'!$A$7:$B$2008,2,FALSE)</f>
        <v>INVEST IN NNGFC</v>
      </c>
      <c r="C76" s="121"/>
      <c r="D76" s="10">
        <v>2</v>
      </c>
      <c r="E76" s="123"/>
      <c r="F76" s="178" t="s">
        <v>1540</v>
      </c>
      <c r="G76" s="97"/>
      <c r="I76" s="184" t="str">
        <f>VLOOKUP(A76,'2018 GRC WC'!$C$9:$F$488,4,FALSE)</f>
        <v>NON-OPERATING INVESTMENTS</v>
      </c>
    </row>
    <row r="77" spans="1:9" x14ac:dyDescent="0.25">
      <c r="A77" s="89" t="s">
        <v>2698</v>
      </c>
      <c r="B77" s="125" t="str">
        <f>VLOOKUP(A77,'SAP Data'!$A$7:$B$2008,2,FALSE)</f>
        <v>INVEST IN SUB-HLD</v>
      </c>
      <c r="C77" s="121"/>
      <c r="D77" s="10">
        <v>2</v>
      </c>
      <c r="E77" s="123"/>
      <c r="F77" s="178" t="s">
        <v>1540</v>
      </c>
      <c r="G77" s="97"/>
      <c r="I77" s="184" t="str">
        <f>VLOOKUP(A77,'2018 GRC WC'!$C$9:$F$488,4,FALSE)</f>
        <v>NON-OPERATING INVESTMENTS</v>
      </c>
    </row>
    <row r="78" spans="1:9" x14ac:dyDescent="0.25">
      <c r="A78" s="89" t="s">
        <v>776</v>
      </c>
      <c r="B78" s="125" t="str">
        <f>VLOOKUP(A78,'SAP Data'!$A$7:$B$2008,2,FALSE)</f>
        <v>INVEST IN NW BIOGAS</v>
      </c>
      <c r="C78" s="121"/>
      <c r="D78" s="10">
        <v>2</v>
      </c>
      <c r="E78" s="123"/>
      <c r="F78" s="178" t="s">
        <v>1540</v>
      </c>
      <c r="G78" s="97"/>
      <c r="I78" s="184" t="str">
        <f>VLOOKUP(A78,'2018 GRC WC'!$C$9:$F$488,4,FALSE)</f>
        <v>NON-OPERATING INVESTMENTS</v>
      </c>
    </row>
    <row r="79" spans="1:9" x14ac:dyDescent="0.25">
      <c r="A79" s="89" t="s">
        <v>489</v>
      </c>
      <c r="B79" s="125" t="str">
        <f>VLOOKUP(A79,'SAP Data'!$A$7:$B$2008,2,FALSE)</f>
        <v>NORTHWEST ENERGY COR</v>
      </c>
      <c r="C79" s="121"/>
      <c r="D79" s="10">
        <v>3</v>
      </c>
      <c r="E79" s="123"/>
      <c r="F79" s="178" t="s">
        <v>1537</v>
      </c>
      <c r="G79" s="97"/>
      <c r="I79" s="184" t="str">
        <f>VLOOKUP(A79,'2018 GRC WC'!$C$9:$F$488,4,FALSE)</f>
        <v>RATE BASE</v>
      </c>
    </row>
    <row r="80" spans="1:9" x14ac:dyDescent="0.25">
      <c r="A80" s="89" t="s">
        <v>2699</v>
      </c>
      <c r="B80" s="125" t="str">
        <f>VLOOKUP(A80,'SAP Data'!$A$7:$B$2008,2,FALSE)</f>
        <v>INVEST IN NWN WATER</v>
      </c>
      <c r="C80" s="121"/>
      <c r="D80" s="10">
        <v>2</v>
      </c>
      <c r="E80" s="123"/>
      <c r="F80" s="178" t="s">
        <v>1540</v>
      </c>
      <c r="G80" s="97"/>
      <c r="I80" s="184" t="str">
        <f>VLOOKUP(A80,'2018 GRC WC'!$C$9:$F$488,4,FALSE)</f>
        <v>NON-OPERATING INVESTMENTS</v>
      </c>
    </row>
    <row r="81" spans="1:9" x14ac:dyDescent="0.25">
      <c r="A81" s="89" t="s">
        <v>492</v>
      </c>
      <c r="B81" s="125" t="str">
        <f>VLOOKUP(A81,'SAP Data'!$A$7:$B$2008,2,FALSE)</f>
        <v>INVEST - NWN ENERGY</v>
      </c>
      <c r="C81" s="121"/>
      <c r="D81" s="10">
        <v>2</v>
      </c>
      <c r="E81" s="123"/>
      <c r="F81" s="178" t="s">
        <v>1540</v>
      </c>
      <c r="G81" s="97"/>
      <c r="I81" s="184" t="str">
        <f>VLOOKUP(A81,'2018 GRC WC'!$C$9:$F$488,4,FALSE)</f>
        <v>NON-OPERATING INVESTMENTS</v>
      </c>
    </row>
    <row r="82" spans="1:9" x14ac:dyDescent="0.25">
      <c r="A82" s="89" t="s">
        <v>779</v>
      </c>
      <c r="B82" s="125" t="str">
        <f>VLOOKUP(A82,'SAP Data'!$A$7:$B$2008,2,FALSE)</f>
        <v>INVEST - NW BIOGAS</v>
      </c>
      <c r="C82" s="121"/>
      <c r="D82" s="10">
        <v>2</v>
      </c>
      <c r="E82" s="123"/>
      <c r="F82" s="178" t="s">
        <v>1540</v>
      </c>
      <c r="G82" s="97"/>
      <c r="I82" s="184" t="str">
        <f>VLOOKUP(A82,'2018 GRC WC'!$C$9:$F$488,4,FALSE)</f>
        <v>NON-OPERATING INVESTMENTS</v>
      </c>
    </row>
    <row r="83" spans="1:9" x14ac:dyDescent="0.25">
      <c r="A83" s="89" t="s">
        <v>782</v>
      </c>
      <c r="B83" s="125" t="str">
        <f>VLOOKUP(A83,'SAP Data'!$A$7:$B$2008,2,FALSE)</f>
        <v>INVEST - PALOMAR PIP</v>
      </c>
      <c r="C83" s="121"/>
      <c r="D83" s="10">
        <v>2</v>
      </c>
      <c r="E83" s="123"/>
      <c r="F83" s="178" t="s">
        <v>1540</v>
      </c>
      <c r="G83" s="97"/>
      <c r="I83" s="184" t="str">
        <f>VLOOKUP(A83,'2018 GRC WC'!$C$9:$F$488,4,FALSE)</f>
        <v>NON-OPERATING INVESTMENTS</v>
      </c>
    </row>
    <row r="84" spans="1:9" x14ac:dyDescent="0.25">
      <c r="A84" s="89" t="s">
        <v>495</v>
      </c>
      <c r="B84" s="125" t="str">
        <f>VLOOKUP(A84,'SAP Data'!$A$7:$B$2008,2,FALSE)</f>
        <v>INVEST - GILL RANCH</v>
      </c>
      <c r="C84" s="121"/>
      <c r="D84" s="10">
        <v>2</v>
      </c>
      <c r="E84" s="123"/>
      <c r="F84" s="178" t="s">
        <v>1540</v>
      </c>
      <c r="G84" s="97"/>
      <c r="I84" s="184" t="str">
        <f>VLOOKUP(A84,'2018 GRC WC'!$C$9:$F$488,4,FALSE)</f>
        <v>NON-OPERATING INVESTMENTS</v>
      </c>
    </row>
    <row r="85" spans="1:9" x14ac:dyDescent="0.25">
      <c r="A85" s="89" t="s">
        <v>788</v>
      </c>
      <c r="B85" s="125" t="str">
        <f>VLOOKUP(A85,'SAP Data'!$A$7:$B$2008,2,FALSE)</f>
        <v>CSV EDC LIFE INSUR</v>
      </c>
      <c r="C85" s="121"/>
      <c r="D85" s="10">
        <v>2</v>
      </c>
      <c r="E85" s="123"/>
      <c r="F85" s="178" t="s">
        <v>1540</v>
      </c>
      <c r="G85" s="97"/>
      <c r="I85" s="184" t="str">
        <f>VLOOKUP(A85,'2018 GRC WC'!$C$9:$F$488,4,FALSE)</f>
        <v>NON-OPERATING INVESTMENTS</v>
      </c>
    </row>
    <row r="86" spans="1:9" x14ac:dyDescent="0.25">
      <c r="A86" s="89" t="s">
        <v>791</v>
      </c>
      <c r="B86" s="125" t="str">
        <f>VLOOKUP(A86,'SAP Data'!$A$7:$B$2008,2,FALSE)</f>
        <v>CSV DDC W/ TOLI</v>
      </c>
      <c r="C86" s="121"/>
      <c r="D86" s="10">
        <v>2</v>
      </c>
      <c r="E86" s="123"/>
      <c r="F86" s="178" t="s">
        <v>1540</v>
      </c>
      <c r="G86" s="97"/>
      <c r="I86" s="184" t="str">
        <f>VLOOKUP(A86,'2018 GRC WC'!$C$9:$F$488,4,FALSE)</f>
        <v>NON-OPERATING INVESTMENTS</v>
      </c>
    </row>
    <row r="87" spans="1:9" x14ac:dyDescent="0.25">
      <c r="A87" s="89" t="s">
        <v>794</v>
      </c>
      <c r="B87" s="125" t="str">
        <f>VLOOKUP(A87,'SAP Data'!$A$7:$B$2008,2,FALSE)</f>
        <v>CSV COLI 6/19 YE</v>
      </c>
      <c r="C87" s="121"/>
      <c r="D87" s="10">
        <v>2</v>
      </c>
      <c r="E87" s="123"/>
      <c r="F87" s="178" t="s">
        <v>1540</v>
      </c>
      <c r="G87" s="97"/>
      <c r="I87" s="184" t="str">
        <f>VLOOKUP(A87,'2018 GRC WC'!$C$9:$F$488,4,FALSE)</f>
        <v>NON-OPERATING INVESTMENTS</v>
      </c>
    </row>
    <row r="88" spans="1:9" x14ac:dyDescent="0.25">
      <c r="A88" s="89" t="s">
        <v>797</v>
      </c>
      <c r="B88" s="125" t="str">
        <f>VLOOKUP(A88,'SAP Data'!$A$7:$B$2008,2,FALSE)</f>
        <v>CSV COLI 12/31 YE</v>
      </c>
      <c r="C88" s="121"/>
      <c r="D88" s="10">
        <v>2</v>
      </c>
      <c r="E88" s="123"/>
      <c r="F88" s="178" t="s">
        <v>1540</v>
      </c>
      <c r="G88" s="97"/>
      <c r="I88" s="184" t="str">
        <f>VLOOKUP(A88,'2018 GRC WC'!$C$9:$F$488,4,FALSE)</f>
        <v>NON-OPERATING INVESTMENTS</v>
      </c>
    </row>
    <row r="89" spans="1:9" x14ac:dyDescent="0.25">
      <c r="A89" s="89" t="s">
        <v>800</v>
      </c>
      <c r="B89" s="125" t="str">
        <f>VLOOKUP(A89,'SAP Data'!$A$7:$B$2008,2,FALSE)</f>
        <v>CSV ESRIP W/ TOLI</v>
      </c>
      <c r="C89" s="121"/>
      <c r="D89" s="10">
        <v>2</v>
      </c>
      <c r="E89" s="123"/>
      <c r="F89" s="178" t="s">
        <v>1540</v>
      </c>
      <c r="G89" s="97"/>
      <c r="I89" s="184" t="str">
        <f>VLOOKUP(A89,'2018 GRC WC'!$C$9:$F$488,4,FALSE)</f>
        <v>NON-OPERATING INVESTMENTS</v>
      </c>
    </row>
    <row r="90" spans="1:9" x14ac:dyDescent="0.25">
      <c r="A90" s="89" t="s">
        <v>803</v>
      </c>
      <c r="B90" s="125" t="str">
        <f>VLOOKUP(A90,'SAP Data'!$A$7:$B$2008,2,FALSE)</f>
        <v>CSV EDC LIFE INSUR</v>
      </c>
      <c r="C90" s="121"/>
      <c r="D90" s="10">
        <v>2</v>
      </c>
      <c r="E90" s="123"/>
      <c r="F90" s="178" t="s">
        <v>1540</v>
      </c>
      <c r="G90" s="97"/>
      <c r="I90" s="184" t="str">
        <f>VLOOKUP(A90,'2018 GRC WC'!$C$9:$F$488,4,FALSE)</f>
        <v>NON-OPERATING INVESTMENTS</v>
      </c>
    </row>
    <row r="91" spans="1:9" x14ac:dyDescent="0.25">
      <c r="A91" s="89" t="s">
        <v>805</v>
      </c>
      <c r="B91" s="125" t="str">
        <f>VLOOKUP(A91,'SAP Data'!$A$7:$B$2008,2,FALSE)</f>
        <v>CSV ESRIP W/ TOLI</v>
      </c>
      <c r="C91" s="121"/>
      <c r="D91" s="10">
        <v>2</v>
      </c>
      <c r="E91" s="123"/>
      <c r="F91" s="178" t="s">
        <v>1540</v>
      </c>
      <c r="G91" s="97"/>
      <c r="I91" s="184" t="str">
        <f>VLOOKUP(A91,'2018 GRC WC'!$C$9:$F$488,4,FALSE)</f>
        <v>NON-OPERATING INVESTMENTS</v>
      </c>
    </row>
    <row r="92" spans="1:9" x14ac:dyDescent="0.25">
      <c r="A92" s="89" t="s">
        <v>807</v>
      </c>
      <c r="B92" s="125" t="str">
        <f>VLOOKUP(A92,'SAP Data'!$A$7:$B$2008,2,FALSE)</f>
        <v>CSV TODD LIFE INSUR</v>
      </c>
      <c r="C92" s="121"/>
      <c r="D92" s="10">
        <v>2</v>
      </c>
      <c r="E92" s="123"/>
      <c r="F92" s="178" t="s">
        <v>1540</v>
      </c>
      <c r="G92" s="97"/>
      <c r="I92" s="184" t="str">
        <f>VLOOKUP(A92,'2018 GRC WC'!$C$9:$F$488,4,FALSE)</f>
        <v>NON-OPERATING INVESTMENTS</v>
      </c>
    </row>
    <row r="93" spans="1:9" x14ac:dyDescent="0.25">
      <c r="A93" s="89" t="s">
        <v>810</v>
      </c>
      <c r="B93" s="125" t="str">
        <f>VLOOKUP(A93,'SAP Data'!$A$7:$B$2008,2,FALSE)</f>
        <v>SUP TRUST DC PLAN</v>
      </c>
      <c r="C93" s="121"/>
      <c r="D93" s="10">
        <v>2</v>
      </c>
      <c r="E93" s="123"/>
      <c r="F93" s="178" t="s">
        <v>1540</v>
      </c>
      <c r="G93" s="97"/>
      <c r="I93" s="184" t="str">
        <f>VLOOKUP(A93,'2018 GRC WC'!$C$9:$F$488,4,FALSE)</f>
        <v>NON-OPERATING INVESTMENTS</v>
      </c>
    </row>
    <row r="94" spans="1:9" x14ac:dyDescent="0.25">
      <c r="A94" s="89" t="s">
        <v>813</v>
      </c>
      <c r="B94" s="125" t="str">
        <f>VLOOKUP(A94,'SAP Data'!$A$7:$B$2008,2,FALSE)</f>
        <v>SUP TRUST DC PLAN</v>
      </c>
      <c r="C94" s="121"/>
      <c r="D94" s="10">
        <v>2</v>
      </c>
      <c r="E94" s="123"/>
      <c r="F94" s="178" t="s">
        <v>1540</v>
      </c>
      <c r="G94" s="97"/>
      <c r="I94" s="184" t="str">
        <f>VLOOKUP(A94,'2018 GRC WC'!$C$9:$F$488,4,FALSE)</f>
        <v>NON-OPERATING INVESTMENTS</v>
      </c>
    </row>
    <row r="95" spans="1:9" x14ac:dyDescent="0.25">
      <c r="A95" s="89" t="s">
        <v>815</v>
      </c>
      <c r="B95" s="125" t="str">
        <f>VLOOKUP(A95,'SAP Data'!$A$7:$B$2008,2,FALSE)</f>
        <v>SUP TRUST SERP PLAN</v>
      </c>
      <c r="C95" s="121"/>
      <c r="D95" s="10">
        <v>2</v>
      </c>
      <c r="E95" s="123"/>
      <c r="F95" s="178" t="s">
        <v>1540</v>
      </c>
      <c r="G95" s="97"/>
      <c r="I95" s="184" t="str">
        <f>VLOOKUP(A95,'2018 GRC WC'!$C$9:$F$488,4,FALSE)</f>
        <v>NON-OPERATING INVESTMENTS</v>
      </c>
    </row>
    <row r="96" spans="1:9" x14ac:dyDescent="0.25">
      <c r="A96" s="89" t="s">
        <v>818</v>
      </c>
      <c r="B96" s="125" t="str">
        <f>VLOOKUP(A96,'SAP Data'!$A$7:$B$2008,2,FALSE)</f>
        <v>SUP TRUST SERP PLAN</v>
      </c>
      <c r="C96" s="121"/>
      <c r="D96" s="10">
        <v>2</v>
      </c>
      <c r="E96" s="123"/>
      <c r="F96" s="178" t="s">
        <v>1540</v>
      </c>
      <c r="G96" s="97"/>
      <c r="I96" s="184" t="str">
        <f>VLOOKUP(A96,'2018 GRC WC'!$C$9:$F$488,4,FALSE)</f>
        <v>NON-OPERATING INVESTMENTS</v>
      </c>
    </row>
    <row r="97" spans="1:9" x14ac:dyDescent="0.25">
      <c r="A97" s="89" t="s">
        <v>785</v>
      </c>
      <c r="B97" s="125" t="str">
        <f>VLOOKUP(A97,'SAP Data'!$A$7:$B$2008,2,FALSE)</f>
        <v>INVEST - VANCOUVER</v>
      </c>
      <c r="C97" s="121"/>
      <c r="D97" s="10">
        <v>2</v>
      </c>
      <c r="E97" s="123"/>
      <c r="F97" s="178" t="s">
        <v>1540</v>
      </c>
      <c r="G97" s="97"/>
      <c r="I97" s="184" t="str">
        <f>VLOOKUP(A97,'2018 GRC WC'!$C$9:$F$488,4,FALSE)</f>
        <v>NON-OPERATING INVESTMENTS</v>
      </c>
    </row>
    <row r="98" spans="1:9" x14ac:dyDescent="0.25">
      <c r="A98" s="89" t="s">
        <v>123</v>
      </c>
      <c r="B98" s="125" t="str">
        <f>VLOOKUP(A98,'SAP Data'!$A$7:$B$2008,2,FALSE)</f>
        <v>CASH - WELLS FARGO G</v>
      </c>
      <c r="C98" s="121"/>
      <c r="D98" s="10">
        <v>4</v>
      </c>
      <c r="E98" s="123"/>
      <c r="F98" s="178" t="s">
        <v>3981</v>
      </c>
      <c r="G98" s="97"/>
      <c r="I98" s="184" t="str">
        <f>VLOOKUP(A98,'2018 GRC WC'!$C$9:$F$488,4,FALSE)</f>
        <v>CURRENT ASSETS</v>
      </c>
    </row>
    <row r="99" spans="1:9" x14ac:dyDescent="0.25">
      <c r="A99" s="89" t="s">
        <v>126</v>
      </c>
      <c r="B99" s="125" t="str">
        <f>VLOOKUP(A99,'SAP Data'!$A$7:$B$2008,2,FALSE)</f>
        <v>CASH - BANK OF AMERI</v>
      </c>
      <c r="C99" s="121"/>
      <c r="D99" s="10">
        <v>4</v>
      </c>
      <c r="E99" s="123"/>
      <c r="F99" s="178" t="s">
        <v>3981</v>
      </c>
      <c r="G99" s="97"/>
      <c r="I99" s="184" t="str">
        <f>VLOOKUP(A99,'2018 GRC WC'!$C$9:$F$488,4,FALSE)</f>
        <v>CURRENT ASSETS</v>
      </c>
    </row>
    <row r="100" spans="1:9" x14ac:dyDescent="0.25">
      <c r="A100" s="89" t="s">
        <v>129</v>
      </c>
      <c r="B100" s="125" t="str">
        <f>VLOOKUP(A100,'SAP Data'!$A$7:$B$2008,2,FALSE)</f>
        <v>NWN Health Reimburse</v>
      </c>
      <c r="C100" s="121"/>
      <c r="D100" s="10">
        <v>4</v>
      </c>
      <c r="E100" s="123"/>
      <c r="F100" s="178" t="s">
        <v>3981</v>
      </c>
      <c r="G100" s="97"/>
      <c r="I100" s="184" t="str">
        <f>VLOOKUP(A100,'2018 GRC WC'!$C$9:$F$488,4,FALSE)</f>
        <v>CURRENT ASSETS</v>
      </c>
    </row>
    <row r="101" spans="1:9" x14ac:dyDescent="0.25">
      <c r="A101" s="89" t="s">
        <v>132</v>
      </c>
      <c r="B101" s="125" t="str">
        <f>VLOOKUP(A101,'SAP Data'!$A$7:$B$2008,2,FALSE)</f>
        <v>US BANK 2901 - REMIT</v>
      </c>
      <c r="C101" s="121"/>
      <c r="D101" s="10">
        <v>4</v>
      </c>
      <c r="E101" s="123"/>
      <c r="F101" s="178" t="s">
        <v>3981</v>
      </c>
      <c r="G101" s="97"/>
      <c r="I101" s="184" t="str">
        <f>VLOOKUP(A101,'2018 GRC WC'!$C$9:$F$488,4,FALSE)</f>
        <v>CURRENT ASSETS</v>
      </c>
    </row>
    <row r="102" spans="1:9" x14ac:dyDescent="0.25">
      <c r="A102" s="89" t="s">
        <v>135</v>
      </c>
      <c r="B102" s="125" t="str">
        <f>VLOOKUP(A102,'SAP Data'!$A$7:$B$2008,2,FALSE)</f>
        <v>US BANK 2919 - ELECT</v>
      </c>
      <c r="C102" s="121"/>
      <c r="D102" s="10">
        <v>4</v>
      </c>
      <c r="E102" s="123"/>
      <c r="F102" s="178" t="s">
        <v>3981</v>
      </c>
      <c r="G102" s="97"/>
      <c r="I102" s="184" t="str">
        <f>VLOOKUP(A102,'2018 GRC WC'!$C$9:$F$488,4,FALSE)</f>
        <v>CURRENT ASSETS</v>
      </c>
    </row>
    <row r="103" spans="1:9" x14ac:dyDescent="0.25">
      <c r="A103" s="89" t="s">
        <v>138</v>
      </c>
      <c r="B103" s="125" t="str">
        <f>VLOOKUP(A103,'SAP Data'!$A$7:$B$2008,2,FALSE)</f>
        <v>US BANK 2927 - SECUR</v>
      </c>
      <c r="C103" s="121"/>
      <c r="D103" s="10">
        <v>4</v>
      </c>
      <c r="E103" s="123"/>
      <c r="F103" s="178" t="s">
        <v>3981</v>
      </c>
      <c r="G103" s="97"/>
      <c r="I103" s="184" t="str">
        <f>VLOOKUP(A103,'2018 GRC WC'!$C$9:$F$488,4,FALSE)</f>
        <v>CURRENT ASSETS</v>
      </c>
    </row>
    <row r="104" spans="1:9" x14ac:dyDescent="0.25">
      <c r="A104" s="89" t="s">
        <v>141</v>
      </c>
      <c r="B104" s="125" t="str">
        <f>VLOOKUP(A104,'SAP Data'!$A$7:$B$2008,2,FALSE)</f>
        <v>US BANK 9971 - ONLIN</v>
      </c>
      <c r="C104" s="121"/>
      <c r="D104" s="10">
        <v>4</v>
      </c>
      <c r="E104" s="123"/>
      <c r="F104" s="178" t="s">
        <v>3981</v>
      </c>
      <c r="G104" s="97"/>
      <c r="I104" s="184" t="str">
        <f>VLOOKUP(A104,'2018 GRC WC'!$C$9:$F$488,4,FALSE)</f>
        <v>CURRENT ASSETS</v>
      </c>
    </row>
    <row r="105" spans="1:9" x14ac:dyDescent="0.25">
      <c r="A105" s="89" t="s">
        <v>144</v>
      </c>
      <c r="B105" s="125" t="str">
        <f>VLOOKUP(A105,'SAP Data'!$A$7:$B$2008,2,FALSE)</f>
        <v>US BANK 2950 - CONCE</v>
      </c>
      <c r="C105" s="121"/>
      <c r="D105" s="10">
        <v>4</v>
      </c>
      <c r="E105" s="123"/>
      <c r="F105" s="178" t="s">
        <v>3981</v>
      </c>
      <c r="G105" s="97"/>
      <c r="I105" s="184" t="str">
        <f>VLOOKUP(A105,'2018 GRC WC'!$C$9:$F$488,4,FALSE)</f>
        <v>CURRENT ASSETS</v>
      </c>
    </row>
    <row r="106" spans="1:9" x14ac:dyDescent="0.25">
      <c r="A106" s="89" t="s">
        <v>147</v>
      </c>
      <c r="B106" s="125" t="str">
        <f>VLOOKUP(A106,'SAP Data'!$A$7:$B$2008,2,FALSE)</f>
        <v>CASH - WELLS - PAYRO</v>
      </c>
      <c r="C106" s="121"/>
      <c r="D106" s="10">
        <v>4</v>
      </c>
      <c r="E106" s="123"/>
      <c r="F106" s="178" t="s">
        <v>3981</v>
      </c>
      <c r="G106" s="97"/>
      <c r="I106" s="184" t="str">
        <f>VLOOKUP(A106,'2018 GRC WC'!$C$9:$F$488,4,FALSE)</f>
        <v>CURRENT ASSETS</v>
      </c>
    </row>
    <row r="107" spans="1:9" x14ac:dyDescent="0.25">
      <c r="A107" s="89" t="s">
        <v>150</v>
      </c>
      <c r="B107" s="125" t="str">
        <f>VLOOKUP(A107,'SAP Data'!$A$7:$B$2008,2,FALSE)</f>
        <v>CASH - WELLS - AP</v>
      </c>
      <c r="C107" s="121"/>
      <c r="D107" s="10">
        <v>4</v>
      </c>
      <c r="E107" s="123"/>
      <c r="F107" s="178" t="s">
        <v>3981</v>
      </c>
      <c r="G107" s="97"/>
      <c r="I107" s="184" t="str">
        <f>VLOOKUP(A107,'2018 GRC WC'!$C$9:$F$488,4,FALSE)</f>
        <v>CURRENT ASSETS</v>
      </c>
    </row>
    <row r="108" spans="1:9" x14ac:dyDescent="0.25">
      <c r="A108" s="89" t="s">
        <v>153</v>
      </c>
      <c r="B108" s="125" t="str">
        <f>VLOOKUP(A108,'SAP Data'!$A$7:$B$2008,2,FALSE)</f>
        <v>CASH - WF GAS STORAG</v>
      </c>
      <c r="C108" s="121"/>
      <c r="D108" s="10">
        <v>4</v>
      </c>
      <c r="E108" s="123"/>
      <c r="F108" s="178" t="s">
        <v>3981</v>
      </c>
      <c r="G108" s="97"/>
      <c r="I108" s="184" t="str">
        <f>VLOOKUP(A108,'2018 GRC WC'!$C$9:$F$488,4,FALSE)</f>
        <v>CURRENT ASSETS</v>
      </c>
    </row>
    <row r="109" spans="1:9" x14ac:dyDescent="0.25">
      <c r="A109" s="89" t="s">
        <v>156</v>
      </c>
      <c r="B109" s="125" t="str">
        <f>VLOOKUP(A109,'SAP Data'!$A$7:$B$2008,2,FALSE)</f>
        <v>Treasury WF Clearing</v>
      </c>
      <c r="C109" s="121"/>
      <c r="D109" s="10">
        <v>4</v>
      </c>
      <c r="E109" s="123"/>
      <c r="F109" s="178" t="s">
        <v>3981</v>
      </c>
      <c r="G109" s="97"/>
      <c r="I109" s="184" t="str">
        <f>VLOOKUP(A109,'2018 GRC WC'!$C$9:$F$488,4,FALSE)</f>
        <v>CURRENT ASSETS</v>
      </c>
    </row>
    <row r="110" spans="1:9" x14ac:dyDescent="0.25">
      <c r="A110" s="89" t="s">
        <v>159</v>
      </c>
      <c r="B110" s="125" t="str">
        <f>VLOOKUP(A110,'SAP Data'!$A$7:$B$2008,2,FALSE)</f>
        <v>Accts Pay WF Clearin</v>
      </c>
      <c r="C110" s="121"/>
      <c r="D110" s="10">
        <v>4</v>
      </c>
      <c r="E110" s="123"/>
      <c r="F110" s="178" t="s">
        <v>3981</v>
      </c>
      <c r="G110" s="97"/>
      <c r="I110" s="184" t="str">
        <f>VLOOKUP(A110,'2018 GRC WC'!$C$9:$F$488,4,FALSE)</f>
        <v>CURRENT ASSETS</v>
      </c>
    </row>
    <row r="111" spans="1:9" x14ac:dyDescent="0.25">
      <c r="A111" s="89" t="s">
        <v>162</v>
      </c>
      <c r="B111" s="125" t="str">
        <f>VLOOKUP(A111,'SAP Data'!$A$7:$B$2008,2,FALSE)</f>
        <v>Accts Pay WF-AP Clea</v>
      </c>
      <c r="C111" s="121"/>
      <c r="D111" s="10">
        <v>4</v>
      </c>
      <c r="E111" s="123"/>
      <c r="F111" s="178" t="s">
        <v>3981</v>
      </c>
      <c r="G111" s="97"/>
      <c r="I111" s="184" t="str">
        <f>VLOOKUP(A111,'2018 GRC WC'!$C$9:$F$488,4,FALSE)</f>
        <v>CURRENT ASSETS</v>
      </c>
    </row>
    <row r="112" spans="1:9" x14ac:dyDescent="0.25">
      <c r="A112" s="89" t="s">
        <v>165</v>
      </c>
      <c r="B112" s="125" t="str">
        <f>VLOOKUP(A112,'SAP Data'!$A$7:$B$2008,2,FALSE)</f>
        <v>Payroll WF Clearing</v>
      </c>
      <c r="C112" s="121"/>
      <c r="D112" s="10">
        <v>4</v>
      </c>
      <c r="E112" s="123"/>
      <c r="F112" s="178" t="s">
        <v>3981</v>
      </c>
      <c r="G112" s="97"/>
      <c r="I112" s="184" t="str">
        <f>VLOOKUP(A112,'2018 GRC WC'!$C$9:$F$488,4,FALSE)</f>
        <v>CURRENT ASSETS</v>
      </c>
    </row>
    <row r="113" spans="1:9" x14ac:dyDescent="0.25">
      <c r="A113" s="89" t="s">
        <v>168</v>
      </c>
      <c r="B113" s="125" t="str">
        <f>VLOOKUP(A113,'SAP Data'!$A$7:$B$2008,2,FALSE)</f>
        <v>Towers Watson Clring</v>
      </c>
      <c r="C113" s="121"/>
      <c r="D113" s="10">
        <v>4</v>
      </c>
      <c r="E113" s="123"/>
      <c r="F113" s="178" t="s">
        <v>3981</v>
      </c>
      <c r="G113" s="97"/>
      <c r="I113" s="184" t="str">
        <f>VLOOKUP(A113,'2018 GRC WC'!$C$9:$F$488,4,FALSE)</f>
        <v>CURRENT ASSETS</v>
      </c>
    </row>
    <row r="114" spans="1:9" x14ac:dyDescent="0.25">
      <c r="A114" s="89" t="s">
        <v>171</v>
      </c>
      <c r="B114" s="125" t="str">
        <f>VLOOKUP(A114,'SAP Data'!$A$7:$B$2008,2,FALSE)</f>
        <v>PMT PROC CASH CLEAR</v>
      </c>
      <c r="C114" s="121"/>
      <c r="D114" s="10">
        <v>4</v>
      </c>
      <c r="E114" s="123"/>
      <c r="F114" s="178" t="s">
        <v>3981</v>
      </c>
      <c r="G114" s="97"/>
      <c r="I114" s="184" t="str">
        <f>VLOOKUP(A114,'2018 GRC WC'!$C$9:$F$488,4,FALSE)</f>
        <v>CURRENT ASSETS</v>
      </c>
    </row>
    <row r="115" spans="1:9" x14ac:dyDescent="0.25">
      <c r="A115" s="89" t="s">
        <v>173</v>
      </c>
      <c r="B115" s="125" t="str">
        <f>VLOOKUP(A115,'SAP Data'!$A$7:$B$2008,2,FALSE)</f>
        <v>Gen Actg USB Clearin</v>
      </c>
      <c r="C115" s="121"/>
      <c r="D115" s="10">
        <v>4</v>
      </c>
      <c r="E115" s="123"/>
      <c r="F115" s="178" t="s">
        <v>3981</v>
      </c>
      <c r="G115" s="97"/>
      <c r="I115" s="184" t="str">
        <f>VLOOKUP(A115,'2018 GRC WC'!$C$9:$F$488,4,FALSE)</f>
        <v>CURRENT ASSETS</v>
      </c>
    </row>
    <row r="116" spans="1:9" x14ac:dyDescent="0.25">
      <c r="A116" s="89" t="s">
        <v>176</v>
      </c>
      <c r="B116" s="125" t="str">
        <f>VLOOKUP(A116,'SAP Data'!$A$7:$B$2008,2,FALSE)</f>
        <v>Appl Ctr BofA Cleari</v>
      </c>
      <c r="C116" s="121"/>
      <c r="D116" s="10">
        <v>4</v>
      </c>
      <c r="E116" s="123"/>
      <c r="F116" s="178" t="s">
        <v>3981</v>
      </c>
      <c r="G116" s="97"/>
      <c r="I116" s="184" t="str">
        <f>VLOOKUP(A116,'2018 GRC WC'!$C$9:$F$488,4,FALSE)</f>
        <v>CURRENT ASSETS</v>
      </c>
    </row>
    <row r="117" spans="1:9" x14ac:dyDescent="0.25">
      <c r="A117" s="89" t="s">
        <v>179</v>
      </c>
      <c r="B117" s="125" t="str">
        <f>VLOOKUP(A117,'SAP Data'!$A$7:$B$2008,2,FALSE)</f>
        <v>RECLASS - O/S CHECKS</v>
      </c>
      <c r="C117" s="121"/>
      <c r="D117" s="10">
        <v>4</v>
      </c>
      <c r="E117" s="123"/>
      <c r="F117" s="178" t="s">
        <v>3981</v>
      </c>
      <c r="G117" s="97"/>
      <c r="I117" s="184" t="str">
        <f>VLOOKUP(A117,'2018 GRC WC'!$C$9:$F$488,4,FALSE)</f>
        <v>CURRENT ASSETS</v>
      </c>
    </row>
    <row r="118" spans="1:9" x14ac:dyDescent="0.25">
      <c r="A118" s="89" t="s">
        <v>182</v>
      </c>
      <c r="B118" s="125" t="str">
        <f>VLOOKUP(A118,'SAP Data'!$A$7:$B$2008,2,FALSE)</f>
        <v>EDC &amp; ESRIP CASH</v>
      </c>
      <c r="C118" s="121"/>
      <c r="D118" s="10">
        <v>4</v>
      </c>
      <c r="E118" s="123"/>
      <c r="F118" s="178" t="s">
        <v>3981</v>
      </c>
      <c r="G118" s="97"/>
      <c r="I118" s="184" t="str">
        <f>VLOOKUP(A118,'2018 GRC WC'!$C$9:$F$488,4,FALSE)</f>
        <v>CURRENT ASSETS</v>
      </c>
    </row>
    <row r="119" spans="1:9" x14ac:dyDescent="0.25">
      <c r="A119" s="89" t="s">
        <v>185</v>
      </c>
      <c r="B119" s="125" t="str">
        <f>VLOOKUP(A119,'SAP Data'!$A$7:$B$2008,2,FALSE)</f>
        <v>DDC CASH</v>
      </c>
      <c r="C119" s="121"/>
      <c r="D119" s="10">
        <v>4</v>
      </c>
      <c r="E119" s="123"/>
      <c r="F119" s="178" t="s">
        <v>3981</v>
      </c>
      <c r="G119" s="97"/>
      <c r="I119" s="184" t="str">
        <f>VLOOKUP(A119,'2018 GRC WC'!$C$9:$F$488,4,FALSE)</f>
        <v>CURRENT ASSETS</v>
      </c>
    </row>
    <row r="120" spans="1:9" x14ac:dyDescent="0.25">
      <c r="A120" s="89" t="s">
        <v>188</v>
      </c>
      <c r="B120" s="125" t="str">
        <f>VLOOKUP(A120,'SAP Data'!$A$7:$B$2008,2,FALSE)</f>
        <v>SUPP TRUST CASH</v>
      </c>
      <c r="C120" s="121"/>
      <c r="D120" s="10">
        <v>4</v>
      </c>
      <c r="E120" s="123"/>
      <c r="F120" s="178" t="s">
        <v>3981</v>
      </c>
      <c r="G120" s="97"/>
      <c r="I120" s="184" t="str">
        <f>VLOOKUP(A120,'2018 GRC WC'!$C$9:$F$488,4,FALSE)</f>
        <v>CURRENT ASSETS</v>
      </c>
    </row>
    <row r="121" spans="1:9" x14ac:dyDescent="0.25">
      <c r="A121" s="89" t="s">
        <v>454</v>
      </c>
      <c r="B121" s="125" t="str">
        <f>VLOOKUP(A121,'SAP Data'!$A$7:$B$2008,2,FALSE)</f>
        <v>Cash in Escrow</v>
      </c>
      <c r="C121" s="121"/>
      <c r="D121" s="10">
        <v>4</v>
      </c>
      <c r="E121" s="123"/>
      <c r="F121" s="178" t="s">
        <v>3981</v>
      </c>
      <c r="G121" s="97"/>
      <c r="I121" s="184" t="str">
        <f>VLOOKUP(A121,'2018 GRC WC'!$C$9:$F$488,4,FALSE)</f>
        <v>CURRENT ASSETS</v>
      </c>
    </row>
    <row r="122" spans="1:9" x14ac:dyDescent="0.25">
      <c r="A122" s="91" t="s">
        <v>2984</v>
      </c>
      <c r="B122" s="125" t="str">
        <f>VLOOKUP(A122,'SAP Data'!$A$7:$B$2008,2,FALSE)</f>
        <v>C&amp;CE-RESTRICTED CASH</v>
      </c>
      <c r="C122" s="121"/>
      <c r="D122" s="10">
        <v>4</v>
      </c>
      <c r="E122" s="123"/>
      <c r="F122" s="178" t="s">
        <v>3981</v>
      </c>
      <c r="G122" s="97"/>
      <c r="I122" s="184" t="e">
        <f>VLOOKUP(A122,'2018 GRC WC'!$C$9:$F$488,4,FALSE)</f>
        <v>#N/A</v>
      </c>
    </row>
    <row r="123" spans="1:9" x14ac:dyDescent="0.25">
      <c r="A123" s="89" t="s">
        <v>191</v>
      </c>
      <c r="B123" s="125" t="str">
        <f>VLOOKUP(A123,'SAP Data'!$A$7:$B$2008,2,FALSE)</f>
        <v>EMPLOYEE EXP ADV</v>
      </c>
      <c r="C123" s="121"/>
      <c r="D123" s="10">
        <v>4</v>
      </c>
      <c r="E123" s="123"/>
      <c r="F123" s="178" t="s">
        <v>3981</v>
      </c>
      <c r="G123" s="97"/>
      <c r="I123" s="184" t="str">
        <f>VLOOKUP(A123,'2018 GRC WC'!$C$9:$F$488,4,FALSE)</f>
        <v>CURRENT ASSETS</v>
      </c>
    </row>
    <row r="124" spans="1:9" x14ac:dyDescent="0.25">
      <c r="A124" s="89" t="s">
        <v>194</v>
      </c>
      <c r="B124" s="125" t="str">
        <f>VLOOKUP(A124,'SAP Data'!$A$7:$B$2008,2,FALSE)</f>
        <v>PAYROLL ADVANCES 09</v>
      </c>
      <c r="C124" s="121"/>
      <c r="D124" s="10">
        <v>4</v>
      </c>
      <c r="E124" s="123"/>
      <c r="F124" s="178" t="s">
        <v>3981</v>
      </c>
      <c r="G124" s="97"/>
      <c r="I124" s="184" t="str">
        <f>VLOOKUP(A124,'2018 GRC WC'!$C$9:$F$488,4,FALSE)</f>
        <v>CURRENT ASSETS</v>
      </c>
    </row>
    <row r="125" spans="1:9" x14ac:dyDescent="0.25">
      <c r="A125" s="89" t="s">
        <v>197</v>
      </c>
      <c r="B125" s="125" t="str">
        <f>VLOOKUP(A125,'SAP Data'!$A$7:$B$2008,2,FALSE)</f>
        <v>WORKING FUNDS - SHWD</v>
      </c>
      <c r="C125" s="121"/>
      <c r="D125" s="10">
        <v>4</v>
      </c>
      <c r="E125" s="123"/>
      <c r="F125" s="178" t="s">
        <v>3981</v>
      </c>
      <c r="G125" s="97"/>
      <c r="I125" s="184" t="str">
        <f>VLOOKUP(A125,'2018 GRC WC'!$C$9:$F$488,4,FALSE)</f>
        <v>CURRENT ASSETS</v>
      </c>
    </row>
    <row r="126" spans="1:9" x14ac:dyDescent="0.25">
      <c r="A126" s="89" t="s">
        <v>200</v>
      </c>
      <c r="B126" s="125" t="str">
        <f>VLOOKUP(A126,'SAP Data'!$A$7:$B$2008,2,FALSE)</f>
        <v>WORKING FUNDS - LAND</v>
      </c>
      <c r="C126" s="121"/>
      <c r="D126" s="10">
        <v>4</v>
      </c>
      <c r="E126" s="123"/>
      <c r="F126" s="178" t="s">
        <v>3981</v>
      </c>
      <c r="G126" s="97"/>
      <c r="I126" s="184" t="str">
        <f>VLOOKUP(A126,'2018 GRC WC'!$C$9:$F$488,4,FALSE)</f>
        <v>CURRENT ASSETS</v>
      </c>
    </row>
    <row r="127" spans="1:9" x14ac:dyDescent="0.25">
      <c r="A127" s="89" t="s">
        <v>203</v>
      </c>
      <c r="B127" s="125" t="str">
        <f>VLOOKUP(A127,'SAP Data'!$A$7:$B$2008,2,FALSE)</f>
        <v>WORKING FUNDS - APPL</v>
      </c>
      <c r="C127" s="121"/>
      <c r="D127" s="10">
        <v>4</v>
      </c>
      <c r="E127" s="123"/>
      <c r="F127" s="178" t="s">
        <v>3981</v>
      </c>
      <c r="G127" s="97"/>
      <c r="I127" s="184" t="str">
        <f>VLOOKUP(A127,'2018 GRC WC'!$C$9:$F$488,4,FALSE)</f>
        <v>CURRENT ASSETS</v>
      </c>
    </row>
    <row r="128" spans="1:9" x14ac:dyDescent="0.25">
      <c r="A128" s="89" t="s">
        <v>206</v>
      </c>
      <c r="B128" s="125" t="str">
        <f>VLOOKUP(A128,'SAP Data'!$A$7:$B$2008,2,FALSE)</f>
        <v>WORKING FUNDS - APPL</v>
      </c>
      <c r="C128" s="121"/>
      <c r="D128" s="10">
        <v>4</v>
      </c>
      <c r="E128" s="123"/>
      <c r="F128" s="178" t="s">
        <v>3981</v>
      </c>
      <c r="G128" s="97"/>
      <c r="I128" s="184" t="str">
        <f>VLOOKUP(A128,'2018 GRC WC'!$C$9:$F$488,4,FALSE)</f>
        <v>CURRENT ASSETS</v>
      </c>
    </row>
    <row r="129" spans="1:9" x14ac:dyDescent="0.25">
      <c r="A129" s="89" t="s">
        <v>208</v>
      </c>
      <c r="B129" s="125" t="str">
        <f>VLOOKUP(A129,'SAP Data'!$A$7:$B$2008,2,FALSE)</f>
        <v>WKING FUNDS - ENG -</v>
      </c>
      <c r="C129" s="121"/>
      <c r="D129" s="10">
        <v>4</v>
      </c>
      <c r="E129" s="123"/>
      <c r="F129" s="178" t="s">
        <v>3981</v>
      </c>
      <c r="G129" s="97"/>
      <c r="I129" s="184" t="str">
        <f>VLOOKUP(A129,'2018 GRC WC'!$C$9:$F$488,4,FALSE)</f>
        <v>CURRENT ASSETS</v>
      </c>
    </row>
    <row r="130" spans="1:9" x14ac:dyDescent="0.25">
      <c r="A130" s="89" t="s">
        <v>211</v>
      </c>
      <c r="B130" s="125" t="str">
        <f>VLOOKUP(A130,'SAP Data'!$A$7:$B$2008,2,FALSE)</f>
        <v>WKING FUNDS-VEHICLE</v>
      </c>
      <c r="C130" s="121"/>
      <c r="D130" s="10">
        <v>4</v>
      </c>
      <c r="E130" s="123"/>
      <c r="F130" s="178" t="s">
        <v>3981</v>
      </c>
      <c r="G130" s="97"/>
      <c r="I130" s="184" t="str">
        <f>VLOOKUP(A130,'2018 GRC WC'!$C$9:$F$488,4,FALSE)</f>
        <v>CURRENT ASSETS</v>
      </c>
    </row>
    <row r="131" spans="1:9" x14ac:dyDescent="0.25">
      <c r="A131" s="89" t="s">
        <v>214</v>
      </c>
      <c r="B131" s="125" t="str">
        <f>VLOOKUP(A131,'SAP Data'!$A$7:$B$2008,2,FALSE)</f>
        <v>WORKING FUNDS - WC</v>
      </c>
      <c r="C131" s="121"/>
      <c r="D131" s="10">
        <v>4</v>
      </c>
      <c r="E131" s="123"/>
      <c r="F131" s="178" t="s">
        <v>3981</v>
      </c>
      <c r="G131" s="97"/>
      <c r="I131" s="184" t="str">
        <f>VLOOKUP(A131,'2018 GRC WC'!$C$9:$F$488,4,FALSE)</f>
        <v>CURRENT ASSETS</v>
      </c>
    </row>
    <row r="132" spans="1:9" x14ac:dyDescent="0.25">
      <c r="A132" s="89" t="s">
        <v>217</v>
      </c>
      <c r="B132" s="125" t="str">
        <f>VLOOKUP(A132,'SAP Data'!$A$7:$B$2008,2,FALSE)</f>
        <v>TEMP CASH INVEST</v>
      </c>
      <c r="C132" s="121"/>
      <c r="D132" s="10">
        <v>2</v>
      </c>
      <c r="E132" s="123"/>
      <c r="F132" s="178" t="s">
        <v>1540</v>
      </c>
      <c r="G132" s="97"/>
      <c r="I132" s="184" t="str">
        <f>VLOOKUP(A132,'2018 GRC WC'!$C$9:$F$488,4,FALSE)</f>
        <v>NON-OPERATING INVESTMENTS</v>
      </c>
    </row>
    <row r="133" spans="1:9" x14ac:dyDescent="0.25">
      <c r="A133" s="89" t="s">
        <v>220</v>
      </c>
      <c r="B133" s="125" t="str">
        <f>VLOOKUP(A133,'SAP Data'!$A$7:$B$2008,2,FALSE)</f>
        <v>TEMP CASH INVEST MAR</v>
      </c>
      <c r="C133" s="121"/>
      <c r="D133" s="10">
        <v>2</v>
      </c>
      <c r="E133" s="123"/>
      <c r="F133" s="178" t="s">
        <v>1540</v>
      </c>
      <c r="G133" s="97"/>
      <c r="I133" s="184" t="str">
        <f>VLOOKUP(A133,'2018 GRC WC'!$C$9:$F$488,4,FALSE)</f>
        <v>NON-OPERATING INVESTMENTS</v>
      </c>
    </row>
    <row r="134" spans="1:9" x14ac:dyDescent="0.25">
      <c r="A134" s="89" t="s">
        <v>457</v>
      </c>
      <c r="B134" s="125" t="str">
        <f>VLOOKUP(A134,'SAP Data'!$A$7:$B$2008,2,FALSE)</f>
        <v>US BANK-OLGA INVEST</v>
      </c>
      <c r="C134" s="121"/>
      <c r="D134" s="10">
        <v>4</v>
      </c>
      <c r="E134" s="123"/>
      <c r="F134" s="178" t="s">
        <v>3981</v>
      </c>
      <c r="G134" s="97"/>
      <c r="I134" s="184" t="str">
        <f>VLOOKUP(A134,'2018 GRC WC'!$C$9:$F$488,4,FALSE)</f>
        <v>CURRENT ASSETS</v>
      </c>
    </row>
    <row r="135" spans="1:9" x14ac:dyDescent="0.25">
      <c r="A135" s="89" t="s">
        <v>460</v>
      </c>
      <c r="B135" s="125" t="str">
        <f>VLOOKUP(A135,'SAP Data'!$A$7:$B$2008,2,FALSE)</f>
        <v>US BANK-OLIEE INVEST</v>
      </c>
      <c r="C135" s="121"/>
      <c r="D135" s="10">
        <v>4</v>
      </c>
      <c r="E135" s="123"/>
      <c r="F135" s="178" t="s">
        <v>3981</v>
      </c>
      <c r="G135" s="97"/>
      <c r="I135" s="184" t="str">
        <f>VLOOKUP(A135,'2018 GRC WC'!$C$9:$F$488,4,FALSE)</f>
        <v>CURRENT ASSETS</v>
      </c>
    </row>
    <row r="136" spans="1:9" x14ac:dyDescent="0.25">
      <c r="A136" s="89" t="s">
        <v>463</v>
      </c>
      <c r="B136" s="125" t="str">
        <f>VLOOKUP(A136,'SAP Data'!$A$7:$B$2008,2,FALSE)</f>
        <v>SMART ENERGY INVEST</v>
      </c>
      <c r="C136" s="121"/>
      <c r="D136" s="10">
        <v>4</v>
      </c>
      <c r="E136" s="123"/>
      <c r="F136" s="178" t="s">
        <v>3981</v>
      </c>
      <c r="G136" s="97"/>
      <c r="I136" s="184" t="str">
        <f>VLOOKUP(A136,'2018 GRC WC'!$C$9:$F$488,4,FALSE)</f>
        <v>CURRENT ASSETS</v>
      </c>
    </row>
    <row r="137" spans="1:9" x14ac:dyDescent="0.25">
      <c r="A137" s="89" t="s">
        <v>223</v>
      </c>
      <c r="B137" s="125" t="str">
        <f>VLOOKUP(A137,'SAP Data'!$A$7:$B$2008,2,FALSE)</f>
        <v>A/R-SERVICE</v>
      </c>
      <c r="C137" s="121"/>
      <c r="D137" s="10">
        <v>4</v>
      </c>
      <c r="E137" s="123"/>
      <c r="F137" s="178" t="s">
        <v>3981</v>
      </c>
      <c r="G137" s="97"/>
      <c r="I137" s="184" t="str">
        <f>VLOOKUP(A137,'2018 GRC WC'!$C$9:$F$488,4,FALSE)</f>
        <v>CURRENT ASSETS</v>
      </c>
    </row>
    <row r="138" spans="1:9" x14ac:dyDescent="0.25">
      <c r="A138" s="89" t="s">
        <v>226</v>
      </c>
      <c r="B138" s="125" t="str">
        <f>VLOOKUP(A138,'SAP Data'!$A$7:$B$2008,2,FALSE)</f>
        <v>A/R Vehicle Parts Re</v>
      </c>
      <c r="C138" s="121"/>
      <c r="D138" s="10">
        <v>4</v>
      </c>
      <c r="E138" s="123"/>
      <c r="F138" s="178" t="s">
        <v>3981</v>
      </c>
      <c r="G138" s="97"/>
      <c r="I138" s="184" t="str">
        <f>VLOOKUP(A138,'2018 GRC WC'!$C$9:$F$488,4,FALSE)</f>
        <v>CURRENT ASSETS</v>
      </c>
    </row>
    <row r="139" spans="1:9" x14ac:dyDescent="0.25">
      <c r="A139" s="89" t="s">
        <v>229</v>
      </c>
      <c r="B139" s="125" t="str">
        <f>VLOOKUP(A139,'SAP Data'!$A$7:$B$2008,2,FALSE)</f>
        <v>A/R - CONTRA-CLN ENE</v>
      </c>
      <c r="C139" s="121"/>
      <c r="D139" s="10">
        <v>4</v>
      </c>
      <c r="E139" s="123"/>
      <c r="F139" s="178" t="s">
        <v>3981</v>
      </c>
      <c r="G139" s="97"/>
      <c r="I139" s="184" t="str">
        <f>VLOOKUP(A139,'2018 GRC WC'!$C$9:$F$488,4,FALSE)</f>
        <v>CURRENT ASSETS</v>
      </c>
    </row>
    <row r="140" spans="1:9" x14ac:dyDescent="0.25">
      <c r="A140" s="89" t="s">
        <v>232</v>
      </c>
      <c r="B140" s="125" t="str">
        <f>VLOOKUP(A140,'SAP Data'!$A$7:$B$2008,2,FALSE)</f>
        <v>A/R-OPTIMIZATION REC</v>
      </c>
      <c r="C140" s="121"/>
      <c r="D140" s="10">
        <v>4</v>
      </c>
      <c r="E140" s="123"/>
      <c r="F140" s="178" t="s">
        <v>3981</v>
      </c>
      <c r="G140" s="97"/>
      <c r="I140" s="184" t="str">
        <f>VLOOKUP(A140,'2018 GRC WC'!$C$9:$F$488,4,FALSE)</f>
        <v>CURRENT ASSETS</v>
      </c>
    </row>
    <row r="141" spans="1:9" x14ac:dyDescent="0.25">
      <c r="A141" s="89" t="s">
        <v>235</v>
      </c>
      <c r="B141" s="125" t="str">
        <f>VLOOKUP(A141,'SAP Data'!$A$7:$B$2008,2,FALSE)</f>
        <v>A/R-COMMERCIAL</v>
      </c>
      <c r="C141" s="121"/>
      <c r="D141" s="10">
        <v>4</v>
      </c>
      <c r="E141" s="123"/>
      <c r="F141" s="178" t="s">
        <v>3981</v>
      </c>
      <c r="G141" s="97"/>
      <c r="I141" s="184" t="str">
        <f>VLOOKUP(A141,'2018 GRC WC'!$C$9:$F$488,4,FALSE)</f>
        <v>CURRENT ASSETS</v>
      </c>
    </row>
    <row r="142" spans="1:9" x14ac:dyDescent="0.25">
      <c r="A142" s="89" t="s">
        <v>238</v>
      </c>
      <c r="B142" s="125" t="str">
        <f>VLOOKUP(A142,'SAP Data'!$A$7:$B$2008,2,FALSE)</f>
        <v>A/R-INDUSTRIAL FIRM</v>
      </c>
      <c r="C142" s="121"/>
      <c r="D142" s="10">
        <v>4</v>
      </c>
      <c r="E142" s="123"/>
      <c r="F142" s="178" t="s">
        <v>3981</v>
      </c>
      <c r="G142" s="97"/>
      <c r="I142" s="184" t="str">
        <f>VLOOKUP(A142,'2018 GRC WC'!$C$9:$F$488,4,FALSE)</f>
        <v>CURRENT ASSETS</v>
      </c>
    </row>
    <row r="143" spans="1:9" x14ac:dyDescent="0.25">
      <c r="A143" s="89" t="s">
        <v>241</v>
      </c>
      <c r="B143" s="125" t="str">
        <f>VLOOKUP(A143,'SAP Data'!$A$7:$B$2008,2,FALSE)</f>
        <v>A/R-INDUSTRIAL INT</v>
      </c>
      <c r="C143" s="121"/>
      <c r="D143" s="10">
        <v>4</v>
      </c>
      <c r="E143" s="123"/>
      <c r="F143" s="178" t="s">
        <v>3981</v>
      </c>
      <c r="G143" s="97"/>
      <c r="I143" s="184" t="str">
        <f>VLOOKUP(A143,'2018 GRC WC'!$C$9:$F$488,4,FALSE)</f>
        <v>CURRENT ASSETS</v>
      </c>
    </row>
    <row r="144" spans="1:9" x14ac:dyDescent="0.25">
      <c r="A144" s="89" t="s">
        <v>244</v>
      </c>
      <c r="B144" s="125" t="str">
        <f>VLOOKUP(A144,'SAP Data'!$A$7:$B$2008,2,FALSE)</f>
        <v>A/R GST TAX PAID</v>
      </c>
      <c r="C144" s="121"/>
      <c r="D144" s="10">
        <v>4</v>
      </c>
      <c r="E144" s="123"/>
      <c r="F144" s="178" t="s">
        <v>3981</v>
      </c>
      <c r="G144" s="97"/>
      <c r="I144" s="184" t="str">
        <f>VLOOKUP(A144,'2018 GRC WC'!$C$9:$F$488,4,FALSE)</f>
        <v>CURRENT ASSETS</v>
      </c>
    </row>
    <row r="145" spans="1:9" x14ac:dyDescent="0.25">
      <c r="A145" s="89" t="s">
        <v>247</v>
      </c>
      <c r="B145" s="125" t="str">
        <f>VLOOKUP(A145,'SAP Data'!$A$7:$B$2008,2,FALSE)</f>
        <v>A/R-GENERAL</v>
      </c>
      <c r="C145" s="121"/>
      <c r="D145" s="10">
        <v>4</v>
      </c>
      <c r="E145" s="123"/>
      <c r="F145" s="178" t="s">
        <v>3981</v>
      </c>
      <c r="G145" s="97"/>
      <c r="I145" s="184" t="str">
        <f>VLOOKUP(A145,'2018 GRC WC'!$C$9:$F$488,4,FALSE)</f>
        <v>CURRENT ASSETS</v>
      </c>
    </row>
    <row r="146" spans="1:9" x14ac:dyDescent="0.25">
      <c r="A146" s="89" t="s">
        <v>250</v>
      </c>
      <c r="B146" s="125" t="str">
        <f>VLOOKUP(A146,'SAP Data'!$A$7:$B$2008,2,FALSE)</f>
        <v>A/R-GAP</v>
      </c>
      <c r="C146" s="121"/>
      <c r="D146" s="10">
        <v>4</v>
      </c>
      <c r="E146" s="123"/>
      <c r="F146" s="178" t="s">
        <v>3981</v>
      </c>
      <c r="G146" s="97"/>
      <c r="I146" s="184" t="str">
        <f>VLOOKUP(A146,'2018 GRC WC'!$C$9:$F$488,4,FALSE)</f>
        <v>CURRENT ASSETS</v>
      </c>
    </row>
    <row r="147" spans="1:9" x14ac:dyDescent="0.25">
      <c r="A147" s="91" t="s">
        <v>2990</v>
      </c>
      <c r="B147" s="125" t="str">
        <f>VLOOKUP(A147,'SAP Data'!$A$7:$B$2008,2,FALSE)</f>
        <v>A/R-INSURANCE RECOV</v>
      </c>
      <c r="C147" s="121"/>
      <c r="D147" s="10">
        <v>4</v>
      </c>
      <c r="E147" s="123"/>
      <c r="F147" s="178" t="s">
        <v>3981</v>
      </c>
      <c r="G147" s="97"/>
      <c r="I147" s="184" t="e">
        <f>VLOOKUP(A147,'2018 GRC WC'!$C$9:$F$488,4,FALSE)</f>
        <v>#N/A</v>
      </c>
    </row>
    <row r="148" spans="1:9" x14ac:dyDescent="0.25">
      <c r="A148" s="89" t="s">
        <v>253</v>
      </c>
      <c r="B148" s="125" t="str">
        <f>VLOOKUP(A148,'SAP Data'!$A$7:$B$2008,2,FALSE)</f>
        <v>A/R OTHER</v>
      </c>
      <c r="C148" s="121"/>
      <c r="D148" s="10">
        <v>4</v>
      </c>
      <c r="E148" s="123"/>
      <c r="F148" s="178" t="s">
        <v>3981</v>
      </c>
      <c r="G148" s="97"/>
      <c r="I148" s="184" t="str">
        <f>VLOOKUP(A148,'2018 GRC WC'!$C$9:$F$488,4,FALSE)</f>
        <v>CURRENT ASSETS</v>
      </c>
    </row>
    <row r="149" spans="1:9" x14ac:dyDescent="0.25">
      <c r="A149" s="89" t="s">
        <v>256</v>
      </c>
      <c r="B149" s="125" t="str">
        <f>VLOOKUP(A149,'SAP Data'!$A$7:$B$2008,2,FALSE)</f>
        <v>A/R - INTERSTATE STO</v>
      </c>
      <c r="C149" s="121"/>
      <c r="D149" s="10">
        <v>4</v>
      </c>
      <c r="E149" s="123"/>
      <c r="F149" s="178" t="s">
        <v>3981</v>
      </c>
      <c r="G149" s="97"/>
      <c r="I149" s="184" t="str">
        <f>VLOOKUP(A149,'2018 GRC WC'!$C$9:$F$488,4,FALSE)</f>
        <v>CURRENT ASSETS</v>
      </c>
    </row>
    <row r="150" spans="1:9" x14ac:dyDescent="0.25">
      <c r="A150" s="89" t="s">
        <v>2724</v>
      </c>
      <c r="B150" s="125" t="str">
        <f>VLOOKUP(A150,'SAP Data'!$A$7:$B$2008,2,FALSE)</f>
        <v>AR CASH RECEIVED NOT</v>
      </c>
      <c r="C150" s="121"/>
      <c r="D150" s="10">
        <v>4</v>
      </c>
      <c r="E150" s="123"/>
      <c r="F150" s="178" t="s">
        <v>3981</v>
      </c>
      <c r="G150" s="97"/>
      <c r="I150" s="184" t="str">
        <f>VLOOKUP(A150,'2018 GRC WC'!$C$9:$F$488,4,FALSE)</f>
        <v>CURRENT ASSETS</v>
      </c>
    </row>
    <row r="151" spans="1:9" x14ac:dyDescent="0.25">
      <c r="A151" s="89" t="s">
        <v>259</v>
      </c>
      <c r="B151" s="125" t="str">
        <f>VLOOKUP(A151,'SAP Data'!$A$7:$B$2008,2,FALSE)</f>
        <v>A/R Palomar</v>
      </c>
      <c r="C151" s="121"/>
      <c r="D151" s="10">
        <v>4</v>
      </c>
      <c r="E151" s="123"/>
      <c r="F151" s="178" t="s">
        <v>3981</v>
      </c>
      <c r="G151" s="97"/>
      <c r="I151" s="184" t="str">
        <f>VLOOKUP(A151,'2018 GRC WC'!$C$9:$F$488,4,FALSE)</f>
        <v>CURRENT ASSETS</v>
      </c>
    </row>
    <row r="152" spans="1:9" x14ac:dyDescent="0.25">
      <c r="A152" s="89" t="s">
        <v>262</v>
      </c>
      <c r="B152" s="125" t="str">
        <f>VLOOKUP(A152,'SAP Data'!$A$7:$B$2008,2,FALSE)</f>
        <v>A/R-CITY OF INDEPEND</v>
      </c>
      <c r="C152" s="121"/>
      <c r="D152" s="10">
        <v>4</v>
      </c>
      <c r="E152" s="123"/>
      <c r="F152" s="178" t="s">
        <v>3981</v>
      </c>
      <c r="G152" s="97"/>
      <c r="I152" s="184" t="str">
        <f>VLOOKUP(A152,'2018 GRC WC'!$C$9:$F$488,4,FALSE)</f>
        <v>CURRENT ASSETS</v>
      </c>
    </row>
    <row r="153" spans="1:9" x14ac:dyDescent="0.25">
      <c r="A153" s="89" t="s">
        <v>265</v>
      </c>
      <c r="B153" s="125" t="str">
        <f>VLOOKUP(A153,'SAP Data'!$A$7:$B$2008,2,FALSE)</f>
        <v>A/R-CITY OF VANCOUVE</v>
      </c>
      <c r="C153" s="121"/>
      <c r="D153" s="10">
        <v>4</v>
      </c>
      <c r="E153" s="123"/>
      <c r="F153" s="178" t="s">
        <v>3981</v>
      </c>
      <c r="G153" s="97"/>
      <c r="I153" s="184" t="str">
        <f>VLOOKUP(A153,'2018 GRC WC'!$C$9:$F$488,4,FALSE)</f>
        <v>CURRENT ASSETS</v>
      </c>
    </row>
    <row r="154" spans="1:9" x14ac:dyDescent="0.25">
      <c r="A154" s="89" t="s">
        <v>268</v>
      </c>
      <c r="B154" s="125" t="str">
        <f>VLOOKUP(A154,'SAP Data'!$A$7:$B$2008,2,FALSE)</f>
        <v>A/R - P CARDS</v>
      </c>
      <c r="C154" s="121"/>
      <c r="D154" s="10">
        <v>4</v>
      </c>
      <c r="E154" s="123"/>
      <c r="F154" s="178" t="s">
        <v>3981</v>
      </c>
      <c r="G154" s="97"/>
      <c r="I154" s="184" t="str">
        <f>VLOOKUP(A154,'2018 GRC WC'!$C$9:$F$488,4,FALSE)</f>
        <v>CURRENT ASSETS</v>
      </c>
    </row>
    <row r="155" spans="1:9" x14ac:dyDescent="0.25">
      <c r="A155" s="89" t="s">
        <v>271</v>
      </c>
      <c r="B155" s="125" t="str">
        <f>VLOOKUP(A155,'SAP Data'!$A$7:$B$2008,2,FALSE)</f>
        <v>A/R LIFE INSURANCE</v>
      </c>
      <c r="C155" s="121"/>
      <c r="D155" s="10">
        <v>4</v>
      </c>
      <c r="E155" s="123"/>
      <c r="F155" s="178" t="s">
        <v>3981</v>
      </c>
      <c r="G155" s="97"/>
      <c r="I155" s="184" t="str">
        <f>VLOOKUP(A155,'2018 GRC WC'!$C$9:$F$488,4,FALSE)</f>
        <v>CURRENT ASSETS</v>
      </c>
    </row>
    <row r="156" spans="1:9" x14ac:dyDescent="0.25">
      <c r="A156" s="89" t="s">
        <v>274</v>
      </c>
      <c r="B156" s="125" t="str">
        <f>VLOOKUP(A156,'SAP Data'!$A$7:$B$2008,2,FALSE)</f>
        <v>A/R - EMPLOYEE POSTA</v>
      </c>
      <c r="C156" s="121"/>
      <c r="D156" s="10">
        <v>4</v>
      </c>
      <c r="E156" s="123"/>
      <c r="F156" s="178" t="s">
        <v>3981</v>
      </c>
      <c r="G156" s="97"/>
      <c r="I156" s="184" t="str">
        <f>VLOOKUP(A156,'2018 GRC WC'!$C$9:$F$488,4,FALSE)</f>
        <v>CURRENT ASSETS</v>
      </c>
    </row>
    <row r="157" spans="1:9" x14ac:dyDescent="0.25">
      <c r="A157" s="89" t="s">
        <v>2725</v>
      </c>
      <c r="B157" s="125" t="str">
        <f>VLOOKUP(A157,'SAP Data'!$A$7:$B$2008,2,FALSE)</f>
        <v>A/R - MISC RECEIVAB</v>
      </c>
      <c r="C157" s="121"/>
      <c r="D157" s="10">
        <v>4</v>
      </c>
      <c r="E157" s="123"/>
      <c r="F157" s="178" t="s">
        <v>3981</v>
      </c>
      <c r="G157" s="97"/>
      <c r="I157" s="184" t="str">
        <f>VLOOKUP(A157,'2018 GRC WC'!$C$9:$F$488,4,FALSE)</f>
        <v>CURRENT ASSETS</v>
      </c>
    </row>
    <row r="158" spans="1:9" x14ac:dyDescent="0.25">
      <c r="A158" s="89" t="s">
        <v>277</v>
      </c>
      <c r="B158" s="125" t="str">
        <f>VLOOKUP(A158,'SAP Data'!$A$7:$B$2008,2,FALSE)</f>
        <v>A/R - WC MCRAE</v>
      </c>
      <c r="C158" s="121"/>
      <c r="D158" s="10">
        <v>4</v>
      </c>
      <c r="E158" s="123"/>
      <c r="F158" s="178" t="s">
        <v>3981</v>
      </c>
      <c r="G158" s="97"/>
      <c r="I158" s="184" t="str">
        <f>VLOOKUP(A158,'2018 GRC WC'!$C$9:$F$488,4,FALSE)</f>
        <v>CURRENT ASSETS</v>
      </c>
    </row>
    <row r="159" spans="1:9" x14ac:dyDescent="0.25">
      <c r="A159" s="89" t="s">
        <v>280</v>
      </c>
      <c r="B159" s="125" t="str">
        <f>VLOOKUP(A159,'SAP Data'!$A$7:$B$2008,2,FALSE)</f>
        <v>A/R - WC POWELL</v>
      </c>
      <c r="C159" s="121"/>
      <c r="D159" s="10">
        <v>4</v>
      </c>
      <c r="E159" s="123"/>
      <c r="F159" s="178" t="s">
        <v>3981</v>
      </c>
      <c r="G159" s="97"/>
      <c r="I159" s="184" t="str">
        <f>VLOOKUP(A159,'2018 GRC WC'!$C$9:$F$488,4,FALSE)</f>
        <v>CURRENT ASSETS</v>
      </c>
    </row>
    <row r="160" spans="1:9" x14ac:dyDescent="0.25">
      <c r="A160" s="89" t="s">
        <v>4006</v>
      </c>
      <c r="B160" s="125" t="s">
        <v>3988</v>
      </c>
      <c r="C160" s="121"/>
      <c r="D160" s="10">
        <v>4</v>
      </c>
      <c r="E160" s="123"/>
      <c r="F160" s="178" t="s">
        <v>3981</v>
      </c>
      <c r="G160" s="97"/>
      <c r="I160" s="184" t="e">
        <f>VLOOKUP(A160,'2018 GRC WC'!$C$9:$F$488,4,FALSE)</f>
        <v>#N/A</v>
      </c>
    </row>
    <row r="161" spans="1:9" x14ac:dyDescent="0.25">
      <c r="A161" s="89" t="s">
        <v>283</v>
      </c>
      <c r="B161" s="125" t="str">
        <f>VLOOKUP(A161,'SAP Data'!$A$7:$B$2008,2,FALSE)</f>
        <v>A/R-CITY OF COTTAGE</v>
      </c>
      <c r="C161" s="121"/>
      <c r="D161" s="10">
        <v>4</v>
      </c>
      <c r="E161" s="123"/>
      <c r="F161" s="178" t="s">
        <v>3981</v>
      </c>
      <c r="G161" s="97"/>
      <c r="I161" s="184" t="str">
        <f>VLOOKUP(A161,'2018 GRC WC'!$C$9:$F$488,4,FALSE)</f>
        <v>CURRENT ASSETS</v>
      </c>
    </row>
    <row r="162" spans="1:9" x14ac:dyDescent="0.25">
      <c r="A162" s="89" t="s">
        <v>292</v>
      </c>
      <c r="B162" s="125" t="str">
        <f>VLOOKUP(A162,'SAP Data'!$A$7:$B$2008,2,FALSE)</f>
        <v>PROV-UNCOLL RESIDEN</v>
      </c>
      <c r="C162" s="121"/>
      <c r="D162" s="10">
        <v>4</v>
      </c>
      <c r="E162" s="123"/>
      <c r="F162" s="178" t="s">
        <v>3981</v>
      </c>
      <c r="G162" s="97"/>
      <c r="I162" s="184" t="str">
        <f>VLOOKUP(A162,'2018 GRC WC'!$C$9:$F$488,4,FALSE)</f>
        <v>CURRENT ASSETS</v>
      </c>
    </row>
    <row r="163" spans="1:9" x14ac:dyDescent="0.25">
      <c r="A163" s="89" t="s">
        <v>295</v>
      </c>
      <c r="B163" s="125" t="str">
        <f>VLOOKUP(A163,'SAP Data'!$A$7:$B$2008,2,FALSE)</f>
        <v>PROV-UNCOLL COMMER</v>
      </c>
      <c r="C163" s="121"/>
      <c r="D163" s="10">
        <v>4</v>
      </c>
      <c r="E163" s="123"/>
      <c r="F163" s="178" t="s">
        <v>3981</v>
      </c>
      <c r="G163" s="97"/>
      <c r="I163" s="184" t="str">
        <f>VLOOKUP(A163,'2018 GRC WC'!$C$9:$F$488,4,FALSE)</f>
        <v>CURRENT ASSETS</v>
      </c>
    </row>
    <row r="164" spans="1:9" x14ac:dyDescent="0.25">
      <c r="A164" s="89" t="s">
        <v>298</v>
      </c>
      <c r="B164" s="125" t="str">
        <f>VLOOKUP(A164,'SAP Data'!$A$7:$B$2008,2,FALSE)</f>
        <v>PROV-UNCOLL IND FIRM</v>
      </c>
      <c r="C164" s="121"/>
      <c r="D164" s="10">
        <v>4</v>
      </c>
      <c r="E164" s="123"/>
      <c r="F164" s="178" t="s">
        <v>3981</v>
      </c>
      <c r="G164" s="97"/>
      <c r="I164" s="184" t="str">
        <f>VLOOKUP(A164,'2018 GRC WC'!$C$9:$F$488,4,FALSE)</f>
        <v>CURRENT ASSETS</v>
      </c>
    </row>
    <row r="165" spans="1:9" x14ac:dyDescent="0.25">
      <c r="A165" s="89" t="s">
        <v>301</v>
      </c>
      <c r="B165" s="125" t="str">
        <f>VLOOKUP(A165,'SAP Data'!$A$7:$B$2008,2,FALSE)</f>
        <v>PROV-UNCOLL IND INT</v>
      </c>
      <c r="C165" s="121"/>
      <c r="D165" s="10">
        <v>4</v>
      </c>
      <c r="E165" s="123"/>
      <c r="F165" s="178" t="s">
        <v>3981</v>
      </c>
      <c r="G165" s="97"/>
      <c r="I165" s="184" t="str">
        <f>VLOOKUP(A165,'2018 GRC WC'!$C$9:$F$488,4,FALSE)</f>
        <v>CURRENT ASSETS</v>
      </c>
    </row>
    <row r="166" spans="1:9" x14ac:dyDescent="0.25">
      <c r="A166" s="89" t="s">
        <v>304</v>
      </c>
      <c r="B166" s="125" t="str">
        <f>VLOOKUP(A166,'SAP Data'!$A$7:$B$2008,2,FALSE)</f>
        <v>PROV-UNCOLL UNBILLED</v>
      </c>
      <c r="C166" s="121"/>
      <c r="D166" s="10">
        <v>4</v>
      </c>
      <c r="E166" s="123"/>
      <c r="F166" s="178" t="s">
        <v>3981</v>
      </c>
      <c r="G166" s="97"/>
      <c r="I166" s="184" t="str">
        <f>VLOOKUP(A166,'2018 GRC WC'!$C$9:$F$488,4,FALSE)</f>
        <v>CURRENT ASSETS</v>
      </c>
    </row>
    <row r="167" spans="1:9" x14ac:dyDescent="0.25">
      <c r="A167" s="89" t="s">
        <v>307</v>
      </c>
      <c r="B167" s="125" t="str">
        <f>VLOOKUP(A167,'SAP Data'!$A$7:$B$2008,2,FALSE)</f>
        <v>PROV-UNCOLL UNBILLED</v>
      </c>
      <c r="C167" s="121"/>
      <c r="D167" s="10">
        <v>4</v>
      </c>
      <c r="E167" s="123"/>
      <c r="F167" s="178" t="s">
        <v>3981</v>
      </c>
      <c r="G167" s="97"/>
      <c r="I167" s="184" t="str">
        <f>VLOOKUP(A167,'2018 GRC WC'!$C$9:$F$488,4,FALSE)</f>
        <v>CURRENT ASSETS</v>
      </c>
    </row>
    <row r="168" spans="1:9" x14ac:dyDescent="0.25">
      <c r="A168" s="89" t="s">
        <v>309</v>
      </c>
      <c r="B168" s="125" t="str">
        <f>VLOOKUP(A168,'SAP Data'!$A$7:$B$2008,2,FALSE)</f>
        <v>PROV-UNCOLL MISC</v>
      </c>
      <c r="C168" s="121"/>
      <c r="D168" s="10">
        <v>4</v>
      </c>
      <c r="E168" s="123"/>
      <c r="F168" s="178" t="s">
        <v>3981</v>
      </c>
      <c r="G168" s="97"/>
      <c r="I168" s="184" t="str">
        <f>VLOOKUP(A168,'2018 GRC WC'!$C$9:$F$488,4,FALSE)</f>
        <v>CURRENT ASSETS</v>
      </c>
    </row>
    <row r="169" spans="1:9" x14ac:dyDescent="0.25">
      <c r="A169" s="89" t="s">
        <v>2696</v>
      </c>
      <c r="B169" s="125" t="str">
        <f>VLOOKUP(A169,'SAP Data'!$A$7:$B$2008,2,FALSE)</f>
        <v>A/R INTERCO-HLD</v>
      </c>
      <c r="C169" s="121"/>
      <c r="D169" s="10">
        <v>2</v>
      </c>
      <c r="E169" s="123"/>
      <c r="F169" s="178" t="s">
        <v>1540</v>
      </c>
      <c r="G169" s="97"/>
      <c r="I169" s="184" t="e">
        <f>VLOOKUP(A169,'2018 GRC WC'!$C$9:$F$488,4,FALSE)</f>
        <v>#N/A</v>
      </c>
    </row>
    <row r="170" spans="1:9" x14ac:dyDescent="0.25">
      <c r="A170" s="91" t="s">
        <v>2922</v>
      </c>
      <c r="B170" s="125" t="str">
        <f>VLOOKUP(A170,'SAP Data'!$A$7:$B$2008,2,FALSE)</f>
        <v>A/R INTERCO-WTR SR</v>
      </c>
      <c r="C170" s="121"/>
      <c r="D170" s="10">
        <v>2</v>
      </c>
      <c r="E170" s="123"/>
      <c r="F170" s="178" t="s">
        <v>1540</v>
      </c>
      <c r="G170" s="97"/>
      <c r="I170" s="184" t="e">
        <f>VLOOKUP(A170,'2018 GRC WC'!$C$9:$F$488,4,FALSE)</f>
        <v>#N/A</v>
      </c>
    </row>
    <row r="171" spans="1:9" x14ac:dyDescent="0.25">
      <c r="A171" s="91" t="s">
        <v>2923</v>
      </c>
      <c r="B171" s="125" t="str">
        <f>VLOOKUP(A171,'SAP Data'!$A$7:$B$2008,2,FALSE)</f>
        <v>A/R INTERCO-WTR SRE</v>
      </c>
      <c r="C171" s="121"/>
      <c r="D171" s="10">
        <v>2</v>
      </c>
      <c r="E171" s="123"/>
      <c r="F171" s="178" t="s">
        <v>1540</v>
      </c>
      <c r="G171" s="97"/>
      <c r="I171" s="184" t="e">
        <f>VLOOKUP(A171,'2018 GRC WC'!$C$9:$F$488,4,FALSE)</f>
        <v>#N/A</v>
      </c>
    </row>
    <row r="172" spans="1:9" x14ac:dyDescent="0.25">
      <c r="A172" s="89" t="s">
        <v>483</v>
      </c>
      <c r="B172" s="125" t="str">
        <f>VLOOKUP(A172,'SAP Data'!$A$7:$B$2008,2,FALSE)</f>
        <v>A/R INTERCO - NNGFC</v>
      </c>
      <c r="C172" s="121"/>
      <c r="D172" s="10">
        <v>2</v>
      </c>
      <c r="E172" s="123"/>
      <c r="F172" s="178" t="s">
        <v>1540</v>
      </c>
      <c r="G172" s="97"/>
      <c r="I172" s="184" t="str">
        <f>VLOOKUP(A172,'2018 GRC WC'!$C$9:$F$488,4,FALSE)</f>
        <v>NON-OPERATING INVESTMENTS</v>
      </c>
    </row>
    <row r="173" spans="1:9" x14ac:dyDescent="0.25">
      <c r="A173" s="89" t="s">
        <v>466</v>
      </c>
      <c r="B173" s="125" t="str">
        <f>VLOOKUP(A173,'SAP Data'!$A$7:$B$2008,2,FALSE)</f>
        <v>A/R INTERCO-NWNEN</v>
      </c>
      <c r="C173" s="121"/>
      <c r="D173" s="10">
        <v>2</v>
      </c>
      <c r="E173" s="123"/>
      <c r="F173" s="178" t="s">
        <v>1540</v>
      </c>
      <c r="G173" s="97"/>
      <c r="I173" s="184" t="str">
        <f>VLOOKUP(A173,'2018 GRC WC'!$C$9:$F$488,4,FALSE)</f>
        <v>NON-OPERATING INVESTMENTS</v>
      </c>
    </row>
    <row r="174" spans="1:9" x14ac:dyDescent="0.25">
      <c r="A174" s="89" t="s">
        <v>2695</v>
      </c>
      <c r="B174" s="125" t="str">
        <f>VLOOKUP(A174,'SAP Data'!$A$7:$B$2008,2,FALSE)</f>
        <v>A/R INTERCO-NWNWTR</v>
      </c>
      <c r="C174" s="121"/>
      <c r="D174" s="10">
        <v>2</v>
      </c>
      <c r="E174" s="123"/>
      <c r="F174" s="178" t="s">
        <v>1540</v>
      </c>
      <c r="G174" s="97"/>
      <c r="I174" s="184" t="str">
        <f>VLOOKUP(A174,'2018 GRC WC'!$C$9:$F$488,4,FALSE)</f>
        <v>NON-OPERATING INVESTMENTS</v>
      </c>
    </row>
    <row r="175" spans="1:9" x14ac:dyDescent="0.25">
      <c r="A175" s="89" t="s">
        <v>468</v>
      </c>
      <c r="B175" s="125" t="str">
        <f>VLOOKUP(A175,'SAP Data'!$A$7:$B$2008,2,FALSE)</f>
        <v>A/R INTERCO - GRS</v>
      </c>
      <c r="C175" s="121"/>
      <c r="D175" s="10">
        <v>2</v>
      </c>
      <c r="E175" s="123"/>
      <c r="F175" s="178" t="s">
        <v>1540</v>
      </c>
      <c r="G175" s="97"/>
      <c r="I175" s="184" t="str">
        <f>VLOOKUP(A175,'2018 GRC WC'!$C$9:$F$488,4,FALSE)</f>
        <v>NON-OPERATING INVESTMENTS</v>
      </c>
    </row>
    <row r="176" spans="1:9" x14ac:dyDescent="0.25">
      <c r="A176" s="89" t="s">
        <v>470</v>
      </c>
      <c r="B176" s="125" t="str">
        <f>VLOOKUP(A176,'SAP Data'!$A$7:$B$2008,2,FALSE)</f>
        <v>A/R INTERCO-NWNGS</v>
      </c>
      <c r="C176" s="121"/>
      <c r="D176" s="10">
        <v>2</v>
      </c>
      <c r="E176" s="123"/>
      <c r="F176" s="178" t="s">
        <v>1540</v>
      </c>
      <c r="G176" s="97"/>
      <c r="I176" s="184" t="str">
        <f>VLOOKUP(A176,'2018 GRC WC'!$C$9:$F$488,4,FALSE)</f>
        <v>NON-OPERATING INVESTMENTS</v>
      </c>
    </row>
    <row r="177" spans="1:9" x14ac:dyDescent="0.25">
      <c r="A177" s="89" t="s">
        <v>472</v>
      </c>
      <c r="B177" s="125" t="str">
        <f>VLOOKUP(A177,'SAP Data'!$A$7:$B$2008,2,FALSE)</f>
        <v>A/R INTER NNG FIN</v>
      </c>
      <c r="C177" s="121"/>
      <c r="D177" s="10">
        <v>2</v>
      </c>
      <c r="E177" s="123"/>
      <c r="F177" s="178" t="s">
        <v>1540</v>
      </c>
      <c r="G177" s="97"/>
      <c r="I177" s="184" t="str">
        <f>VLOOKUP(A177,'2018 GRC WC'!$C$9:$F$488,4,FALSE)</f>
        <v>NON-OPERATING INVESTMENTS</v>
      </c>
    </row>
    <row r="178" spans="1:9" x14ac:dyDescent="0.25">
      <c r="A178" s="89" t="s">
        <v>475</v>
      </c>
      <c r="B178" s="125" t="str">
        <f>VLOOKUP(A178,'SAP Data'!$A$7:$B$2008,2,FALSE)</f>
        <v>A/R INTER NW BIOGAS</v>
      </c>
      <c r="C178" s="121"/>
      <c r="D178" s="10">
        <v>2</v>
      </c>
      <c r="E178" s="123"/>
      <c r="F178" s="178" t="s">
        <v>1540</v>
      </c>
      <c r="G178" s="97"/>
      <c r="I178" s="184" t="str">
        <f>VLOOKUP(A178,'2018 GRC WC'!$C$9:$F$488,4,FALSE)</f>
        <v>NON-OPERATING INVESTMENTS</v>
      </c>
    </row>
    <row r="179" spans="1:9" x14ac:dyDescent="0.25">
      <c r="A179" s="89" t="s">
        <v>485</v>
      </c>
      <c r="B179" s="125" t="str">
        <f>VLOOKUP(A179,'SAP Data'!$A$7:$B$2008,2,FALSE)</f>
        <v>A/R TAX SHARE-NNGFC</v>
      </c>
      <c r="C179" s="121"/>
      <c r="D179" s="10">
        <v>2</v>
      </c>
      <c r="E179" s="123"/>
      <c r="F179" s="178" t="s">
        <v>1540</v>
      </c>
      <c r="G179" s="97"/>
      <c r="I179" s="184" t="str">
        <f>VLOOKUP(A179,'2018 GRC WC'!$C$9:$F$488,4,FALSE)</f>
        <v>NON-OPERATING INVESTMENTS</v>
      </c>
    </row>
    <row r="180" spans="1:9" x14ac:dyDescent="0.25">
      <c r="A180" s="89" t="s">
        <v>2697</v>
      </c>
      <c r="B180" s="125" t="str">
        <f>VLOOKUP(A180,'SAP Data'!$A$7:$B$2008,2,FALSE)</f>
        <v>A/R TAX SHARE-HLD</v>
      </c>
      <c r="C180" s="121"/>
      <c r="D180" s="10">
        <v>2</v>
      </c>
      <c r="E180" s="123"/>
      <c r="F180" s="178" t="s">
        <v>1540</v>
      </c>
      <c r="G180" s="97"/>
      <c r="I180" s="184" t="e">
        <f>VLOOKUP(A180,'2018 GRC WC'!$C$9:$F$488,4,FALSE)</f>
        <v>#N/A</v>
      </c>
    </row>
    <row r="181" spans="1:9" x14ac:dyDescent="0.25">
      <c r="A181" s="89" t="s">
        <v>478</v>
      </c>
      <c r="B181" s="125" t="str">
        <f>VLOOKUP(A181,'SAP Data'!$A$7:$B$2008,2,FALSE)</f>
        <v>A/R TAX SHARE-NW ENE</v>
      </c>
      <c r="C181" s="121"/>
      <c r="D181" s="10">
        <v>2</v>
      </c>
      <c r="E181" s="123"/>
      <c r="F181" s="178" t="s">
        <v>1540</v>
      </c>
      <c r="G181" s="97"/>
      <c r="I181" s="184" t="str">
        <f>VLOOKUP(A181,'2018 GRC WC'!$C$9:$F$488,4,FALSE)</f>
        <v>NON-OPERATING INVESTMENTS</v>
      </c>
    </row>
    <row r="182" spans="1:9" x14ac:dyDescent="0.25">
      <c r="A182" s="89" t="s">
        <v>481</v>
      </c>
      <c r="B182" s="125" t="str">
        <f>VLOOKUP(A182,'SAP Data'!$A$7:$B$2008,2,FALSE)</f>
        <v>A/R TAX SHARE-NWNGS</v>
      </c>
      <c r="C182" s="121"/>
      <c r="D182" s="10">
        <v>2</v>
      </c>
      <c r="E182" s="123"/>
      <c r="F182" s="178" t="s">
        <v>1540</v>
      </c>
      <c r="G182" s="97"/>
      <c r="I182" s="184" t="str">
        <f>VLOOKUP(A182,'2018 GRC WC'!$C$9:$F$488,4,FALSE)</f>
        <v>NON-OPERATING INVESTMENTS</v>
      </c>
    </row>
    <row r="183" spans="1:9" x14ac:dyDescent="0.25">
      <c r="A183" s="89" t="s">
        <v>359</v>
      </c>
      <c r="B183" s="125" t="str">
        <f>VLOOKUP(A183,'SAP Data'!$A$7:$B$2008,2,FALSE)</f>
        <v>MAT &amp; SUPPLIES-GEN</v>
      </c>
      <c r="C183" s="121"/>
      <c r="D183" s="10">
        <v>4</v>
      </c>
      <c r="E183" s="123"/>
      <c r="F183" s="178" t="s">
        <v>3981</v>
      </c>
      <c r="G183" s="97"/>
      <c r="I183" s="184" t="str">
        <f>VLOOKUP(A183,'2018 GRC WC'!$C$9:$F$488,4,FALSE)</f>
        <v>CURRENT ASSETS</v>
      </c>
    </row>
    <row r="184" spans="1:9" x14ac:dyDescent="0.25">
      <c r="A184" s="89" t="s">
        <v>362</v>
      </c>
      <c r="B184" s="125" t="str">
        <f>VLOOKUP(A184,'SAP Data'!$A$7:$B$2008,2,FALSE)</f>
        <v>PURCHASED APPL-PTLD-</v>
      </c>
      <c r="C184" s="121"/>
      <c r="D184" s="10">
        <v>2</v>
      </c>
      <c r="E184" s="123"/>
      <c r="F184" s="178" t="s">
        <v>1540</v>
      </c>
      <c r="G184" s="97"/>
      <c r="I184" s="184" t="str">
        <f>VLOOKUP(A184,'2018 GRC WC'!$C$9:$F$488,4,FALSE)</f>
        <v>NON-OPERATING INVESTMENTS</v>
      </c>
    </row>
    <row r="185" spans="1:9" x14ac:dyDescent="0.25">
      <c r="A185" s="89" t="s">
        <v>365</v>
      </c>
      <c r="B185" s="125" t="str">
        <f>VLOOKUP(A185,'SAP Data'!$A$7:$B$2008,2,FALSE)</f>
        <v>MAT &amp; SUPP-GAR TOOLS</v>
      </c>
      <c r="C185" s="121"/>
      <c r="D185" s="10">
        <v>4</v>
      </c>
      <c r="E185" s="123"/>
      <c r="F185" s="178" t="s">
        <v>3981</v>
      </c>
      <c r="G185" s="97"/>
      <c r="I185" s="184" t="str">
        <f>VLOOKUP(A185,'2018 GRC WC'!$C$9:$F$488,4,FALSE)</f>
        <v>CURRENT ASSETS</v>
      </c>
    </row>
    <row r="186" spans="1:9" x14ac:dyDescent="0.25">
      <c r="A186" s="89" t="s">
        <v>368</v>
      </c>
      <c r="B186" s="125" t="str">
        <f>VLOOKUP(A186,'SAP Data'!$A$7:$B$2008,2,FALSE)</f>
        <v>MAT &amp; SUPPLIES-GARAG</v>
      </c>
      <c r="C186" s="121"/>
      <c r="D186" s="10">
        <v>4</v>
      </c>
      <c r="E186" s="123"/>
      <c r="F186" s="178" t="s">
        <v>3981</v>
      </c>
      <c r="G186" s="97"/>
      <c r="I186" s="184" t="str">
        <f>VLOOKUP(A186,'2018 GRC WC'!$C$9:$F$488,4,FALSE)</f>
        <v>CURRENT ASSETS</v>
      </c>
    </row>
    <row r="187" spans="1:9" x14ac:dyDescent="0.25">
      <c r="A187" s="89" t="s">
        <v>371</v>
      </c>
      <c r="B187" s="125" t="str">
        <f>VLOOKUP(A187,'SAP Data'!$A$7:$B$2008,2,FALSE)</f>
        <v>MAT &amp; SUPPLIES-POSTA</v>
      </c>
      <c r="C187" s="121"/>
      <c r="D187" s="10">
        <v>4</v>
      </c>
      <c r="E187" s="123"/>
      <c r="F187" s="178" t="s">
        <v>3981</v>
      </c>
      <c r="G187" s="97"/>
      <c r="I187" s="184" t="str">
        <f>VLOOKUP(A187,'2018 GRC WC'!$C$9:$F$488,4,FALSE)</f>
        <v>CURRENT ASSETS</v>
      </c>
    </row>
    <row r="188" spans="1:9" x14ac:dyDescent="0.25">
      <c r="A188" s="89" t="s">
        <v>2693</v>
      </c>
      <c r="B188" s="125" t="str">
        <f>VLOOKUP(A188,'SAP Data'!$A$7:$B$2008,2,FALSE)</f>
        <v>INVEN RESERVE - UTIL</v>
      </c>
      <c r="C188" s="121"/>
      <c r="D188" s="10">
        <v>4</v>
      </c>
      <c r="E188" s="123"/>
      <c r="F188" s="178" t="s">
        <v>3981</v>
      </c>
      <c r="G188" s="97"/>
      <c r="I188" s="184" t="str">
        <f>VLOOKUP(A188,'2018 GRC WC'!$C$9:$F$488,4,FALSE)</f>
        <v>NON-OPERATING INVESTMENTS</v>
      </c>
    </row>
    <row r="189" spans="1:9" x14ac:dyDescent="0.25">
      <c r="A189" s="89" t="s">
        <v>374</v>
      </c>
      <c r="B189" s="125" t="str">
        <f>VLOOKUP(A189,'SAP Data'!$A$7:$B$2008,2,FALSE)</f>
        <v>INVEN RESERVE - APP</v>
      </c>
      <c r="C189" s="121"/>
      <c r="D189" s="10">
        <v>4</v>
      </c>
      <c r="E189" s="123"/>
      <c r="F189" s="178" t="s">
        <v>3981</v>
      </c>
      <c r="G189" s="97"/>
      <c r="I189" s="184" t="str">
        <f>VLOOKUP(A189,'2018 GRC WC'!$C$9:$F$488,4,FALSE)</f>
        <v>CURRENT ASSETS</v>
      </c>
    </row>
    <row r="190" spans="1:9" x14ac:dyDescent="0.25">
      <c r="A190" s="89" t="s">
        <v>376</v>
      </c>
      <c r="B190" s="125" t="str">
        <f>VLOOKUP(A190,'SAP Data'!$A$7:$B$2008,2,FALSE)</f>
        <v>MAT &amp; SUPPLIES-ODORA</v>
      </c>
      <c r="C190" s="121"/>
      <c r="D190" s="10">
        <v>4</v>
      </c>
      <c r="E190" s="123"/>
      <c r="F190" s="178" t="s">
        <v>3981</v>
      </c>
      <c r="G190" s="97"/>
      <c r="I190" s="184" t="str">
        <f>VLOOKUP(A190,'2018 GRC WC'!$C$9:$F$488,4,FALSE)</f>
        <v>CURRENT ASSETS</v>
      </c>
    </row>
    <row r="191" spans="1:9" x14ac:dyDescent="0.25">
      <c r="A191" s="89" t="s">
        <v>379</v>
      </c>
      <c r="B191" s="125" t="str">
        <f>VLOOKUP(A191,'SAP Data'!$A$7:$B$2008,2,FALSE)</f>
        <v>INVENTORY-OFFICE SUP</v>
      </c>
      <c r="C191" s="121"/>
      <c r="D191" s="10">
        <v>4</v>
      </c>
      <c r="E191" s="123"/>
      <c r="F191" s="178" t="s">
        <v>3981</v>
      </c>
      <c r="G191" s="97"/>
      <c r="I191" s="184" t="str">
        <f>VLOOKUP(A191,'2018 GRC WC'!$C$9:$F$488,4,FALSE)</f>
        <v>CURRENT ASSETS</v>
      </c>
    </row>
    <row r="192" spans="1:9" x14ac:dyDescent="0.25">
      <c r="A192" s="89" t="s">
        <v>382</v>
      </c>
      <c r="B192" s="125" t="str">
        <f>VLOOKUP(A192,'SAP Data'!$A$7:$B$2008,2,FALSE)</f>
        <v>MAT &amp; SUPP-DIESEL AU</v>
      </c>
      <c r="C192" s="121"/>
      <c r="D192" s="10">
        <v>4</v>
      </c>
      <c r="E192" s="123"/>
      <c r="F192" s="178" t="s">
        <v>3981</v>
      </c>
      <c r="G192" s="97"/>
      <c r="I192" s="184" t="str">
        <f>VLOOKUP(A192,'2018 GRC WC'!$C$9:$F$488,4,FALSE)</f>
        <v>CURRENT ASSETS</v>
      </c>
    </row>
    <row r="193" spans="1:9" x14ac:dyDescent="0.25">
      <c r="A193" s="89" t="s">
        <v>385</v>
      </c>
      <c r="B193" s="125" t="str">
        <f>VLOOKUP(A193,'SAP Data'!$A$7:$B$2008,2,FALSE)</f>
        <v>MAT &amp; SUPP-UNLEADED</v>
      </c>
      <c r="C193" s="121"/>
      <c r="D193" s="10">
        <v>4</v>
      </c>
      <c r="E193" s="123"/>
      <c r="F193" s="178" t="s">
        <v>3981</v>
      </c>
      <c r="G193" s="97"/>
      <c r="I193" s="184" t="str">
        <f>VLOOKUP(A193,'2018 GRC WC'!$C$9:$F$488,4,FALSE)</f>
        <v>CURRENT ASSETS</v>
      </c>
    </row>
    <row r="194" spans="1:9" x14ac:dyDescent="0.25">
      <c r="A194" s="89" t="s">
        <v>388</v>
      </c>
      <c r="B194" s="125" t="str">
        <f>VLOOKUP(A194,'SAP Data'!$A$7:$B$2008,2,FALSE)</f>
        <v>MAT &amp; SUPP-SMPE</v>
      </c>
      <c r="C194" s="121"/>
      <c r="D194" s="10">
        <v>4</v>
      </c>
      <c r="E194" s="123"/>
      <c r="F194" s="178" t="s">
        <v>3981</v>
      </c>
      <c r="G194" s="97"/>
      <c r="I194" s="184" t="str">
        <f>VLOOKUP(A194,'2018 GRC WC'!$C$9:$F$488,4,FALSE)</f>
        <v>CURRENT ASSETS</v>
      </c>
    </row>
    <row r="195" spans="1:9" x14ac:dyDescent="0.25">
      <c r="A195" s="89" t="s">
        <v>391</v>
      </c>
      <c r="B195" s="125" t="str">
        <f>VLOOKUP(A195,'SAP Data'!$A$7:$B$2008,2,FALSE)</f>
        <v>CONVERSION INV BALAN</v>
      </c>
      <c r="C195" s="121"/>
      <c r="D195" s="10">
        <v>4</v>
      </c>
      <c r="E195" s="123"/>
      <c r="F195" s="178" t="s">
        <v>3981</v>
      </c>
      <c r="G195" s="97"/>
      <c r="I195" s="184" t="str">
        <f>VLOOKUP(A195,'2018 GRC WC'!$C$9:$F$488,4,FALSE)</f>
        <v>CURRENT ASSETS</v>
      </c>
    </row>
    <row r="196" spans="1:9" x14ac:dyDescent="0.25">
      <c r="A196" s="89" t="s">
        <v>394</v>
      </c>
      <c r="B196" s="125" t="str">
        <f>VLOOKUP(A196,'SAP Data'!$A$7:$B$2008,2,FALSE)</f>
        <v>STORES EXP-INV ADJ</v>
      </c>
      <c r="C196" s="121"/>
      <c r="D196" s="10">
        <v>4</v>
      </c>
      <c r="E196" s="123"/>
      <c r="F196" s="178" t="s">
        <v>3981</v>
      </c>
      <c r="G196" s="97"/>
      <c r="I196" s="184" t="str">
        <f>VLOOKUP(A196,'2018 GRC WC'!$C$9:$F$488,4,FALSE)</f>
        <v>CURRENT ASSETS</v>
      </c>
    </row>
    <row r="197" spans="1:9" x14ac:dyDescent="0.25">
      <c r="A197" s="89" t="s">
        <v>397</v>
      </c>
      <c r="B197" s="125" t="str">
        <f>VLOOKUP(A197,'SAP Data'!$A$7:$B$2008,2,FALSE)</f>
        <v>STORES EXP-FREIGHT</v>
      </c>
      <c r="C197" s="121"/>
      <c r="D197" s="10">
        <v>4</v>
      </c>
      <c r="E197" s="123"/>
      <c r="F197" s="178" t="s">
        <v>3981</v>
      </c>
      <c r="G197" s="97"/>
      <c r="I197" s="184" t="str">
        <f>VLOOKUP(A197,'2018 GRC WC'!$C$9:$F$488,4,FALSE)</f>
        <v>CURRENT ASSETS</v>
      </c>
    </row>
    <row r="198" spans="1:9" x14ac:dyDescent="0.25">
      <c r="A198" s="89" t="s">
        <v>338</v>
      </c>
      <c r="B198" s="125" t="str">
        <f>VLOOKUP(A198,'SAP Data'!$A$7:$B$2008,2,FALSE)</f>
        <v>UNDRGRD STG MIST BRU</v>
      </c>
      <c r="C198" s="121"/>
      <c r="D198" s="10">
        <v>4</v>
      </c>
      <c r="E198" s="123"/>
      <c r="F198" s="178" t="s">
        <v>3981</v>
      </c>
      <c r="G198" s="97"/>
      <c r="I198" s="184" t="str">
        <f>VLOOKUP(A198,'2018 GRC WC'!$C$9:$F$488,4,FALSE)</f>
        <v>CURRENT ASSETS</v>
      </c>
    </row>
    <row r="199" spans="1:9" x14ac:dyDescent="0.25">
      <c r="A199" s="89" t="s">
        <v>2692</v>
      </c>
      <c r="B199" s="125" t="str">
        <f>VLOOKUP(A199,'SAP Data'!$A$7:$B$2008,2,FALSE)</f>
        <v>GAS STRD-WRK GAS-NMI</v>
      </c>
      <c r="C199" s="121" t="s">
        <v>3026</v>
      </c>
      <c r="D199" s="10">
        <v>3</v>
      </c>
      <c r="E199" s="123"/>
      <c r="F199" s="178" t="s">
        <v>1537</v>
      </c>
      <c r="G199" s="97"/>
      <c r="I199" s="184" t="str">
        <f>VLOOKUP(A199,'2018 GRC WC'!$C$9:$F$488,4,FALSE)</f>
        <v>NON-OPERATING INVESTMENTS</v>
      </c>
    </row>
    <row r="200" spans="1:9" x14ac:dyDescent="0.25">
      <c r="A200" s="89" t="s">
        <v>341</v>
      </c>
      <c r="B200" s="125" t="str">
        <f>VLOOKUP(A200,'SAP Data'!$A$7:$B$2008,2,FALSE)</f>
        <v>UNDRGRD STG-J P. 2F</v>
      </c>
      <c r="C200" s="121"/>
      <c r="D200" s="10">
        <v>4</v>
      </c>
      <c r="E200" s="123"/>
      <c r="F200" s="178" t="s">
        <v>3981</v>
      </c>
      <c r="G200" s="97"/>
      <c r="I200" s="184" t="str">
        <f>VLOOKUP(A200,'2018 GRC WC'!$C$9:$F$488,4,FALSE)</f>
        <v>CURRENT ASSETS</v>
      </c>
    </row>
    <row r="201" spans="1:9" x14ac:dyDescent="0.25">
      <c r="A201" s="89" t="s">
        <v>344</v>
      </c>
      <c r="B201" s="125" t="str">
        <f>VLOOKUP(A201,'SAP Data'!$A$7:$B$2008,2,FALSE)</f>
        <v>STORAGE-TRANS CAN</v>
      </c>
      <c r="C201" s="121"/>
      <c r="D201" s="10">
        <v>4</v>
      </c>
      <c r="E201" s="123"/>
      <c r="F201" s="178" t="s">
        <v>3981</v>
      </c>
      <c r="G201" s="97"/>
      <c r="I201" s="184" t="str">
        <f>VLOOKUP(A201,'2018 GRC WC'!$C$9:$F$488,4,FALSE)</f>
        <v>CURRENT ASSETS</v>
      </c>
    </row>
    <row r="202" spans="1:9" x14ac:dyDescent="0.25">
      <c r="A202" s="89" t="s">
        <v>347</v>
      </c>
      <c r="B202" s="125" t="str">
        <f>VLOOKUP(A202,'SAP Data'!$A$7:$B$2008,2,FALSE)</f>
        <v>LNG STORAGE-GASCO</v>
      </c>
      <c r="C202" s="121"/>
      <c r="D202" s="10">
        <v>4</v>
      </c>
      <c r="E202" s="123"/>
      <c r="F202" s="178" t="s">
        <v>3981</v>
      </c>
      <c r="G202" s="97"/>
      <c r="I202" s="184" t="str">
        <f>VLOOKUP(A202,'2018 GRC WC'!$C$9:$F$488,4,FALSE)</f>
        <v>CURRENT ASSETS</v>
      </c>
    </row>
    <row r="203" spans="1:9" x14ac:dyDescent="0.25">
      <c r="A203" s="89" t="s">
        <v>350</v>
      </c>
      <c r="B203" s="125" t="str">
        <f>VLOOKUP(A203,'SAP Data'!$A$7:$B$2008,2,FALSE)</f>
        <v>LNG STORAGE-PLYMOUTH</v>
      </c>
      <c r="C203" s="121"/>
      <c r="D203" s="10">
        <v>4</v>
      </c>
      <c r="E203" s="123"/>
      <c r="F203" s="178" t="s">
        <v>3981</v>
      </c>
      <c r="G203" s="97"/>
      <c r="I203" s="184" t="str">
        <f>VLOOKUP(A203,'2018 GRC WC'!$C$9:$F$488,4,FALSE)</f>
        <v>CURRENT ASSETS</v>
      </c>
    </row>
    <row r="204" spans="1:9" x14ac:dyDescent="0.25">
      <c r="A204" s="89" t="s">
        <v>353</v>
      </c>
      <c r="B204" s="125" t="str">
        <f>VLOOKUP(A204,'SAP Data'!$A$7:$B$2008,2,FALSE)</f>
        <v>LNG STORAGE-NEWPORT</v>
      </c>
      <c r="C204" s="121"/>
      <c r="D204" s="10">
        <v>4</v>
      </c>
      <c r="E204" s="123"/>
      <c r="F204" s="178" t="s">
        <v>3981</v>
      </c>
      <c r="G204" s="97"/>
      <c r="I204" s="184" t="str">
        <f>VLOOKUP(A204,'2018 GRC WC'!$C$9:$F$488,4,FALSE)</f>
        <v>CURRENT ASSETS</v>
      </c>
    </row>
    <row r="205" spans="1:9" x14ac:dyDescent="0.25">
      <c r="A205" s="90" t="s">
        <v>2726</v>
      </c>
      <c r="B205" s="125" t="str">
        <f>VLOOKUP(A205,'SAP Data'!$A$7:$B$2008,2,FALSE)</f>
        <v>UNDRGRD STG - INTRST</v>
      </c>
      <c r="C205" s="121"/>
      <c r="D205" s="10">
        <v>4</v>
      </c>
      <c r="E205" s="123"/>
      <c r="F205" s="178" t="s">
        <v>3981</v>
      </c>
      <c r="G205" s="97"/>
      <c r="I205" s="184" t="str">
        <f>VLOOKUP(A205,'2018 GRC WC'!$C$9:$F$488,4,FALSE)</f>
        <v>CURRENT ASSETS</v>
      </c>
    </row>
    <row r="206" spans="1:9" x14ac:dyDescent="0.25">
      <c r="A206" s="89" t="s">
        <v>356</v>
      </c>
      <c r="B206" s="125" t="str">
        <f>VLOOKUP(A206,'SAP Data'!$A$7:$B$2008,2,FALSE)</f>
        <v>UNDRGRD STG - OPTN</v>
      </c>
      <c r="C206" s="121"/>
      <c r="D206" s="10">
        <v>4</v>
      </c>
      <c r="E206" s="123"/>
      <c r="F206" s="178" t="s">
        <v>3981</v>
      </c>
      <c r="G206" s="97"/>
      <c r="I206" s="184" t="str">
        <f>VLOOKUP(A206,'2018 GRC WC'!$C$9:$F$488,4,FALSE)</f>
        <v>CURRENT ASSETS</v>
      </c>
    </row>
    <row r="207" spans="1:9" x14ac:dyDescent="0.25">
      <c r="A207" s="89" t="s">
        <v>400</v>
      </c>
      <c r="B207" s="125" t="str">
        <f>VLOOKUP(A207,'SAP Data'!$A$7:$B$2008,2,FALSE)</f>
        <v>PREPMTS-NOTE DISC</v>
      </c>
      <c r="C207" s="121"/>
      <c r="D207" s="10">
        <v>4</v>
      </c>
      <c r="E207" s="123"/>
      <c r="F207" s="178" t="s">
        <v>3981</v>
      </c>
      <c r="G207" s="97"/>
      <c r="I207" s="184" t="str">
        <f>VLOOKUP(A207,'2018 GRC WC'!$C$9:$F$488,4,FALSE)</f>
        <v>CURRENT ASSETS</v>
      </c>
    </row>
    <row r="208" spans="1:9" x14ac:dyDescent="0.25">
      <c r="A208" s="89" t="s">
        <v>403</v>
      </c>
      <c r="B208" s="125" t="str">
        <f>VLOOKUP(A208,'SAP Data'!$A$7:$B$2008,2,FALSE)</f>
        <v>PREPMTS-NETWORK HARD</v>
      </c>
      <c r="C208" s="121"/>
      <c r="D208" s="10">
        <v>4</v>
      </c>
      <c r="E208" s="123"/>
      <c r="F208" s="178" t="s">
        <v>3981</v>
      </c>
      <c r="G208" s="97"/>
      <c r="I208" s="184" t="str">
        <f>VLOOKUP(A208,'2018 GRC WC'!$C$9:$F$488,4,FALSE)</f>
        <v>CURRENT ASSETS</v>
      </c>
    </row>
    <row r="209" spans="1:9" x14ac:dyDescent="0.25">
      <c r="A209" s="89" t="s">
        <v>406</v>
      </c>
      <c r="B209" s="125" t="str">
        <f>VLOOKUP(A209,'SAP Data'!$A$7:$B$2008,2,FALSE)</f>
        <v>VIRTUAL STORAGE</v>
      </c>
      <c r="C209" s="121"/>
      <c r="D209" s="10">
        <v>4</v>
      </c>
      <c r="E209" s="123"/>
      <c r="F209" s="178" t="s">
        <v>3981</v>
      </c>
      <c r="G209" s="97"/>
      <c r="I209" s="184" t="str">
        <f>VLOOKUP(A209,'2018 GRC WC'!$C$9:$F$488,4,FALSE)</f>
        <v>CURRENT ASSETS</v>
      </c>
    </row>
    <row r="210" spans="1:9" x14ac:dyDescent="0.25">
      <c r="A210" s="89" t="s">
        <v>409</v>
      </c>
      <c r="B210" s="125" t="str">
        <f>VLOOKUP(A210,'SAP Data'!$A$7:$B$2008,2,FALSE)</f>
        <v>PREPMTS-PROP TAXES</v>
      </c>
      <c r="C210" s="121"/>
      <c r="D210" s="10">
        <v>4</v>
      </c>
      <c r="E210" s="123"/>
      <c r="F210" s="178" t="s">
        <v>3981</v>
      </c>
      <c r="G210" s="97"/>
      <c r="I210" s="184" t="str">
        <f>VLOOKUP(A210,'2018 GRC WC'!$C$9:$F$488,4,FALSE)</f>
        <v>CURRENT ASSETS</v>
      </c>
    </row>
    <row r="211" spans="1:9" x14ac:dyDescent="0.25">
      <c r="A211" s="89" t="s">
        <v>412</v>
      </c>
      <c r="B211" s="125" t="str">
        <f>VLOOKUP(A211,'SAP Data'!$A$7:$B$2008,2,FALSE)</f>
        <v>PREPMTS-OTHER TAXES</v>
      </c>
      <c r="C211" s="121"/>
      <c r="D211" s="10">
        <v>4</v>
      </c>
      <c r="E211" s="123"/>
      <c r="F211" s="178" t="s">
        <v>3981</v>
      </c>
      <c r="G211" s="97"/>
      <c r="I211" s="184" t="str">
        <f>VLOOKUP(A211,'2018 GRC WC'!$C$9:$F$488,4,FALSE)</f>
        <v>CURRENT ASSETS</v>
      </c>
    </row>
    <row r="212" spans="1:9" x14ac:dyDescent="0.25">
      <c r="A212" s="89" t="s">
        <v>415</v>
      </c>
      <c r="B212" s="125" t="str">
        <f>VLOOKUP(A212,'SAP Data'!$A$7:$B$2008,2,FALSE)</f>
        <v>Prepaid Income Tax</v>
      </c>
      <c r="C212" s="121"/>
      <c r="D212" s="10">
        <v>4</v>
      </c>
      <c r="E212" s="123"/>
      <c r="F212" s="178" t="s">
        <v>3981</v>
      </c>
      <c r="G212" s="97"/>
      <c r="I212" s="184" t="str">
        <f>VLOOKUP(A212,'2018 GRC WC'!$C$9:$F$488,4,FALSE)</f>
        <v>CURRENT ASSETS</v>
      </c>
    </row>
    <row r="213" spans="1:9" x14ac:dyDescent="0.25">
      <c r="A213" s="89" t="s">
        <v>418</v>
      </c>
      <c r="B213" s="125" t="str">
        <f>VLOOKUP(A213,'SAP Data'!$A$7:$B$2008,2,FALSE)</f>
        <v>VIRTUAL STORAGE-TMC</v>
      </c>
      <c r="C213" s="121"/>
      <c r="D213" s="10">
        <v>4</v>
      </c>
      <c r="E213" s="123"/>
      <c r="F213" s="178" t="s">
        <v>3981</v>
      </c>
      <c r="G213" s="97"/>
      <c r="I213" s="184" t="str">
        <f>VLOOKUP(A213,'2018 GRC WC'!$C$9:$F$488,4,FALSE)</f>
        <v>CURRENT ASSETS</v>
      </c>
    </row>
    <row r="214" spans="1:9" x14ac:dyDescent="0.25">
      <c r="A214" s="89" t="s">
        <v>421</v>
      </c>
      <c r="B214" s="125" t="str">
        <f>VLOOKUP(A214,'SAP Data'!$A$7:$B$2008,2,FALSE)</f>
        <v>PREPD LEASES &amp; MAINT</v>
      </c>
      <c r="C214" s="121"/>
      <c r="D214" s="10">
        <v>4</v>
      </c>
      <c r="E214" s="123"/>
      <c r="F214" s="178" t="s">
        <v>3981</v>
      </c>
      <c r="G214" s="97"/>
      <c r="I214" s="184" t="str">
        <f>VLOOKUP(A214,'2018 GRC WC'!$C$9:$F$488,4,FALSE)</f>
        <v>CURRENT ASSETS</v>
      </c>
    </row>
    <row r="215" spans="1:9" x14ac:dyDescent="0.25">
      <c r="A215" s="89" t="s">
        <v>424</v>
      </c>
      <c r="B215" s="125" t="str">
        <f>VLOOKUP(A215,'SAP Data'!$A$7:$B$2008,2,FALSE)</f>
        <v>PREPAID NT SYSTEM EX</v>
      </c>
      <c r="C215" s="121"/>
      <c r="D215" s="10">
        <v>4</v>
      </c>
      <c r="E215" s="123"/>
      <c r="F215" s="178" t="s">
        <v>3981</v>
      </c>
      <c r="G215" s="97"/>
      <c r="I215" s="184" t="str">
        <f>VLOOKUP(A215,'2018 GRC WC'!$C$9:$F$488,4,FALSE)</f>
        <v>CURRENT ASSETS</v>
      </c>
    </row>
    <row r="216" spans="1:9" x14ac:dyDescent="0.25">
      <c r="A216" s="89" t="s">
        <v>427</v>
      </c>
      <c r="B216" s="125" t="str">
        <f>VLOOKUP(A216,'SAP Data'!$A$7:$B$2008,2,FALSE)</f>
        <v>PREPMTS-BONUS</v>
      </c>
      <c r="C216" s="121"/>
      <c r="D216" s="10">
        <v>4</v>
      </c>
      <c r="E216" s="123"/>
      <c r="F216" s="178" t="s">
        <v>3981</v>
      </c>
      <c r="G216" s="97"/>
      <c r="I216" s="184" t="str">
        <f>VLOOKUP(A216,'2018 GRC WC'!$C$9:$F$488,4,FALSE)</f>
        <v>CURRENT ASSETS</v>
      </c>
    </row>
    <row r="217" spans="1:9" x14ac:dyDescent="0.25">
      <c r="A217" s="89" t="s">
        <v>430</v>
      </c>
      <c r="B217" s="125" t="str">
        <f>VLOOKUP(A217,'SAP Data'!$A$7:$B$2008,2,FALSE)</f>
        <v>PREPMTS-NETWORK OPER</v>
      </c>
      <c r="C217" s="121"/>
      <c r="D217" s="10">
        <v>4</v>
      </c>
      <c r="E217" s="123"/>
      <c r="F217" s="178" t="s">
        <v>3981</v>
      </c>
      <c r="G217" s="97"/>
      <c r="I217" s="184" t="str">
        <f>VLOOKUP(A217,'2018 GRC WC'!$C$9:$F$488,4,FALSE)</f>
        <v>CURRENT ASSETS</v>
      </c>
    </row>
    <row r="218" spans="1:9" x14ac:dyDescent="0.25">
      <c r="A218" s="89" t="s">
        <v>433</v>
      </c>
      <c r="B218" s="125" t="str">
        <f>VLOOKUP(A218,'SAP Data'!$A$7:$B$2008,2,FALSE)</f>
        <v>PRE-PD ANNUAL TRIMET</v>
      </c>
      <c r="C218" s="121"/>
      <c r="D218" s="10">
        <v>4</v>
      </c>
      <c r="E218" s="123"/>
      <c r="F218" s="178" t="s">
        <v>3981</v>
      </c>
      <c r="G218" s="97"/>
      <c r="I218" s="184" t="str">
        <f>VLOOKUP(A218,'2018 GRC WC'!$C$9:$F$488,4,FALSE)</f>
        <v>CURRENT ASSETS</v>
      </c>
    </row>
    <row r="219" spans="1:9" x14ac:dyDescent="0.25">
      <c r="A219" s="89" t="s">
        <v>436</v>
      </c>
      <c r="B219" s="125" t="str">
        <f>VLOOKUP(A219,'SAP Data'!$A$7:$B$2008,2,FALSE)</f>
        <v>PREPMTS-INSURANCE</v>
      </c>
      <c r="C219" s="121"/>
      <c r="D219" s="10">
        <v>4</v>
      </c>
      <c r="E219" s="123"/>
      <c r="F219" s="178" t="s">
        <v>3981</v>
      </c>
      <c r="G219" s="97"/>
      <c r="I219" s="184" t="str">
        <f>VLOOKUP(A219,'2018 GRC WC'!$C$9:$F$488,4,FALSE)</f>
        <v>CURRENT ASSETS</v>
      </c>
    </row>
    <row r="220" spans="1:9" x14ac:dyDescent="0.25">
      <c r="A220" s="89" t="s">
        <v>439</v>
      </c>
      <c r="B220" s="125" t="str">
        <f>VLOOKUP(A220,'SAP Data'!$A$7:$B$2008,2,FALSE)</f>
        <v>PREPMTS-MISC</v>
      </c>
      <c r="C220" s="121"/>
      <c r="D220" s="10">
        <v>4</v>
      </c>
      <c r="E220" s="123"/>
      <c r="F220" s="178" t="s">
        <v>3981</v>
      </c>
      <c r="G220" s="97"/>
      <c r="I220" s="184" t="str">
        <f>VLOOKUP(A220,'2018 GRC WC'!$C$9:$F$488,4,FALSE)</f>
        <v>CURRENT ASSETS</v>
      </c>
    </row>
    <row r="221" spans="1:9" x14ac:dyDescent="0.25">
      <c r="A221" s="89" t="s">
        <v>442</v>
      </c>
      <c r="B221" s="125" t="str">
        <f>VLOOKUP(A221,'SAP Data'!$A$7:$B$2008,2,FALSE)</f>
        <v>PPD STORAGE RENT</v>
      </c>
      <c r="C221" s="121"/>
      <c r="D221" s="10">
        <v>4</v>
      </c>
      <c r="E221" s="123"/>
      <c r="F221" s="178" t="s">
        <v>3981</v>
      </c>
      <c r="G221" s="97"/>
      <c r="I221" s="184" t="str">
        <f>VLOOKUP(A221,'2018 GRC WC'!$C$9:$F$488,4,FALSE)</f>
        <v>CURRENT ASSETS</v>
      </c>
    </row>
    <row r="222" spans="1:9" x14ac:dyDescent="0.25">
      <c r="A222" s="89" t="s">
        <v>445</v>
      </c>
      <c r="B222" s="125" t="str">
        <f>VLOOKUP(A222,'SAP Data'!$A$7:$B$2008,2,FALSE)</f>
        <v>PREPMTS-NPC DEM CHGE</v>
      </c>
      <c r="C222" s="121"/>
      <c r="D222" s="10">
        <v>4</v>
      </c>
      <c r="E222" s="123"/>
      <c r="F222" s="178" t="s">
        <v>3981</v>
      </c>
      <c r="G222" s="97"/>
      <c r="I222" s="184" t="str">
        <f>VLOOKUP(A222,'2018 GRC WC'!$C$9:$F$488,4,FALSE)</f>
        <v>CURRENT ASSETS</v>
      </c>
    </row>
    <row r="223" spans="1:9" x14ac:dyDescent="0.25">
      <c r="A223" s="89" t="s">
        <v>448</v>
      </c>
      <c r="B223" s="125" t="str">
        <f>VLOOKUP(A223,'SAP Data'!$A$7:$B$2008,2,FALSE)</f>
        <v>PREPMTS-DEC-NOV DEM</v>
      </c>
      <c r="C223" s="121"/>
      <c r="D223" s="10">
        <v>4</v>
      </c>
      <c r="E223" s="123"/>
      <c r="F223" s="178" t="s">
        <v>3981</v>
      </c>
      <c r="G223" s="97"/>
      <c r="I223" s="184" t="str">
        <f>VLOOKUP(A223,'2018 GRC WC'!$C$9:$F$488,4,FALSE)</f>
        <v>CURRENT ASSETS</v>
      </c>
    </row>
    <row r="224" spans="1:9" x14ac:dyDescent="0.25">
      <c r="A224" s="89" t="s">
        <v>2804</v>
      </c>
      <c r="B224" s="125" t="str">
        <f>VLOOKUP(A224,'SAP Data'!$A$7:$B$2008,2,FALSE)</f>
        <v>OTHER AS - LEASE IND</v>
      </c>
      <c r="C224" s="121"/>
      <c r="D224" s="10">
        <v>4</v>
      </c>
      <c r="E224" s="123"/>
      <c r="F224" s="178" t="s">
        <v>3981</v>
      </c>
      <c r="G224" s="97"/>
      <c r="I224" s="184" t="e">
        <f>VLOOKUP(A224,'2018 GRC WC'!$C$9:$F$488,4,FALSE)</f>
        <v>#N/A</v>
      </c>
    </row>
    <row r="225" spans="1:9" x14ac:dyDescent="0.25">
      <c r="A225" s="89" t="s">
        <v>820</v>
      </c>
      <c r="B225" s="125" t="str">
        <f>VLOOKUP(A225,'SAP Data'!$A$7:$B$2008,2,FALSE)</f>
        <v>Long Term Prepaids</v>
      </c>
      <c r="C225" s="121"/>
      <c r="D225" s="10">
        <v>4</v>
      </c>
      <c r="E225" s="123"/>
      <c r="F225" s="178" t="s">
        <v>3981</v>
      </c>
      <c r="G225" s="97"/>
      <c r="I225" s="184" t="str">
        <f>VLOOKUP(A225,'2018 GRC WC'!$C$9:$F$488,4,FALSE)</f>
        <v>CURRENT ASSETS</v>
      </c>
    </row>
    <row r="226" spans="1:9" x14ac:dyDescent="0.25">
      <c r="A226" s="89" t="s">
        <v>2705</v>
      </c>
      <c r="B226" s="125" t="str">
        <f>VLOOKUP(A226,'SAP Data'!$A$7:$B$2008,2,FALSE)</f>
        <v>LEASE RECEIVABLE- LT</v>
      </c>
      <c r="C226" s="121"/>
      <c r="D226" s="10">
        <v>4</v>
      </c>
      <c r="E226" s="123"/>
      <c r="F226" s="178" t="s">
        <v>3981</v>
      </c>
      <c r="G226" s="97"/>
      <c r="I226" s="184" t="e">
        <f>VLOOKUP(A226,'2018 GRC WC'!$C$9:$F$488,4,FALSE)</f>
        <v>#N/A</v>
      </c>
    </row>
    <row r="227" spans="1:9" x14ac:dyDescent="0.25">
      <c r="A227" s="89" t="s">
        <v>2881</v>
      </c>
      <c r="B227" s="125" t="str">
        <f>VLOOKUP(A227,'SAP Data'!$A$7:$B$2008,2,FALSE)</f>
        <v>N. MIST LT LEASE REC</v>
      </c>
      <c r="C227" s="121" t="s">
        <v>3026</v>
      </c>
      <c r="D227" s="10">
        <v>3</v>
      </c>
      <c r="E227" s="123"/>
      <c r="F227" s="178" t="s">
        <v>1537</v>
      </c>
      <c r="G227" s="97"/>
      <c r="I227" s="184" t="e">
        <f>VLOOKUP(A227,'2018 GRC WC'!$C$9:$F$488,4,FALSE)</f>
        <v>#N/A</v>
      </c>
    </row>
    <row r="228" spans="1:9" x14ac:dyDescent="0.25">
      <c r="A228" s="89" t="s">
        <v>2882</v>
      </c>
      <c r="B228" s="125" t="str">
        <f>VLOOKUP(A228,'SAP Data'!$A$7:$B$2008,2,FALSE)</f>
        <v>N. MIST ST LEASE REC</v>
      </c>
      <c r="C228" s="121" t="s">
        <v>3026</v>
      </c>
      <c r="D228" s="10">
        <v>3</v>
      </c>
      <c r="E228" s="123"/>
      <c r="F228" s="178" t="s">
        <v>1537</v>
      </c>
      <c r="G228" s="97"/>
      <c r="I228" s="184" t="e">
        <f>VLOOKUP(A228,'2018 GRC WC'!$C$9:$F$488,4,FALSE)</f>
        <v>#N/A</v>
      </c>
    </row>
    <row r="229" spans="1:9" x14ac:dyDescent="0.25">
      <c r="A229" s="91" t="s">
        <v>3976</v>
      </c>
      <c r="B229" s="133" t="s">
        <v>3009</v>
      </c>
      <c r="C229" s="121" t="s">
        <v>3026</v>
      </c>
      <c r="D229" s="10">
        <v>3</v>
      </c>
      <c r="F229" s="178" t="s">
        <v>1537</v>
      </c>
      <c r="I229" s="184" t="e">
        <f>VLOOKUP(A229,'2018 GRC WC'!$C$9:$F$488,4,FALSE)</f>
        <v>#N/A</v>
      </c>
    </row>
    <row r="230" spans="1:9" x14ac:dyDescent="0.25">
      <c r="A230" s="89" t="s">
        <v>286</v>
      </c>
      <c r="B230" s="125" t="str">
        <f>VLOOKUP(A230,'SAP Data'!$A$7:$B$2008,2,FALSE)</f>
        <v>ACCRUED REVENUES</v>
      </c>
      <c r="C230" s="121"/>
      <c r="D230" s="10">
        <v>4</v>
      </c>
      <c r="E230" s="123"/>
      <c r="F230" s="178" t="s">
        <v>3981</v>
      </c>
      <c r="G230" s="97"/>
      <c r="I230" s="184" t="str">
        <f>VLOOKUP(A230,'2018 GRC WC'!$C$9:$F$488,4,FALSE)</f>
        <v>CURRENT ASSETS</v>
      </c>
    </row>
    <row r="231" spans="1:9" x14ac:dyDescent="0.25">
      <c r="A231" s="89" t="s">
        <v>289</v>
      </c>
      <c r="B231" s="125" t="str">
        <f>VLOOKUP(A231,'SAP Data'!$A$7:$B$2008,2,FALSE)</f>
        <v>ACCRUED REV UNBILLED</v>
      </c>
      <c r="C231" s="121"/>
      <c r="D231" s="10">
        <v>4</v>
      </c>
      <c r="E231" s="123"/>
      <c r="F231" s="178" t="s">
        <v>3981</v>
      </c>
      <c r="G231" s="97"/>
      <c r="I231" s="184" t="str">
        <f>VLOOKUP(A231,'2018 GRC WC'!$C$9:$F$488,4,FALSE)</f>
        <v>CURRENT ASSETS</v>
      </c>
    </row>
    <row r="232" spans="1:9" x14ac:dyDescent="0.25">
      <c r="A232" s="89" t="s">
        <v>1030</v>
      </c>
      <c r="B232" s="125" t="str">
        <f>VLOOKUP(A232,'SAP Data'!$A$7:$B$2008,2,FALSE)</f>
        <v>DEBT ISSUANCE COST</v>
      </c>
      <c r="C232" s="121"/>
      <c r="D232" s="10">
        <v>2</v>
      </c>
      <c r="E232" s="123"/>
      <c r="F232" s="178" t="s">
        <v>1540</v>
      </c>
      <c r="G232" s="97"/>
      <c r="I232" s="184" t="str">
        <f>VLOOKUP(A232,'2018 GRC WC'!$C$9:$F$488,4,FALSE)</f>
        <v>NON-OPERATING INVESTMENTS</v>
      </c>
    </row>
    <row r="233" spans="1:9" x14ac:dyDescent="0.25">
      <c r="A233" s="89" t="s">
        <v>2694</v>
      </c>
      <c r="B233" s="125" t="str">
        <f>VLOOKUP(A233,'SAP Data'!$A$7:$B$2008,2,FALSE)</f>
        <v>PROP HELD FOR SALE</v>
      </c>
      <c r="C233" s="121"/>
      <c r="D233" s="10">
        <v>4</v>
      </c>
      <c r="E233" s="123"/>
      <c r="F233" s="178" t="s">
        <v>3981</v>
      </c>
      <c r="G233" s="97"/>
      <c r="I233" s="184" t="e">
        <f>VLOOKUP(A233,'2018 GRC WC'!$C$9:$F$488,4,FALSE)</f>
        <v>#N/A</v>
      </c>
    </row>
    <row r="234" spans="1:9" x14ac:dyDescent="0.25">
      <c r="A234" s="89" t="s">
        <v>451</v>
      </c>
      <c r="B234" s="125" t="str">
        <f>VLOOKUP(A234,'SAP Data'!$A$7:$B$2008,2,FALSE)</f>
        <v>WC INS Recover - ST</v>
      </c>
      <c r="C234" s="121"/>
      <c r="D234" s="10">
        <v>4</v>
      </c>
      <c r="E234" s="123"/>
      <c r="F234" s="178" t="s">
        <v>3981</v>
      </c>
      <c r="G234" s="97"/>
      <c r="I234" s="184" t="str">
        <f>VLOOKUP(A234,'2018 GRC WC'!$C$9:$F$488,4,FALSE)</f>
        <v>CURRENT ASSETS</v>
      </c>
    </row>
    <row r="235" spans="1:9" x14ac:dyDescent="0.25">
      <c r="A235" s="89" t="s">
        <v>823</v>
      </c>
      <c r="B235" s="125" t="str">
        <f>VLOOKUP(A235,'SAP Data'!$A$7:$B$2008,2,FALSE)</f>
        <v>WC INS Recover - LT</v>
      </c>
      <c r="C235" s="121"/>
      <c r="D235" s="10">
        <v>2</v>
      </c>
      <c r="E235" s="123"/>
      <c r="F235" s="178" t="s">
        <v>1540</v>
      </c>
      <c r="G235" s="97"/>
      <c r="I235" s="184" t="str">
        <f>VLOOKUP(A235,'2018 GRC WC'!$C$9:$F$488,4,FALSE)</f>
        <v>NON-OPERATING INVESTMENTS</v>
      </c>
    </row>
    <row r="236" spans="1:9" x14ac:dyDescent="0.25">
      <c r="A236" s="89" t="s">
        <v>826</v>
      </c>
      <c r="B236" s="125" t="str">
        <f>VLOOKUP(A236,'SAP Data'!$A$7:$B$2008,2,FALSE)</f>
        <v>UNAMT DEBT EXP LOC</v>
      </c>
      <c r="C236" s="121"/>
      <c r="D236" s="10">
        <v>2</v>
      </c>
      <c r="E236" s="123"/>
      <c r="F236" s="178" t="s">
        <v>1540</v>
      </c>
      <c r="G236" s="97"/>
      <c r="I236" s="184" t="str">
        <f>VLOOKUP(A236,'2018 GRC WC'!$C$9:$F$488,4,FALSE)</f>
        <v>NON-OPERATING INVESTMENTS</v>
      </c>
    </row>
    <row r="237" spans="1:9" x14ac:dyDescent="0.25">
      <c r="A237" s="89" t="s">
        <v>2803</v>
      </c>
      <c r="B237" s="125" t="str">
        <f>VLOOKUP(A237,'SAP Data'!$A$7:$B$2008,2,FALSE)</f>
        <v>PENSION CUR REG ASST</v>
      </c>
      <c r="C237" s="121"/>
      <c r="D237" s="10">
        <v>2</v>
      </c>
      <c r="E237" s="123"/>
      <c r="F237" s="178" t="s">
        <v>1540</v>
      </c>
      <c r="G237" s="97"/>
      <c r="I237" s="184" t="e">
        <f>VLOOKUP(A237,'2018 GRC WC'!$C$9:$F$488,4,FALSE)</f>
        <v>#N/A</v>
      </c>
    </row>
    <row r="238" spans="1:9" x14ac:dyDescent="0.25">
      <c r="A238" s="89" t="s">
        <v>312</v>
      </c>
      <c r="B238" s="125" t="str">
        <f>VLOOKUP(A238,'SAP Data'!$A$7:$B$2008,2,FALSE)</f>
        <v>ASSET CONS. RECLASS</v>
      </c>
      <c r="C238" s="121" t="s">
        <v>4012</v>
      </c>
      <c r="D238" s="10">
        <v>4</v>
      </c>
      <c r="E238" s="123"/>
      <c r="F238" s="178" t="s">
        <v>3981</v>
      </c>
      <c r="G238" s="97"/>
      <c r="I238" s="184" t="str">
        <f>VLOOKUP(A238,'2018 GRC WC'!$C$9:$F$488,4,FALSE)</f>
        <v>CURRENT ASSETS</v>
      </c>
    </row>
    <row r="239" spans="1:9" x14ac:dyDescent="0.25">
      <c r="A239" s="89" t="s">
        <v>315</v>
      </c>
      <c r="B239" s="125" t="str">
        <f>VLOOKUP(A239,'SAP Data'!$A$7:$B$2008,2,FALSE)</f>
        <v>CUR REG ASSETS - TAX</v>
      </c>
      <c r="C239" s="121"/>
      <c r="D239" s="10">
        <v>4</v>
      </c>
      <c r="E239" s="123"/>
      <c r="F239" s="178" t="s">
        <v>3981</v>
      </c>
      <c r="G239" s="97"/>
      <c r="I239" s="184" t="str">
        <f>VLOOKUP(A239,'2018 GRC WC'!$C$9:$F$488,4,FALSE)</f>
        <v>CURRENT ASSETS</v>
      </c>
    </row>
    <row r="240" spans="1:9" x14ac:dyDescent="0.25">
      <c r="A240" s="89" t="s">
        <v>318</v>
      </c>
      <c r="B240" s="125" t="str">
        <f>VLOOKUP(A240,'SAP Data'!$A$7:$B$2008,2,FALSE)</f>
        <v>ENV ASSET ST RECLASS</v>
      </c>
      <c r="C240" s="121" t="s">
        <v>4012</v>
      </c>
      <c r="D240" s="10">
        <v>4</v>
      </c>
      <c r="E240" s="123"/>
      <c r="F240" s="178" t="s">
        <v>3981</v>
      </c>
      <c r="G240" s="97"/>
      <c r="I240" s="184" t="str">
        <f>VLOOKUP(A240,'2018 GRC WC'!$C$9:$F$488,4,FALSE)</f>
        <v>CURRENT ASSETS</v>
      </c>
    </row>
    <row r="241" spans="1:9" x14ac:dyDescent="0.25">
      <c r="A241" s="89" t="s">
        <v>2873</v>
      </c>
      <c r="B241" s="125" t="str">
        <f>VLOOKUP(A241,'SAP Data'!$A$7:$B$2008,2,FALSE)</f>
        <v>ST SEC DEF REG PEN I</v>
      </c>
      <c r="C241" s="121"/>
      <c r="D241" s="10">
        <v>2</v>
      </c>
      <c r="E241" s="123"/>
      <c r="F241" s="178" t="s">
        <v>1540</v>
      </c>
      <c r="G241" s="97"/>
      <c r="I241" s="184" t="e">
        <f>VLOOKUP(A241,'2018 GRC WC'!$C$9:$F$488,4,FALSE)</f>
        <v>#N/A</v>
      </c>
    </row>
    <row r="242" spans="1:9" x14ac:dyDescent="0.25">
      <c r="A242" s="89" t="s">
        <v>868</v>
      </c>
      <c r="B242" s="125" t="str">
        <f>VLOOKUP(A242,'SAP Data'!$A$7:$B$2008,2,FALSE)</f>
        <v>PRELIMINARY SURVEYS</v>
      </c>
      <c r="C242" s="121"/>
      <c r="D242" s="10">
        <v>2</v>
      </c>
      <c r="E242" s="123"/>
      <c r="F242" s="178" t="s">
        <v>1540</v>
      </c>
      <c r="G242" s="97"/>
      <c r="I242" s="184" t="str">
        <f>VLOOKUP(A242,'2018 GRC WC'!$C$9:$F$488,4,FALSE)</f>
        <v>NON-OPERATING INVESTMENTS</v>
      </c>
    </row>
    <row r="243" spans="1:9" x14ac:dyDescent="0.25">
      <c r="A243" s="89" t="s">
        <v>871</v>
      </c>
      <c r="B243" s="125" t="str">
        <f>VLOOKUP(A243,'SAP Data'!$A$7:$B$2008,2,FALSE)</f>
        <v>CLEARING</v>
      </c>
      <c r="C243" s="121"/>
      <c r="D243" s="10">
        <v>4</v>
      </c>
      <c r="E243" s="123"/>
      <c r="F243" s="178" t="s">
        <v>3981</v>
      </c>
      <c r="G243" s="97"/>
      <c r="I243" s="184" t="str">
        <f>VLOOKUP(A243,'2018 GRC WC'!$C$9:$F$488,4,FALSE)</f>
        <v>CURRENT ASSETS</v>
      </c>
    </row>
    <row r="244" spans="1:9" x14ac:dyDescent="0.25">
      <c r="A244" s="89" t="s">
        <v>874</v>
      </c>
      <c r="B244" s="125" t="str">
        <f>VLOOKUP(A244,'SAP Data'!$A$7:$B$2008,2,FALSE)</f>
        <v>CLEARING - MULT CNTY</v>
      </c>
      <c r="C244" s="121"/>
      <c r="D244" s="10">
        <v>4</v>
      </c>
      <c r="E244" s="123"/>
      <c r="F244" s="178" t="s">
        <v>3981</v>
      </c>
      <c r="G244" s="97"/>
      <c r="I244" s="184" t="str">
        <f>VLOOKUP(A244,'2018 GRC WC'!$C$9:$F$488,4,FALSE)</f>
        <v>CURRENT ASSETS</v>
      </c>
    </row>
    <row r="245" spans="1:9" x14ac:dyDescent="0.25">
      <c r="A245" s="89" t="s">
        <v>877</v>
      </c>
      <c r="B245" s="125" t="str">
        <f>VLOOKUP(A245,'SAP Data'!$A$7:$B$2008,2,FALSE)</f>
        <v>ACCOUNT ADJUSTMENTS</v>
      </c>
      <c r="C245" s="121"/>
      <c r="D245" s="10">
        <v>4</v>
      </c>
      <c r="E245" s="123"/>
      <c r="F245" s="178" t="s">
        <v>3981</v>
      </c>
      <c r="G245" s="97"/>
      <c r="I245" s="184" t="str">
        <f>VLOOKUP(A245,'2018 GRC WC'!$C$9:$F$488,4,FALSE)</f>
        <v>CURRENT ASSETS</v>
      </c>
    </row>
    <row r="246" spans="1:9" x14ac:dyDescent="0.25">
      <c r="A246" s="89" t="s">
        <v>880</v>
      </c>
      <c r="B246" s="125" t="str">
        <f>VLOOKUP(A246,'SAP Data'!$A$7:$B$2008,2,FALSE)</f>
        <v>CAPITAL IO SETTLE</v>
      </c>
      <c r="C246" s="121"/>
      <c r="D246" s="10">
        <v>4</v>
      </c>
      <c r="E246" s="123"/>
      <c r="F246" s="178" t="s">
        <v>3981</v>
      </c>
      <c r="G246" s="97"/>
      <c r="I246" s="184" t="str">
        <f>VLOOKUP(A246,'2018 GRC WC'!$C$9:$F$488,4,FALSE)</f>
        <v>CURRENT ASSETS</v>
      </c>
    </row>
    <row r="247" spans="1:9" x14ac:dyDescent="0.25">
      <c r="A247" s="89" t="s">
        <v>883</v>
      </c>
      <c r="B247" s="125" t="str">
        <f>VLOOKUP(A247,'SAP Data'!$A$7:$B$2008,2,FALSE)</f>
        <v>NON-UTILITY LEASEHOL</v>
      </c>
      <c r="C247" s="121"/>
      <c r="D247" s="10">
        <v>2</v>
      </c>
      <c r="E247" s="123"/>
      <c r="F247" s="178" t="s">
        <v>1540</v>
      </c>
      <c r="G247" s="97"/>
      <c r="I247" s="184" t="str">
        <f>VLOOKUP(A247,'2018 GRC WC'!$C$9:$F$488,4,FALSE)</f>
        <v>NON-OPERATING INVESTMENTS</v>
      </c>
    </row>
    <row r="248" spans="1:9" x14ac:dyDescent="0.25">
      <c r="A248" s="89" t="s">
        <v>886</v>
      </c>
      <c r="B248" s="125" t="str">
        <f>VLOOKUP(A248,'SAP Data'!$A$7:$B$2008,2,FALSE)</f>
        <v>AMT OF NON-UTILITY L</v>
      </c>
      <c r="C248" s="121"/>
      <c r="D248" s="10">
        <v>2</v>
      </c>
      <c r="E248" s="123"/>
      <c r="F248" s="178" t="s">
        <v>1540</v>
      </c>
      <c r="G248" s="97"/>
      <c r="I248" s="184" t="str">
        <f>VLOOKUP(A248,'2018 GRC WC'!$C$9:$F$488,4,FALSE)</f>
        <v>NON-OPERATING INVESTMENTS</v>
      </c>
    </row>
    <row r="249" spans="1:9" x14ac:dyDescent="0.25">
      <c r="A249" s="89" t="s">
        <v>889</v>
      </c>
      <c r="B249" s="125" t="str">
        <f>VLOOKUP(A249,'SAP Data'!$A$7:$B$2008,2,FALSE)</f>
        <v>VANCOUVER LEASEHOLD</v>
      </c>
      <c r="C249" s="121"/>
      <c r="D249" s="10">
        <v>2</v>
      </c>
      <c r="E249" s="123"/>
      <c r="F249" s="178" t="s">
        <v>1540</v>
      </c>
      <c r="G249" s="97"/>
      <c r="I249" s="184" t="str">
        <f>VLOOKUP(A249,'2018 GRC WC'!$C$9:$F$488,4,FALSE)</f>
        <v>NON-OPERATING INVESTMENTS</v>
      </c>
    </row>
    <row r="250" spans="1:9" x14ac:dyDescent="0.25">
      <c r="A250" s="89" t="s">
        <v>2807</v>
      </c>
      <c r="B250" s="125" t="str">
        <f>VLOOKUP(A250,'SAP Data'!$A$7:$B$2008,2,FALSE)</f>
        <v>ENVIRONMENTAL RESERV</v>
      </c>
      <c r="C250" s="121"/>
      <c r="D250" s="10">
        <v>2</v>
      </c>
      <c r="E250" s="123"/>
      <c r="F250" s="178" t="s">
        <v>1540</v>
      </c>
      <c r="G250" s="97"/>
      <c r="I250" s="184" t="e">
        <f>VLOOKUP(A250,'2018 GRC WC'!$C$9:$F$488,4,FALSE)</f>
        <v>#N/A</v>
      </c>
    </row>
    <row r="251" spans="1:9" x14ac:dyDescent="0.25">
      <c r="A251" s="89" t="s">
        <v>518</v>
      </c>
      <c r="B251" s="125" t="str">
        <f>VLOOKUP(A251,'SAP Data'!$A$7:$B$2008,2,FALSE)</f>
        <v>FAS 109 DFED ASSET</v>
      </c>
      <c r="C251" s="121"/>
      <c r="D251" s="10">
        <v>2</v>
      </c>
      <c r="E251" s="123"/>
      <c r="F251" s="178" t="s">
        <v>1540</v>
      </c>
      <c r="G251" s="97"/>
      <c r="I251" s="184" t="str">
        <f>VLOOKUP(A251,'2018 GRC WC'!$C$9:$F$488,4,FALSE)</f>
        <v>NON-OPERATING INVESTMENTS</v>
      </c>
    </row>
    <row r="252" spans="1:9" x14ac:dyDescent="0.25">
      <c r="A252" s="89" t="s">
        <v>521</v>
      </c>
      <c r="B252" s="125" t="str">
        <f>VLOOKUP(A252,'SAP Data'!$A$7:$B$2008,2,FALSE)</f>
        <v>Tax - AFUDC Eq Rec</v>
      </c>
      <c r="C252" s="121"/>
      <c r="D252" s="10">
        <v>2</v>
      </c>
      <c r="E252" s="123"/>
      <c r="F252" s="178" t="s">
        <v>1540</v>
      </c>
      <c r="G252" s="97"/>
      <c r="I252" s="184" t="str">
        <f>VLOOKUP(A252,'2018 GRC WC'!$C$9:$F$488,4,FALSE)</f>
        <v>NON-OPERATING INVESTMENTS</v>
      </c>
    </row>
    <row r="253" spans="1:9" x14ac:dyDescent="0.25">
      <c r="A253" s="89" t="s">
        <v>892</v>
      </c>
      <c r="B253" s="125" t="str">
        <f>VLOOKUP(A253,'SAP Data'!$A$7:$B$2008,2,FALSE)</f>
        <v>LH Imp-250 Taylor HQ</v>
      </c>
      <c r="C253" s="121"/>
      <c r="D253" s="10" t="s">
        <v>4040</v>
      </c>
      <c r="E253" s="123"/>
      <c r="F253" s="178" t="s">
        <v>1537</v>
      </c>
      <c r="G253" s="97"/>
      <c r="I253" s="184" t="str">
        <f>VLOOKUP(A253,'2018 GRC WC'!$C$9:$F$488,4,FALSE)</f>
        <v>NON-OPERATING INVESTMENTS</v>
      </c>
    </row>
    <row r="254" spans="1:9" x14ac:dyDescent="0.25">
      <c r="A254" s="91" t="s">
        <v>3905</v>
      </c>
      <c r="B254" s="125" t="str">
        <f>VLOOKUP(A254,'SAP Data'!$A$7:$B$2008,2,FALSE)</f>
        <v>AMT-LH 250 Taylor HQ</v>
      </c>
      <c r="C254" s="121"/>
      <c r="D254" s="10" t="s">
        <v>4040</v>
      </c>
      <c r="E254" s="123"/>
      <c r="F254" s="178" t="s">
        <v>1537</v>
      </c>
      <c r="G254" s="97"/>
      <c r="I254" s="184" t="e">
        <f>VLOOKUP(A254,'2018 GRC WC'!$C$9:$F$488,4,FALSE)</f>
        <v>#N/A</v>
      </c>
    </row>
    <row r="255" spans="1:9" x14ac:dyDescent="0.25">
      <c r="A255" s="89" t="s">
        <v>895</v>
      </c>
      <c r="B255" s="125" t="str">
        <f>VLOOKUP(A255,'SAP Data'!$A$7:$B$2008,2,FALSE)</f>
        <v>OPS LEASEHOLD IMPROV</v>
      </c>
      <c r="C255" s="121"/>
      <c r="D255" s="10" t="s">
        <v>4040</v>
      </c>
      <c r="E255" s="123"/>
      <c r="F255" s="178" t="s">
        <v>1537</v>
      </c>
      <c r="G255" s="97"/>
      <c r="I255" s="184" t="str">
        <f>VLOOKUP(A255,'2018 GRC WC'!$C$9:$F$488,4,FALSE)</f>
        <v>NON-OPERATING INVESTMENTS</v>
      </c>
    </row>
    <row r="256" spans="1:9" x14ac:dyDescent="0.25">
      <c r="A256" s="89" t="s">
        <v>898</v>
      </c>
      <c r="B256" s="125" t="str">
        <f>VLOOKUP(A256,'SAP Data'!$A$7:$B$2008,2,FALSE)</f>
        <v>AMORT - OPS LEASEHOL</v>
      </c>
      <c r="C256" s="121"/>
      <c r="D256" s="10" t="s">
        <v>4040</v>
      </c>
      <c r="E256" s="123"/>
      <c r="F256" s="178" t="s">
        <v>1537</v>
      </c>
      <c r="G256" s="97"/>
      <c r="I256" s="184" t="str">
        <f>VLOOKUP(A256,'2018 GRC WC'!$C$9:$F$488,4,FALSE)</f>
        <v>NON-OPERATING INVESTMENTS</v>
      </c>
    </row>
    <row r="257" spans="1:9" x14ac:dyDescent="0.25">
      <c r="A257" s="89" t="s">
        <v>2706</v>
      </c>
      <c r="B257" s="125" t="str">
        <f>VLOOKUP(A257,'SAP Data'!$A$7:$B$2008,2,FALSE)</f>
        <v>PDX CNG PRJ - TAX CR</v>
      </c>
      <c r="C257" s="121"/>
      <c r="D257" s="10">
        <v>2</v>
      </c>
      <c r="E257" s="123"/>
      <c r="F257" s="178" t="s">
        <v>1540</v>
      </c>
      <c r="G257" s="97"/>
      <c r="I257" s="184" t="e">
        <f>VLOOKUP(A257,'2018 GRC WC'!$C$9:$F$488,4,FALSE)</f>
        <v>#N/A</v>
      </c>
    </row>
    <row r="258" spans="1:9" x14ac:dyDescent="0.25">
      <c r="A258" s="90" t="s">
        <v>2883</v>
      </c>
      <c r="B258" s="125" t="str">
        <f>VLOOKUP(A258,'SAP Data'!$A$7:$B$2008,2,FALSE)</f>
        <v>TAX NMEP AFDUCT EQ R</v>
      </c>
      <c r="C258" s="121" t="s">
        <v>3026</v>
      </c>
      <c r="D258" s="10">
        <v>3</v>
      </c>
      <c r="E258" s="123"/>
      <c r="F258" s="178" t="s">
        <v>1537</v>
      </c>
      <c r="G258" s="97"/>
      <c r="I258" s="184" t="e">
        <f>VLOOKUP(A258,'2018 GRC WC'!$C$9:$F$488,4,FALSE)</f>
        <v>#N/A</v>
      </c>
    </row>
    <row r="259" spans="1:9" x14ac:dyDescent="0.25">
      <c r="A259" s="89" t="s">
        <v>901</v>
      </c>
      <c r="B259" s="125" t="str">
        <f>VLOOKUP(A259,'SAP Data'!$A$7:$B$2008,2,FALSE)</f>
        <v>ALBANY LEASEHOLD IMP</v>
      </c>
      <c r="C259" s="121"/>
      <c r="D259" s="10" t="s">
        <v>4040</v>
      </c>
      <c r="E259" s="123"/>
      <c r="F259" s="178" t="s">
        <v>1537</v>
      </c>
      <c r="G259" s="97"/>
      <c r="I259" s="184" t="str">
        <f>VLOOKUP(A259,'2018 GRC WC'!$C$9:$F$488,4,FALSE)</f>
        <v>NON-OPERATING INVESTMENTS</v>
      </c>
    </row>
    <row r="260" spans="1:9" x14ac:dyDescent="0.25">
      <c r="A260" s="89" t="s">
        <v>904</v>
      </c>
      <c r="B260" s="125" t="str">
        <f>VLOOKUP(A260,'SAP Data'!$A$7:$B$2008,2,FALSE)</f>
        <v>AMORT - ALB LEASEHOL</v>
      </c>
      <c r="C260" s="121"/>
      <c r="D260" s="10" t="s">
        <v>4040</v>
      </c>
      <c r="E260" s="123"/>
      <c r="F260" s="178" t="s">
        <v>1537</v>
      </c>
      <c r="G260" s="97"/>
      <c r="I260" s="184" t="str">
        <f>VLOOKUP(A260,'2018 GRC WC'!$C$9:$F$488,4,FALSE)</f>
        <v>NON-OPERATING INVESTMENTS</v>
      </c>
    </row>
    <row r="261" spans="1:9" x14ac:dyDescent="0.25">
      <c r="A261" s="91" t="s">
        <v>2925</v>
      </c>
      <c r="B261" s="125" t="str">
        <f>VLOOKUP(A261,'SAP Data'!$A$7:$B$2008,2,FALSE)</f>
        <v>Livingston Tower LHI</v>
      </c>
      <c r="C261" s="121"/>
      <c r="D261" s="10" t="s">
        <v>4040</v>
      </c>
      <c r="E261" s="123"/>
      <c r="F261" s="178" t="s">
        <v>1537</v>
      </c>
      <c r="G261" s="97"/>
      <c r="I261" s="184" t="e">
        <f>VLOOKUP(A261,'2018 GRC WC'!$C$9:$F$488,4,FALSE)</f>
        <v>#N/A</v>
      </c>
    </row>
    <row r="262" spans="1:9" x14ac:dyDescent="0.25">
      <c r="A262" s="91" t="s">
        <v>2993</v>
      </c>
      <c r="B262" s="125" t="str">
        <f>VLOOKUP(A262,'SAP Data'!$A$7:$B$2008,2,FALSE)</f>
        <v>LIVING TOWNE LHI AMO</v>
      </c>
      <c r="C262" s="121"/>
      <c r="D262" s="10" t="s">
        <v>4040</v>
      </c>
      <c r="E262" s="123"/>
      <c r="F262" s="178" t="s">
        <v>1537</v>
      </c>
      <c r="G262" s="97"/>
      <c r="I262" s="184" t="e">
        <f>VLOOKUP(A262,'2018 GRC WC'!$C$9:$F$488,4,FALSE)</f>
        <v>#N/A</v>
      </c>
    </row>
    <row r="263" spans="1:9" x14ac:dyDescent="0.25">
      <c r="A263" s="91" t="s">
        <v>3906</v>
      </c>
      <c r="B263" s="125" t="str">
        <f>VLOOKUP(A263,'SAP Data'!$A$7:$B$2008,2,FALSE)</f>
        <v>ONE NECK BEND LHI</v>
      </c>
      <c r="C263" s="121"/>
      <c r="D263" s="10" t="s">
        <v>4040</v>
      </c>
      <c r="E263" s="123"/>
      <c r="F263" s="178" t="s">
        <v>1537</v>
      </c>
      <c r="G263" s="97"/>
      <c r="I263" s="184" t="e">
        <f>VLOOKUP(A263,'2018 GRC WC'!$C$9:$F$488,4,FALSE)</f>
        <v>#N/A</v>
      </c>
    </row>
    <row r="264" spans="1:9" x14ac:dyDescent="0.25">
      <c r="A264" s="91" t="s">
        <v>3943</v>
      </c>
      <c r="B264" s="125" t="str">
        <f>VLOOKUP(A264,'SAP Data'!$A$7:$B$2008,2,FALSE)</f>
        <v>ONENECK BEND LHI AMR</v>
      </c>
      <c r="C264" s="121"/>
      <c r="D264" s="10" t="s">
        <v>4040</v>
      </c>
      <c r="E264" s="123"/>
      <c r="F264" s="178" t="s">
        <v>1537</v>
      </c>
      <c r="G264" s="97"/>
      <c r="I264" s="184" t="e">
        <f>VLOOKUP(A264,'2018 GRC WC'!$C$9:$F$488,4,FALSE)</f>
        <v>#N/A</v>
      </c>
    </row>
    <row r="265" spans="1:9" x14ac:dyDescent="0.25">
      <c r="A265" s="91" t="s">
        <v>3944</v>
      </c>
      <c r="B265" s="125" t="str">
        <f>VLOOKUP(A265,'SAP Data'!$A$7:$B$2008,2,FALSE)</f>
        <v>ST. HONORE LHI COSTS</v>
      </c>
      <c r="C265" s="121"/>
      <c r="D265" s="10">
        <v>2</v>
      </c>
      <c r="E265" s="123"/>
      <c r="F265" s="178" t="s">
        <v>1540</v>
      </c>
      <c r="G265" s="97"/>
      <c r="I265" s="184" t="e">
        <f>VLOOKUP(A265,'2018 GRC WC'!$C$9:$F$488,4,FALSE)</f>
        <v>#N/A</v>
      </c>
    </row>
    <row r="266" spans="1:9" x14ac:dyDescent="0.25">
      <c r="A266" s="91" t="s">
        <v>3945</v>
      </c>
      <c r="B266" s="125" t="str">
        <f>VLOOKUP(A266,'SAP Data'!$A$7:$B$2008,2,FALSE)</f>
        <v>DAIRY BUIL LHI COSTS</v>
      </c>
      <c r="C266" s="121"/>
      <c r="D266" s="10" t="s">
        <v>4040</v>
      </c>
      <c r="E266" s="123"/>
      <c r="F266" s="178" t="s">
        <v>1537</v>
      </c>
      <c r="G266" s="97"/>
      <c r="I266" s="184" t="e">
        <f>VLOOKUP(A266,'2018 GRC WC'!$C$9:$F$488,4,FALSE)</f>
        <v>#N/A</v>
      </c>
    </row>
    <row r="267" spans="1:9" x14ac:dyDescent="0.25">
      <c r="A267" s="89" t="s">
        <v>1345</v>
      </c>
      <c r="B267" s="125" t="str">
        <f>VLOOKUP(A267,'SAP Data'!$A$7:$B$2008,2,FALSE)</f>
        <v>GASCO PRE 2003</v>
      </c>
      <c r="C267" s="121"/>
      <c r="D267" s="10">
        <v>2</v>
      </c>
      <c r="E267" s="123"/>
      <c r="F267" s="178" t="s">
        <v>1540</v>
      </c>
      <c r="G267" s="97"/>
      <c r="I267" s="184" t="str">
        <f>VLOOKUP(A267,'2018 GRC WC'!$C$9:$F$488,4,FALSE)</f>
        <v>NON-OPERATING INVESTMENTS</v>
      </c>
    </row>
    <row r="268" spans="1:9" x14ac:dyDescent="0.25">
      <c r="A268" s="89" t="s">
        <v>1348</v>
      </c>
      <c r="B268" s="125" t="str">
        <f>VLOOKUP(A268,'SAP Data'!$A$7:$B$2008,2,FALSE)</f>
        <v>SILTRONIC PRE 2003</v>
      </c>
      <c r="C268" s="121"/>
      <c r="D268" s="10">
        <v>2</v>
      </c>
      <c r="E268" s="123"/>
      <c r="F268" s="178" t="s">
        <v>1540</v>
      </c>
      <c r="G268" s="97"/>
      <c r="I268" s="184" t="str">
        <f>VLOOKUP(A268,'2018 GRC WC'!$C$9:$F$488,4,FALSE)</f>
        <v>NON-OPERATING INVESTMENTS</v>
      </c>
    </row>
    <row r="269" spans="1:9" x14ac:dyDescent="0.25">
      <c r="A269" s="89" t="s">
        <v>1351</v>
      </c>
      <c r="B269" s="125" t="str">
        <f>VLOOKUP(A269,'SAP Data'!$A$7:$B$2008,2,FALSE)</f>
        <v>HARBOR PRE 2003</v>
      </c>
      <c r="C269" s="121"/>
      <c r="D269" s="10">
        <v>2</v>
      </c>
      <c r="E269" s="123"/>
      <c r="F269" s="178" t="s">
        <v>1540</v>
      </c>
      <c r="G269" s="97"/>
      <c r="I269" s="184" t="str">
        <f>VLOOKUP(A269,'2018 GRC WC'!$C$9:$F$488,4,FALSE)</f>
        <v>NON-OPERATING INVESTMENTS</v>
      </c>
    </row>
    <row r="270" spans="1:9" x14ac:dyDescent="0.25">
      <c r="A270" s="89" t="s">
        <v>1354</v>
      </c>
      <c r="B270" s="125" t="str">
        <f>VLOOKUP(A270,'SAP Data'!$A$7:$B$2008,2,FALSE)</f>
        <v>ENVIR INV-GASCO</v>
      </c>
      <c r="C270" s="121"/>
      <c r="D270" s="10">
        <v>2</v>
      </c>
      <c r="E270" s="123"/>
      <c r="F270" s="178" t="s">
        <v>1540</v>
      </c>
      <c r="G270" s="97"/>
      <c r="I270" s="184" t="str">
        <f>VLOOKUP(A270,'2018 GRC WC'!$C$9:$F$488,4,FALSE)</f>
        <v>NON-OPERATING INVESTMENTS</v>
      </c>
    </row>
    <row r="271" spans="1:9" x14ac:dyDescent="0.25">
      <c r="A271" s="89" t="s">
        <v>1357</v>
      </c>
      <c r="B271" s="125" t="str">
        <f>VLOOKUP(A271,'SAP Data'!$A$7:$B$2008,2,FALSE)</f>
        <v>ENVIR INV-WACKER</v>
      </c>
      <c r="C271" s="121"/>
      <c r="D271" s="10">
        <v>2</v>
      </c>
      <c r="E271" s="123"/>
      <c r="F271" s="178" t="s">
        <v>1540</v>
      </c>
      <c r="G271" s="97"/>
      <c r="I271" s="184" t="str">
        <f>VLOOKUP(A271,'2018 GRC WC'!$C$9:$F$488,4,FALSE)</f>
        <v>NON-OPERATING INVESTMENTS</v>
      </c>
    </row>
    <row r="272" spans="1:9" x14ac:dyDescent="0.25">
      <c r="A272" s="89" t="s">
        <v>1360</v>
      </c>
      <c r="B272" s="125" t="str">
        <f>VLOOKUP(A272,'SAP Data'!$A$7:$B$2008,2,FALSE)</f>
        <v>ENVIR INV - PORTLAND</v>
      </c>
      <c r="C272" s="121"/>
      <c r="D272" s="10">
        <v>2</v>
      </c>
      <c r="E272" s="123"/>
      <c r="F272" s="178" t="s">
        <v>1540</v>
      </c>
      <c r="G272" s="97"/>
      <c r="I272" s="184" t="str">
        <f>VLOOKUP(A272,'2018 GRC WC'!$C$9:$F$488,4,FALSE)</f>
        <v>NON-OPERATING INVESTMENTS</v>
      </c>
    </row>
    <row r="273" spans="1:9" x14ac:dyDescent="0.25">
      <c r="A273" s="89" t="s">
        <v>524</v>
      </c>
      <c r="B273" s="125" t="str">
        <f>VLOOKUP(A273,'SAP Data'!$A$7:$B$2008,2,FALSE)</f>
        <v>2003 ENVIR INV-GASCO</v>
      </c>
      <c r="C273" s="121"/>
      <c r="D273" s="10">
        <v>2</v>
      </c>
      <c r="E273" s="123"/>
      <c r="F273" s="178" t="s">
        <v>1540</v>
      </c>
      <c r="G273" s="97"/>
      <c r="I273" s="184" t="str">
        <f>VLOOKUP(A273,'2018 GRC WC'!$C$9:$F$488,4,FALSE)</f>
        <v>NON-OPERATING INVESTMENTS</v>
      </c>
    </row>
    <row r="274" spans="1:9" x14ac:dyDescent="0.25">
      <c r="A274" s="89" t="s">
        <v>527</v>
      </c>
      <c r="B274" s="125" t="str">
        <f>VLOOKUP(A274,'SAP Data'!$A$7:$B$2008,2,FALSE)</f>
        <v>2003 ENVIR INV-EUGEN</v>
      </c>
      <c r="C274" s="121"/>
      <c r="D274" s="10">
        <v>2</v>
      </c>
      <c r="E274" s="123"/>
      <c r="F274" s="178" t="s">
        <v>1540</v>
      </c>
      <c r="G274" s="97"/>
      <c r="I274" s="184" t="str">
        <f>VLOOKUP(A274,'2018 GRC WC'!$C$9:$F$488,4,FALSE)</f>
        <v>NON-OPERATING INVESTMENTS</v>
      </c>
    </row>
    <row r="275" spans="1:9" x14ac:dyDescent="0.25">
      <c r="A275" s="89" t="s">
        <v>530</v>
      </c>
      <c r="B275" s="125" t="str">
        <f>VLOOKUP(A275,'SAP Data'!$A$7:$B$2008,2,FALSE)</f>
        <v>2003 ENVIR INV-WACKE</v>
      </c>
      <c r="C275" s="121"/>
      <c r="D275" s="10">
        <v>2</v>
      </c>
      <c r="E275" s="123"/>
      <c r="F275" s="178" t="s">
        <v>1540</v>
      </c>
      <c r="G275" s="97"/>
      <c r="I275" s="184" t="str">
        <f>VLOOKUP(A275,'2018 GRC WC'!$C$9:$F$488,4,FALSE)</f>
        <v>NON-OPERATING INVESTMENTS</v>
      </c>
    </row>
    <row r="276" spans="1:9" x14ac:dyDescent="0.25">
      <c r="A276" s="89" t="s">
        <v>533</v>
      </c>
      <c r="B276" s="125" t="str">
        <f>VLOOKUP(A276,'SAP Data'!$A$7:$B$2008,2,FALSE)</f>
        <v>2003 ENVIR INV-PORTL</v>
      </c>
      <c r="C276" s="121"/>
      <c r="D276" s="10">
        <v>2</v>
      </c>
      <c r="E276" s="123"/>
      <c r="F276" s="178" t="s">
        <v>1540</v>
      </c>
      <c r="G276" s="97"/>
      <c r="I276" s="184" t="str">
        <f>VLOOKUP(A276,'2018 GRC WC'!$C$9:$F$488,4,FALSE)</f>
        <v>NON-OPERATING INVESTMENTS</v>
      </c>
    </row>
    <row r="277" spans="1:9" x14ac:dyDescent="0.25">
      <c r="A277" s="89" t="s">
        <v>536</v>
      </c>
      <c r="B277" s="125" t="str">
        <f>VLOOKUP(A277,'SAP Data'!$A$7:$B$2008,2,FALSE)</f>
        <v>2003 ENVIR INV-FRONT</v>
      </c>
      <c r="C277" s="121"/>
      <c r="D277" s="10">
        <v>2</v>
      </c>
      <c r="E277" s="123"/>
      <c r="F277" s="178" t="s">
        <v>1540</v>
      </c>
      <c r="G277" s="97"/>
      <c r="I277" s="184" t="str">
        <f>VLOOKUP(A277,'2018 GRC WC'!$C$9:$F$488,4,FALSE)</f>
        <v>NON-OPERATING INVESTMENTS</v>
      </c>
    </row>
    <row r="278" spans="1:9" x14ac:dyDescent="0.25">
      <c r="A278" s="89" t="s">
        <v>539</v>
      </c>
      <c r="B278" s="125" t="str">
        <f>VLOOKUP(A278,'SAP Data'!$A$7:$B$2008,2,FALSE)</f>
        <v>TAR DEPOSIT EARLY AC</v>
      </c>
      <c r="C278" s="121"/>
      <c r="D278" s="10">
        <v>2</v>
      </c>
      <c r="E278" s="123"/>
      <c r="F278" s="178" t="s">
        <v>1540</v>
      </c>
      <c r="G278" s="97"/>
      <c r="I278" s="184" t="str">
        <f>VLOOKUP(A278,'2018 GRC WC'!$C$9:$F$488,4,FALSE)</f>
        <v>NON-OPERATING INVESTMENTS</v>
      </c>
    </row>
    <row r="279" spans="1:9" x14ac:dyDescent="0.25">
      <c r="A279" s="89" t="s">
        <v>542</v>
      </c>
      <c r="B279" s="125" t="str">
        <f>VLOOKUP(A279,'SAP Data'!$A$7:$B$2008,2,FALSE)</f>
        <v>OREGON STEEL MILLS</v>
      </c>
      <c r="C279" s="121"/>
      <c r="D279" s="10">
        <v>2</v>
      </c>
      <c r="E279" s="123"/>
      <c r="F279" s="178" t="s">
        <v>1540</v>
      </c>
      <c r="G279" s="97"/>
      <c r="I279" s="184" t="str">
        <f>VLOOKUP(A279,'2018 GRC WC'!$C$9:$F$488,4,FALSE)</f>
        <v>NON-OPERATING INVESTMENTS</v>
      </c>
    </row>
    <row r="280" spans="1:9" x14ac:dyDescent="0.25">
      <c r="A280" s="89" t="s">
        <v>545</v>
      </c>
      <c r="B280" s="125" t="str">
        <f>VLOOKUP(A280,'SAP Data'!$A$7:$B$2008,2,FALSE)</f>
        <v>CENTRAL SERVICE CENT</v>
      </c>
      <c r="C280" s="121"/>
      <c r="D280" s="10">
        <v>2</v>
      </c>
      <c r="E280" s="123"/>
      <c r="F280" s="178" t="s">
        <v>1540</v>
      </c>
      <c r="G280" s="97"/>
      <c r="I280" s="184" t="str">
        <f>VLOOKUP(A280,'2018 GRC WC'!$C$9:$F$488,4,FALSE)</f>
        <v>NON-OPERATING INVESTMENTS</v>
      </c>
    </row>
    <row r="281" spans="1:9" x14ac:dyDescent="0.25">
      <c r="A281" s="89" t="s">
        <v>548</v>
      </c>
      <c r="B281" s="125" t="str">
        <f>VLOOKUP(A281,'SAP Data'!$A$7:$B$2008,2,FALSE)</f>
        <v>FR AMERICAN SCHOOL</v>
      </c>
      <c r="C281" s="121"/>
      <c r="D281" s="10">
        <v>2</v>
      </c>
      <c r="E281" s="123"/>
      <c r="F281" s="178" t="s">
        <v>1540</v>
      </c>
      <c r="G281" s="97"/>
      <c r="I281" s="184" t="str">
        <f>VLOOKUP(A281,'2018 GRC WC'!$C$9:$F$488,4,FALSE)</f>
        <v>NON-OPERATING INVESTMENTS</v>
      </c>
    </row>
    <row r="282" spans="1:9" x14ac:dyDescent="0.25">
      <c r="A282" s="89" t="s">
        <v>551</v>
      </c>
      <c r="B282" s="125" t="str">
        <f>VLOOKUP(A282,'SAP Data'!$A$7:$B$2008,2,FALSE)</f>
        <v>TUALATIN UNDERGROUND</v>
      </c>
      <c r="C282" s="121"/>
      <c r="D282" s="10">
        <v>2</v>
      </c>
      <c r="E282" s="123"/>
      <c r="F282" s="178" t="s">
        <v>1540</v>
      </c>
      <c r="G282" s="97"/>
      <c r="I282" s="184" t="str">
        <f>VLOOKUP(A282,'2018 GRC WC'!$C$9:$F$488,4,FALSE)</f>
        <v>NON-OPERATING INVESTMENTS</v>
      </c>
    </row>
    <row r="283" spans="1:9" x14ac:dyDescent="0.25">
      <c r="A283" s="89" t="s">
        <v>554</v>
      </c>
      <c r="B283" s="125" t="str">
        <f>VLOOKUP(A283,'SAP Data'!$A$7:$B$2008,2,FALSE)</f>
        <v>GASCO INTEREST RESER</v>
      </c>
      <c r="C283" s="121"/>
      <c r="D283" s="10">
        <v>2</v>
      </c>
      <c r="E283" s="123"/>
      <c r="F283" s="178" t="s">
        <v>1540</v>
      </c>
      <c r="G283" s="97"/>
      <c r="I283" s="184" t="str">
        <f>VLOOKUP(A283,'2018 GRC WC'!$C$9:$F$488,4,FALSE)</f>
        <v>NON-OPERATING INVESTMENTS</v>
      </c>
    </row>
    <row r="284" spans="1:9" x14ac:dyDescent="0.25">
      <c r="A284" s="89" t="s">
        <v>557</v>
      </c>
      <c r="B284" s="125" t="str">
        <f>VLOOKUP(A284,'SAP Data'!$A$7:$B$2008,2,FALSE)</f>
        <v>ENV SEC DEF REG INT</v>
      </c>
      <c r="C284" s="121"/>
      <c r="D284" s="10">
        <v>2</v>
      </c>
      <c r="E284" s="123"/>
      <c r="F284" s="178" t="s">
        <v>1540</v>
      </c>
      <c r="G284" s="97"/>
      <c r="I284" s="184" t="str">
        <f>VLOOKUP(A284,'2018 GRC WC'!$C$9:$F$488,4,FALSE)</f>
        <v>NON-OPERATING INVESTMENTS</v>
      </c>
    </row>
    <row r="285" spans="1:9" x14ac:dyDescent="0.25">
      <c r="A285" s="89" t="s">
        <v>560</v>
      </c>
      <c r="B285" s="125" t="str">
        <f>VLOOKUP(A285,'SAP Data'!$A$7:$B$2008,2,FALSE)</f>
        <v>OR-ENVIRON RECOVERY</v>
      </c>
      <c r="C285" s="121"/>
      <c r="D285" s="10">
        <v>2</v>
      </c>
      <c r="E285" s="123"/>
      <c r="F285" s="178" t="s">
        <v>1540</v>
      </c>
      <c r="G285" s="97"/>
      <c r="I285" s="184" t="str">
        <f>VLOOKUP(A285,'2018 GRC WC'!$C$9:$F$488,4,FALSE)</f>
        <v>NON-OPERATING INVESTMENTS</v>
      </c>
    </row>
    <row r="286" spans="1:9" x14ac:dyDescent="0.25">
      <c r="A286" s="89" t="s">
        <v>563</v>
      </c>
      <c r="B286" s="125" t="str">
        <f>VLOOKUP(A286,'SAP Data'!$A$7:$B$2008,2,FALSE)</f>
        <v>ENV BASE RATE DEFERR</v>
      </c>
      <c r="C286" s="121"/>
      <c r="D286" s="10">
        <v>2</v>
      </c>
      <c r="E286" s="123"/>
      <c r="F286" s="178" t="s">
        <v>1540</v>
      </c>
      <c r="G286" s="97"/>
      <c r="I286" s="184" t="str">
        <f>VLOOKUP(A286,'2018 GRC WC'!$C$9:$F$488,4,FALSE)</f>
        <v>NON-OPERATING INVESTMENTS</v>
      </c>
    </row>
    <row r="287" spans="1:9" x14ac:dyDescent="0.25">
      <c r="A287" s="89" t="s">
        <v>566</v>
      </c>
      <c r="B287" s="125" t="str">
        <f>VLOOKUP(A287,'SAP Data'!$A$7:$B$2008,2,FALSE)</f>
        <v>GASCO - WASH</v>
      </c>
      <c r="C287" s="121"/>
      <c r="D287" s="10">
        <v>2</v>
      </c>
      <c r="E287" s="123"/>
      <c r="F287" s="178" t="s">
        <v>1540</v>
      </c>
      <c r="G287" s="97"/>
      <c r="I287" s="184" t="str">
        <f>VLOOKUP(A287,'2018 GRC WC'!$C$9:$F$488,4,FALSE)</f>
        <v>NON-OPERATING INVESTMENTS</v>
      </c>
    </row>
    <row r="288" spans="1:9" x14ac:dyDescent="0.25">
      <c r="A288" s="89" t="s">
        <v>569</v>
      </c>
      <c r="B288" s="125" t="str">
        <f>VLOOKUP(A288,'SAP Data'!$A$7:$B$2008,2,FALSE)</f>
        <v>CENT SERV CENT-WASH</v>
      </c>
      <c r="C288" s="121"/>
      <c r="D288" s="10">
        <v>2</v>
      </c>
      <c r="E288" s="123"/>
      <c r="F288" s="178" t="s">
        <v>1540</v>
      </c>
      <c r="G288" s="97"/>
      <c r="I288" s="184" t="str">
        <f>VLOOKUP(A288,'2018 GRC WC'!$C$9:$F$488,4,FALSE)</f>
        <v>NON-OPERATING INVESTMENTS</v>
      </c>
    </row>
    <row r="289" spans="1:9" x14ac:dyDescent="0.25">
      <c r="A289" s="89" t="s">
        <v>572</v>
      </c>
      <c r="B289" s="125" t="str">
        <f>VLOOKUP(A289,'SAP Data'!$A$7:$B$2008,2,FALSE)</f>
        <v>TARBODY - WASH</v>
      </c>
      <c r="C289" s="121"/>
      <c r="D289" s="10">
        <v>2</v>
      </c>
      <c r="E289" s="123"/>
      <c r="F289" s="178" t="s">
        <v>1540</v>
      </c>
      <c r="G289" s="97"/>
      <c r="I289" s="184" t="str">
        <f>VLOOKUP(A289,'2018 GRC WC'!$C$9:$F$488,4,FALSE)</f>
        <v>NON-OPERATING INVESTMENTS</v>
      </c>
    </row>
    <row r="290" spans="1:9" x14ac:dyDescent="0.25">
      <c r="A290" s="89" t="s">
        <v>575</v>
      </c>
      <c r="B290" s="125" t="str">
        <f>VLOOKUP(A290,'SAP Data'!$A$7:$B$2008,2,FALSE)</f>
        <v>PDX HARBOR - WASH</v>
      </c>
      <c r="C290" s="121"/>
      <c r="D290" s="10">
        <v>2</v>
      </c>
      <c r="E290" s="123"/>
      <c r="F290" s="178" t="s">
        <v>1540</v>
      </c>
      <c r="G290" s="97"/>
      <c r="I290" s="184" t="str">
        <f>VLOOKUP(A290,'2018 GRC WC'!$C$9:$F$488,4,FALSE)</f>
        <v>NON-OPERATING INVESTMENTS</v>
      </c>
    </row>
    <row r="291" spans="1:9" x14ac:dyDescent="0.25">
      <c r="A291" s="89" t="s">
        <v>578</v>
      </c>
      <c r="B291" s="125" t="str">
        <f>VLOOKUP(A291,'SAP Data'!$A$7:$B$2008,2,FALSE)</f>
        <v>SILTRONIC - WASH</v>
      </c>
      <c r="C291" s="121"/>
      <c r="D291" s="10">
        <v>2</v>
      </c>
      <c r="E291" s="123"/>
      <c r="F291" s="178" t="s">
        <v>1540</v>
      </c>
      <c r="G291" s="97"/>
      <c r="I291" s="184" t="str">
        <f>VLOOKUP(A291,'2018 GRC WC'!$C$9:$F$488,4,FALSE)</f>
        <v>NON-OPERATING INVESTMENTS</v>
      </c>
    </row>
    <row r="292" spans="1:9" x14ac:dyDescent="0.25">
      <c r="A292" s="89" t="s">
        <v>581</v>
      </c>
      <c r="B292" s="125" t="str">
        <f>VLOOKUP(A292,'SAP Data'!$A$7:$B$2008,2,FALSE)</f>
        <v>WA-ENVIRON RECOVERY</v>
      </c>
      <c r="C292" s="121"/>
      <c r="D292" s="10">
        <v>2</v>
      </c>
      <c r="E292" s="123"/>
      <c r="F292" s="178" t="s">
        <v>1540</v>
      </c>
      <c r="G292" s="97"/>
      <c r="I292" s="184" t="str">
        <f>VLOOKUP(A292,'2018 GRC WC'!$C$9:$F$488,4,FALSE)</f>
        <v>NON-OPERATING INVESTMENTS</v>
      </c>
    </row>
    <row r="293" spans="1:9" x14ac:dyDescent="0.25">
      <c r="A293" s="89" t="s">
        <v>584</v>
      </c>
      <c r="B293" s="125" t="str">
        <f>VLOOKUP(A293,'SAP Data'!$A$7:$B$2008,2,FALSE)</f>
        <v>ENVIR WA Int &amp; Spend</v>
      </c>
      <c r="C293" s="121"/>
      <c r="D293" s="10">
        <v>2</v>
      </c>
      <c r="E293" s="123"/>
      <c r="F293" s="178" t="s">
        <v>1540</v>
      </c>
      <c r="G293" s="97"/>
      <c r="I293" s="184" t="str">
        <f>VLOOKUP(A293,'2018 GRC WC'!$C$9:$F$488,4,FALSE)</f>
        <v>NON-OPERATING INVESTMENTS</v>
      </c>
    </row>
    <row r="294" spans="1:9" x14ac:dyDescent="0.25">
      <c r="A294" s="89" t="s">
        <v>587</v>
      </c>
      <c r="B294" s="125" t="str">
        <f>VLOOKUP(A294,'SAP Data'!$A$7:$B$2008,2,FALSE)</f>
        <v>ENVIRO POST PRUDENCE</v>
      </c>
      <c r="C294" s="121"/>
      <c r="D294" s="10">
        <v>2</v>
      </c>
      <c r="E294" s="123"/>
      <c r="F294" s="178" t="s">
        <v>1540</v>
      </c>
      <c r="G294" s="97"/>
      <c r="I294" s="184" t="str">
        <f>VLOOKUP(A294,'2018 GRC WC'!$C$9:$F$488,4,FALSE)</f>
        <v>NON-OPERATING INVESTMENTS</v>
      </c>
    </row>
    <row r="295" spans="1:9" x14ac:dyDescent="0.25">
      <c r="A295" s="89" t="s">
        <v>590</v>
      </c>
      <c r="B295" s="125" t="str">
        <f>VLOOKUP(A295,'SAP Data'!$A$7:$B$2008,2,FALSE)</f>
        <v>ENVIRON. SRRM AMORT.</v>
      </c>
      <c r="C295" s="121"/>
      <c r="D295" s="10">
        <v>2</v>
      </c>
      <c r="E295" s="123"/>
      <c r="F295" s="178" t="s">
        <v>1540</v>
      </c>
      <c r="G295" s="97"/>
      <c r="I295" s="184" t="str">
        <f>VLOOKUP(A295,'2018 GRC WC'!$C$9:$F$488,4,FALSE)</f>
        <v>NON-OPERATING INVESTMENTS</v>
      </c>
    </row>
    <row r="296" spans="1:9" x14ac:dyDescent="0.25">
      <c r="A296" s="89" t="s">
        <v>635</v>
      </c>
      <c r="B296" s="125" t="str">
        <f>VLOOKUP(A296,'SAP Data'!$A$7:$B$2008,2,FALSE)</f>
        <v>UNBILLED REVENUE INC</v>
      </c>
      <c r="C296" s="121"/>
      <c r="D296" s="10">
        <v>2</v>
      </c>
      <c r="E296" s="123"/>
      <c r="F296" s="178" t="s">
        <v>1540</v>
      </c>
      <c r="G296" s="97"/>
      <c r="I296" s="184" t="str">
        <f>VLOOKUP(A296,'2018 GRC WC'!$C$9:$F$488,4,FALSE)</f>
        <v>NON-OPERATING INVESTMENTS</v>
      </c>
    </row>
    <row r="297" spans="1:9" x14ac:dyDescent="0.25">
      <c r="A297" s="89" t="s">
        <v>638</v>
      </c>
      <c r="B297" s="125" t="str">
        <f>VLOOKUP(A297,'SAP Data'!$A$7:$B$2008,2,FALSE)</f>
        <v>TEMP HOLDING-RATES</v>
      </c>
      <c r="C297" s="121"/>
      <c r="D297" s="10">
        <v>2</v>
      </c>
      <c r="E297" s="123"/>
      <c r="F297" s="178" t="s">
        <v>1540</v>
      </c>
      <c r="G297" s="97"/>
      <c r="I297" s="184" t="str">
        <f>VLOOKUP(A297,'2018 GRC WC'!$C$9:$F$488,4,FALSE)</f>
        <v>NON-OPERATING INVESTMENTS</v>
      </c>
    </row>
    <row r="298" spans="1:9" x14ac:dyDescent="0.25">
      <c r="A298" s="91" t="s">
        <v>3901</v>
      </c>
      <c r="B298" s="125" t="str">
        <f>VLOOKUP(A298,'SAP Data'!$A$7:$B$2008,2,FALSE)</f>
        <v>250 TAYLOR LEASE DEF</v>
      </c>
      <c r="C298" s="121"/>
      <c r="D298" s="10">
        <v>2</v>
      </c>
      <c r="E298" s="123"/>
      <c r="F298" s="178" t="s">
        <v>1540</v>
      </c>
      <c r="G298" s="97"/>
      <c r="I298" s="184" t="e">
        <f>VLOOKUP(A298,'2018 GRC WC'!$C$9:$F$488,4,FALSE)</f>
        <v>#N/A</v>
      </c>
    </row>
    <row r="299" spans="1:9" x14ac:dyDescent="0.25">
      <c r="A299" s="91" t="s">
        <v>3902</v>
      </c>
      <c r="B299" s="125" t="str">
        <f>VLOOKUP(A299,'SAP Data'!$A$7:$B$2008,2,FALSE)</f>
        <v>OR CAT DEFERRAL</v>
      </c>
      <c r="C299" s="121"/>
      <c r="D299" s="10">
        <v>2</v>
      </c>
      <c r="E299" s="123"/>
      <c r="F299" s="178" t="s">
        <v>1540</v>
      </c>
      <c r="G299" s="97"/>
      <c r="I299" s="184" t="e">
        <f>VLOOKUP(A299,'2018 GRC WC'!$C$9:$F$488,4,FALSE)</f>
        <v>#N/A</v>
      </c>
    </row>
    <row r="300" spans="1:9" x14ac:dyDescent="0.25">
      <c r="A300" s="91" t="s">
        <v>3933</v>
      </c>
      <c r="B300" s="125" t="str">
        <f>VLOOKUP(A300,'SAP Data'!$A$7:$B$2008,2,FALSE)</f>
        <v>OR CAT ASC 740 ADJ</v>
      </c>
      <c r="C300" s="121"/>
      <c r="D300" s="10">
        <v>2</v>
      </c>
      <c r="E300" s="123"/>
      <c r="F300" s="178" t="s">
        <v>1540</v>
      </c>
      <c r="G300" s="97"/>
      <c r="I300" s="184" t="e">
        <f>VLOOKUP(A300,'2018 GRC WC'!$C$9:$F$488,4,FALSE)</f>
        <v>#N/A</v>
      </c>
    </row>
    <row r="301" spans="1:9" x14ac:dyDescent="0.25">
      <c r="A301" s="89" t="s">
        <v>641</v>
      </c>
      <c r="B301" s="125" t="str">
        <f>VLOOKUP(A301,'SAP Data'!$A$7:$B$2008,2,FALSE)</f>
        <v>SEC DEF INT REV IND</v>
      </c>
      <c r="C301" s="121"/>
      <c r="D301" s="10">
        <v>2</v>
      </c>
      <c r="E301" s="123"/>
      <c r="F301" s="178" t="s">
        <v>1540</v>
      </c>
      <c r="G301" s="97"/>
      <c r="I301" s="184" t="str">
        <f>VLOOKUP(A301,'2018 GRC WC'!$C$9:$F$488,4,FALSE)</f>
        <v>NON-OPERATING INVESTMENTS</v>
      </c>
    </row>
    <row r="302" spans="1:9" x14ac:dyDescent="0.25">
      <c r="A302" s="89" t="s">
        <v>644</v>
      </c>
      <c r="B302" s="125" t="str">
        <f>VLOOKUP(A302,'SAP Data'!$A$7:$B$2008,2,FALSE)</f>
        <v>DEF OR INDSTRIAL DSM</v>
      </c>
      <c r="C302" s="121"/>
      <c r="D302" s="10">
        <v>2</v>
      </c>
      <c r="E302" s="123"/>
      <c r="F302" s="178" t="s">
        <v>1540</v>
      </c>
      <c r="G302" s="97"/>
      <c r="I302" s="184" t="str">
        <f>VLOOKUP(A302,'2018 GRC WC'!$C$9:$F$488,4,FALSE)</f>
        <v>NON-OPERATING INVESTMENTS</v>
      </c>
    </row>
    <row r="303" spans="1:9" x14ac:dyDescent="0.25">
      <c r="A303" s="89" t="s">
        <v>647</v>
      </c>
      <c r="B303" s="125" t="str">
        <f>VLOOKUP(A303,'SAP Data'!$A$7:$B$2008,2,FALSE)</f>
        <v>AMORT OR DSM-INDUSTR</v>
      </c>
      <c r="C303" s="121"/>
      <c r="D303" s="10">
        <v>2</v>
      </c>
      <c r="E303" s="123"/>
      <c r="F303" s="178" t="s">
        <v>1540</v>
      </c>
      <c r="G303" s="97"/>
      <c r="I303" s="184" t="str">
        <f>VLOOKUP(A303,'2018 GRC WC'!$C$9:$F$488,4,FALSE)</f>
        <v>NON-OPERATING INVESTMENTS</v>
      </c>
    </row>
    <row r="304" spans="1:9" x14ac:dyDescent="0.25">
      <c r="A304" s="89" t="s">
        <v>650</v>
      </c>
      <c r="B304" s="125" t="str">
        <f>VLOOKUP(A304,'SAP Data'!$A$7:$B$2008,2,FALSE)</f>
        <v>DEF WA GREAT PROGRAM</v>
      </c>
      <c r="C304" s="121"/>
      <c r="D304" s="10">
        <v>2</v>
      </c>
      <c r="E304" s="123"/>
      <c r="F304" s="178" t="s">
        <v>1540</v>
      </c>
      <c r="G304" s="97"/>
      <c r="I304" s="184" t="str">
        <f>VLOOKUP(A304,'2018 GRC WC'!$C$9:$F$488,4,FALSE)</f>
        <v>NON-OPERATING INVESTMENTS</v>
      </c>
    </row>
    <row r="305" spans="1:9" x14ac:dyDescent="0.25">
      <c r="A305" s="89" t="s">
        <v>653</v>
      </c>
      <c r="B305" s="125" t="str">
        <f>VLOOKUP(A305,'SAP Data'!$A$7:$B$2008,2,FALSE)</f>
        <v>AMORT WA GREAT PRGM</v>
      </c>
      <c r="C305" s="121"/>
      <c r="D305" s="10">
        <v>2</v>
      </c>
      <c r="E305" s="123"/>
      <c r="F305" s="178" t="s">
        <v>1540</v>
      </c>
      <c r="G305" s="97"/>
      <c r="I305" s="184" t="str">
        <f>VLOOKUP(A305,'2018 GRC WC'!$C$9:$F$488,4,FALSE)</f>
        <v>NON-OPERATING INVESTMENTS</v>
      </c>
    </row>
    <row r="306" spans="1:9" x14ac:dyDescent="0.25">
      <c r="A306" s="89" t="s">
        <v>656</v>
      </c>
      <c r="B306" s="125" t="str">
        <f>VLOOKUP(A306,'SAP Data'!$A$7:$B$2008,2,FALSE)</f>
        <v>DEFER OR PUC FEE</v>
      </c>
      <c r="C306" s="121"/>
      <c r="D306" s="10">
        <v>2</v>
      </c>
      <c r="E306" s="123"/>
      <c r="F306" s="178" t="s">
        <v>1540</v>
      </c>
      <c r="G306" s="97"/>
      <c r="I306" s="184" t="str">
        <f>VLOOKUP(A306,'2018 GRC WC'!$C$9:$F$488,4,FALSE)</f>
        <v>NON-OPERATING INVESTMENTS</v>
      </c>
    </row>
    <row r="307" spans="1:9" x14ac:dyDescent="0.25">
      <c r="A307" s="89" t="s">
        <v>659</v>
      </c>
      <c r="B307" s="125" t="str">
        <f>VLOOKUP(A307,'SAP Data'!$A$7:$B$2008,2,FALSE)</f>
        <v>AMORT OR PUC FEE</v>
      </c>
      <c r="C307" s="121"/>
      <c r="D307" s="10">
        <v>2</v>
      </c>
      <c r="E307" s="123"/>
      <c r="F307" s="178" t="s">
        <v>1540</v>
      </c>
      <c r="G307" s="97"/>
      <c r="I307" s="184" t="str">
        <f>VLOOKUP(A307,'2018 GRC WC'!$C$9:$F$488,4,FALSE)</f>
        <v>NON-OPERATING INVESTMENTS</v>
      </c>
    </row>
    <row r="308" spans="1:9" x14ac:dyDescent="0.25">
      <c r="A308" s="89" t="s">
        <v>662</v>
      </c>
      <c r="B308" s="125" t="str">
        <f>VLOOKUP(A308,'SAP Data'!$A$7:$B$2008,2,FALSE)</f>
        <v>OR DEF WARM - Res</v>
      </c>
      <c r="C308" s="121"/>
      <c r="D308" s="10">
        <v>2</v>
      </c>
      <c r="E308" s="123"/>
      <c r="F308" s="178" t="s">
        <v>1540</v>
      </c>
      <c r="G308" s="97"/>
      <c r="I308" s="184" t="str">
        <f>VLOOKUP(A308,'2018 GRC WC'!$C$9:$F$488,4,FALSE)</f>
        <v>NON-OPERATING INVESTMENTS</v>
      </c>
    </row>
    <row r="309" spans="1:9" x14ac:dyDescent="0.25">
      <c r="A309" s="89" t="s">
        <v>665</v>
      </c>
      <c r="B309" s="125" t="str">
        <f>VLOOKUP(A309,'SAP Data'!$A$7:$B$2008,2,FALSE)</f>
        <v>Amort OR DEF WARM R</v>
      </c>
      <c r="C309" s="121"/>
      <c r="D309" s="10">
        <v>2</v>
      </c>
      <c r="E309" s="123"/>
      <c r="F309" s="178" t="s">
        <v>1540</v>
      </c>
      <c r="G309" s="97"/>
      <c r="I309" s="184" t="str">
        <f>VLOOKUP(A309,'2018 GRC WC'!$C$9:$F$488,4,FALSE)</f>
        <v>NON-OPERATING INVESTMENTS</v>
      </c>
    </row>
    <row r="310" spans="1:9" x14ac:dyDescent="0.25">
      <c r="A310" s="89" t="s">
        <v>668</v>
      </c>
      <c r="B310" s="125" t="str">
        <f>VLOOKUP(A310,'SAP Data'!$A$7:$B$2008,2,FALSE)</f>
        <v>OR DEF WARM - Com</v>
      </c>
      <c r="C310" s="121"/>
      <c r="D310" s="10">
        <v>2</v>
      </c>
      <c r="E310" s="123"/>
      <c r="F310" s="178" t="s">
        <v>1540</v>
      </c>
      <c r="G310" s="97"/>
      <c r="I310" s="184" t="str">
        <f>VLOOKUP(A310,'2018 GRC WC'!$C$9:$F$488,4,FALSE)</f>
        <v>NON-OPERATING INVESTMENTS</v>
      </c>
    </row>
    <row r="311" spans="1:9" x14ac:dyDescent="0.25">
      <c r="A311" s="89" t="s">
        <v>671</v>
      </c>
      <c r="B311" s="125" t="str">
        <f>VLOOKUP(A311,'SAP Data'!$A$7:$B$2008,2,FALSE)</f>
        <v>Amort OR DEF WARM C</v>
      </c>
      <c r="C311" s="121"/>
      <c r="D311" s="10">
        <v>2</v>
      </c>
      <c r="E311" s="123"/>
      <c r="F311" s="178" t="s">
        <v>1540</v>
      </c>
      <c r="G311" s="97"/>
      <c r="I311" s="184" t="str">
        <f>VLOOKUP(A311,'2018 GRC WC'!$C$9:$F$488,4,FALSE)</f>
        <v>NON-OPERATING INVESTMENTS</v>
      </c>
    </row>
    <row r="312" spans="1:9" x14ac:dyDescent="0.25">
      <c r="A312" s="89" t="s">
        <v>674</v>
      </c>
      <c r="B312" s="125" t="str">
        <f>VLOOKUP(A312,'SAP Data'!$A$7:$B$2008,2,FALSE)</f>
        <v>OR DEFERRED WARM</v>
      </c>
      <c r="C312" s="121"/>
      <c r="D312" s="10">
        <v>2</v>
      </c>
      <c r="E312" s="123"/>
      <c r="F312" s="178" t="s">
        <v>1540</v>
      </c>
      <c r="G312" s="97"/>
      <c r="I312" s="184" t="str">
        <f>VLOOKUP(A312,'2018 GRC WC'!$C$9:$F$488,4,FALSE)</f>
        <v>NON-OPERATING INVESTMENTS</v>
      </c>
    </row>
    <row r="313" spans="1:9" x14ac:dyDescent="0.25">
      <c r="A313" s="89" t="s">
        <v>677</v>
      </c>
      <c r="B313" s="125" t="str">
        <f>VLOOKUP(A313,'SAP Data'!$A$7:$B$2008,2,FALSE)</f>
        <v>WS Pen Reg Asset-OR</v>
      </c>
      <c r="C313" s="121"/>
      <c r="D313" s="10">
        <v>2</v>
      </c>
      <c r="E313" s="123"/>
      <c r="F313" s="178" t="s">
        <v>1540</v>
      </c>
      <c r="G313" s="97"/>
      <c r="I313" s="184" t="str">
        <f>VLOOKUP(A313,'2018 GRC WC'!$C$9:$F$488,4,FALSE)</f>
        <v>NON-OPERATING INVESTMENTS</v>
      </c>
    </row>
    <row r="314" spans="1:9" x14ac:dyDescent="0.25">
      <c r="A314" s="89" t="s">
        <v>680</v>
      </c>
      <c r="B314" s="125" t="str">
        <f>VLOOKUP(A314,'SAP Data'!$A$7:$B$2008,2,FALSE)</f>
        <v>West States CP - OR</v>
      </c>
      <c r="C314" s="121"/>
      <c r="D314" s="10">
        <v>2</v>
      </c>
      <c r="E314" s="123"/>
      <c r="F314" s="178" t="s">
        <v>1540</v>
      </c>
      <c r="G314" s="97"/>
      <c r="I314" s="184" t="str">
        <f>VLOOKUP(A314,'2018 GRC WC'!$C$9:$F$488,4,FALSE)</f>
        <v>NON-OPERATING INVESTMENTS</v>
      </c>
    </row>
    <row r="315" spans="1:9" x14ac:dyDescent="0.25">
      <c r="A315" s="89" t="s">
        <v>683</v>
      </c>
      <c r="B315" s="125" t="str">
        <f>VLOOKUP(A315,'SAP Data'!$A$7:$B$2008,2,FALSE)</f>
        <v>WS Pen Reg Asset-WA</v>
      </c>
      <c r="C315" s="121"/>
      <c r="D315" s="10">
        <v>2</v>
      </c>
      <c r="E315" s="123"/>
      <c r="F315" s="178" t="s">
        <v>1540</v>
      </c>
      <c r="G315" s="97"/>
      <c r="I315" s="184" t="str">
        <f>VLOOKUP(A315,'2018 GRC WC'!$C$9:$F$488,4,FALSE)</f>
        <v>NON-OPERATING INVESTMENTS</v>
      </c>
    </row>
    <row r="316" spans="1:9" x14ac:dyDescent="0.25">
      <c r="A316" s="89" t="s">
        <v>686</v>
      </c>
      <c r="B316" s="125" t="str">
        <f>VLOOKUP(A316,'SAP Data'!$A$7:$B$2008,2,FALSE)</f>
        <v>West States CP - WA</v>
      </c>
      <c r="C316" s="121"/>
      <c r="D316" s="10">
        <v>2</v>
      </c>
      <c r="E316" s="123"/>
      <c r="F316" s="178" t="s">
        <v>1540</v>
      </c>
      <c r="G316" s="97"/>
      <c r="I316" s="184" t="str">
        <f>VLOOKUP(A316,'2018 GRC WC'!$C$9:$F$488,4,FALSE)</f>
        <v>NON-OPERATING INVESTMENTS</v>
      </c>
    </row>
    <row r="317" spans="1:9" x14ac:dyDescent="0.25">
      <c r="A317" s="89" t="s">
        <v>2702</v>
      </c>
      <c r="B317" s="125" t="str">
        <f>VLOOKUP(A317,'SAP Data'!$A$7:$B$2008,2,FALSE)</f>
        <v>OR COM 31 DECOUP DEF</v>
      </c>
      <c r="C317" s="121"/>
      <c r="D317" s="10">
        <v>2</v>
      </c>
      <c r="E317" s="123"/>
      <c r="F317" s="178" t="s">
        <v>1540</v>
      </c>
      <c r="G317" s="97"/>
      <c r="I317" s="184" t="e">
        <f>VLOOKUP(A317,'2018 GRC WC'!$C$9:$F$488,4,FALSE)</f>
        <v>#N/A</v>
      </c>
    </row>
    <row r="318" spans="1:9" x14ac:dyDescent="0.25">
      <c r="A318" s="89" t="s">
        <v>2985</v>
      </c>
      <c r="B318" s="125" t="str">
        <f>VLOOKUP(A318,'SAP Data'!$A$7:$B$2008,2,FALSE)</f>
        <v>OR COM 31 DECOUP AMR</v>
      </c>
      <c r="C318" s="121"/>
      <c r="D318" s="10">
        <v>2</v>
      </c>
      <c r="E318" s="123"/>
      <c r="F318" s="178" t="s">
        <v>1540</v>
      </c>
      <c r="G318" s="97"/>
      <c r="I318" s="184" t="e">
        <f>VLOOKUP(A318,'2018 GRC WC'!$C$9:$F$488,4,FALSE)</f>
        <v>#N/A</v>
      </c>
    </row>
    <row r="319" spans="1:9" x14ac:dyDescent="0.25">
      <c r="A319" s="89" t="s">
        <v>2703</v>
      </c>
      <c r="B319" s="125" t="str">
        <f>VLOOKUP(A319,'SAP Data'!$A$7:$B$2008,2,FALSE)</f>
        <v>SEC ADJ COM 31 D DEF</v>
      </c>
      <c r="C319" s="121"/>
      <c r="D319" s="10">
        <v>2</v>
      </c>
      <c r="E319" s="123"/>
      <c r="F319" s="178" t="s">
        <v>1540</v>
      </c>
      <c r="G319" s="97"/>
      <c r="I319" s="184" t="e">
        <f>VLOOKUP(A319,'2018 GRC WC'!$C$9:$F$488,4,FALSE)</f>
        <v>#N/A</v>
      </c>
    </row>
    <row r="320" spans="1:9" x14ac:dyDescent="0.25">
      <c r="A320" s="89" t="s">
        <v>2986</v>
      </c>
      <c r="B320" s="125" t="str">
        <f>VLOOKUP(A320,'SAP Data'!$A$7:$B$2008,2,FALSE)</f>
        <v>OR COM 3 DECOUP AMRT</v>
      </c>
      <c r="C320" s="121"/>
      <c r="D320" s="10">
        <v>2</v>
      </c>
      <c r="E320" s="123"/>
      <c r="F320" s="178" t="s">
        <v>1540</v>
      </c>
      <c r="G320" s="97"/>
      <c r="I320" s="184" t="e">
        <f>VLOOKUP(A320,'2018 GRC WC'!$C$9:$F$488,4,FALSE)</f>
        <v>#N/A</v>
      </c>
    </row>
    <row r="321" spans="1:9" x14ac:dyDescent="0.25">
      <c r="A321" s="89" t="s">
        <v>689</v>
      </c>
      <c r="B321" s="125" t="str">
        <f>VLOOKUP(A321,'SAP Data'!$A$7:$B$2008,2,FALSE)</f>
        <v>OR COMM 3 DECOUP DEF</v>
      </c>
      <c r="C321" s="121"/>
      <c r="D321" s="10">
        <v>2</v>
      </c>
      <c r="E321" s="123"/>
      <c r="F321" s="178" t="s">
        <v>1540</v>
      </c>
      <c r="G321" s="97"/>
      <c r="I321" s="184" t="str">
        <f>VLOOKUP(A321,'2018 GRC WC'!$C$9:$F$488,4,FALSE)</f>
        <v>NON-OPERATING INVESTMENTS</v>
      </c>
    </row>
    <row r="322" spans="1:9" x14ac:dyDescent="0.25">
      <c r="A322" s="89" t="s">
        <v>691</v>
      </c>
      <c r="B322" s="125" t="str">
        <f>VLOOKUP(A322,'SAP Data'!$A$7:$B$2008,2,FALSE)</f>
        <v>OR COM COMB AMORT</v>
      </c>
      <c r="C322" s="121"/>
      <c r="D322" s="10">
        <v>2</v>
      </c>
      <c r="E322" s="123"/>
      <c r="F322" s="178" t="s">
        <v>1540</v>
      </c>
      <c r="G322" s="97"/>
      <c r="I322" s="184" t="str">
        <f>VLOOKUP(A322,'2018 GRC WC'!$C$9:$F$488,4,FALSE)</f>
        <v>NON-OPERATING INVESTMENTS</v>
      </c>
    </row>
    <row r="323" spans="1:9" x14ac:dyDescent="0.25">
      <c r="A323" s="89" t="s">
        <v>693</v>
      </c>
      <c r="B323" s="125" t="str">
        <f>VLOOKUP(A323,'SAP Data'!$A$7:$B$2008,2,FALSE)</f>
        <v>SEC INT ADJ COM DECG</v>
      </c>
      <c r="C323" s="121"/>
      <c r="D323" s="10">
        <v>2</v>
      </c>
      <c r="E323" s="123"/>
      <c r="F323" s="178" t="s">
        <v>1540</v>
      </c>
      <c r="G323" s="97"/>
      <c r="I323" s="184" t="str">
        <f>VLOOKUP(A323,'2018 GRC WC'!$C$9:$F$488,4,FALSE)</f>
        <v>NON-OPERATING INVESTMENTS</v>
      </c>
    </row>
    <row r="324" spans="1:9" x14ac:dyDescent="0.25">
      <c r="A324" s="89" t="s">
        <v>2704</v>
      </c>
      <c r="B324" s="125" t="str">
        <f>VLOOKUP(A324,'SAP Data'!$A$7:$B$2008,2,FALSE)</f>
        <v>SEC INT ADJ RES DECG</v>
      </c>
      <c r="C324" s="121"/>
      <c r="D324" s="10">
        <v>2</v>
      </c>
      <c r="E324" s="123"/>
      <c r="F324" s="178" t="s">
        <v>1540</v>
      </c>
      <c r="G324" s="97"/>
      <c r="I324" s="184" t="str">
        <f>VLOOKUP(A324,'2018 GRC WC'!$C$9:$F$488,4,FALSE)</f>
        <v>NON-OPERATING INVESTMENTS</v>
      </c>
    </row>
    <row r="325" spans="1:9" x14ac:dyDescent="0.25">
      <c r="A325" s="89" t="s">
        <v>696</v>
      </c>
      <c r="B325" s="125" t="str">
        <f>VLOOKUP(A325,'SAP Data'!$A$7:$B$2008,2,FALSE)</f>
        <v>Amort-SEC Def. Int</v>
      </c>
      <c r="C325" s="121"/>
      <c r="D325" s="10">
        <v>2</v>
      </c>
      <c r="E325" s="123"/>
      <c r="F325" s="178" t="s">
        <v>1540</v>
      </c>
      <c r="G325" s="97"/>
      <c r="I325" s="184" t="str">
        <f>VLOOKUP(A325,'2018 GRC WC'!$C$9:$F$488,4,FALSE)</f>
        <v>NON-OPERATING INVESTMENTS</v>
      </c>
    </row>
    <row r="326" spans="1:9" x14ac:dyDescent="0.25">
      <c r="A326" s="89" t="s">
        <v>699</v>
      </c>
      <c r="B326" s="125" t="str">
        <f>VLOOKUP(A326,'SAP Data'!$A$7:$B$2008,2,FALSE)</f>
        <v>DECOUP DEF OR - RES</v>
      </c>
      <c r="C326" s="121"/>
      <c r="D326" s="10">
        <v>2</v>
      </c>
      <c r="E326" s="123"/>
      <c r="F326" s="178" t="s">
        <v>1540</v>
      </c>
      <c r="G326" s="97"/>
      <c r="I326" s="184" t="str">
        <f>VLOOKUP(A326,'2018 GRC WC'!$C$9:$F$488,4,FALSE)</f>
        <v>NON-OPERATING INVESTMENTS</v>
      </c>
    </row>
    <row r="327" spans="1:9" x14ac:dyDescent="0.25">
      <c r="A327" s="89" t="s">
        <v>702</v>
      </c>
      <c r="B327" s="125" t="str">
        <f>VLOOKUP(A327,'SAP Data'!$A$7:$B$2008,2,FALSE)</f>
        <v>INTERVENER FUNDING</v>
      </c>
      <c r="C327" s="121"/>
      <c r="D327" s="10">
        <v>2</v>
      </c>
      <c r="E327" s="123"/>
      <c r="F327" s="178" t="s">
        <v>1540</v>
      </c>
      <c r="G327" s="97"/>
      <c r="I327" s="184" t="str">
        <f>VLOOKUP(A327,'2018 GRC WC'!$C$9:$F$488,4,FALSE)</f>
        <v>NON-OPERATING INVESTMENTS</v>
      </c>
    </row>
    <row r="328" spans="1:9" x14ac:dyDescent="0.25">
      <c r="A328" s="89" t="s">
        <v>705</v>
      </c>
      <c r="B328" s="125" t="str">
        <f>VLOOKUP(A328,'SAP Data'!$A$7:$B$2008,2,FALSE)</f>
        <v>AMORT OR DECOUP-RES</v>
      </c>
      <c r="C328" s="121"/>
      <c r="D328" s="10">
        <v>2</v>
      </c>
      <c r="E328" s="123"/>
      <c r="F328" s="178" t="s">
        <v>1540</v>
      </c>
      <c r="G328" s="97"/>
      <c r="I328" s="184" t="str">
        <f>VLOOKUP(A328,'2018 GRC WC'!$C$9:$F$488,4,FALSE)</f>
        <v>NON-OPERATING INVESTMENTS</v>
      </c>
    </row>
    <row r="329" spans="1:9" x14ac:dyDescent="0.25">
      <c r="A329" s="89" t="s">
        <v>708</v>
      </c>
      <c r="B329" s="125" t="str">
        <f>VLOOKUP(A329,'SAP Data'!$A$7:$B$2008,2,FALSE)</f>
        <v>NWIGU INTERVENOR MAT</v>
      </c>
      <c r="C329" s="121"/>
      <c r="D329" s="10">
        <v>2</v>
      </c>
      <c r="E329" s="123"/>
      <c r="F329" s="178" t="s">
        <v>1540</v>
      </c>
      <c r="G329" s="97"/>
      <c r="I329" s="184" t="str">
        <f>VLOOKUP(A329,'2018 GRC WC'!$C$9:$F$488,4,FALSE)</f>
        <v>NON-OPERATING INVESTMENTS</v>
      </c>
    </row>
    <row r="330" spans="1:9" x14ac:dyDescent="0.25">
      <c r="A330" s="89" t="s">
        <v>711</v>
      </c>
      <c r="B330" s="125" t="str">
        <f>VLOOKUP(A330,'SAP Data'!$A$7:$B$2008,2,FALSE)</f>
        <v>WA-OR SITES RESERVE</v>
      </c>
      <c r="C330" s="121"/>
      <c r="D330" s="10">
        <v>2</v>
      </c>
      <c r="E330" s="123"/>
      <c r="F330" s="178" t="s">
        <v>1540</v>
      </c>
      <c r="G330" s="97"/>
      <c r="I330" s="184" t="str">
        <f>VLOOKUP(A330,'2018 GRC WC'!$C$9:$F$488,4,FALSE)</f>
        <v>NON-OPERATING INVESTMENTS</v>
      </c>
    </row>
    <row r="331" spans="1:9" x14ac:dyDescent="0.25">
      <c r="A331" s="89" t="s">
        <v>714</v>
      </c>
      <c r="B331" s="125" t="str">
        <f>VLOOKUP(A331,'SAP Data'!$A$7:$B$2008,2,FALSE)</f>
        <v>WA-OR SITES DEFERRAL</v>
      </c>
      <c r="C331" s="121"/>
      <c r="D331" s="10">
        <v>2</v>
      </c>
      <c r="E331" s="123"/>
      <c r="F331" s="178" t="s">
        <v>1540</v>
      </c>
      <c r="G331" s="97"/>
      <c r="I331" s="184" t="str">
        <f>VLOOKUP(A331,'2018 GRC WC'!$C$9:$F$488,4,FALSE)</f>
        <v>NON-OPERATING INVESTMENTS</v>
      </c>
    </row>
    <row r="332" spans="1:9" x14ac:dyDescent="0.25">
      <c r="A332" s="89" t="s">
        <v>717</v>
      </c>
      <c r="B332" s="125" t="str">
        <f>VLOOKUP(A332,'SAP Data'!$A$7:$B$2008,2,FALSE)</f>
        <v>OR INSUR CARRYFWD</v>
      </c>
      <c r="C332" s="121"/>
      <c r="D332" s="10">
        <v>2</v>
      </c>
      <c r="E332" s="123"/>
      <c r="F332" s="178" t="s">
        <v>1540</v>
      </c>
      <c r="G332" s="97"/>
      <c r="I332" s="184" t="str">
        <f>VLOOKUP(A332,'2018 GRC WC'!$C$9:$F$488,4,FALSE)</f>
        <v>NON-OPERATING INVESTMENTS</v>
      </c>
    </row>
    <row r="333" spans="1:9" x14ac:dyDescent="0.25">
      <c r="A333" s="89" t="s">
        <v>720</v>
      </c>
      <c r="B333" s="125" t="str">
        <f>VLOOKUP(A333,'SAP Data'!$A$7:$B$2008,2,FALSE)</f>
        <v>DEFER- INTERV ISSUE</v>
      </c>
      <c r="C333" s="121"/>
      <c r="D333" s="10">
        <v>2</v>
      </c>
      <c r="E333" s="123"/>
      <c r="F333" s="178" t="s">
        <v>1540</v>
      </c>
      <c r="G333" s="97"/>
      <c r="I333" s="184" t="str">
        <f>VLOOKUP(A333,'2018 GRC WC'!$C$9:$F$488,4,FALSE)</f>
        <v>NON-OPERATING INVESTMENTS</v>
      </c>
    </row>
    <row r="334" spans="1:9" x14ac:dyDescent="0.25">
      <c r="A334" s="89" t="s">
        <v>723</v>
      </c>
      <c r="B334" s="125" t="str">
        <f>VLOOKUP(A334,'SAP Data'!$A$7:$B$2008,2,FALSE)</f>
        <v>SB 844 Deferral</v>
      </c>
      <c r="C334" s="121"/>
      <c r="D334" s="10">
        <v>2</v>
      </c>
      <c r="E334" s="123"/>
      <c r="F334" s="178" t="s">
        <v>1540</v>
      </c>
      <c r="G334" s="97"/>
      <c r="I334" s="184" t="str">
        <f>VLOOKUP(A334,'2018 GRC WC'!$C$9:$F$488,4,FALSE)</f>
        <v>NON-OPERATING INVESTMENTS</v>
      </c>
    </row>
    <row r="335" spans="1:9" x14ac:dyDescent="0.25">
      <c r="A335" s="89" t="s">
        <v>726</v>
      </c>
      <c r="B335" s="125" t="str">
        <f>VLOOKUP(A335,'SAP Data'!$A$7:$B$2008,2,FALSE)</f>
        <v>AMORT - CUB INTERVEN</v>
      </c>
      <c r="C335" s="121"/>
      <c r="D335" s="10">
        <v>2</v>
      </c>
      <c r="E335" s="123"/>
      <c r="F335" s="178" t="s">
        <v>1540</v>
      </c>
      <c r="G335" s="97"/>
      <c r="I335" s="184" t="str">
        <f>VLOOKUP(A335,'2018 GRC WC'!$C$9:$F$488,4,FALSE)</f>
        <v>NON-OPERATING INVESTMENTS</v>
      </c>
    </row>
    <row r="336" spans="1:9" x14ac:dyDescent="0.25">
      <c r="A336" s="89" t="s">
        <v>729</v>
      </c>
      <c r="B336" s="125" t="str">
        <f>VLOOKUP(A336,'SAP Data'!$A$7:$B$2008,2,FALSE)</f>
        <v>SB 844 Reserve</v>
      </c>
      <c r="C336" s="121"/>
      <c r="D336" s="10">
        <v>2</v>
      </c>
      <c r="E336" s="123"/>
      <c r="F336" s="178" t="s">
        <v>1540</v>
      </c>
      <c r="G336" s="97"/>
      <c r="I336" s="184" t="str">
        <f>VLOOKUP(A336,'2018 GRC WC'!$C$9:$F$488,4,FALSE)</f>
        <v>NON-OPERATING INVESTMENTS</v>
      </c>
    </row>
    <row r="337" spans="1:9" x14ac:dyDescent="0.25">
      <c r="A337" s="89" t="s">
        <v>732</v>
      </c>
      <c r="B337" s="125" t="str">
        <f>VLOOKUP(A337,'SAP Data'!$A$7:$B$2008,2,FALSE)</f>
        <v>AMORT - NWIGU INTERV</v>
      </c>
      <c r="C337" s="121"/>
      <c r="D337" s="10">
        <v>2</v>
      </c>
      <c r="E337" s="123"/>
      <c r="F337" s="178" t="s">
        <v>1540</v>
      </c>
      <c r="G337" s="97"/>
      <c r="I337" s="184" t="str">
        <f>VLOOKUP(A337,'2018 GRC WC'!$C$9:$F$488,4,FALSE)</f>
        <v>NON-OPERATING INVESTMENTS</v>
      </c>
    </row>
    <row r="338" spans="1:9" x14ac:dyDescent="0.25">
      <c r="A338" s="91" t="s">
        <v>3977</v>
      </c>
      <c r="B338" s="133" t="s">
        <v>3014</v>
      </c>
      <c r="C338" s="121" t="s">
        <v>3026</v>
      </c>
      <c r="D338" s="10">
        <v>3</v>
      </c>
      <c r="F338" s="178" t="s">
        <v>1537</v>
      </c>
      <c r="I338" s="184" t="e">
        <f>VLOOKUP(A338,'2018 GRC WC'!$C$9:$F$488,4,FALSE)</f>
        <v>#N/A</v>
      </c>
    </row>
    <row r="339" spans="1:9" x14ac:dyDescent="0.25">
      <c r="A339" s="89" t="s">
        <v>735</v>
      </c>
      <c r="B339" s="125" t="str">
        <f>VLOOKUP(A339,'SAP Data'!$A$7:$B$2008,2,FALSE)</f>
        <v>SMART ENERGY DEFEF</v>
      </c>
      <c r="C339" s="121"/>
      <c r="D339" s="10">
        <v>2</v>
      </c>
      <c r="E339" s="123"/>
      <c r="F339" s="178" t="s">
        <v>1540</v>
      </c>
      <c r="G339" s="97"/>
      <c r="I339" s="184" t="str">
        <f>VLOOKUP(A339,'2018 GRC WC'!$C$9:$F$488,4,FALSE)</f>
        <v>NON-OPERATING INVESTMENTS</v>
      </c>
    </row>
    <row r="340" spans="1:9" x14ac:dyDescent="0.25">
      <c r="A340" s="89" t="s">
        <v>738</v>
      </c>
      <c r="B340" s="125" t="str">
        <f>VLOOKUP(A340,'SAP Data'!$A$7:$B$2008,2,FALSE)</f>
        <v>WA ENERGY EFFICIENCY</v>
      </c>
      <c r="C340" s="121"/>
      <c r="D340" s="10">
        <v>2</v>
      </c>
      <c r="E340" s="123"/>
      <c r="F340" s="178" t="s">
        <v>1540</v>
      </c>
      <c r="G340" s="97"/>
      <c r="I340" s="184" t="str">
        <f>VLOOKUP(A340,'2018 GRC WC'!$C$9:$F$488,4,FALSE)</f>
        <v>NON-OPERATING INVESTMENTS</v>
      </c>
    </row>
    <row r="341" spans="1:9" x14ac:dyDescent="0.25">
      <c r="A341" s="89" t="s">
        <v>741</v>
      </c>
      <c r="B341" s="125" t="str">
        <f>VLOOKUP(A341,'SAP Data'!$A$7:$B$2008,2,FALSE)</f>
        <v>AMORT SCH 178 RESID.</v>
      </c>
      <c r="C341" s="121"/>
      <c r="D341" s="10">
        <v>2</v>
      </c>
      <c r="E341" s="123"/>
      <c r="F341" s="178" t="s">
        <v>1540</v>
      </c>
      <c r="G341" s="97"/>
      <c r="I341" s="184" t="str">
        <f>VLOOKUP(A341,'2018 GRC WC'!$C$9:$F$488,4,FALSE)</f>
        <v>NON-OPERATING INVESTMENTS</v>
      </c>
    </row>
    <row r="342" spans="1:9" x14ac:dyDescent="0.25">
      <c r="A342" s="89" t="s">
        <v>744</v>
      </c>
      <c r="B342" s="125" t="str">
        <f>VLOOKUP(A342,'SAP Data'!$A$7:$B$2008,2,FALSE)</f>
        <v>WA - AUDIT RESIDENTI</v>
      </c>
      <c r="C342" s="121"/>
      <c r="D342" s="10">
        <v>2</v>
      </c>
      <c r="E342" s="123"/>
      <c r="F342" s="178" t="s">
        <v>1540</v>
      </c>
      <c r="G342" s="97"/>
      <c r="I342" s="184" t="str">
        <f>VLOOKUP(A342,'2018 GRC WC'!$C$9:$F$488,4,FALSE)</f>
        <v>NON-OPERATING INVESTMENTS</v>
      </c>
    </row>
    <row r="343" spans="1:9" x14ac:dyDescent="0.25">
      <c r="A343" s="89" t="s">
        <v>747</v>
      </c>
      <c r="B343" s="125" t="str">
        <f>VLOOKUP(A343,'SAP Data'!$A$7:$B$2008,2,FALSE)</f>
        <v>WA - LOW INCOME WEAT</v>
      </c>
      <c r="C343" s="121"/>
      <c r="D343" s="10">
        <v>2</v>
      </c>
      <c r="E343" s="123"/>
      <c r="F343" s="178" t="s">
        <v>1540</v>
      </c>
      <c r="G343" s="97"/>
      <c r="I343" s="184" t="str">
        <f>VLOOKUP(A343,'2018 GRC WC'!$C$9:$F$488,4,FALSE)</f>
        <v>NON-OPERATING INVESTMENTS</v>
      </c>
    </row>
    <row r="344" spans="1:9" x14ac:dyDescent="0.25">
      <c r="A344" s="89" t="s">
        <v>750</v>
      </c>
      <c r="B344" s="125" t="str">
        <f>VLOOKUP(A344,'SAP Data'!$A$7:$B$2008,2,FALSE)</f>
        <v>WA - WA - LIEE AMORT</v>
      </c>
      <c r="C344" s="121"/>
      <c r="D344" s="10">
        <v>2</v>
      </c>
      <c r="E344" s="123"/>
      <c r="F344" s="178" t="s">
        <v>1540</v>
      </c>
      <c r="G344" s="97"/>
      <c r="I344" s="184" t="str">
        <f>VLOOKUP(A344,'2018 GRC WC'!$C$9:$F$488,4,FALSE)</f>
        <v>NON-OPERATING INVESTMENTS</v>
      </c>
    </row>
    <row r="345" spans="1:9" x14ac:dyDescent="0.25">
      <c r="A345" s="89" t="s">
        <v>753</v>
      </c>
      <c r="B345" s="125" t="str">
        <f>VLOOKUP(A345,'SAP Data'!$A$7:$B$2008,2,FALSE)</f>
        <v>AMORT WA DSM</v>
      </c>
      <c r="C345" s="121"/>
      <c r="D345" s="10">
        <v>2</v>
      </c>
      <c r="E345" s="123"/>
      <c r="F345" s="178" t="s">
        <v>1540</v>
      </c>
      <c r="G345" s="97"/>
      <c r="I345" s="184" t="str">
        <f>VLOOKUP(A345,'2018 GRC WC'!$C$9:$F$488,4,FALSE)</f>
        <v>NON-OPERATING INVESTMENTS</v>
      </c>
    </row>
    <row r="346" spans="1:9" x14ac:dyDescent="0.25">
      <c r="A346" s="91" t="s">
        <v>2987</v>
      </c>
      <c r="B346" s="125" t="str">
        <f>VLOOKUP(A346,'SAP Data'!$A$7:$B$2008,2,FALSE)</f>
        <v>ENG EFF DEF - HISTOR</v>
      </c>
      <c r="C346" s="121"/>
      <c r="D346" s="10">
        <v>2</v>
      </c>
      <c r="E346" s="123"/>
      <c r="F346" s="178" t="s">
        <v>1540</v>
      </c>
      <c r="G346" s="97"/>
      <c r="I346" s="184" t="e">
        <f>VLOOKUP(A346,'2018 GRC WC'!$C$9:$F$488,4,FALSE)</f>
        <v>#N/A</v>
      </c>
    </row>
    <row r="347" spans="1:9" x14ac:dyDescent="0.25">
      <c r="A347" s="91" t="s">
        <v>2988</v>
      </c>
      <c r="B347" s="125" t="str">
        <f>VLOOKUP(A347,'SAP Data'!$A$7:$B$2008,2,FALSE)</f>
        <v>ENG EFF DEF - TRUEUP</v>
      </c>
      <c r="C347" s="121"/>
      <c r="D347" s="10">
        <v>2</v>
      </c>
      <c r="E347" s="123"/>
      <c r="F347" s="178" t="s">
        <v>1540</v>
      </c>
      <c r="G347" s="97"/>
      <c r="I347" s="184" t="e">
        <f>VLOOKUP(A347,'2018 GRC WC'!$C$9:$F$488,4,FALSE)</f>
        <v>#N/A</v>
      </c>
    </row>
    <row r="348" spans="1:9" x14ac:dyDescent="0.25">
      <c r="A348" s="89" t="s">
        <v>756</v>
      </c>
      <c r="B348" s="125" t="str">
        <f>VLOOKUP(A348,'SAP Data'!$A$7:$B$2008,2,FALSE)</f>
        <v>PENSION BALANCING-OR</v>
      </c>
      <c r="C348" s="121"/>
      <c r="D348" s="10">
        <v>2</v>
      </c>
      <c r="E348" s="123"/>
      <c r="F348" s="178" t="s">
        <v>1540</v>
      </c>
      <c r="G348" s="97"/>
      <c r="I348" s="184" t="str">
        <f>VLOOKUP(A348,'2018 GRC WC'!$C$9:$F$488,4,FALSE)</f>
        <v>NON-OPERATING INVESTMENTS</v>
      </c>
    </row>
    <row r="349" spans="1:9" x14ac:dyDescent="0.25">
      <c r="A349" s="89" t="s">
        <v>759</v>
      </c>
      <c r="B349" s="125" t="str">
        <f>VLOOKUP(A349,'SAP Data'!$A$7:$B$2008,2,FALSE)</f>
        <v>SEC DEFD REG PEN INT</v>
      </c>
      <c r="C349" s="121"/>
      <c r="D349" s="10">
        <v>2</v>
      </c>
      <c r="E349" s="123"/>
      <c r="F349" s="178" t="s">
        <v>1540</v>
      </c>
      <c r="G349" s="97"/>
      <c r="I349" s="184" t="str">
        <f>VLOOKUP(A349,'2018 GRC WC'!$C$9:$F$488,4,FALSE)</f>
        <v>NON-OPERATING INVESTMENTS</v>
      </c>
    </row>
    <row r="350" spans="1:9" x14ac:dyDescent="0.25">
      <c r="A350" s="89" t="s">
        <v>2808</v>
      </c>
      <c r="B350" s="125" t="str">
        <f>VLOOKUP(A350,'SAP Data'!$A$7:$B$2008,2,FALSE)</f>
        <v>MLT FAM SCHD405 PMTS</v>
      </c>
      <c r="C350" s="121"/>
      <c r="D350" s="10">
        <v>2</v>
      </c>
      <c r="E350" s="123"/>
      <c r="F350" s="178" t="s">
        <v>1540</v>
      </c>
      <c r="G350" s="97"/>
      <c r="I350" s="184" t="e">
        <f>VLOOKUP(A350,'2018 GRC WC'!$C$9:$F$488,4,FALSE)</f>
        <v>#N/A</v>
      </c>
    </row>
    <row r="351" spans="1:9" x14ac:dyDescent="0.25">
      <c r="A351" s="90" t="s">
        <v>2874</v>
      </c>
      <c r="B351" s="125" t="str">
        <f>VLOOKUP(A351,'SAP Data'!$A$7:$B$2008,2,FALSE)</f>
        <v>MLT FAM SCHD4 AMORT</v>
      </c>
      <c r="C351" s="121"/>
      <c r="D351" s="10">
        <v>2</v>
      </c>
      <c r="E351" s="123"/>
      <c r="F351" s="178" t="s">
        <v>1540</v>
      </c>
      <c r="G351" s="97"/>
      <c r="I351" s="184" t="e">
        <f>VLOOKUP(A351,'2018 GRC WC'!$C$9:$F$488,4,FALSE)</f>
        <v>#N/A</v>
      </c>
    </row>
    <row r="352" spans="1:9" x14ac:dyDescent="0.25">
      <c r="A352" s="89" t="s">
        <v>593</v>
      </c>
      <c r="B352" s="125" t="str">
        <f>VLOOKUP(A352,'SAP Data'!$A$7:$B$2008,2,FALSE)</f>
        <v>DBP PENSION COSTS</v>
      </c>
      <c r="C352" s="121"/>
      <c r="D352" s="10">
        <v>2</v>
      </c>
      <c r="E352" s="123"/>
      <c r="F352" s="178" t="s">
        <v>1540</v>
      </c>
      <c r="G352" s="97"/>
      <c r="I352" s="184" t="str">
        <f>VLOOKUP(A352,'2018 GRC WC'!$C$9:$F$488,4,FALSE)</f>
        <v>NON-OPERATING INVESTMENTS</v>
      </c>
    </row>
    <row r="353" spans="1:9" x14ac:dyDescent="0.25">
      <c r="A353" s="89" t="s">
        <v>596</v>
      </c>
      <c r="B353" s="125" t="str">
        <f>VLOOKUP(A353,'SAP Data'!$A$7:$B$2008,2,FALSE)</f>
        <v>FAS 106 COSTS</v>
      </c>
      <c r="C353" s="121"/>
      <c r="D353" s="10">
        <v>2</v>
      </c>
      <c r="E353" s="123"/>
      <c r="F353" s="178" t="s">
        <v>1540</v>
      </c>
      <c r="G353" s="97"/>
      <c r="I353" s="184" t="str">
        <f>VLOOKUP(A353,'2018 GRC WC'!$C$9:$F$488,4,FALSE)</f>
        <v>NON-OPERATING INVESTMENTS</v>
      </c>
    </row>
    <row r="354" spans="1:9" x14ac:dyDescent="0.25">
      <c r="A354" s="89" t="s">
        <v>762</v>
      </c>
      <c r="B354" s="125" t="str">
        <f>VLOOKUP(A354,'SAP Data'!$A$7:$B$2008,2,FALSE)</f>
        <v>ISS STUDY DEFERRAL</v>
      </c>
      <c r="C354" s="121"/>
      <c r="D354" s="10">
        <v>2</v>
      </c>
      <c r="E354" s="123"/>
      <c r="F354" s="178" t="s">
        <v>1540</v>
      </c>
      <c r="G354" s="97"/>
      <c r="I354" s="184" t="str">
        <f>VLOOKUP(A354,'2018 GRC WC'!$C$9:$F$488,4,FALSE)</f>
        <v>NON-OPERATING INVESTMENTS</v>
      </c>
    </row>
    <row r="355" spans="1:9" x14ac:dyDescent="0.25">
      <c r="A355" s="91" t="s">
        <v>2989</v>
      </c>
      <c r="B355" s="125" t="str">
        <f>VLOOKUP(A355,'SAP Data'!$A$7:$B$2008,2,FALSE)</f>
        <v>DEF ISS OPTM STU AMR</v>
      </c>
      <c r="C355" s="121"/>
      <c r="D355" s="10">
        <v>2</v>
      </c>
      <c r="E355" s="123"/>
      <c r="F355" s="178" t="s">
        <v>1540</v>
      </c>
      <c r="G355" s="97"/>
      <c r="I355" s="184" t="e">
        <f>VLOOKUP(A355,'2018 GRC WC'!$C$9:$F$488,4,FALSE)</f>
        <v>#N/A</v>
      </c>
    </row>
    <row r="356" spans="1:9" x14ac:dyDescent="0.25">
      <c r="A356" s="124" t="s">
        <v>3934</v>
      </c>
      <c r="B356" s="125" t="str">
        <f>VLOOKUP(A356,'SAP Data'!$A$7:$B$2008,2,FALSE)</f>
        <v>OR COVID19 UNCOL DEF</v>
      </c>
      <c r="C356" s="121"/>
      <c r="D356" s="10">
        <v>2</v>
      </c>
      <c r="E356" s="123"/>
      <c r="F356" s="178" t="s">
        <v>1540</v>
      </c>
      <c r="G356" s="97"/>
      <c r="I356" s="184" t="e">
        <f>VLOOKUP(A356,'2018 GRC WC'!$C$9:$F$488,4,FALSE)</f>
        <v>#N/A</v>
      </c>
    </row>
    <row r="357" spans="1:9" x14ac:dyDescent="0.25">
      <c r="A357" s="124" t="s">
        <v>3935</v>
      </c>
      <c r="B357" s="125" t="str">
        <f>VLOOKUP(A357,'SAP Data'!$A$7:$B$2008,2,FALSE)</f>
        <v>OR COVID19 OTHER DEF</v>
      </c>
      <c r="C357" s="121"/>
      <c r="D357" s="10">
        <v>2</v>
      </c>
      <c r="E357" s="123"/>
      <c r="F357" s="178" t="s">
        <v>1540</v>
      </c>
      <c r="G357" s="97"/>
      <c r="I357" s="184" t="e">
        <f>VLOOKUP(A357,'2018 GRC WC'!$C$9:$F$488,4,FALSE)</f>
        <v>#N/A</v>
      </c>
    </row>
    <row r="358" spans="1:9" x14ac:dyDescent="0.25">
      <c r="A358" s="124" t="s">
        <v>3936</v>
      </c>
      <c r="B358" s="125" t="str">
        <f>VLOOKUP(A358,'SAP Data'!$A$7:$B$2008,2,FALSE)</f>
        <v>WA COVID19 UNCOL DEF</v>
      </c>
      <c r="C358" s="121"/>
      <c r="D358" s="10">
        <v>2</v>
      </c>
      <c r="E358" s="123"/>
      <c r="F358" s="178" t="s">
        <v>1540</v>
      </c>
      <c r="G358" s="97"/>
      <c r="I358" s="184" t="e">
        <f>VLOOKUP(A358,'2018 GRC WC'!$C$9:$F$488,4,FALSE)</f>
        <v>#N/A</v>
      </c>
    </row>
    <row r="359" spans="1:9" x14ac:dyDescent="0.25">
      <c r="A359" s="124" t="s">
        <v>3937</v>
      </c>
      <c r="B359" s="125" t="str">
        <f>VLOOKUP(A359,'SAP Data'!$A$7:$B$2008,2,FALSE)</f>
        <v>WA COVID19 OTHER DEF</v>
      </c>
      <c r="C359" s="121"/>
      <c r="D359" s="10">
        <v>2</v>
      </c>
      <c r="E359" s="123"/>
      <c r="F359" s="178" t="s">
        <v>1540</v>
      </c>
      <c r="G359" s="97"/>
      <c r="I359" s="184" t="e">
        <f>VLOOKUP(A359,'2018 GRC WC'!$C$9:$F$488,4,FALSE)</f>
        <v>#N/A</v>
      </c>
    </row>
    <row r="360" spans="1:9" x14ac:dyDescent="0.25">
      <c r="A360" s="124" t="s">
        <v>3938</v>
      </c>
      <c r="B360" s="125" t="str">
        <f>VLOOKUP(A360,'SAP Data'!$A$7:$B$2008,2,FALSE)</f>
        <v>OR COVID UNCOL DEF R</v>
      </c>
      <c r="C360" s="121"/>
      <c r="D360" s="10">
        <v>2</v>
      </c>
      <c r="E360" s="123"/>
      <c r="F360" s="178" t="s">
        <v>1540</v>
      </c>
      <c r="G360" s="97"/>
      <c r="I360" s="184" t="e">
        <f>VLOOKUP(A360,'2018 GRC WC'!$C$9:$F$488,4,FALSE)</f>
        <v>#N/A</v>
      </c>
    </row>
    <row r="361" spans="1:9" x14ac:dyDescent="0.25">
      <c r="A361" s="124" t="s">
        <v>3939</v>
      </c>
      <c r="B361" s="125" t="str">
        <f>VLOOKUP(A361,'SAP Data'!$A$7:$B$2008,2,FALSE)</f>
        <v>OR COVID OTHER DEF R</v>
      </c>
      <c r="C361" s="121"/>
      <c r="D361" s="10">
        <v>2</v>
      </c>
      <c r="E361" s="123"/>
      <c r="F361" s="178" t="s">
        <v>1540</v>
      </c>
      <c r="G361" s="97"/>
      <c r="I361" s="184" t="e">
        <f>VLOOKUP(A361,'2018 GRC WC'!$C$9:$F$488,4,FALSE)</f>
        <v>#N/A</v>
      </c>
    </row>
    <row r="362" spans="1:9" x14ac:dyDescent="0.25">
      <c r="A362" s="124" t="s">
        <v>3940</v>
      </c>
      <c r="B362" s="125" t="str">
        <f>VLOOKUP(A362,'SAP Data'!$A$7:$B$2008,2,FALSE)</f>
        <v>WA COVID UNCOL DEF R</v>
      </c>
      <c r="C362" s="121"/>
      <c r="D362" s="10">
        <v>2</v>
      </c>
      <c r="E362" s="123"/>
      <c r="F362" s="178" t="s">
        <v>1540</v>
      </c>
      <c r="G362" s="97"/>
      <c r="I362" s="184" t="e">
        <f>VLOOKUP(A362,'2018 GRC WC'!$C$9:$F$488,4,FALSE)</f>
        <v>#N/A</v>
      </c>
    </row>
    <row r="363" spans="1:9" x14ac:dyDescent="0.25">
      <c r="A363" s="124" t="s">
        <v>3941</v>
      </c>
      <c r="B363" s="125" t="str">
        <f>VLOOKUP(A363,'SAP Data'!$A$7:$B$2008,2,FALSE)</f>
        <v>WA COVID OTHER DEF R</v>
      </c>
      <c r="C363" s="121"/>
      <c r="D363" s="10">
        <v>2</v>
      </c>
      <c r="E363" s="123"/>
      <c r="F363" s="178" t="s">
        <v>1540</v>
      </c>
      <c r="G363" s="97"/>
      <c r="I363" s="184" t="e">
        <f>VLOOKUP(A363,'2018 GRC WC'!$C$9:$F$488,4,FALSE)</f>
        <v>#N/A</v>
      </c>
    </row>
    <row r="364" spans="1:9" x14ac:dyDescent="0.25">
      <c r="A364" s="124" t="s">
        <v>4007</v>
      </c>
      <c r="B364" s="125" t="s">
        <v>3990</v>
      </c>
      <c r="C364" s="121"/>
      <c r="D364" s="10">
        <v>2</v>
      </c>
      <c r="E364" s="123"/>
      <c r="F364" s="178" t="s">
        <v>1540</v>
      </c>
      <c r="G364" s="97"/>
      <c r="I364" s="184" t="e">
        <f>VLOOKUP(A364,'2018 GRC WC'!$C$9:$F$488,4,FALSE)</f>
        <v>#N/A</v>
      </c>
    </row>
    <row r="365" spans="1:9" x14ac:dyDescent="0.25">
      <c r="A365" s="124" t="s">
        <v>4008</v>
      </c>
      <c r="B365" s="125" t="s">
        <v>3992</v>
      </c>
      <c r="C365" s="121"/>
      <c r="D365" s="10">
        <v>2</v>
      </c>
      <c r="E365" s="123"/>
      <c r="F365" s="178" t="s">
        <v>1540</v>
      </c>
      <c r="G365" s="97"/>
      <c r="I365" s="184" t="e">
        <f>VLOOKUP(A365,'2018 GRC WC'!$C$9:$F$488,4,FALSE)</f>
        <v>#N/A</v>
      </c>
    </row>
    <row r="366" spans="1:9" x14ac:dyDescent="0.25">
      <c r="A366" s="89" t="s">
        <v>765</v>
      </c>
      <c r="B366" s="125" t="str">
        <f>VLOOKUP(A366,'SAP Data'!$A$7:$B$2008,2,FALSE)</f>
        <v>ASSET CONS. RECLASS</v>
      </c>
      <c r="C366" s="121" t="s">
        <v>4012</v>
      </c>
      <c r="D366" s="10">
        <v>4</v>
      </c>
      <c r="E366" s="123"/>
      <c r="F366" s="178" t="s">
        <v>3981</v>
      </c>
      <c r="G366" s="97"/>
      <c r="I366" s="184" t="str">
        <f>VLOOKUP(A366,'2018 GRC WC'!$C$9:$F$488,4,FALSE)</f>
        <v>CURRENT ASSETS</v>
      </c>
    </row>
    <row r="367" spans="1:9" x14ac:dyDescent="0.25">
      <c r="A367" s="89" t="s">
        <v>767</v>
      </c>
      <c r="B367" s="125" t="str">
        <f>VLOOKUP(A367,'SAP Data'!$A$7:$B$2008,2,FALSE)</f>
        <v>FAS133 L.T. GAIN SW&amp;</v>
      </c>
      <c r="C367" s="121" t="s">
        <v>4014</v>
      </c>
      <c r="D367" s="10">
        <v>2</v>
      </c>
      <c r="E367" s="123"/>
      <c r="F367" s="178" t="s">
        <v>1540</v>
      </c>
      <c r="G367" s="97"/>
      <c r="I367" s="184" t="str">
        <f>VLOOKUP(A367,'2018 GRC WC'!$C$9:$F$488,4,FALSE)</f>
        <v>NON-OPERATING INVESTMENTS</v>
      </c>
    </row>
    <row r="368" spans="1:9" x14ac:dyDescent="0.25">
      <c r="A368" s="89" t="s">
        <v>770</v>
      </c>
      <c r="B368" s="125" t="str">
        <f>VLOOKUP(A368,'SAP Data'!$A$7:$B$2008,2,FALSE)</f>
        <v>FAS 133 L.T. GAIN PH</v>
      </c>
      <c r="C368" s="121" t="s">
        <v>4014</v>
      </c>
      <c r="D368" s="10">
        <v>2</v>
      </c>
      <c r="E368" s="123"/>
      <c r="F368" s="178" t="s">
        <v>1540</v>
      </c>
      <c r="G368" s="97"/>
      <c r="I368" s="184" t="str">
        <f>VLOOKUP(A368,'2018 GRC WC'!$C$9:$F$488,4,FALSE)</f>
        <v>NON-OPERATING INVESTMENTS</v>
      </c>
    </row>
    <row r="369" spans="1:9" x14ac:dyDescent="0.25">
      <c r="A369" s="89" t="s">
        <v>773</v>
      </c>
      <c r="B369" s="125" t="str">
        <f>VLOOKUP(A369,'SAP Data'!$A$7:$B$2008,2,FALSE)</f>
        <v>PHYSICAL OPT-LT GAIN</v>
      </c>
      <c r="C369" s="121" t="s">
        <v>4013</v>
      </c>
      <c r="D369" s="10">
        <v>2</v>
      </c>
      <c r="E369" s="123"/>
      <c r="F369" s="178" t="s">
        <v>1540</v>
      </c>
      <c r="G369" s="97"/>
      <c r="I369" s="184" t="str">
        <f>VLOOKUP(A369,'2018 GRC WC'!$C$9:$F$488,4,FALSE)</f>
        <v>NON-OPERATING INVESTMENTS</v>
      </c>
    </row>
    <row r="370" spans="1:9" x14ac:dyDescent="0.25">
      <c r="A370" s="89" t="s">
        <v>329</v>
      </c>
      <c r="B370" s="125" t="str">
        <f>VLOOKUP(A370,'SAP Data'!$A$7:$B$2008,2,FALSE)</f>
        <v>FAS 133 S.T. GAIN SW</v>
      </c>
      <c r="C370" s="121" t="s">
        <v>4014</v>
      </c>
      <c r="D370" s="10">
        <v>2</v>
      </c>
      <c r="E370" s="123"/>
      <c r="F370" s="178" t="s">
        <v>1540</v>
      </c>
      <c r="G370" s="97"/>
      <c r="I370" s="184" t="str">
        <f>VLOOKUP(A370,'2018 GRC WC'!$C$9:$F$488,4,FALSE)</f>
        <v>NON-OPERATING INVESTMENTS</v>
      </c>
    </row>
    <row r="371" spans="1:9" x14ac:dyDescent="0.25">
      <c r="A371" s="89" t="s">
        <v>332</v>
      </c>
      <c r="B371" s="125" t="str">
        <f>VLOOKUP(A371,'SAP Data'!$A$7:$B$2008,2,FALSE)</f>
        <v>FASFAS 133 S.T. GAIN</v>
      </c>
      <c r="C371" s="121" t="s">
        <v>4014</v>
      </c>
      <c r="D371" s="10">
        <v>2</v>
      </c>
      <c r="E371" s="123"/>
      <c r="F371" s="178" t="s">
        <v>1540</v>
      </c>
      <c r="G371" s="97"/>
      <c r="I371" s="184" t="str">
        <f>VLOOKUP(A371,'2018 GRC WC'!$C$9:$F$488,4,FALSE)</f>
        <v>NON-OPERATING INVESTMENTS</v>
      </c>
    </row>
    <row r="372" spans="1:9" x14ac:dyDescent="0.25">
      <c r="A372" s="89" t="s">
        <v>335</v>
      </c>
      <c r="B372" s="125" t="str">
        <f>VLOOKUP(A372,'SAP Data'!$A$7:$B$2008,2,FALSE)</f>
        <v>PHYSICAL OPT-ST GAIN</v>
      </c>
      <c r="C372" s="121" t="s">
        <v>4013</v>
      </c>
      <c r="D372" s="10">
        <v>2</v>
      </c>
      <c r="E372" s="123"/>
      <c r="F372" s="178" t="s">
        <v>1540</v>
      </c>
      <c r="G372" s="97"/>
      <c r="I372" s="184" t="str">
        <f>VLOOKUP(A372,'2018 GRC WC'!$C$9:$F$488,4,FALSE)</f>
        <v>NON-OPERATING INVESTMENTS</v>
      </c>
    </row>
    <row r="373" spans="1:9" x14ac:dyDescent="0.25">
      <c r="A373" s="89" t="s">
        <v>829</v>
      </c>
      <c r="B373" s="125" t="str">
        <f>VLOOKUP(A373,'SAP Data'!$A$7:$B$2008,2,FALSE)</f>
        <v>Def Ince-Sng Fam Con</v>
      </c>
      <c r="C373" s="121"/>
      <c r="D373" s="10">
        <v>2</v>
      </c>
      <c r="E373" s="123"/>
      <c r="F373" s="178" t="s">
        <v>1540</v>
      </c>
      <c r="G373" s="97"/>
      <c r="I373" s="184" t="str">
        <f>VLOOKUP(A373,'2018 GRC WC'!$C$9:$F$488,4,FALSE)</f>
        <v>NON-OPERATING INVESTMENTS</v>
      </c>
    </row>
    <row r="374" spans="1:9" x14ac:dyDescent="0.25">
      <c r="A374" s="89" t="s">
        <v>832</v>
      </c>
      <c r="B374" s="125" t="str">
        <f>VLOOKUP(A374,'SAP Data'!$A$7:$B$2008,2,FALSE)</f>
        <v>Acc Amort - DI - SFC</v>
      </c>
      <c r="C374" s="121"/>
      <c r="D374" s="10">
        <v>2</v>
      </c>
      <c r="E374" s="123"/>
      <c r="F374" s="178" t="s">
        <v>1540</v>
      </c>
      <c r="G374" s="97"/>
      <c r="I374" s="184" t="str">
        <f>VLOOKUP(A374,'2018 GRC WC'!$C$9:$F$488,4,FALSE)</f>
        <v>NON-OPERATING INVESTMENTS</v>
      </c>
    </row>
    <row r="375" spans="1:9" x14ac:dyDescent="0.25">
      <c r="A375" s="89" t="s">
        <v>835</v>
      </c>
      <c r="B375" s="125" t="str">
        <f>VLOOKUP(A375,'SAP Data'!$A$7:$B$2008,2,FALSE)</f>
        <v>Def Ince-Mltf Mult M</v>
      </c>
      <c r="C375" s="121"/>
      <c r="D375" s="10">
        <v>2</v>
      </c>
      <c r="E375" s="123"/>
      <c r="F375" s="178" t="s">
        <v>1540</v>
      </c>
      <c r="G375" s="97"/>
      <c r="I375" s="184" t="str">
        <f>VLOOKUP(A375,'2018 GRC WC'!$C$9:$F$488,4,FALSE)</f>
        <v>NON-OPERATING INVESTMENTS</v>
      </c>
    </row>
    <row r="376" spans="1:9" x14ac:dyDescent="0.25">
      <c r="A376" s="89" t="s">
        <v>838</v>
      </c>
      <c r="B376" s="125" t="str">
        <f>VLOOKUP(A376,'SAP Data'!$A$7:$B$2008,2,FALSE)</f>
        <v>Acc Amort - DI - MMM</v>
      </c>
      <c r="C376" s="121"/>
      <c r="D376" s="10">
        <v>2</v>
      </c>
      <c r="E376" s="123"/>
      <c r="F376" s="178" t="s">
        <v>1540</v>
      </c>
      <c r="G376" s="97"/>
      <c r="I376" s="184" t="str">
        <f>VLOOKUP(A376,'2018 GRC WC'!$C$9:$F$488,4,FALSE)</f>
        <v>NON-OPERATING INVESTMENTS</v>
      </c>
    </row>
    <row r="377" spans="1:9" x14ac:dyDescent="0.25">
      <c r="A377" s="89" t="s">
        <v>841</v>
      </c>
      <c r="B377" s="125" t="str">
        <f>VLOOKUP(A377,'SAP Data'!$A$7:$B$2008,2,FALSE)</f>
        <v>COMP MAINT 2009 Cost</v>
      </c>
      <c r="C377" s="121"/>
      <c r="D377" s="10">
        <v>2</v>
      </c>
      <c r="E377" s="123"/>
      <c r="F377" s="178" t="s">
        <v>1540</v>
      </c>
      <c r="G377" s="97"/>
      <c r="I377" s="184" t="str">
        <f>VLOOKUP(A377,'2018 GRC WC'!$C$9:$F$488,4,FALSE)</f>
        <v>NON-OPERATING INVESTMENTS</v>
      </c>
    </row>
    <row r="378" spans="1:9" x14ac:dyDescent="0.25">
      <c r="A378" s="89" t="s">
        <v>844</v>
      </c>
      <c r="B378" s="125" t="str">
        <f>VLOOKUP(A378,'SAP Data'!$A$7:$B$2008,2,FALSE)</f>
        <v>COMP MAINT AMORT2013</v>
      </c>
      <c r="C378" s="121"/>
      <c r="D378" s="10">
        <v>2</v>
      </c>
      <c r="E378" s="123"/>
      <c r="F378" s="178" t="s">
        <v>1540</v>
      </c>
      <c r="G378" s="97"/>
      <c r="I378" s="184" t="str">
        <f>VLOOKUP(A378,'2018 GRC WC'!$C$9:$F$488,4,FALSE)</f>
        <v>NON-OPERATING INVESTMENTS</v>
      </c>
    </row>
    <row r="379" spans="1:9" x14ac:dyDescent="0.25">
      <c r="A379" s="89" t="s">
        <v>847</v>
      </c>
      <c r="B379" s="125" t="str">
        <f>VLOOKUP(A379,'SAP Data'!$A$7:$B$2008,2,FALSE)</f>
        <v>LG COMP MAINT 17 Cst</v>
      </c>
      <c r="C379" s="121"/>
      <c r="D379" s="10">
        <v>2</v>
      </c>
      <c r="E379" s="123"/>
      <c r="F379" s="178" t="s">
        <v>1540</v>
      </c>
      <c r="G379" s="97"/>
      <c r="I379" s="184" t="str">
        <f>VLOOKUP(A379,'2018 GRC WC'!$C$9:$F$488,4,FALSE)</f>
        <v>NON-OPERATING INVESTMENTS</v>
      </c>
    </row>
    <row r="380" spans="1:9" x14ac:dyDescent="0.25">
      <c r="A380" s="89" t="s">
        <v>850</v>
      </c>
      <c r="B380" s="125" t="str">
        <f>VLOOKUP(A380,'SAP Data'!$A$7:$B$2008,2,FALSE)</f>
        <v>LRG COMP MAINT AMORT</v>
      </c>
      <c r="C380" s="121"/>
      <c r="D380" s="10">
        <v>2</v>
      </c>
      <c r="E380" s="123"/>
      <c r="F380" s="178" t="s">
        <v>1540</v>
      </c>
      <c r="G380" s="97"/>
      <c r="I380" s="184" t="str">
        <f>VLOOKUP(A380,'2018 GRC WC'!$C$9:$F$488,4,FALSE)</f>
        <v>NON-OPERATING INVESTMENTS</v>
      </c>
    </row>
    <row r="381" spans="1:9" x14ac:dyDescent="0.25">
      <c r="A381" s="89" t="s">
        <v>853</v>
      </c>
      <c r="B381" s="125" t="str">
        <f>VLOOKUP(A381,'SAP Data'!$A$7:$B$2008,2,FALSE)</f>
        <v>N LNG COMP MAINT Exp</v>
      </c>
      <c r="C381" s="121"/>
      <c r="D381" s="10">
        <v>2</v>
      </c>
      <c r="E381" s="123"/>
      <c r="F381" s="178" t="s">
        <v>1540</v>
      </c>
      <c r="G381" s="97"/>
      <c r="I381" s="184" t="str">
        <f>VLOOKUP(A381,'2018 GRC WC'!$C$9:$F$488,4,FALSE)</f>
        <v>NON-OPERATING INVESTMENTS</v>
      </c>
    </row>
    <row r="382" spans="1:9" x14ac:dyDescent="0.25">
      <c r="A382" s="89" t="s">
        <v>2707</v>
      </c>
      <c r="B382" s="125" t="str">
        <f>VLOOKUP(A382,'SAP Data'!$A$7:$B$2008,2,FALSE)</f>
        <v>N LNG COMP MAINT Amo</v>
      </c>
      <c r="C382" s="121"/>
      <c r="D382" s="10">
        <v>2</v>
      </c>
      <c r="E382" s="123"/>
      <c r="F382" s="178" t="s">
        <v>1540</v>
      </c>
      <c r="G382" s="97"/>
      <c r="I382" s="184" t="str">
        <f>VLOOKUP(A382,'2018 GRC WC'!$C$9:$F$488,4,FALSE)</f>
        <v>NON-OPERATING INVESTMENTS</v>
      </c>
    </row>
    <row r="383" spans="1:9" x14ac:dyDescent="0.25">
      <c r="A383" s="89" t="s">
        <v>2708</v>
      </c>
      <c r="B383" s="125" t="str">
        <f>VLOOKUP(A383,'SAP Data'!$A$7:$B$2008,2,FALSE)</f>
        <v>Mist 500 Compr Main</v>
      </c>
      <c r="C383" s="121"/>
      <c r="D383" s="10">
        <v>2</v>
      </c>
      <c r="E383" s="123"/>
      <c r="F383" s="178" t="s">
        <v>1540</v>
      </c>
      <c r="G383" s="97"/>
      <c r="I383" s="184" t="str">
        <f>VLOOKUP(A383,'2018 GRC WC'!$C$9:$F$488,4,FALSE)</f>
        <v>NON-OPERATING INVESTMENTS</v>
      </c>
    </row>
    <row r="384" spans="1:9" x14ac:dyDescent="0.25">
      <c r="A384" s="89" t="s">
        <v>856</v>
      </c>
      <c r="B384" s="125" t="str">
        <f>VLOOKUP(A384,'SAP Data'!$A$7:$B$2008,2,FALSE)</f>
        <v>Mist600Comp Maint-18</v>
      </c>
      <c r="C384" s="121"/>
      <c r="D384" s="10">
        <v>2</v>
      </c>
      <c r="E384" s="123"/>
      <c r="F384" s="178" t="s">
        <v>1540</v>
      </c>
      <c r="G384" s="97"/>
      <c r="I384" s="184" t="str">
        <f>VLOOKUP(A384,'2018 GRC WC'!$C$9:$F$488,4,FALSE)</f>
        <v>NON-OPERATING INVESTMENTS</v>
      </c>
    </row>
    <row r="385" spans="1:9" x14ac:dyDescent="0.25">
      <c r="A385" s="89" t="s">
        <v>2709</v>
      </c>
      <c r="B385" s="125" t="str">
        <f>VLOOKUP(A385,'SAP Data'!$A$7:$B$2008,2,FALSE)</f>
        <v>Mist 600 Comp Amort</v>
      </c>
      <c r="C385" s="121"/>
      <c r="D385" s="10">
        <v>2</v>
      </c>
      <c r="E385" s="123"/>
      <c r="F385" s="178" t="s">
        <v>1540</v>
      </c>
      <c r="G385" s="97"/>
      <c r="I385" s="184" t="str">
        <f>VLOOKUP(A385,'2018 GRC WC'!$C$9:$F$488,4,FALSE)</f>
        <v>NON-OPERATING INVESTMENTS</v>
      </c>
    </row>
    <row r="386" spans="1:9" x14ac:dyDescent="0.25">
      <c r="A386" s="89" t="s">
        <v>2710</v>
      </c>
      <c r="B386" s="125" t="str">
        <f>VLOOKUP(A386,'SAP Data'!$A$7:$B$2008,2,FALSE)</f>
        <v>Mist600Comp Maint-18</v>
      </c>
      <c r="C386" s="121"/>
      <c r="D386" s="10">
        <v>2</v>
      </c>
      <c r="E386" s="123"/>
      <c r="F386" s="178" t="s">
        <v>1540</v>
      </c>
      <c r="G386" s="97"/>
      <c r="I386" s="184" t="e">
        <f>VLOOKUP(A386,'2018 GRC WC'!$C$9:$F$488,4,FALSE)</f>
        <v>#N/A</v>
      </c>
    </row>
    <row r="387" spans="1:9" x14ac:dyDescent="0.25">
      <c r="A387" s="89" t="s">
        <v>2711</v>
      </c>
      <c r="B387" s="125" t="str">
        <f>VLOOKUP(A387,'SAP Data'!$A$7:$B$2008,2,FALSE)</f>
        <v>Mist 600 Comp Amort</v>
      </c>
      <c r="C387" s="121"/>
      <c r="D387" s="10">
        <v>2</v>
      </c>
      <c r="E387" s="123"/>
      <c r="F387" s="178" t="s">
        <v>1540</v>
      </c>
      <c r="G387" s="97"/>
      <c r="I387" s="184" t="e">
        <f>VLOOKUP(A387,'2018 GRC WC'!$C$9:$F$488,4,FALSE)</f>
        <v>#N/A</v>
      </c>
    </row>
    <row r="388" spans="1:9" x14ac:dyDescent="0.25">
      <c r="A388" s="89" t="s">
        <v>2884</v>
      </c>
      <c r="B388" s="125" t="str">
        <f>VLOOKUP(A388,'SAP Data'!$A$7:$B$2008,2,FALSE)</f>
        <v>2019 GC300 COMP COST</v>
      </c>
      <c r="C388" s="121"/>
      <c r="D388" s="10">
        <v>2</v>
      </c>
      <c r="E388" s="123"/>
      <c r="F388" s="178" t="s">
        <v>1540</v>
      </c>
      <c r="G388" s="97"/>
      <c r="I388" s="184" t="e">
        <f>VLOOKUP(A388,'2018 GRC WC'!$C$9:$F$488,4,FALSE)</f>
        <v>#N/A</v>
      </c>
    </row>
    <row r="389" spans="1:9" x14ac:dyDescent="0.25">
      <c r="A389" s="91" t="s">
        <v>2991</v>
      </c>
      <c r="B389" s="125" t="str">
        <f>VLOOKUP(A389,'SAP Data'!$A$7:$B$2008,2,FALSE)</f>
        <v>2019 GC300 COMP AMOR</v>
      </c>
      <c r="C389" s="121"/>
      <c r="D389" s="10">
        <v>2</v>
      </c>
      <c r="E389" s="123"/>
      <c r="F389" s="178" t="s">
        <v>1540</v>
      </c>
      <c r="G389" s="97"/>
      <c r="I389" s="184" t="e">
        <f>VLOOKUP(A389,'2018 GRC WC'!$C$9:$F$488,4,FALSE)</f>
        <v>#N/A</v>
      </c>
    </row>
    <row r="390" spans="1:9" x14ac:dyDescent="0.25">
      <c r="A390" s="89" t="s">
        <v>2885</v>
      </c>
      <c r="B390" s="125" t="str">
        <f>VLOOKUP(A390,'SAP Data'!$A$7:$B$2008,2,FALSE)</f>
        <v>2019 GC400 COMP COST</v>
      </c>
      <c r="C390" s="121"/>
      <c r="D390" s="10">
        <v>2</v>
      </c>
      <c r="E390" s="123"/>
      <c r="F390" s="178" t="s">
        <v>1540</v>
      </c>
      <c r="G390" s="97"/>
      <c r="I390" s="184" t="e">
        <f>VLOOKUP(A390,'2018 GRC WC'!$C$9:$F$488,4,FALSE)</f>
        <v>#N/A</v>
      </c>
    </row>
    <row r="391" spans="1:9" x14ac:dyDescent="0.25">
      <c r="A391" s="91" t="s">
        <v>2992</v>
      </c>
      <c r="B391" s="125" t="str">
        <f>VLOOKUP(A391,'SAP Data'!$A$7:$B$2008,2,FALSE)</f>
        <v>2019 GC400 COMP AMOR</v>
      </c>
      <c r="C391" s="121"/>
      <c r="D391" s="10">
        <v>2</v>
      </c>
      <c r="E391" s="123"/>
      <c r="F391" s="178" t="s">
        <v>1540</v>
      </c>
      <c r="G391" s="97"/>
      <c r="I391" s="184" t="e">
        <f>VLOOKUP(A391,'2018 GRC WC'!$C$9:$F$488,4,FALSE)</f>
        <v>#N/A</v>
      </c>
    </row>
    <row r="392" spans="1:9" x14ac:dyDescent="0.25">
      <c r="A392" s="89" t="s">
        <v>2886</v>
      </c>
      <c r="B392" s="125" t="str">
        <f>VLOOKUP(A392,'SAP Data'!$A$7:$B$2008,2,FALSE)</f>
        <v>2019 GC500 COMP COST</v>
      </c>
      <c r="C392" s="121"/>
      <c r="D392" s="10">
        <v>2</v>
      </c>
      <c r="E392" s="123"/>
      <c r="F392" s="178" t="s">
        <v>1540</v>
      </c>
      <c r="G392" s="97"/>
      <c r="I392" s="184" t="e">
        <f>VLOOKUP(A392,'2018 GRC WC'!$C$9:$F$488,4,FALSE)</f>
        <v>#N/A</v>
      </c>
    </row>
    <row r="393" spans="1:9" x14ac:dyDescent="0.25">
      <c r="A393" s="89" t="s">
        <v>2887</v>
      </c>
      <c r="B393" s="125" t="str">
        <f>VLOOKUP(A393,'SAP Data'!$A$7:$B$2008,2,FALSE)</f>
        <v>2019 GC600 COMP COST</v>
      </c>
      <c r="C393" s="121"/>
      <c r="D393" s="10">
        <v>2</v>
      </c>
      <c r="E393" s="123"/>
      <c r="F393" s="178" t="s">
        <v>1540</v>
      </c>
      <c r="G393" s="97"/>
      <c r="I393" s="184" t="e">
        <f>VLOOKUP(A393,'2018 GRC WC'!$C$9:$F$488,4,FALSE)</f>
        <v>#N/A</v>
      </c>
    </row>
    <row r="394" spans="1:9" x14ac:dyDescent="0.25">
      <c r="A394" s="89" t="s">
        <v>4005</v>
      </c>
      <c r="B394" s="125" t="s">
        <v>3994</v>
      </c>
      <c r="C394" s="121"/>
      <c r="D394" s="10">
        <v>2</v>
      </c>
      <c r="E394" s="123"/>
      <c r="F394" s="178" t="s">
        <v>1540</v>
      </c>
      <c r="G394" s="97"/>
      <c r="I394" s="184" t="e">
        <f>VLOOKUP(A394,'2018 GRC WC'!$C$9:$F$488,4,FALSE)</f>
        <v>#N/A</v>
      </c>
    </row>
    <row r="395" spans="1:9" x14ac:dyDescent="0.25">
      <c r="A395" s="91" t="s">
        <v>2924</v>
      </c>
      <c r="B395" s="125" t="s">
        <v>2915</v>
      </c>
      <c r="C395" s="121"/>
      <c r="D395" s="10">
        <v>2</v>
      </c>
      <c r="E395" s="123"/>
      <c r="F395" s="178" t="s">
        <v>1540</v>
      </c>
      <c r="G395" s="97"/>
      <c r="I395" s="184" t="e">
        <f>VLOOKUP(A395,'2018 GRC WC'!$C$9:$F$488,4,FALSE)</f>
        <v>#N/A</v>
      </c>
    </row>
    <row r="396" spans="1:9" x14ac:dyDescent="0.25">
      <c r="A396" s="91" t="s">
        <v>4004</v>
      </c>
      <c r="B396" s="125" t="s">
        <v>3996</v>
      </c>
      <c r="C396" s="121"/>
      <c r="D396" s="10">
        <v>2</v>
      </c>
      <c r="E396" s="123"/>
      <c r="F396" s="178" t="s">
        <v>1540</v>
      </c>
      <c r="G396" s="97"/>
      <c r="I396" s="184" t="e">
        <f>VLOOKUP(A396,'2018 GRC WC'!$C$9:$F$488,4,FALSE)</f>
        <v>#N/A</v>
      </c>
    </row>
    <row r="397" spans="1:9" x14ac:dyDescent="0.25">
      <c r="A397" s="91" t="s">
        <v>3942</v>
      </c>
      <c r="B397" s="125" t="str">
        <f>VLOOKUP(A397,'SAP Data'!$A$7:$B$2008,2,FALSE)</f>
        <v>SALEM COMP REBUI COS</v>
      </c>
      <c r="C397" s="121"/>
      <c r="D397" s="10">
        <v>2</v>
      </c>
      <c r="E397" s="123"/>
      <c r="F397" s="178" t="s">
        <v>1540</v>
      </c>
      <c r="G397" s="97"/>
      <c r="I397" s="184" t="e">
        <f>VLOOKUP(A397,'2018 GRC WC'!$C$9:$F$488,4,FALSE)</f>
        <v>#N/A</v>
      </c>
    </row>
    <row r="398" spans="1:9" x14ac:dyDescent="0.25">
      <c r="A398" s="89" t="s">
        <v>859</v>
      </c>
      <c r="B398" s="125" t="str">
        <f>VLOOKUP(A398,'SAP Data'!$A$7:$B$2008,2,FALSE)</f>
        <v>DELL LEASE DEFERRED</v>
      </c>
      <c r="C398" s="121"/>
      <c r="D398" s="10">
        <v>2</v>
      </c>
      <c r="E398" s="123"/>
      <c r="F398" s="178" t="s">
        <v>1540</v>
      </c>
      <c r="G398" s="97"/>
      <c r="I398" s="184" t="str">
        <f>VLOOKUP(A398,'2018 GRC WC'!$C$9:$F$488,4,FALSE)</f>
        <v>NON-OPERATING INVESTMENTS</v>
      </c>
    </row>
    <row r="399" spans="1:9" x14ac:dyDescent="0.25">
      <c r="A399" s="89" t="s">
        <v>498</v>
      </c>
      <c r="B399" s="125" t="str">
        <f>VLOOKUP(A399,'SAP Data'!$A$7:$B$2008,2,FALSE)</f>
        <v>UNAMTZD LOSS 9.80%</v>
      </c>
      <c r="C399" s="121"/>
      <c r="D399" s="10">
        <v>2</v>
      </c>
      <c r="E399" s="123"/>
      <c r="F399" s="178" t="s">
        <v>1540</v>
      </c>
      <c r="G399" s="97"/>
      <c r="I399" s="184" t="str">
        <f>VLOOKUP(A399,'2018 GRC WC'!$C$9:$F$488,4,FALSE)</f>
        <v>NON-OPERATING INVESTMENTS</v>
      </c>
    </row>
    <row r="400" spans="1:9" x14ac:dyDescent="0.25">
      <c r="A400" s="89" t="s">
        <v>501</v>
      </c>
      <c r="B400" s="125" t="str">
        <f>VLOOKUP(A400,'SAP Data'!$A$7:$B$2008,2,FALSE)</f>
        <v>UNAMTZD LOSS 9.125%</v>
      </c>
      <c r="C400" s="121"/>
      <c r="D400" s="10">
        <v>2</v>
      </c>
      <c r="E400" s="123"/>
      <c r="F400" s="178" t="s">
        <v>1540</v>
      </c>
      <c r="G400" s="97"/>
      <c r="I400" s="184" t="str">
        <f>VLOOKUP(A400,'2018 GRC WC'!$C$9:$F$488,4,FALSE)</f>
        <v>NON-OPERATING INVESTMENTS</v>
      </c>
    </row>
    <row r="401" spans="1:9" x14ac:dyDescent="0.25">
      <c r="A401" s="89" t="s">
        <v>504</v>
      </c>
      <c r="B401" s="125" t="str">
        <f>VLOOKUP(A401,'SAP Data'!$A$7:$B$2008,2,FALSE)</f>
        <v>UNAMTZD LOSS 9.75%</v>
      </c>
      <c r="C401" s="121"/>
      <c r="D401" s="10">
        <v>2</v>
      </c>
      <c r="E401" s="123"/>
      <c r="F401" s="178" t="s">
        <v>1540</v>
      </c>
      <c r="G401" s="97"/>
      <c r="I401" s="184" t="str">
        <f>VLOOKUP(A401,'2018 GRC WC'!$C$9:$F$488,4,FALSE)</f>
        <v>NON-OPERATING INVESTMENTS</v>
      </c>
    </row>
    <row r="402" spans="1:9" x14ac:dyDescent="0.25">
      <c r="A402" s="89" t="s">
        <v>507</v>
      </c>
      <c r="B402" s="125" t="str">
        <f>VLOOKUP(A402,'SAP Data'!$A$7:$B$2008,2,FALSE)</f>
        <v>UNAMTZD EXPENSE 5.62</v>
      </c>
      <c r="C402" s="121"/>
      <c r="D402" s="10">
        <v>2</v>
      </c>
      <c r="E402" s="123"/>
      <c r="F402" s="178" t="s">
        <v>1540</v>
      </c>
      <c r="G402" s="97"/>
      <c r="I402" s="184" t="str">
        <f>VLOOKUP(A402,'2018 GRC WC'!$C$9:$F$488,4,FALSE)</f>
        <v>NON-OPERATING INVESTMENTS</v>
      </c>
    </row>
    <row r="403" spans="1:9" x14ac:dyDescent="0.25">
      <c r="A403" s="89" t="s">
        <v>599</v>
      </c>
      <c r="B403" s="125" t="str">
        <f>VLOOKUP(A403,'SAP Data'!$A$7:$B$2008,2,FALSE)</f>
        <v>WACOG - ACCR. OR</v>
      </c>
      <c r="C403" s="121"/>
      <c r="D403" s="10">
        <v>2</v>
      </c>
      <c r="E403" s="123"/>
      <c r="F403" s="178" t="s">
        <v>1540</v>
      </c>
      <c r="G403" s="97"/>
      <c r="I403" s="184" t="str">
        <f>VLOOKUP(A403,'2018 GRC WC'!$C$9:$F$488,4,FALSE)</f>
        <v>NON-OPERATING INVESTMENTS</v>
      </c>
    </row>
    <row r="404" spans="1:9" x14ac:dyDescent="0.25">
      <c r="A404" s="89" t="s">
        <v>602</v>
      </c>
      <c r="B404" s="125" t="str">
        <f>VLOOKUP(A404,'SAP Data'!$A$7:$B$2008,2,FALSE)</f>
        <v>AMORT OR WACOG</v>
      </c>
      <c r="C404" s="121"/>
      <c r="D404" s="10">
        <v>2</v>
      </c>
      <c r="E404" s="123"/>
      <c r="F404" s="178" t="s">
        <v>1540</v>
      </c>
      <c r="G404" s="97"/>
      <c r="I404" s="184" t="str">
        <f>VLOOKUP(A404,'2018 GRC WC'!$C$9:$F$488,4,FALSE)</f>
        <v>NON-OPERATING INVESTMENTS</v>
      </c>
    </row>
    <row r="405" spans="1:9" x14ac:dyDescent="0.25">
      <c r="A405" s="89" t="s">
        <v>2700</v>
      </c>
      <c r="B405" s="125" t="str">
        <f>VLOOKUP(A405,'SAP Data'!$A$7:$B$2008,2,FALSE)</f>
        <v>SEC DEF INT RV WACOG</v>
      </c>
      <c r="C405" s="121"/>
      <c r="D405" s="10">
        <v>2</v>
      </c>
      <c r="E405" s="123"/>
      <c r="F405" s="178" t="s">
        <v>1540</v>
      </c>
      <c r="G405" s="97"/>
      <c r="I405" s="184" t="str">
        <f>VLOOKUP(A405,'2018 GRC WC'!$C$9:$F$488,4,FALSE)</f>
        <v>NON-OPERATING INVESTMENTS</v>
      </c>
    </row>
    <row r="406" spans="1:9" x14ac:dyDescent="0.25">
      <c r="A406" s="89" t="s">
        <v>605</v>
      </c>
      <c r="B406" s="125" t="str">
        <f>VLOOKUP(A406,'SAP Data'!$A$7:$B$2008,2,FALSE)</f>
        <v>DEMAND - ACCR OR</v>
      </c>
      <c r="C406" s="121"/>
      <c r="D406" s="10">
        <v>2</v>
      </c>
      <c r="E406" s="123"/>
      <c r="F406" s="178" t="s">
        <v>1540</v>
      </c>
      <c r="G406" s="97"/>
      <c r="I406" s="184" t="str">
        <f>VLOOKUP(A406,'2018 GRC WC'!$C$9:$F$488,4,FALSE)</f>
        <v>NON-OPERATING INVESTMENTS</v>
      </c>
    </row>
    <row r="407" spans="1:9" x14ac:dyDescent="0.25">
      <c r="A407" s="89" t="s">
        <v>608</v>
      </c>
      <c r="B407" s="125" t="str">
        <f>VLOOKUP(A407,'SAP Data'!$A$7:$B$2008,2,FALSE)</f>
        <v>AMORT OR DEMAND</v>
      </c>
      <c r="C407" s="121"/>
      <c r="D407" s="10">
        <v>2</v>
      </c>
      <c r="E407" s="123"/>
      <c r="F407" s="178" t="s">
        <v>1540</v>
      </c>
      <c r="G407" s="97"/>
      <c r="I407" s="184" t="str">
        <f>VLOOKUP(A407,'2018 GRC WC'!$C$9:$F$488,4,FALSE)</f>
        <v>NON-OPERATING INVESTMENTS</v>
      </c>
    </row>
    <row r="408" spans="1:9" x14ac:dyDescent="0.25">
      <c r="A408" s="89" t="s">
        <v>611</v>
      </c>
      <c r="B408" s="125" t="str">
        <f>VLOOKUP(A408,'SAP Data'!$A$7:$B$2008,2,FALSE)</f>
        <v>SEC DEF INT RV DEMND</v>
      </c>
      <c r="C408" s="121"/>
      <c r="D408" s="10">
        <v>2</v>
      </c>
      <c r="E408" s="123"/>
      <c r="F408" s="178" t="s">
        <v>1540</v>
      </c>
      <c r="G408" s="97"/>
      <c r="I408" s="184" t="str">
        <f>VLOOKUP(A408,'2018 GRC WC'!$C$9:$F$488,4,FALSE)</f>
        <v>NON-OPERATING INVESTMENTS</v>
      </c>
    </row>
    <row r="409" spans="1:9" x14ac:dyDescent="0.25">
      <c r="A409" s="89" t="s">
        <v>614</v>
      </c>
      <c r="B409" s="125" t="str">
        <f>VLOOKUP(A409,'SAP Data'!$A$7:$B$2008,2,FALSE)</f>
        <v>DEMAND - ACCR COOS B</v>
      </c>
      <c r="C409" s="121"/>
      <c r="D409" s="10">
        <v>2</v>
      </c>
      <c r="E409" s="123"/>
      <c r="F409" s="178" t="s">
        <v>1540</v>
      </c>
      <c r="G409" s="97"/>
      <c r="I409" s="184" t="str">
        <f>VLOOKUP(A409,'2018 GRC WC'!$C$9:$F$488,4,FALSE)</f>
        <v>NON-OPERATING INVESTMENTS</v>
      </c>
    </row>
    <row r="410" spans="1:9" x14ac:dyDescent="0.25">
      <c r="A410" s="89" t="s">
        <v>617</v>
      </c>
      <c r="B410" s="125" t="str">
        <f>VLOOKUP(A410,'SAP Data'!$A$7:$B$2008,2,FALSE)</f>
        <v>WACOG - ACCR. WA</v>
      </c>
      <c r="C410" s="121"/>
      <c r="D410" s="10">
        <v>2</v>
      </c>
      <c r="E410" s="123"/>
      <c r="F410" s="178" t="s">
        <v>1540</v>
      </c>
      <c r="G410" s="97"/>
      <c r="I410" s="184" t="str">
        <f>VLOOKUP(A410,'2018 GRC WC'!$C$9:$F$488,4,FALSE)</f>
        <v>NON-OPERATING INVESTMENTS</v>
      </c>
    </row>
    <row r="411" spans="1:9" x14ac:dyDescent="0.25">
      <c r="A411" s="89" t="s">
        <v>620</v>
      </c>
      <c r="B411" s="125" t="str">
        <f>VLOOKUP(A411,'SAP Data'!$A$7:$B$2008,2,FALSE)</f>
        <v>AMORT WA  WACOG</v>
      </c>
      <c r="C411" s="121"/>
      <c r="D411" s="10">
        <v>2</v>
      </c>
      <c r="E411" s="123"/>
      <c r="F411" s="178" t="s">
        <v>1540</v>
      </c>
      <c r="G411" s="97"/>
      <c r="I411" s="184" t="str">
        <f>VLOOKUP(A411,'2018 GRC WC'!$C$9:$F$488,4,FALSE)</f>
        <v>NON-OPERATING INVESTMENTS</v>
      </c>
    </row>
    <row r="412" spans="1:9" x14ac:dyDescent="0.25">
      <c r="A412" s="89" t="s">
        <v>623</v>
      </c>
      <c r="B412" s="125" t="str">
        <f>VLOOKUP(A412,'SAP Data'!$A$7:$B$2008,2,FALSE)</f>
        <v>DEMAND - ACCR WA</v>
      </c>
      <c r="C412" s="121"/>
      <c r="D412" s="10">
        <v>2</v>
      </c>
      <c r="E412" s="123"/>
      <c r="F412" s="178" t="s">
        <v>1540</v>
      </c>
      <c r="G412" s="97"/>
      <c r="I412" s="184" t="str">
        <f>VLOOKUP(A412,'2018 GRC WC'!$C$9:$F$488,4,FALSE)</f>
        <v>NON-OPERATING INVESTMENTS</v>
      </c>
    </row>
    <row r="413" spans="1:9" x14ac:dyDescent="0.25">
      <c r="A413" s="89" t="s">
        <v>626</v>
      </c>
      <c r="B413" s="125" t="str">
        <f>VLOOKUP(A413,'SAP Data'!$A$7:$B$2008,2,FALSE)</f>
        <v>AMORT WA DEMAND</v>
      </c>
      <c r="C413" s="121"/>
      <c r="D413" s="10">
        <v>2</v>
      </c>
      <c r="E413" s="123"/>
      <c r="F413" s="178" t="s">
        <v>1540</v>
      </c>
      <c r="G413" s="97"/>
      <c r="I413" s="184" t="str">
        <f>VLOOKUP(A413,'2018 GRC WC'!$C$9:$F$488,4,FALSE)</f>
        <v>NON-OPERATING INVESTMENTS</v>
      </c>
    </row>
    <row r="414" spans="1:9" x14ac:dyDescent="0.25">
      <c r="A414" s="89" t="s">
        <v>629</v>
      </c>
      <c r="B414" s="125" t="str">
        <f>VLOOKUP(A414,'SAP Data'!$A$7:$B$2008,2,FALSE)</f>
        <v>OR DEMAND ACCR VOLU</v>
      </c>
      <c r="C414" s="121"/>
      <c r="D414" s="10">
        <v>2</v>
      </c>
      <c r="E414" s="123"/>
      <c r="F414" s="178" t="s">
        <v>1540</v>
      </c>
      <c r="G414" s="97"/>
      <c r="I414" s="184" t="str">
        <f>VLOOKUP(A414,'2018 GRC WC'!$C$9:$F$488,4,FALSE)</f>
        <v>NON-OPERATING INVESTMENTS</v>
      </c>
    </row>
    <row r="415" spans="1:9" x14ac:dyDescent="0.25">
      <c r="A415" s="89" t="s">
        <v>632</v>
      </c>
      <c r="B415" s="125" t="str">
        <f>VLOOKUP(A415,'SAP Data'!$A$7:$B$2008,2,FALSE)</f>
        <v>OR WAGOC EQUAL 00-0</v>
      </c>
      <c r="C415" s="121"/>
      <c r="D415" s="10">
        <v>2</v>
      </c>
      <c r="E415" s="123"/>
      <c r="F415" s="178" t="s">
        <v>1540</v>
      </c>
      <c r="G415" s="97"/>
      <c r="I415" s="184" t="str">
        <f>VLOOKUP(A415,'2018 GRC WC'!$C$9:$F$488,4,FALSE)</f>
        <v>NON-OPERATING INVESTMENTS</v>
      </c>
    </row>
    <row r="416" spans="1:9" x14ac:dyDescent="0.25">
      <c r="A416" s="89" t="s">
        <v>2701</v>
      </c>
      <c r="B416" s="125" t="str">
        <f>VLOOKUP(A416,'SAP Data'!$A$7:$B$2008,2,FALSE)</f>
        <v>SEC DEF INT REV DMND</v>
      </c>
      <c r="C416" s="121"/>
      <c r="D416" s="10">
        <v>2</v>
      </c>
      <c r="E416" s="123"/>
      <c r="F416" s="178" t="s">
        <v>1540</v>
      </c>
      <c r="G416" s="97"/>
      <c r="I416" s="184" t="str">
        <f>VLOOKUP(A416,'2018 GRC WC'!$C$9:$F$488,4,FALSE)</f>
        <v>NON-OPERATING INVESTMENTS</v>
      </c>
    </row>
    <row r="417" spans="1:9" x14ac:dyDescent="0.25">
      <c r="A417" s="89" t="s">
        <v>510</v>
      </c>
      <c r="B417" s="125" t="str">
        <f>VLOOKUP(A417,'SAP Data'!$A$7:$B$2008,2,FALSE)</f>
        <v>FAS133 L.T. REG LOSS</v>
      </c>
      <c r="C417" s="121" t="s">
        <v>4014</v>
      </c>
      <c r="D417" s="10">
        <v>2</v>
      </c>
      <c r="E417" s="123"/>
      <c r="F417" s="178" t="s">
        <v>1540</v>
      </c>
      <c r="G417" s="97"/>
      <c r="I417" s="184" t="str">
        <f>VLOOKUP(A417,'2018 GRC WC'!$C$9:$F$488,4,FALSE)</f>
        <v>NON-OPERATING INVESTMENTS</v>
      </c>
    </row>
    <row r="418" spans="1:9" x14ac:dyDescent="0.25">
      <c r="A418" s="89" t="s">
        <v>513</v>
      </c>
      <c r="B418" s="125" t="str">
        <f>VLOOKUP(A418,'SAP Data'!$A$7:$B$2008,2,FALSE)</f>
        <v>FAS133 L.T. REG LOSS</v>
      </c>
      <c r="C418" s="121" t="s">
        <v>4014</v>
      </c>
      <c r="D418" s="10">
        <v>2</v>
      </c>
      <c r="E418" s="123"/>
      <c r="F418" s="178" t="s">
        <v>1540</v>
      </c>
      <c r="G418" s="97"/>
      <c r="I418" s="184" t="str">
        <f>VLOOKUP(A418,'2018 GRC WC'!$C$9:$F$488,4,FALSE)</f>
        <v>NON-OPERATING INVESTMENTS</v>
      </c>
    </row>
    <row r="419" spans="1:9" x14ac:dyDescent="0.25">
      <c r="A419" s="89" t="s">
        <v>515</v>
      </c>
      <c r="B419" s="125" t="str">
        <f>VLOOKUP(A419,'SAP Data'!$A$7:$B$2008,2,FALSE)</f>
        <v>PHY OPT-LT LOSS REG</v>
      </c>
      <c r="C419" s="121" t="s">
        <v>4013</v>
      </c>
      <c r="D419" s="10">
        <v>2</v>
      </c>
      <c r="E419" s="123"/>
      <c r="F419" s="178" t="s">
        <v>1540</v>
      </c>
      <c r="G419" s="97"/>
      <c r="I419" s="184" t="str">
        <f>VLOOKUP(A419,'2018 GRC WC'!$C$9:$F$488,4,FALSE)</f>
        <v>NON-OPERATING INVESTMENTS</v>
      </c>
    </row>
    <row r="420" spans="1:9" x14ac:dyDescent="0.25">
      <c r="A420" s="89" t="s">
        <v>321</v>
      </c>
      <c r="B420" s="125" t="str">
        <f>VLOOKUP(A420,'SAP Data'!$A$7:$B$2008,2,FALSE)</f>
        <v>FAS133 S.T. REG LOSS</v>
      </c>
      <c r="C420" s="121" t="s">
        <v>4014</v>
      </c>
      <c r="D420" s="10">
        <v>2</v>
      </c>
      <c r="E420" s="123"/>
      <c r="F420" s="178" t="s">
        <v>1540</v>
      </c>
      <c r="G420" s="97"/>
      <c r="I420" s="184" t="str">
        <f>VLOOKUP(A420,'2018 GRC WC'!$C$9:$F$488,4,FALSE)</f>
        <v>NON-OPERATING INVESTMENTS</v>
      </c>
    </row>
    <row r="421" spans="1:9" x14ac:dyDescent="0.25">
      <c r="A421" s="89" t="s">
        <v>324</v>
      </c>
      <c r="B421" s="125" t="str">
        <f>VLOOKUP(A421,'SAP Data'!$A$7:$B$2008,2,FALSE)</f>
        <v>FAS133 S.T. REG LOSS</v>
      </c>
      <c r="C421" s="121" t="s">
        <v>4014</v>
      </c>
      <c r="D421" s="10">
        <v>2</v>
      </c>
      <c r="E421" s="123"/>
      <c r="F421" s="178" t="s">
        <v>1540</v>
      </c>
      <c r="G421" s="97"/>
      <c r="I421" s="184" t="str">
        <f>VLOOKUP(A421,'2018 GRC WC'!$C$9:$F$488,4,FALSE)</f>
        <v>NON-OPERATING INVESTMENTS</v>
      </c>
    </row>
    <row r="422" spans="1:9" x14ac:dyDescent="0.25">
      <c r="A422" s="89" t="s">
        <v>326</v>
      </c>
      <c r="B422" s="125" t="str">
        <f>VLOOKUP(A422,'SAP Data'!$A$7:$B$2008,2,FALSE)</f>
        <v>PHY OPT-ST LOSS REG</v>
      </c>
      <c r="C422" s="121" t="s">
        <v>4013</v>
      </c>
      <c r="D422" s="10">
        <v>2</v>
      </c>
      <c r="E422" s="123"/>
      <c r="F422" s="178" t="s">
        <v>1540</v>
      </c>
      <c r="G422" s="97"/>
      <c r="I422" s="184" t="str">
        <f>VLOOKUP(A422,'2018 GRC WC'!$C$9:$F$488,4,FALSE)</f>
        <v>NON-OPERATING INVESTMENTS</v>
      </c>
    </row>
    <row r="423" spans="1:9" x14ac:dyDescent="0.25">
      <c r="A423" s="89" t="s">
        <v>2809</v>
      </c>
      <c r="B423" s="125" t="str">
        <f>VLOOKUP(A423,'SAP Data'!$A$7:$B$2008,2,FALSE)</f>
        <v>LEASE CLEARING</v>
      </c>
      <c r="C423" s="121"/>
      <c r="D423" s="10">
        <v>4</v>
      </c>
      <c r="E423" s="123"/>
      <c r="F423" s="178" t="s">
        <v>3981</v>
      </c>
      <c r="G423" s="97"/>
      <c r="I423" s="184" t="e">
        <f>VLOOKUP(A423,'2018 GRC WC'!$C$9:$F$488,4,FALSE)</f>
        <v>#N/A</v>
      </c>
    </row>
    <row r="424" spans="1:9" x14ac:dyDescent="0.25">
      <c r="A424" s="89" t="s">
        <v>2810</v>
      </c>
      <c r="B424" s="125" t="str">
        <f>VLOOKUP(A424,'SAP Data'!$A$7:$B$2008,2,FALSE)</f>
        <v>LEASE ASSET CLEARING</v>
      </c>
      <c r="C424" s="121"/>
      <c r="D424" s="10">
        <v>4</v>
      </c>
      <c r="E424" s="123"/>
      <c r="F424" s="178" t="s">
        <v>3981</v>
      </c>
      <c r="G424" s="97"/>
      <c r="I424" s="184" t="e">
        <f>VLOOKUP(A424,'2018 GRC WC'!$C$9:$F$488,4,FALSE)</f>
        <v>#N/A</v>
      </c>
    </row>
    <row r="425" spans="1:9" x14ac:dyDescent="0.25">
      <c r="A425" s="89" t="s">
        <v>862</v>
      </c>
      <c r="B425" s="125" t="str">
        <f>VLOOKUP(A425,'SAP Data'!$A$7:$B$2008,2,FALSE)</f>
        <v>CIS SUSPENSE</v>
      </c>
      <c r="C425" s="121"/>
      <c r="D425" s="10">
        <v>4</v>
      </c>
      <c r="E425" s="123"/>
      <c r="F425" s="178" t="s">
        <v>3981</v>
      </c>
      <c r="G425" s="97"/>
      <c r="I425" s="184" t="str">
        <f>VLOOKUP(A425,'2018 GRC WC'!$C$9:$F$488,4,FALSE)</f>
        <v>CURRENT ASSETS</v>
      </c>
    </row>
    <row r="426" spans="1:9" x14ac:dyDescent="0.25">
      <c r="A426" s="89" t="s">
        <v>865</v>
      </c>
      <c r="B426" s="125" t="str">
        <f>VLOOKUP(A426,'SAP Data'!$A$7:$B$2008,2,FALSE)</f>
        <v>SUSPENSE</v>
      </c>
      <c r="C426" s="121"/>
      <c r="D426" s="10">
        <v>4</v>
      </c>
      <c r="E426" s="123"/>
      <c r="F426" s="178" t="s">
        <v>3981</v>
      </c>
      <c r="G426" s="97"/>
      <c r="I426" s="184" t="str">
        <f>VLOOKUP(A426,'2018 GRC WC'!$C$9:$F$488,4,FALSE)</f>
        <v>CURRENT ASSETS</v>
      </c>
    </row>
    <row r="427" spans="1:9" x14ac:dyDescent="0.25">
      <c r="A427" s="89" t="s">
        <v>919</v>
      </c>
      <c r="B427" s="125" t="str">
        <f>VLOOKUP(A427,'SAP Data'!$A$7:$B$2008,2,FALSE)</f>
        <v>COMMON STOCK</v>
      </c>
      <c r="C427" s="121"/>
      <c r="D427" s="10">
        <v>1</v>
      </c>
      <c r="E427" s="123"/>
      <c r="F427" s="178" t="s">
        <v>1460</v>
      </c>
      <c r="G427" s="97"/>
      <c r="I427" s="184" t="str">
        <f>VLOOKUP(A427,'2018 GRC WC'!$C$9:$F$488,4,FALSE)</f>
        <v>AVERAGE INVESTED CAPITAL</v>
      </c>
    </row>
    <row r="428" spans="1:9" x14ac:dyDescent="0.25">
      <c r="A428" s="89" t="s">
        <v>921</v>
      </c>
      <c r="B428" s="125" t="str">
        <f>VLOOKUP(A428,'SAP Data'!$A$7:$B$2008,2,FALSE)</f>
        <v>COMMON STOCK - NO PA</v>
      </c>
      <c r="C428" s="121"/>
      <c r="D428" s="10">
        <v>1</v>
      </c>
      <c r="E428" s="123"/>
      <c r="F428" s="178" t="s">
        <v>1460</v>
      </c>
      <c r="G428" s="97"/>
      <c r="I428" s="184" t="str">
        <f>VLOOKUP(A428,'2018 GRC WC'!$C$9:$F$488,4,FALSE)</f>
        <v>AVERAGE INVESTED CAPITAL</v>
      </c>
    </row>
    <row r="429" spans="1:9" x14ac:dyDescent="0.25">
      <c r="A429" s="89" t="s">
        <v>930</v>
      </c>
      <c r="B429" s="125" t="str">
        <f>VLOOKUP(A429,'SAP Data'!$A$7:$B$2008,2,FALSE)</f>
        <v>PREM-CAP STOCK-OTHER</v>
      </c>
      <c r="C429" s="121"/>
      <c r="D429" s="10">
        <v>1</v>
      </c>
      <c r="E429" s="123"/>
      <c r="F429" s="178" t="s">
        <v>1460</v>
      </c>
      <c r="G429" s="97"/>
      <c r="I429" s="184" t="str">
        <f>VLOOKUP(A429,'2018 GRC WC'!$C$9:$F$488,4,FALSE)</f>
        <v>AVERAGE INVESTED CAPITAL</v>
      </c>
    </row>
    <row r="430" spans="1:9" x14ac:dyDescent="0.25">
      <c r="A430" s="89" t="s">
        <v>933</v>
      </c>
      <c r="B430" s="125" t="str">
        <f>VLOOKUP(A430,'SAP Data'!$A$7:$B$2008,2,FALSE)</f>
        <v>APIC - STOCK BASED C</v>
      </c>
      <c r="C430" s="121"/>
      <c r="D430" s="10">
        <v>1</v>
      </c>
      <c r="E430" s="123"/>
      <c r="F430" s="178" t="s">
        <v>1460</v>
      </c>
      <c r="G430" s="97"/>
      <c r="I430" s="184" t="str">
        <f>VLOOKUP(A430,'2018 GRC WC'!$C$9:$F$488,4,FALSE)</f>
        <v>AVERAGE INVESTED CAPITAL</v>
      </c>
    </row>
    <row r="431" spans="1:9" x14ac:dyDescent="0.25">
      <c r="A431" s="89" t="s">
        <v>936</v>
      </c>
      <c r="B431" s="125" t="str">
        <f>VLOOKUP(A431,'SAP Data'!$A$7:$B$2008,2,FALSE)</f>
        <v>APIC - LTIP</v>
      </c>
      <c r="C431" s="121"/>
      <c r="D431" s="10">
        <v>1</v>
      </c>
      <c r="E431" s="123"/>
      <c r="F431" s="178" t="s">
        <v>1460</v>
      </c>
      <c r="G431" s="97"/>
      <c r="I431" s="184" t="str">
        <f>VLOOKUP(A431,'2018 GRC WC'!$C$9:$F$488,4,FALSE)</f>
        <v>AVERAGE INVESTED CAPITAL</v>
      </c>
    </row>
    <row r="432" spans="1:9" x14ac:dyDescent="0.25">
      <c r="A432" s="89" t="s">
        <v>2714</v>
      </c>
      <c r="B432" s="125" t="str">
        <f>VLOOKUP(A432,'SAP Data'!$A$7:$B$2008,2,FALSE)</f>
        <v>APIC - OTHER</v>
      </c>
      <c r="C432" s="121"/>
      <c r="D432" s="10">
        <v>1</v>
      </c>
      <c r="E432" s="123"/>
      <c r="F432" s="178" t="s">
        <v>1460</v>
      </c>
      <c r="G432" s="97"/>
      <c r="I432" s="184" t="str">
        <f>VLOOKUP(A432,'2018 GRC WC'!$C$9:$F$488,4,FALSE)</f>
        <v>AVERAGE INVESTED CAPITAL</v>
      </c>
    </row>
    <row r="433" spans="1:9" x14ac:dyDescent="0.25">
      <c r="A433" s="89" t="s">
        <v>939</v>
      </c>
      <c r="B433" s="125" t="str">
        <f>VLOOKUP(A433,'SAP Data'!$A$7:$B$2008,2,FALSE)</f>
        <v>REDUCTION IN PAR - C</v>
      </c>
      <c r="C433" s="121"/>
      <c r="D433" s="10">
        <v>1</v>
      </c>
      <c r="E433" s="123"/>
      <c r="F433" s="178" t="s">
        <v>1460</v>
      </c>
      <c r="G433" s="97"/>
      <c r="I433" s="184" t="str">
        <f>VLOOKUP(A433,'2018 GRC WC'!$C$9:$F$488,4,FALSE)</f>
        <v>AVERAGE INVESTED CAPITAL</v>
      </c>
    </row>
    <row r="434" spans="1:9" x14ac:dyDescent="0.25">
      <c r="A434" s="89" t="s">
        <v>942</v>
      </c>
      <c r="B434" s="125" t="str">
        <f>VLOOKUP(A434,'SAP Data'!$A$7:$B$2008,2,FALSE)</f>
        <v>APIC - REAQRD PRFD S</v>
      </c>
      <c r="C434" s="121"/>
      <c r="D434" s="10">
        <v>1</v>
      </c>
      <c r="E434" s="123"/>
      <c r="F434" s="178" t="s">
        <v>1460</v>
      </c>
      <c r="G434" s="97"/>
      <c r="I434" s="184" t="str">
        <f>VLOOKUP(A434,'2018 GRC WC'!$C$9:$F$488,4,FALSE)</f>
        <v>AVERAGE INVESTED CAPITAL</v>
      </c>
    </row>
    <row r="435" spans="1:9" x14ac:dyDescent="0.25">
      <c r="A435" s="89" t="s">
        <v>2889</v>
      </c>
      <c r="B435" s="125" t="str">
        <f>VLOOKUP(A435,'SAP Data'!$A$7:$B$2008,2,FALSE)</f>
        <v>CAPITAL</v>
      </c>
      <c r="C435" s="121"/>
      <c r="D435" s="10">
        <v>1</v>
      </c>
      <c r="E435" s="123"/>
      <c r="F435" s="178" t="s">
        <v>1460</v>
      </c>
      <c r="G435" s="97"/>
      <c r="I435" s="184" t="e">
        <f>VLOOKUP(A435,'2018 GRC WC'!$C$9:$F$488,4,FALSE)</f>
        <v>#N/A</v>
      </c>
    </row>
    <row r="436" spans="1:9" x14ac:dyDescent="0.25">
      <c r="A436" s="89" t="s">
        <v>945</v>
      </c>
      <c r="B436" s="125" t="str">
        <f>VLOOKUP(A436,'SAP Data'!$A$7:$B$2008,2,FALSE)</f>
        <v>INST RECD-STOCK-EMP</v>
      </c>
      <c r="C436" s="121"/>
      <c r="D436" s="10">
        <v>1</v>
      </c>
      <c r="E436" s="123"/>
      <c r="F436" s="178" t="s">
        <v>1460</v>
      </c>
      <c r="G436" s="97"/>
      <c r="I436" s="184" t="str">
        <f>VLOOKUP(A436,'2018 GRC WC'!$C$9:$F$488,4,FALSE)</f>
        <v>AVERAGE INVESTED CAPITAL</v>
      </c>
    </row>
    <row r="437" spans="1:9" x14ac:dyDescent="0.25">
      <c r="A437" s="89" t="s">
        <v>924</v>
      </c>
      <c r="B437" s="125" t="str">
        <f>VLOOKUP(A437,'SAP Data'!$A$7:$B$2008,2,FALSE)</f>
        <v>CS EXP - DRIP &amp; ESPP</v>
      </c>
      <c r="C437" s="121"/>
      <c r="D437" s="10">
        <v>1</v>
      </c>
      <c r="E437" s="123"/>
      <c r="F437" s="178" t="s">
        <v>1460</v>
      </c>
      <c r="G437" s="97"/>
      <c r="I437" s="184" t="str">
        <f>VLOOKUP(A437,'2018 GRC WC'!$C$9:$F$488,4,FALSE)</f>
        <v>AVERAGE INVESTED CAPITAL</v>
      </c>
    </row>
    <row r="438" spans="1:9" x14ac:dyDescent="0.25">
      <c r="A438" s="89" t="s">
        <v>927</v>
      </c>
      <c r="B438" s="125" t="str">
        <f>VLOOKUP(A438,'SAP Data'!$A$7:$B$2008,2,FALSE)</f>
        <v>CS EXP - Issuance</v>
      </c>
      <c r="C438" s="121"/>
      <c r="D438" s="10">
        <v>1</v>
      </c>
      <c r="E438" s="123"/>
      <c r="F438" s="178" t="s">
        <v>1460</v>
      </c>
      <c r="G438" s="97"/>
      <c r="I438" s="184" t="str">
        <f>VLOOKUP(A438,'2018 GRC WC'!$C$9:$F$488,4,FALSE)</f>
        <v>AVERAGE INVESTED CAPITAL</v>
      </c>
    </row>
    <row r="439" spans="1:9" x14ac:dyDescent="0.25">
      <c r="A439" s="89" t="s">
        <v>952</v>
      </c>
      <c r="B439" s="125" t="str">
        <f>VLOOKUP(A439,'SAP Data'!$A$7:$B$2008,2,FALSE)</f>
        <v>RETAINED EARNINGS</v>
      </c>
      <c r="C439" s="121"/>
      <c r="D439" s="10">
        <v>1</v>
      </c>
      <c r="E439" s="123"/>
      <c r="F439" s="178" t="s">
        <v>1460</v>
      </c>
      <c r="G439" s="97"/>
      <c r="I439" s="184" t="str">
        <f>VLOOKUP(A439,'2018 GRC WC'!$C$9:$F$488,4,FALSE)</f>
        <v>AVERAGE INVESTED CAPITAL</v>
      </c>
    </row>
    <row r="440" spans="1:9" x14ac:dyDescent="0.25">
      <c r="A440" s="89" t="s">
        <v>954</v>
      </c>
      <c r="B440" s="125" t="str">
        <f>VLOOKUP(A440,'SAP Data'!$A$7:$B$2008,2,FALSE)</f>
        <v>UNDIST EARN-NNG FINA</v>
      </c>
      <c r="C440" s="121"/>
      <c r="D440" s="10">
        <v>1</v>
      </c>
      <c r="E440" s="123"/>
      <c r="F440" s="178" t="s">
        <v>1460</v>
      </c>
      <c r="G440" s="97"/>
      <c r="I440" s="184" t="str">
        <f>VLOOKUP(A440,'2018 GRC WC'!$C$9:$F$488,4,FALSE)</f>
        <v>AVERAGE INVESTED CAPITAL</v>
      </c>
    </row>
    <row r="441" spans="1:9" x14ac:dyDescent="0.25">
      <c r="A441" s="89" t="s">
        <v>957</v>
      </c>
      <c r="B441" s="125" t="str">
        <f>VLOOKUP(A441,'SAP Data'!$A$7:$B$2008,2,FALSE)</f>
        <v>UNDIST EARN - NW ENE</v>
      </c>
      <c r="C441" s="121"/>
      <c r="D441" s="10">
        <v>1</v>
      </c>
      <c r="E441" s="123"/>
      <c r="F441" s="178" t="s">
        <v>1460</v>
      </c>
      <c r="G441" s="97"/>
      <c r="I441" s="184" t="str">
        <f>VLOOKUP(A441,'2018 GRC WC'!$C$9:$F$488,4,FALSE)</f>
        <v>AVERAGE INVESTED CAPITAL</v>
      </c>
    </row>
    <row r="442" spans="1:9" x14ac:dyDescent="0.25">
      <c r="A442" s="89" t="s">
        <v>960</v>
      </c>
      <c r="B442" s="125" t="str">
        <f>VLOOKUP(A442,'SAP Data'!$A$7:$B$2008,2,FALSE)</f>
        <v>R/E - KB PIPELINE</v>
      </c>
      <c r="C442" s="121"/>
      <c r="D442" s="10">
        <v>1</v>
      </c>
      <c r="E442" s="123"/>
      <c r="F442" s="178" t="s">
        <v>1460</v>
      </c>
      <c r="G442" s="97"/>
      <c r="I442" s="184" t="str">
        <f>VLOOKUP(A442,'2018 GRC WC'!$C$9:$F$488,4,FALSE)</f>
        <v>AVERAGE INVESTED CAPITAL</v>
      </c>
    </row>
    <row r="443" spans="1:9" x14ac:dyDescent="0.25">
      <c r="A443" s="89" t="s">
        <v>963</v>
      </c>
      <c r="B443" s="125" t="str">
        <f>VLOOKUP(A443,'SAP Data'!$A$7:$B$2008,2,FALSE)</f>
        <v>R/E-EARNINGS-FIN</v>
      </c>
      <c r="C443" s="121"/>
      <c r="D443" s="10">
        <v>1</v>
      </c>
      <c r="E443" s="123"/>
      <c r="F443" s="178" t="s">
        <v>1460</v>
      </c>
      <c r="G443" s="97"/>
      <c r="I443" s="184" t="str">
        <f>VLOOKUP(A443,'2018 GRC WC'!$C$9:$F$488,4,FALSE)</f>
        <v>AVERAGE INVESTED CAPITAL</v>
      </c>
    </row>
    <row r="444" spans="1:9" x14ac:dyDescent="0.25">
      <c r="A444" s="89" t="s">
        <v>948</v>
      </c>
      <c r="B444" s="125" t="str">
        <f>VLOOKUP(A444,'SAP Data'!$A$7:$B$2008,2,FALSE)</f>
        <v>OTHER COMP INCOME</v>
      </c>
      <c r="C444" s="121"/>
      <c r="D444" s="10">
        <v>1</v>
      </c>
      <c r="E444" s="123"/>
      <c r="F444" s="178" t="s">
        <v>1460</v>
      </c>
      <c r="G444" s="97"/>
      <c r="I444" s="184" t="str">
        <f>VLOOKUP(A444,'2018 GRC WC'!$C$9:$F$488,4,FALSE)</f>
        <v>AVERAGE INVESTED CAPITAL</v>
      </c>
    </row>
    <row r="445" spans="1:9" x14ac:dyDescent="0.25">
      <c r="A445" s="52" t="s">
        <v>3910</v>
      </c>
      <c r="B445" s="125" t="str">
        <f>VLOOKUP(A445,'SAP Data'!$A$7:$B$2008,2,FALSE)</f>
        <v>CAP LS-NC DELL</v>
      </c>
      <c r="C445" s="121" t="s">
        <v>4078</v>
      </c>
      <c r="D445" s="10">
        <v>2</v>
      </c>
      <c r="E445" s="123"/>
      <c r="F445" s="178" t="s">
        <v>1540</v>
      </c>
      <c r="G445" s="97"/>
      <c r="I445" s="184" t="str">
        <f>VLOOKUP(A445,'2018 GRC WC'!$C$9:$F$488,4,FALSE)</f>
        <v>NON-OPERATING INVESTMENTS</v>
      </c>
    </row>
    <row r="446" spans="1:9" x14ac:dyDescent="0.25">
      <c r="A446" s="89" t="s">
        <v>1363</v>
      </c>
      <c r="B446" s="125" t="str">
        <f>VLOOKUP(A446,'SAP Data'!$A$7:$B$2008,2,FALSE)</f>
        <v>CAP LS NON-CUR Meter</v>
      </c>
      <c r="C446" s="121" t="s">
        <v>4078</v>
      </c>
      <c r="D446" s="10">
        <v>2</v>
      </c>
      <c r="E446" s="123"/>
      <c r="F446" s="178" t="s">
        <v>1540</v>
      </c>
      <c r="G446" s="97"/>
      <c r="I446" s="184" t="str">
        <f>VLOOKUP(A446,'2018 GRC WC'!$C$9:$F$488,4,FALSE)</f>
        <v>NON-OPERATING INVESTMENTS</v>
      </c>
    </row>
    <row r="447" spans="1:9" x14ac:dyDescent="0.25">
      <c r="A447" s="89" t="s">
        <v>2815</v>
      </c>
      <c r="B447" s="125" t="str">
        <f>VLOOKUP(A447,'SAP Data'!$A$7:$B$2008,2,FALSE)</f>
        <v>ROU UTILIT LEASE LIA</v>
      </c>
      <c r="C447" s="121"/>
      <c r="D447" s="10">
        <v>2</v>
      </c>
      <c r="E447" s="123"/>
      <c r="F447" s="178" t="s">
        <v>1540</v>
      </c>
      <c r="G447" s="97"/>
      <c r="I447" s="184" t="e">
        <f>VLOOKUP(A447,'2018 GRC WC'!$C$9:$F$488,4,FALSE)</f>
        <v>#N/A</v>
      </c>
    </row>
    <row r="448" spans="1:9" x14ac:dyDescent="0.25">
      <c r="A448" s="89" t="s">
        <v>2814</v>
      </c>
      <c r="B448" s="125" t="str">
        <f>VLOOKUP(A448,'SAP Data'!$A$7:$B$2008,2,FALSE)</f>
        <v>FIN UTIL LEASE LIA</v>
      </c>
      <c r="C448" s="121"/>
      <c r="D448" s="10">
        <v>2</v>
      </c>
      <c r="E448" s="123"/>
      <c r="F448" s="178" t="s">
        <v>1540</v>
      </c>
      <c r="G448" s="97"/>
      <c r="I448" s="184" t="e">
        <f>VLOOKUP(A448,'2018 GRC WC'!$C$9:$F$488,4,FALSE)</f>
        <v>#N/A</v>
      </c>
    </row>
    <row r="449" spans="1:9" x14ac:dyDescent="0.25">
      <c r="A449" s="89" t="s">
        <v>2716</v>
      </c>
      <c r="B449" s="125" t="str">
        <f>VLOOKUP(A449,'SAP Data'!$A$7:$B$2008,2,FALSE)</f>
        <v>ESRIP LIABILITY CURR</v>
      </c>
      <c r="C449" s="121"/>
      <c r="D449" s="10">
        <v>5</v>
      </c>
      <c r="E449" s="123"/>
      <c r="F449" s="178" t="s">
        <v>3982</v>
      </c>
      <c r="G449" s="97"/>
      <c r="I449" s="184" t="e">
        <f>VLOOKUP(A449,'2018 GRC WC'!$C$9:$F$488,4,FALSE)</f>
        <v>#N/A</v>
      </c>
    </row>
    <row r="450" spans="1:9" x14ac:dyDescent="0.25">
      <c r="A450" s="89" t="s">
        <v>2717</v>
      </c>
      <c r="B450" s="125" t="str">
        <f>VLOOKUP(A450,'SAP Data'!$A$7:$B$2008,2,FALSE)</f>
        <v>SERP LIABILITY CP</v>
      </c>
      <c r="C450" s="121"/>
      <c r="D450" s="10">
        <v>5</v>
      </c>
      <c r="E450" s="123"/>
      <c r="F450" s="178" t="s">
        <v>3982</v>
      </c>
      <c r="G450" s="97"/>
      <c r="I450" s="184" t="e">
        <f>VLOOKUP(A450,'2018 GRC WC'!$C$9:$F$488,4,FALSE)</f>
        <v>#N/A</v>
      </c>
    </row>
    <row r="451" spans="1:9" x14ac:dyDescent="0.25">
      <c r="A451" s="89" t="s">
        <v>2718</v>
      </c>
      <c r="B451" s="125" t="str">
        <f>VLOOKUP(A451,'SAP Data'!$A$7:$B$2008,2,FALSE)</f>
        <v>FAS 106 LIABILITY CU</v>
      </c>
      <c r="C451" s="121"/>
      <c r="D451" s="10">
        <v>5</v>
      </c>
      <c r="E451" s="123"/>
      <c r="F451" s="178" t="s">
        <v>3982</v>
      </c>
      <c r="G451" s="97"/>
      <c r="I451" s="184" t="e">
        <f>VLOOKUP(A451,'2018 GRC WC'!$C$9:$F$488,4,FALSE)</f>
        <v>#N/A</v>
      </c>
    </row>
    <row r="452" spans="1:9" x14ac:dyDescent="0.25">
      <c r="A452" s="89" t="s">
        <v>1366</v>
      </c>
      <c r="B452" s="125" t="str">
        <f>VLOOKUP(A452,'SAP Data'!$A$7:$B$2008,2,FALSE)</f>
        <v>O/L - WC Reclass- LT</v>
      </c>
      <c r="C452" s="121" t="s">
        <v>4012</v>
      </c>
      <c r="D452" s="10">
        <v>5</v>
      </c>
      <c r="E452" s="123"/>
      <c r="F452" s="178" t="s">
        <v>3982</v>
      </c>
      <c r="G452" s="97"/>
      <c r="I452" s="184" t="str">
        <f>VLOOKUP(A452,'2018 GRC WC'!$C$9:$F$488,4,FALSE)</f>
        <v>CURRENT LIABILITIES</v>
      </c>
    </row>
    <row r="453" spans="1:9" x14ac:dyDescent="0.25">
      <c r="A453" s="89" t="s">
        <v>1333</v>
      </c>
      <c r="B453" s="125" t="str">
        <f>VLOOKUP(A453,'SAP Data'!$A$7:$B$2008,2,FALSE)</f>
        <v>ESRIP LIABILITY LONG</v>
      </c>
      <c r="C453" s="121"/>
      <c r="D453" s="10">
        <v>2</v>
      </c>
      <c r="E453" s="123"/>
      <c r="F453" s="178" t="s">
        <v>1540</v>
      </c>
      <c r="G453" s="97"/>
      <c r="I453" s="184" t="str">
        <f>VLOOKUP(A453,'2018 GRC WC'!$C$9:$F$488,4,FALSE)</f>
        <v>NON-OPERATING INVESTMENTS</v>
      </c>
    </row>
    <row r="454" spans="1:9" x14ac:dyDescent="0.25">
      <c r="A454" s="89" t="s">
        <v>1336</v>
      </c>
      <c r="B454" s="125" t="str">
        <f>VLOOKUP(A454,'SAP Data'!$A$7:$B$2008,2,FALSE)</f>
        <v>SERP LIABILITY LONG</v>
      </c>
      <c r="C454" s="121"/>
      <c r="D454" s="10">
        <v>2</v>
      </c>
      <c r="E454" s="123"/>
      <c r="F454" s="178" t="s">
        <v>1540</v>
      </c>
      <c r="G454" s="97"/>
      <c r="I454" s="184" t="str">
        <f>VLOOKUP(A454,'2018 GRC WC'!$C$9:$F$488,4,FALSE)</f>
        <v>NON-OPERATING INVESTMENTS</v>
      </c>
    </row>
    <row r="455" spans="1:9" x14ac:dyDescent="0.25">
      <c r="A455" s="89" t="s">
        <v>1339</v>
      </c>
      <c r="B455" s="125" t="str">
        <f>VLOOKUP(A455,'SAP Data'!$A$7:$B$2008,2,FALSE)</f>
        <v>DBP PENSION LIABILIT</v>
      </c>
      <c r="C455" s="121"/>
      <c r="D455" s="10">
        <v>2</v>
      </c>
      <c r="E455" s="123"/>
      <c r="F455" s="178" t="s">
        <v>1540</v>
      </c>
      <c r="G455" s="97"/>
      <c r="I455" s="184" t="str">
        <f>VLOOKUP(A455,'2018 GRC WC'!$C$9:$F$488,4,FALSE)</f>
        <v>NON-OPERATING INVESTMENTS</v>
      </c>
    </row>
    <row r="456" spans="1:9" x14ac:dyDescent="0.25">
      <c r="A456" s="89" t="s">
        <v>1342</v>
      </c>
      <c r="B456" s="125" t="str">
        <f>VLOOKUP(A456,'SAP Data'!$A$7:$B$2008,2,FALSE)</f>
        <v>FAS 106 LIABILITY LO</v>
      </c>
      <c r="C456" s="121"/>
      <c r="D456" s="10">
        <v>2</v>
      </c>
      <c r="E456" s="123"/>
      <c r="F456" s="178" t="s">
        <v>1540</v>
      </c>
      <c r="G456" s="97"/>
      <c r="I456" s="184" t="str">
        <f>VLOOKUP(A456,'2018 GRC WC'!$C$9:$F$488,4,FALSE)</f>
        <v>NON-OPERATING INVESTMENTS</v>
      </c>
    </row>
    <row r="457" spans="1:9" x14ac:dyDescent="0.25">
      <c r="A457" s="89" t="s">
        <v>1369</v>
      </c>
      <c r="B457" s="125" t="str">
        <f>VLOOKUP(A457,'SAP Data'!$A$7:$B$2008,2,FALSE)</f>
        <v>DCP - EXEC AND DIR</v>
      </c>
      <c r="C457" s="121"/>
      <c r="D457" s="10">
        <v>1</v>
      </c>
      <c r="E457" s="123"/>
      <c r="F457" s="178" t="s">
        <v>1460</v>
      </c>
      <c r="G457" s="97"/>
      <c r="I457" s="184" t="str">
        <f>VLOOKUP(A457,'2018 GRC WC'!$C$9:$F$488,4,FALSE)</f>
        <v>AVERAGE INVESTED CAPITAL</v>
      </c>
    </row>
    <row r="458" spans="1:9" x14ac:dyDescent="0.25">
      <c r="A458" s="89" t="s">
        <v>1372</v>
      </c>
      <c r="B458" s="125" t="str">
        <f>VLOOKUP(A458,'SAP Data'!$A$7:$B$2008,2,FALSE)</f>
        <v>DDCP</v>
      </c>
      <c r="C458" s="121"/>
      <c r="D458" s="10">
        <v>1</v>
      </c>
      <c r="E458" s="123"/>
      <c r="F458" s="178" t="s">
        <v>1460</v>
      </c>
      <c r="G458" s="97"/>
      <c r="I458" s="184" t="str">
        <f>VLOOKUP(A458,'2018 GRC WC'!$C$9:$F$488,4,FALSE)</f>
        <v>AVERAGE INVESTED CAPITAL</v>
      </c>
    </row>
    <row r="459" spans="1:9" x14ac:dyDescent="0.25">
      <c r="A459" s="89" t="s">
        <v>1027</v>
      </c>
      <c r="B459" s="125" t="str">
        <f>VLOOKUP(A459,'SAP Data'!$A$7:$B$2008,2,FALSE)</f>
        <v>N/P COM PAPER</v>
      </c>
      <c r="C459" s="121"/>
      <c r="D459" s="10">
        <v>1</v>
      </c>
      <c r="E459" s="123"/>
      <c r="F459" s="178" t="s">
        <v>1460</v>
      </c>
      <c r="G459" s="97"/>
      <c r="I459" s="184" t="str">
        <f>VLOOKUP(A459,'2018 GRC WC'!$C$9:$F$488,4,FALSE)</f>
        <v>AVERAGE INVESTED CAPITAL</v>
      </c>
    </row>
    <row r="460" spans="1:9" x14ac:dyDescent="0.25">
      <c r="A460" s="89" t="s">
        <v>2715</v>
      </c>
      <c r="B460" s="125" t="str">
        <f>VLOOKUP(A460,'SAP Data'!$A$7:$B$2008,2,FALSE)</f>
        <v>N/P BANK LOAN</v>
      </c>
      <c r="C460" s="121"/>
      <c r="D460" s="10">
        <v>1</v>
      </c>
      <c r="E460" s="123"/>
      <c r="F460" s="178" t="s">
        <v>1460</v>
      </c>
      <c r="G460" s="97"/>
      <c r="I460" s="184" t="e">
        <f>VLOOKUP(A460,'2018 GRC WC'!$C$9:$F$488,4,FALSE)</f>
        <v>#N/A</v>
      </c>
    </row>
    <row r="461" spans="1:9" x14ac:dyDescent="0.25">
      <c r="A461" s="89" t="s">
        <v>3908</v>
      </c>
      <c r="B461" s="125" t="str">
        <f>VLOOKUP(A461,'SAP Data'!$A$7:$B$2008,2,FALSE)</f>
        <v>N/P BANK LOAN-BI LAT</v>
      </c>
      <c r="C461" s="121"/>
      <c r="D461" s="10">
        <v>1</v>
      </c>
      <c r="E461" s="123"/>
      <c r="F461" s="178" t="s">
        <v>1460</v>
      </c>
      <c r="G461" s="97"/>
      <c r="I461" s="184" t="e">
        <f>VLOOKUP(A461,'2018 GRC WC'!$C$9:$F$488,4,FALSE)</f>
        <v>#N/A</v>
      </c>
    </row>
    <row r="462" spans="1:9" x14ac:dyDescent="0.25">
      <c r="A462" s="89" t="s">
        <v>2719</v>
      </c>
      <c r="B462" s="125" t="str">
        <f>VLOOKUP(A462,'SAP Data'!$A$7:$B$2008,2,FALSE)</f>
        <v>OPTIMIZATION LIAB</v>
      </c>
      <c r="C462" s="121"/>
      <c r="D462" s="10">
        <v>5</v>
      </c>
      <c r="E462" s="123"/>
      <c r="F462" s="178" t="s">
        <v>3982</v>
      </c>
      <c r="G462" s="97"/>
      <c r="I462" s="184" t="e">
        <f>VLOOKUP(A462,'2018 GRC WC'!$C$9:$F$488,4,FALSE)</f>
        <v>#N/A</v>
      </c>
    </row>
    <row r="463" spans="1:9" x14ac:dyDescent="0.25">
      <c r="A463" s="89" t="s">
        <v>2720</v>
      </c>
      <c r="B463" s="125" t="str">
        <f>VLOOKUP(A463,'SAP Data'!$A$7:$B$2008,2,FALSE)</f>
        <v>VS&amp;H O/H ALLOCATION</v>
      </c>
      <c r="C463" s="121"/>
      <c r="D463" s="10">
        <v>5</v>
      </c>
      <c r="E463" s="123"/>
      <c r="F463" s="178" t="s">
        <v>3982</v>
      </c>
      <c r="G463" s="97"/>
      <c r="I463" s="184" t="e">
        <f>VLOOKUP(A463,'2018 GRC WC'!$C$9:$F$488,4,FALSE)</f>
        <v>#N/A</v>
      </c>
    </row>
    <row r="464" spans="1:9" x14ac:dyDescent="0.25">
      <c r="A464" s="89" t="s">
        <v>2721</v>
      </c>
      <c r="B464" s="125" t="str">
        <f>VLOOKUP(A464,'SAP Data'!$A$7:$B$2008,2,FALSE)</f>
        <v>VS&amp;H O/H ALLOCATION</v>
      </c>
      <c r="C464" s="121"/>
      <c r="D464" s="10">
        <v>5</v>
      </c>
      <c r="E464" s="123"/>
      <c r="F464" s="178" t="s">
        <v>3982</v>
      </c>
      <c r="G464" s="97"/>
      <c r="I464" s="184" t="e">
        <f>VLOOKUP(A464,'2018 GRC WC'!$C$9:$F$488,4,FALSE)</f>
        <v>#N/A</v>
      </c>
    </row>
    <row r="465" spans="1:9" x14ac:dyDescent="0.25">
      <c r="A465" s="89" t="s">
        <v>2712</v>
      </c>
      <c r="B465" s="125" t="str">
        <f>VLOOKUP(A465,'SAP Data'!$A$7:$B$2008,2,FALSE)</f>
        <v>A/P INTERCO-HLD</v>
      </c>
      <c r="C465" s="121"/>
      <c r="D465" s="10">
        <v>2</v>
      </c>
      <c r="E465" s="123"/>
      <c r="F465" s="178" t="s">
        <v>1540</v>
      </c>
      <c r="G465" s="97"/>
      <c r="I465" s="184" t="e">
        <f>VLOOKUP(A465,'2018 GRC WC'!$C$9:$F$488,4,FALSE)</f>
        <v>#N/A</v>
      </c>
    </row>
    <row r="466" spans="1:9" x14ac:dyDescent="0.25">
      <c r="A466" s="89" t="s">
        <v>907</v>
      </c>
      <c r="B466" s="125" t="str">
        <f>VLOOKUP(A466,'SAP Data'!$A$7:$B$2008,2,FALSE)</f>
        <v>A/P INTERCO-NWNGS</v>
      </c>
      <c r="C466" s="121"/>
      <c r="D466" s="10">
        <v>2</v>
      </c>
      <c r="E466" s="123"/>
      <c r="F466" s="178" t="s">
        <v>1540</v>
      </c>
      <c r="G466" s="97"/>
      <c r="I466" s="184" t="str">
        <f>VLOOKUP(A466,'2018 GRC WC'!$C$9:$F$488,4,FALSE)</f>
        <v>NON-OPERATING INVESTMENTS</v>
      </c>
    </row>
    <row r="467" spans="1:9" x14ac:dyDescent="0.25">
      <c r="A467" s="89" t="s">
        <v>3907</v>
      </c>
      <c r="B467" s="125" t="str">
        <f>VLOOKUP(A467,'SAP Data'!$A$7:$B$2008,2,FALSE)</f>
        <v>A/P INTERCO-GRS</v>
      </c>
      <c r="C467" s="121"/>
      <c r="D467" s="10">
        <v>2</v>
      </c>
      <c r="E467" s="123"/>
      <c r="F467" s="178" t="s">
        <v>1540</v>
      </c>
      <c r="G467" s="97"/>
      <c r="I467" s="184" t="str">
        <f>VLOOKUP(A467,'2018 GRC WC'!$C$9:$F$488,4,FALSE)</f>
        <v>NON-OPERATING INVESTMENTS</v>
      </c>
    </row>
    <row r="468" spans="1:9" x14ac:dyDescent="0.25">
      <c r="A468" s="89" t="s">
        <v>2713</v>
      </c>
      <c r="B468" s="125" t="str">
        <f>VLOOKUP(A468,'SAP Data'!$A$7:$B$2008,2,FALSE)</f>
        <v>A/P TAX SHARE-HLD</v>
      </c>
      <c r="C468" s="121"/>
      <c r="D468" s="10">
        <v>2</v>
      </c>
      <c r="E468" s="123"/>
      <c r="F468" s="178" t="s">
        <v>1540</v>
      </c>
      <c r="G468" s="97"/>
      <c r="I468" s="184" t="e">
        <f>VLOOKUP(A468,'2018 GRC WC'!$C$9:$F$488,4,FALSE)</f>
        <v>#N/A</v>
      </c>
    </row>
    <row r="469" spans="1:9" x14ac:dyDescent="0.25">
      <c r="A469" s="89" t="s">
        <v>909</v>
      </c>
      <c r="B469" s="125" t="str">
        <f>VLOOKUP(A469,'SAP Data'!$A$7:$B$2008,2,FALSE)</f>
        <v>A/P TAX SHARE-NW ENE</v>
      </c>
      <c r="C469" s="121"/>
      <c r="D469" s="10">
        <v>2</v>
      </c>
      <c r="E469" s="123"/>
      <c r="F469" s="178" t="s">
        <v>1540</v>
      </c>
      <c r="G469" s="97"/>
      <c r="I469" s="184" t="str">
        <f>VLOOKUP(A469,'2018 GRC WC'!$C$9:$F$488,4,FALSE)</f>
        <v>NON-OPERATING INVESTMENTS</v>
      </c>
    </row>
    <row r="470" spans="1:9" x14ac:dyDescent="0.25">
      <c r="A470" s="89" t="s">
        <v>912</v>
      </c>
      <c r="B470" s="125" t="str">
        <f>VLOOKUP(A470,'SAP Data'!$A$7:$B$2008,2,FALSE)</f>
        <v>A/P TAX SHARE-GRS</v>
      </c>
      <c r="C470" s="121"/>
      <c r="D470" s="10">
        <v>2</v>
      </c>
      <c r="E470" s="123"/>
      <c r="F470" s="178" t="s">
        <v>1540</v>
      </c>
      <c r="G470" s="97"/>
      <c r="I470" s="184" t="str">
        <f>VLOOKUP(A470,'2018 GRC WC'!$C$9:$F$488,4,FALSE)</f>
        <v>NON-OPERATING INVESTMENTS</v>
      </c>
    </row>
    <row r="471" spans="1:9" x14ac:dyDescent="0.25">
      <c r="A471" s="89" t="s">
        <v>914</v>
      </c>
      <c r="B471" s="125" t="str">
        <f>VLOOKUP(A471,'SAP Data'!$A$7:$B$2008,2,FALSE)</f>
        <v>A/P TAX SHARE-NWNGS</v>
      </c>
      <c r="C471" s="121"/>
      <c r="D471" s="10">
        <v>2</v>
      </c>
      <c r="E471" s="123"/>
      <c r="F471" s="178" t="s">
        <v>1540</v>
      </c>
      <c r="G471" s="97"/>
      <c r="I471" s="184" t="str">
        <f>VLOOKUP(A471,'2018 GRC WC'!$C$9:$F$488,4,FALSE)</f>
        <v>NON-OPERATING INVESTMENTS</v>
      </c>
    </row>
    <row r="472" spans="1:9" x14ac:dyDescent="0.25">
      <c r="A472" s="89" t="s">
        <v>916</v>
      </c>
      <c r="B472" s="125" t="str">
        <f>VLOOKUP(A472,'SAP Data'!$A$7:$B$2008,2,FALSE)</f>
        <v>A/P TAX SHARE-NWNEN</v>
      </c>
      <c r="C472" s="121"/>
      <c r="D472" s="10">
        <v>2</v>
      </c>
      <c r="E472" s="123"/>
      <c r="F472" s="178" t="s">
        <v>1540</v>
      </c>
      <c r="G472" s="97"/>
      <c r="I472" s="184" t="str">
        <f>VLOOKUP(A472,'2018 GRC WC'!$C$9:$F$488,4,FALSE)</f>
        <v>NON-OPERATING INVESTMENTS</v>
      </c>
    </row>
    <row r="473" spans="1:9" x14ac:dyDescent="0.25">
      <c r="A473" s="89" t="s">
        <v>1156</v>
      </c>
      <c r="B473" s="125" t="str">
        <f>VLOOKUP(A473,'SAP Data'!$A$7:$B$2008,2,FALSE)</f>
        <v>CUSTOMER DEPOSITS</v>
      </c>
      <c r="C473" s="121"/>
      <c r="D473" s="10">
        <v>2</v>
      </c>
      <c r="E473" s="123"/>
      <c r="F473" s="178" t="s">
        <v>1540</v>
      </c>
      <c r="G473" s="97"/>
      <c r="I473" s="184" t="str">
        <f>VLOOKUP(A473,'2018 GRC WC'!$C$9:$F$488,4,FALSE)</f>
        <v>NON-OPERATING INVESTMENTS</v>
      </c>
    </row>
    <row r="474" spans="1:9" x14ac:dyDescent="0.25">
      <c r="A474" s="89" t="s">
        <v>1159</v>
      </c>
      <c r="B474" s="125" t="str">
        <f>VLOOKUP(A474,'SAP Data'!$A$7:$B$2008,2,FALSE)</f>
        <v>UNPAID DEPOSIT INT</v>
      </c>
      <c r="C474" s="121"/>
      <c r="D474" s="10">
        <v>2</v>
      </c>
      <c r="E474" s="123"/>
      <c r="F474" s="178" t="s">
        <v>1540</v>
      </c>
      <c r="G474" s="97"/>
      <c r="I474" s="184" t="str">
        <f>VLOOKUP(A474,'2018 GRC WC'!$C$9:$F$488,4,FALSE)</f>
        <v>NON-OPERATING INVESTMENTS</v>
      </c>
    </row>
    <row r="475" spans="1:9" x14ac:dyDescent="0.25">
      <c r="A475" s="89" t="s">
        <v>1162</v>
      </c>
      <c r="B475" s="125" t="str">
        <f>VLOOKUP(A475,'SAP Data'!$A$7:$B$2008,2,FALSE)</f>
        <v>APPLIED INITIAL DEPO</v>
      </c>
      <c r="C475" s="121"/>
      <c r="D475" s="10">
        <v>2</v>
      </c>
      <c r="E475" s="123"/>
      <c r="F475" s="178" t="s">
        <v>1540</v>
      </c>
      <c r="G475" s="97"/>
      <c r="I475" s="184" t="str">
        <f>VLOOKUP(A475,'2018 GRC WC'!$C$9:$F$488,4,FALSE)</f>
        <v>NON-OPERATING INVESTMENTS</v>
      </c>
    </row>
    <row r="476" spans="1:9" x14ac:dyDescent="0.25">
      <c r="A476" s="89" t="s">
        <v>1154</v>
      </c>
      <c r="B476" s="125" t="str">
        <f>VLOOKUP(A476,'SAP Data'!$A$7:$B$2008,2,FALSE)</f>
        <v>DIVIDENDS DECLARED</v>
      </c>
      <c r="C476" s="121"/>
      <c r="D476" s="10">
        <v>1</v>
      </c>
      <c r="E476" s="123"/>
      <c r="F476" s="178" t="s">
        <v>1460</v>
      </c>
      <c r="G476" s="97"/>
      <c r="I476" s="184" t="str">
        <f>VLOOKUP(A476,'2018 GRC WC'!$C$9:$F$488,4,FALSE)</f>
        <v>AVERAGE INVESTED CAPITAL</v>
      </c>
    </row>
    <row r="477" spans="1:9" x14ac:dyDescent="0.25">
      <c r="A477" s="89" t="s">
        <v>1032</v>
      </c>
      <c r="B477" s="125" t="str">
        <f>VLOOKUP(A477,'SAP Data'!$A$7:$B$2008,2,FALSE)</f>
        <v>CURR PORTION LT DEBT</v>
      </c>
      <c r="C477" s="121"/>
      <c r="D477" s="10">
        <v>1</v>
      </c>
      <c r="E477" s="123"/>
      <c r="F477" s="178" t="s">
        <v>1460</v>
      </c>
      <c r="G477" s="97"/>
      <c r="I477" s="184" t="str">
        <f>VLOOKUP(A477,'2018 GRC WC'!$C$9:$F$488,4,FALSE)</f>
        <v>AVERAGE INVESTED CAPITAL</v>
      </c>
    </row>
    <row r="478" spans="1:9" x14ac:dyDescent="0.25">
      <c r="A478" s="89" t="s">
        <v>1073</v>
      </c>
      <c r="B478" s="125" t="str">
        <f>VLOOKUP(A478,'SAP Data'!$A$7:$B$2008,2,FALSE)</f>
        <v>TX COL PAY-FED W/H</v>
      </c>
      <c r="C478" s="121"/>
      <c r="D478" s="10">
        <v>5</v>
      </c>
      <c r="E478" s="123"/>
      <c r="F478" s="178" t="s">
        <v>3982</v>
      </c>
      <c r="G478" s="97"/>
      <c r="I478" s="184" t="e">
        <f>VLOOKUP(A478,'2018 GRC WC'!$C$9:$F$488,4,FALSE)</f>
        <v>#N/A</v>
      </c>
    </row>
    <row r="479" spans="1:9" x14ac:dyDescent="0.25">
      <c r="A479" s="89" t="s">
        <v>1075</v>
      </c>
      <c r="B479" s="125" t="str">
        <f>VLOOKUP(A479,'SAP Data'!$A$7:$B$2008,2,FALSE)</f>
        <v>TX COL PAY-SOC SEC W</v>
      </c>
      <c r="C479" s="121"/>
      <c r="D479" s="10">
        <v>5</v>
      </c>
      <c r="E479" s="123"/>
      <c r="F479" s="178" t="s">
        <v>3982</v>
      </c>
      <c r="G479" s="97"/>
      <c r="I479" s="184" t="e">
        <f>VLOOKUP(A479,'2018 GRC WC'!$C$9:$F$488,4,FALSE)</f>
        <v>#N/A</v>
      </c>
    </row>
    <row r="480" spans="1:9" x14ac:dyDescent="0.25">
      <c r="A480" s="89" t="s">
        <v>1077</v>
      </c>
      <c r="B480" s="125" t="str">
        <f>VLOOKUP(A480,'SAP Data'!$A$7:$B$2008,2,FALSE)</f>
        <v>TX COL PAY-ST W/H</v>
      </c>
      <c r="C480" s="121"/>
      <c r="D480" s="10">
        <v>5</v>
      </c>
      <c r="E480" s="123"/>
      <c r="F480" s="178" t="s">
        <v>3982</v>
      </c>
      <c r="G480" s="97"/>
      <c r="I480" s="184" t="e">
        <f>VLOOKUP(A480,'2018 GRC WC'!$C$9:$F$488,4,FALSE)</f>
        <v>#N/A</v>
      </c>
    </row>
    <row r="481" spans="1:10" x14ac:dyDescent="0.25">
      <c r="A481" s="89" t="s">
        <v>1079</v>
      </c>
      <c r="B481" s="125" t="str">
        <f>VLOOKUP(A481,'SAP Data'!$A$7:$B$2008,2,FALSE)</f>
        <v>TX COL PAY-FED W/H P</v>
      </c>
      <c r="C481" s="121"/>
      <c r="D481" s="10">
        <v>5</v>
      </c>
      <c r="E481" s="123"/>
      <c r="F481" s="178" t="s">
        <v>3982</v>
      </c>
      <c r="G481" s="97"/>
      <c r="I481" s="184" t="e">
        <f>VLOOKUP(A481,'2018 GRC WC'!$C$9:$F$488,4,FALSE)</f>
        <v>#N/A</v>
      </c>
    </row>
    <row r="482" spans="1:10" x14ac:dyDescent="0.25">
      <c r="A482" s="89" t="s">
        <v>1081</v>
      </c>
      <c r="B482" s="125" t="str">
        <f>VLOOKUP(A482,'SAP Data'!$A$7:$B$2008,2,FALSE)</f>
        <v>TX COL PAY-ST W/H PE</v>
      </c>
      <c r="C482" s="121"/>
      <c r="D482" s="10">
        <v>5</v>
      </c>
      <c r="E482" s="123"/>
      <c r="F482" s="178" t="s">
        <v>3982</v>
      </c>
      <c r="G482" s="97"/>
      <c r="I482" s="184" t="e">
        <f>VLOOKUP(A482,'2018 GRC WC'!$C$9:$F$488,4,FALSE)</f>
        <v>#N/A</v>
      </c>
    </row>
    <row r="483" spans="1:10" x14ac:dyDescent="0.25">
      <c r="A483" s="89" t="s">
        <v>1083</v>
      </c>
      <c r="B483" s="125" t="str">
        <f>VLOOKUP(A483,'SAP Data'!$A$7:$B$2008,2,FALSE)</f>
        <v>TX COL PAY-FED W/H</v>
      </c>
      <c r="C483" s="121"/>
      <c r="D483" s="10">
        <v>5</v>
      </c>
      <c r="E483" s="123"/>
      <c r="F483" s="178" t="s">
        <v>3982</v>
      </c>
      <c r="G483" s="97"/>
      <c r="I483" s="184" t="e">
        <f>VLOOKUP(A483,'2018 GRC WC'!$C$9:$F$488,4,FALSE)</f>
        <v>#N/A</v>
      </c>
    </row>
    <row r="484" spans="1:10" x14ac:dyDescent="0.25">
      <c r="A484" s="89" t="s">
        <v>1084</v>
      </c>
      <c r="B484" s="125" t="str">
        <f>VLOOKUP(A484,'SAP Data'!$A$7:$B$2008,2,FALSE)</f>
        <v>TX COL PAY-SOC SEC W</v>
      </c>
      <c r="C484" s="121"/>
      <c r="D484" s="10">
        <v>5</v>
      </c>
      <c r="E484" s="123"/>
      <c r="F484" s="178" t="s">
        <v>3982</v>
      </c>
      <c r="G484" s="97"/>
      <c r="I484" s="184" t="e">
        <f>VLOOKUP(A484,'2018 GRC WC'!$C$9:$F$488,4,FALSE)</f>
        <v>#N/A</v>
      </c>
    </row>
    <row r="485" spans="1:10" x14ac:dyDescent="0.25">
      <c r="A485" s="89" t="s">
        <v>1085</v>
      </c>
      <c r="B485" s="125" t="str">
        <f>VLOOKUP(A485,'SAP Data'!$A$7:$B$2008,2,FALSE)</f>
        <v>TX COL PAY-ST W/H</v>
      </c>
      <c r="C485" s="121"/>
      <c r="D485" s="10">
        <v>5</v>
      </c>
      <c r="E485" s="123"/>
      <c r="F485" s="178" t="s">
        <v>3982</v>
      </c>
      <c r="G485" s="97"/>
      <c r="I485" s="184" t="e">
        <f>VLOOKUP(A485,'2018 GRC WC'!$C$9:$F$488,4,FALSE)</f>
        <v>#N/A</v>
      </c>
    </row>
    <row r="486" spans="1:10" x14ac:dyDescent="0.25">
      <c r="A486" s="89" t="s">
        <v>1086</v>
      </c>
      <c r="B486" s="125" t="str">
        <f>VLOOKUP(A486,'SAP Data'!$A$7:$B$2008,2,FALSE)</f>
        <v>TX COL PAY-CALIF W/H</v>
      </c>
      <c r="C486" s="121"/>
      <c r="D486" s="10">
        <v>5</v>
      </c>
      <c r="E486" s="123"/>
      <c r="F486" s="178" t="s">
        <v>3982</v>
      </c>
      <c r="G486" s="97"/>
      <c r="I486" s="184" t="e">
        <f>VLOOKUP(A486,'2018 GRC WC'!$C$9:$F$488,4,FALSE)</f>
        <v>#N/A</v>
      </c>
    </row>
    <row r="487" spans="1:10" x14ac:dyDescent="0.25">
      <c r="A487" s="89" t="s">
        <v>1088</v>
      </c>
      <c r="B487" s="125" t="str">
        <f>VLOOKUP(A487,'SAP Data'!$A$7:$B$2008,2,FALSE)</f>
        <v>TX COL PAY-MEDICARE</v>
      </c>
      <c r="C487" s="121"/>
      <c r="D487" s="10">
        <v>5</v>
      </c>
      <c r="E487" s="123"/>
      <c r="F487" s="178" t="s">
        <v>3982</v>
      </c>
      <c r="G487" s="97"/>
      <c r="I487" s="184" t="e">
        <f>VLOOKUP(A487,'2018 GRC WC'!$C$9:$F$488,4,FALSE)</f>
        <v>#N/A</v>
      </c>
    </row>
    <row r="488" spans="1:10" x14ac:dyDescent="0.25">
      <c r="A488" s="89" t="s">
        <v>1090</v>
      </c>
      <c r="B488" s="125" t="str">
        <f>VLOOKUP(A488,'SAP Data'!$A$7:$B$2008,2,FALSE)</f>
        <v>TX COL PAY-MEDICARE</v>
      </c>
      <c r="C488" s="121"/>
      <c r="D488" s="10">
        <v>5</v>
      </c>
      <c r="E488" s="123"/>
      <c r="F488" s="178" t="s">
        <v>3982</v>
      </c>
      <c r="G488" s="97"/>
      <c r="I488" s="184" t="e">
        <f>VLOOKUP(A488,'2018 GRC WC'!$C$9:$F$488,4,FALSE)</f>
        <v>#N/A</v>
      </c>
    </row>
    <row r="489" spans="1:10" x14ac:dyDescent="0.25">
      <c r="A489" s="89" t="s">
        <v>2722</v>
      </c>
      <c r="B489" s="125" t="str">
        <f>VLOOKUP(A489,'SAP Data'!$A$7:$B$2008,2,FALSE)</f>
        <v>ENVIRON. LIAB. RECLA</v>
      </c>
      <c r="C489" s="121" t="s">
        <v>4012</v>
      </c>
      <c r="D489" s="10">
        <v>5</v>
      </c>
      <c r="E489" s="123"/>
      <c r="F489" s="178" t="s">
        <v>3982</v>
      </c>
      <c r="G489" s="97"/>
      <c r="I489" s="184" t="e">
        <f>VLOOKUP(A489,'2018 GRC WC'!$C$9:$F$488,4,FALSE)</f>
        <v>#N/A</v>
      </c>
      <c r="J489" s="9" t="s">
        <v>4080</v>
      </c>
    </row>
    <row r="490" spans="1:10" x14ac:dyDescent="0.25">
      <c r="A490" s="89" t="s">
        <v>2723</v>
      </c>
      <c r="B490" s="125" t="str">
        <f>VLOOKUP(A490,'SAP Data'!$A$7:$B$2008,2,FALSE)</f>
        <v>O/L - WC Reclass- ST</v>
      </c>
      <c r="C490" s="121" t="s">
        <v>4012</v>
      </c>
      <c r="D490" s="10">
        <v>5</v>
      </c>
      <c r="E490" s="123"/>
      <c r="F490" s="178" t="s">
        <v>3982</v>
      </c>
      <c r="G490" s="97"/>
      <c r="I490" s="184" t="str">
        <f>VLOOKUP(A490,'2018 GRC WC'!$C$9:$F$488,4,FALSE)</f>
        <v>CURRENT LIABILITIES</v>
      </c>
      <c r="J490" s="9" t="s">
        <v>4080</v>
      </c>
    </row>
    <row r="491" spans="1:10" x14ac:dyDescent="0.25">
      <c r="A491" s="89" t="s">
        <v>1167</v>
      </c>
      <c r="B491" s="125" t="str">
        <f>VLOOKUP(A491,'SAP Data'!$A$7:$B$2008,2,FALSE)</f>
        <v>CAP LEASE CUR DELL</v>
      </c>
      <c r="C491" s="121"/>
      <c r="D491" s="10">
        <v>1</v>
      </c>
      <c r="E491" s="123"/>
      <c r="F491" s="178" t="s">
        <v>1460</v>
      </c>
      <c r="G491" s="97"/>
      <c r="I491" s="184" t="str">
        <f>VLOOKUP(A491,'2018 GRC WC'!$C$9:$F$488,4,FALSE)</f>
        <v>AVERAGE INVESTED CAPITAL</v>
      </c>
    </row>
    <row r="492" spans="1:10" x14ac:dyDescent="0.25">
      <c r="A492" s="89" t="s">
        <v>2895</v>
      </c>
      <c r="B492" s="125" t="str">
        <f>VLOOKUP(A492,'SAP Data'!$A$7:$B$2008,2,FALSE)</f>
        <v>ROU UTIL LEAS ST LIA</v>
      </c>
      <c r="C492" s="121"/>
      <c r="D492" s="10">
        <v>1</v>
      </c>
      <c r="E492" s="123"/>
      <c r="F492" s="178" t="s">
        <v>1460</v>
      </c>
      <c r="G492" s="97"/>
      <c r="I492" s="184" t="e">
        <f>VLOOKUP(A492,'2018 GRC WC'!$C$9:$F$488,4,FALSE)</f>
        <v>#N/A</v>
      </c>
    </row>
    <row r="493" spans="1:10" x14ac:dyDescent="0.25">
      <c r="A493" s="91" t="s">
        <v>2994</v>
      </c>
      <c r="B493" s="125" t="str">
        <f>VLOOKUP(A493,'SAP Data'!$A$7:$B$2008,2,FALSE)</f>
        <v>FIN UTIL LEAS ST LIA</v>
      </c>
      <c r="C493" s="121"/>
      <c r="D493" s="10">
        <v>1</v>
      </c>
      <c r="E493" s="123"/>
      <c r="F493" s="178" t="s">
        <v>1460</v>
      </c>
      <c r="G493" s="97"/>
      <c r="I493" s="184" t="e">
        <f>VLOOKUP(A493,'2018 GRC WC'!$C$9:$F$488,4,FALSE)</f>
        <v>#N/A</v>
      </c>
    </row>
    <row r="494" spans="1:10" x14ac:dyDescent="0.25">
      <c r="A494" s="89" t="s">
        <v>1288</v>
      </c>
      <c r="B494" s="125" t="str">
        <f>VLOOKUP(A494,'SAP Data'!$A$7:$B$2008,2,FALSE)</f>
        <v>CUST CONTR - RES NEW</v>
      </c>
      <c r="C494" s="121"/>
      <c r="D494" s="10">
        <v>3</v>
      </c>
      <c r="E494" s="123"/>
      <c r="F494" s="178" t="s">
        <v>1537</v>
      </c>
      <c r="G494" s="97"/>
      <c r="I494" s="184" t="str">
        <f>VLOOKUP(A494,'2018 GRC WC'!$C$9:$F$488,4,FALSE)</f>
        <v>RATE BASE</v>
      </c>
    </row>
    <row r="495" spans="1:10" x14ac:dyDescent="0.25">
      <c r="A495" s="89" t="s">
        <v>1291</v>
      </c>
      <c r="B495" s="125" t="str">
        <f>VLOOKUP(A495,'SAP Data'!$A$7:$B$2008,2,FALSE)</f>
        <v>CUST CONTR - RES NEW</v>
      </c>
      <c r="C495" s="121"/>
      <c r="D495" s="10">
        <v>3</v>
      </c>
      <c r="E495" s="123"/>
      <c r="F495" s="178" t="s">
        <v>1537</v>
      </c>
      <c r="G495" s="97"/>
      <c r="I495" s="184" t="str">
        <f>VLOOKUP(A495,'2018 GRC WC'!$C$9:$F$488,4,FALSE)</f>
        <v>RATE BASE</v>
      </c>
    </row>
    <row r="496" spans="1:10" x14ac:dyDescent="0.25">
      <c r="A496" s="89" t="s">
        <v>1293</v>
      </c>
      <c r="B496" s="125" t="str">
        <f>VLOOKUP(A496,'SAP Data'!$A$7:$B$2008,2,FALSE)</f>
        <v>CUST CONTR - RES CON</v>
      </c>
      <c r="C496" s="121"/>
      <c r="D496" s="10">
        <v>3</v>
      </c>
      <c r="E496" s="123"/>
      <c r="F496" s="178" t="s">
        <v>1537</v>
      </c>
      <c r="G496" s="97"/>
      <c r="I496" s="184" t="str">
        <f>VLOOKUP(A496,'2018 GRC WC'!$C$9:$F$488,4,FALSE)</f>
        <v>RATE BASE</v>
      </c>
    </row>
    <row r="497" spans="1:9" x14ac:dyDescent="0.25">
      <c r="A497" s="89" t="s">
        <v>1296</v>
      </c>
      <c r="B497" s="125" t="str">
        <f>VLOOKUP(A497,'SAP Data'!$A$7:$B$2008,2,FALSE)</f>
        <v>CUST CONTR - RES CON</v>
      </c>
      <c r="C497" s="121"/>
      <c r="D497" s="10">
        <v>3</v>
      </c>
      <c r="E497" s="123"/>
      <c r="F497" s="178" t="s">
        <v>1537</v>
      </c>
      <c r="G497" s="97"/>
      <c r="I497" s="184" t="str">
        <f>VLOOKUP(A497,'2018 GRC WC'!$C$9:$F$488,4,FALSE)</f>
        <v>RATE BASE</v>
      </c>
    </row>
    <row r="498" spans="1:9" x14ac:dyDescent="0.25">
      <c r="A498" s="89" t="s">
        <v>1298</v>
      </c>
      <c r="B498" s="125" t="str">
        <f>VLOOKUP(A498,'SAP Data'!$A$7:$B$2008,2,FALSE)</f>
        <v>CUST CONTR - M/F NEW</v>
      </c>
      <c r="C498" s="121"/>
      <c r="D498" s="10">
        <v>3</v>
      </c>
      <c r="E498" s="123"/>
      <c r="F498" s="178" t="s">
        <v>1537</v>
      </c>
      <c r="G498" s="97"/>
      <c r="I498" s="184" t="str">
        <f>VLOOKUP(A498,'2018 GRC WC'!$C$9:$F$488,4,FALSE)</f>
        <v>RATE BASE</v>
      </c>
    </row>
    <row r="499" spans="1:9" x14ac:dyDescent="0.25">
      <c r="A499" s="89" t="s">
        <v>1301</v>
      </c>
      <c r="B499" s="125" t="str">
        <f>VLOOKUP(A499,'SAP Data'!$A$7:$B$2008,2,FALSE)</f>
        <v>CUST CONTR - M/F NEW</v>
      </c>
      <c r="C499" s="121"/>
      <c r="D499" s="10">
        <v>3</v>
      </c>
      <c r="E499" s="123"/>
      <c r="F499" s="178" t="s">
        <v>1537</v>
      </c>
      <c r="G499" s="97"/>
      <c r="I499" s="184" t="str">
        <f>VLOOKUP(A499,'2018 GRC WC'!$C$9:$F$488,4,FALSE)</f>
        <v>RATE BASE</v>
      </c>
    </row>
    <row r="500" spans="1:9" x14ac:dyDescent="0.25">
      <c r="A500" s="89" t="s">
        <v>1303</v>
      </c>
      <c r="B500" s="125" t="str">
        <f>VLOOKUP(A500,'SAP Data'!$A$7:$B$2008,2,FALSE)</f>
        <v>CUST CONTR - M/F CO</v>
      </c>
      <c r="C500" s="121"/>
      <c r="D500" s="10">
        <v>3</v>
      </c>
      <c r="E500" s="123"/>
      <c r="F500" s="178" t="s">
        <v>1537</v>
      </c>
      <c r="G500" s="97"/>
      <c r="I500" s="184" t="str">
        <f>VLOOKUP(A500,'2018 GRC WC'!$C$9:$F$488,4,FALSE)</f>
        <v>RATE BASE</v>
      </c>
    </row>
    <row r="501" spans="1:9" x14ac:dyDescent="0.25">
      <c r="A501" s="89" t="s">
        <v>1306</v>
      </c>
      <c r="B501" s="125" t="str">
        <f>VLOOKUP(A501,'SAP Data'!$A$7:$B$2008,2,FALSE)</f>
        <v>CUST CONTR - M/F CON</v>
      </c>
      <c r="C501" s="121"/>
      <c r="D501" s="10">
        <v>3</v>
      </c>
      <c r="E501" s="123"/>
      <c r="F501" s="178" t="s">
        <v>1537</v>
      </c>
      <c r="G501" s="97"/>
      <c r="I501" s="184" t="str">
        <f>VLOOKUP(A501,'2018 GRC WC'!$C$9:$F$488,4,FALSE)</f>
        <v>RATE BASE</v>
      </c>
    </row>
    <row r="502" spans="1:9" x14ac:dyDescent="0.25">
      <c r="A502" s="89" t="s">
        <v>1309</v>
      </c>
      <c r="B502" s="125" t="str">
        <f>VLOOKUP(A502,'SAP Data'!$A$7:$B$2008,2,FALSE)</f>
        <v>CUST CONTR - COMM NE</v>
      </c>
      <c r="C502" s="121"/>
      <c r="D502" s="10">
        <v>3</v>
      </c>
      <c r="E502" s="123"/>
      <c r="F502" s="178" t="s">
        <v>1537</v>
      </c>
      <c r="G502" s="97"/>
      <c r="I502" s="184" t="str">
        <f>VLOOKUP(A502,'2018 GRC WC'!$C$9:$F$488,4,FALSE)</f>
        <v>RATE BASE</v>
      </c>
    </row>
    <row r="503" spans="1:9" x14ac:dyDescent="0.25">
      <c r="A503" s="89" t="s">
        <v>1312</v>
      </c>
      <c r="B503" s="125" t="str">
        <f>VLOOKUP(A503,'SAP Data'!$A$7:$B$2008,2,FALSE)</f>
        <v>CUST CONTR - COMM NE</v>
      </c>
      <c r="C503" s="121"/>
      <c r="D503" s="10">
        <v>3</v>
      </c>
      <c r="E503" s="123"/>
      <c r="F503" s="178" t="s">
        <v>1537</v>
      </c>
      <c r="G503" s="97"/>
      <c r="I503" s="184" t="str">
        <f>VLOOKUP(A503,'2018 GRC WC'!$C$9:$F$488,4,FALSE)</f>
        <v>RATE BASE</v>
      </c>
    </row>
    <row r="504" spans="1:9" x14ac:dyDescent="0.25">
      <c r="A504" s="89" t="s">
        <v>1314</v>
      </c>
      <c r="B504" s="125" t="str">
        <f>VLOOKUP(A504,'SAP Data'!$A$7:$B$2008,2,FALSE)</f>
        <v>CUST CONTR - COMM CO</v>
      </c>
      <c r="C504" s="121"/>
      <c r="D504" s="10">
        <v>3</v>
      </c>
      <c r="E504" s="123"/>
      <c r="F504" s="178" t="s">
        <v>1537</v>
      </c>
      <c r="G504" s="97"/>
      <c r="I504" s="184" t="str">
        <f>VLOOKUP(A504,'2018 GRC WC'!$C$9:$F$488,4,FALSE)</f>
        <v>RATE BASE</v>
      </c>
    </row>
    <row r="505" spans="1:9" x14ac:dyDescent="0.25">
      <c r="A505" s="89" t="s">
        <v>1317</v>
      </c>
      <c r="B505" s="125" t="str">
        <f>VLOOKUP(A505,'SAP Data'!$A$7:$B$2008,2,FALSE)</f>
        <v>CUST CONTR - COMM CO</v>
      </c>
      <c r="C505" s="121"/>
      <c r="D505" s="10">
        <v>3</v>
      </c>
      <c r="E505" s="123"/>
      <c r="F505" s="178" t="s">
        <v>1537</v>
      </c>
      <c r="G505" s="97"/>
      <c r="I505" s="184" t="str">
        <f>VLOOKUP(A505,'2018 GRC WC'!$C$9:$F$488,4,FALSE)</f>
        <v>RATE BASE</v>
      </c>
    </row>
    <row r="506" spans="1:9" x14ac:dyDescent="0.25">
      <c r="A506" s="89" t="s">
        <v>1319</v>
      </c>
      <c r="B506" s="125" t="str">
        <f>VLOOKUP(A506,'SAP Data'!$A$7:$B$2008,2,FALSE)</f>
        <v>CUST CONTR - OR IND</v>
      </c>
      <c r="C506" s="121"/>
      <c r="D506" s="10">
        <v>3</v>
      </c>
      <c r="E506" s="123"/>
      <c r="F506" s="178" t="s">
        <v>1537</v>
      </c>
      <c r="G506" s="97"/>
      <c r="I506" s="184" t="str">
        <f>VLOOKUP(A506,'2018 GRC WC'!$C$9:$F$488,4,FALSE)</f>
        <v>RATE BASE</v>
      </c>
    </row>
    <row r="507" spans="1:9" x14ac:dyDescent="0.25">
      <c r="A507" s="89" t="s">
        <v>1322</v>
      </c>
      <c r="B507" s="125" t="str">
        <f>VLOOKUP(A507,'SAP Data'!$A$7:$B$2008,2,FALSE)</f>
        <v>CUST CONTR - OR IND</v>
      </c>
      <c r="C507" s="121"/>
      <c r="D507" s="10">
        <v>3</v>
      </c>
      <c r="E507" s="123"/>
      <c r="F507" s="178" t="s">
        <v>1537</v>
      </c>
      <c r="G507" s="97"/>
      <c r="I507" s="184" t="str">
        <f>VLOOKUP(A507,'2018 GRC WC'!$C$9:$F$488,4,FALSE)</f>
        <v>RATE BASE</v>
      </c>
    </row>
    <row r="508" spans="1:9" x14ac:dyDescent="0.25">
      <c r="A508" s="89" t="s">
        <v>1375</v>
      </c>
      <c r="B508" s="125" t="str">
        <f>VLOOKUP(A508,'SAP Data'!$A$7:$B$2008,2,FALSE)</f>
        <v>ENVIRON. LIABILITIES</v>
      </c>
      <c r="C508" s="121"/>
      <c r="D508" s="10">
        <v>5</v>
      </c>
      <c r="E508" s="123"/>
      <c r="F508" s="178" t="s">
        <v>3982</v>
      </c>
      <c r="G508" s="97"/>
      <c r="I508" s="184" t="str">
        <f>VLOOKUP(A508,'2018 GRC WC'!$C$9:$F$488,4,FALSE)</f>
        <v>NON-OPERATING INVESTMENTS</v>
      </c>
    </row>
    <row r="509" spans="1:9" x14ac:dyDescent="0.25">
      <c r="A509" s="91" t="s">
        <v>3949</v>
      </c>
      <c r="B509" s="125" t="str">
        <f>VLOOKUP(A509,'SAP Data'!$A$7:$B$2008,2,FALSE)</f>
        <v>DFED INC - POSTRTMNT</v>
      </c>
      <c r="C509" s="121"/>
      <c r="D509" s="10">
        <v>2</v>
      </c>
      <c r="E509" s="123"/>
      <c r="F509" s="178" t="s">
        <v>1540</v>
      </c>
      <c r="G509" s="97"/>
      <c r="I509" s="184" t="e">
        <f>VLOOKUP(A509,'2018 GRC WC'!$C$9:$F$488,4,FALSE)</f>
        <v>#N/A</v>
      </c>
    </row>
    <row r="510" spans="1:9" x14ac:dyDescent="0.25">
      <c r="A510" s="89" t="s">
        <v>1378</v>
      </c>
      <c r="B510" s="125" t="str">
        <f>VLOOKUP(A510,'SAP Data'!$A$7:$B$2008,2,FALSE)</f>
        <v>Western States Liab</v>
      </c>
      <c r="C510" s="121"/>
      <c r="D510" s="10">
        <v>2</v>
      </c>
      <c r="E510" s="123"/>
      <c r="F510" s="178" t="s">
        <v>1540</v>
      </c>
      <c r="G510" s="97"/>
      <c r="I510" s="184" t="str">
        <f>VLOOKUP(A510,'2018 GRC WC'!$C$9:$F$488,4,FALSE)</f>
        <v>NON-OPERATING INVESTMENTS</v>
      </c>
    </row>
    <row r="511" spans="1:9" x14ac:dyDescent="0.25">
      <c r="A511" s="89" t="s">
        <v>1381</v>
      </c>
      <c r="B511" s="125" t="str">
        <f>VLOOKUP(A511,'SAP Data'!$A$7:$B$2008,2,FALSE)</f>
        <v>West States LT-contr</v>
      </c>
      <c r="C511" s="121"/>
      <c r="D511" s="10">
        <v>2</v>
      </c>
      <c r="E511" s="123"/>
      <c r="F511" s="178" t="s">
        <v>1540</v>
      </c>
      <c r="G511" s="97"/>
      <c r="I511" s="184" t="str">
        <f>VLOOKUP(A511,'2018 GRC WC'!$C$9:$F$488,4,FALSE)</f>
        <v>NON-OPERATING INVESTMENTS</v>
      </c>
    </row>
    <row r="512" spans="1:9" x14ac:dyDescent="0.25">
      <c r="A512" s="89" t="s">
        <v>1384</v>
      </c>
      <c r="B512" s="125" t="str">
        <f>VLOOKUP(A512,'SAP Data'!$A$7:$B$2008,2,FALSE)</f>
        <v>CWIPLiab-250TaylorHQ</v>
      </c>
      <c r="C512" s="121"/>
      <c r="D512" s="10">
        <v>2</v>
      </c>
      <c r="E512" s="123"/>
      <c r="F512" s="178" t="s">
        <v>1540</v>
      </c>
      <c r="G512" s="97"/>
      <c r="I512" s="184" t="str">
        <f>VLOOKUP(A512,'2018 GRC WC'!$C$9:$F$488,4,FALSE)</f>
        <v>NON-OPERATING INVESTMENTS</v>
      </c>
    </row>
    <row r="513" spans="1:9" x14ac:dyDescent="0.25">
      <c r="A513" s="89" t="s">
        <v>1124</v>
      </c>
      <c r="B513" s="125" t="str">
        <f>VLOOKUP(A513,'SAP Data'!$A$7:$B$2008,2,FALSE)</f>
        <v>LIABILITY CONS RECL</v>
      </c>
      <c r="C513" s="121" t="s">
        <v>4012</v>
      </c>
      <c r="D513" s="10">
        <v>5</v>
      </c>
      <c r="E513" s="123"/>
      <c r="F513" s="178" t="s">
        <v>3982</v>
      </c>
      <c r="G513" s="97"/>
      <c r="I513" s="184" t="str">
        <f>VLOOKUP(A513,'2018 GRC WC'!$C$9:$F$488,4,FALSE)</f>
        <v>CURRENT LIABILITIES</v>
      </c>
    </row>
    <row r="514" spans="1:9" x14ac:dyDescent="0.25">
      <c r="A514" s="89" t="s">
        <v>1240</v>
      </c>
      <c r="B514" s="125" t="str">
        <f>VLOOKUP(A514,'SAP Data'!$A$7:$B$2008,2,FALSE)</f>
        <v>LIABILITY CONS RECL</v>
      </c>
      <c r="C514" s="121" t="s">
        <v>4012</v>
      </c>
      <c r="D514" s="10">
        <v>5</v>
      </c>
      <c r="E514" s="123"/>
      <c r="F514" s="178" t="s">
        <v>3982</v>
      </c>
      <c r="G514" s="97"/>
      <c r="I514" s="184" t="str">
        <f>VLOOKUP(A514,'2018 GRC WC'!$C$9:$F$488,4,FALSE)</f>
        <v>CURRENT LIABILITIES</v>
      </c>
    </row>
    <row r="515" spans="1:9" x14ac:dyDescent="0.25">
      <c r="A515" s="89" t="s">
        <v>1242</v>
      </c>
      <c r="B515" s="125" t="str">
        <f>VLOOKUP(A515,'SAP Data'!$A$7:$B$2008,2,FALSE)</f>
        <v>N.Mist COH Reg. Liab</v>
      </c>
      <c r="C515" s="121" t="s">
        <v>3026</v>
      </c>
      <c r="D515" s="10">
        <v>3</v>
      </c>
      <c r="E515" s="123"/>
      <c r="F515" s="178" t="s">
        <v>1537</v>
      </c>
      <c r="G515" s="97"/>
      <c r="I515" s="184" t="str">
        <f>VLOOKUP(A515,'2018 GRC WC'!$C$9:$F$488,4,FALSE)</f>
        <v>NON-OPERATING INVESTMENTS</v>
      </c>
    </row>
    <row r="516" spans="1:9" x14ac:dyDescent="0.25">
      <c r="A516" s="91" t="s">
        <v>2998</v>
      </c>
      <c r="B516" s="125" t="str">
        <f>VLOOKUP(A516,'SAP Data'!$A$7:$B$2008,2,FALSE)</f>
        <v>DEFER NMIST EXPA CR</v>
      </c>
      <c r="C516" s="121" t="s">
        <v>3026</v>
      </c>
      <c r="D516" s="10">
        <v>3</v>
      </c>
      <c r="E516" s="123"/>
      <c r="F516" s="178" t="s">
        <v>1537</v>
      </c>
      <c r="G516" s="97"/>
      <c r="I516" s="184" t="e">
        <f>VLOOKUP(A516,'2018 GRC WC'!$C$9:$F$488,4,FALSE)</f>
        <v>#N/A</v>
      </c>
    </row>
    <row r="517" spans="1:9" x14ac:dyDescent="0.25">
      <c r="A517" s="89" t="s">
        <v>1245</v>
      </c>
      <c r="B517" s="125" t="str">
        <f>VLOOKUP(A517,'SAP Data'!$A$7:$B$2008,2,FALSE)</f>
        <v>Tax - EDIT -Plant LT</v>
      </c>
      <c r="C517" s="121"/>
      <c r="D517" s="10">
        <v>3</v>
      </c>
      <c r="E517" s="123"/>
      <c r="F517" s="178" t="s">
        <v>1537</v>
      </c>
      <c r="G517" s="97"/>
      <c r="I517" s="184" t="str">
        <f>VLOOKUP(A517,'2018 GRC WC'!$C$9:$F$488,4,FALSE)</f>
        <v>RATE BASE</v>
      </c>
    </row>
    <row r="518" spans="1:9" x14ac:dyDescent="0.25">
      <c r="A518" s="91" t="s">
        <v>2999</v>
      </c>
      <c r="B518" s="125" t="str">
        <f>VLOOKUP(A518,'SAP Data'!$A$7:$B$2008,2,FALSE)</f>
        <v>REG LIAB-TAX-EDIT-PL</v>
      </c>
      <c r="C518" s="121"/>
      <c r="D518" s="10">
        <v>3</v>
      </c>
      <c r="E518" s="123"/>
      <c r="F518" s="178" t="s">
        <v>1537</v>
      </c>
      <c r="G518" s="97"/>
      <c r="I518" s="184" t="e">
        <f>VLOOKUP(A518,'2018 GRC WC'!$C$9:$F$488,4,FALSE)</f>
        <v>#N/A</v>
      </c>
    </row>
    <row r="519" spans="1:9" x14ac:dyDescent="0.25">
      <c r="A519" s="91" t="s">
        <v>3000</v>
      </c>
      <c r="B519" s="125" t="str">
        <f>VLOOKUP(A519,'SAP Data'!$A$7:$B$2008,2,FALSE)</f>
        <v>REG LIAB-TAX-EDIT-GR</v>
      </c>
      <c r="C519" s="121"/>
      <c r="D519" s="10">
        <v>3</v>
      </c>
      <c r="E519" s="123"/>
      <c r="F519" s="178" t="s">
        <v>1537</v>
      </c>
      <c r="G519" s="97"/>
      <c r="I519" s="184" t="e">
        <f>VLOOKUP(A519,'2018 GRC WC'!$C$9:$F$488,4,FALSE)</f>
        <v>#N/A</v>
      </c>
    </row>
    <row r="520" spans="1:9" x14ac:dyDescent="0.25">
      <c r="A520" s="89" t="s">
        <v>1248</v>
      </c>
      <c r="B520" s="125" t="str">
        <f>VLOOKUP(A520,'SAP Data'!$A$7:$B$2008,2,FALSE)</f>
        <v>Tax - EDIT -Other LT</v>
      </c>
      <c r="C520" s="121"/>
      <c r="D520" s="10">
        <v>2</v>
      </c>
      <c r="E520" s="123"/>
      <c r="F520" s="178" t="s">
        <v>1540</v>
      </c>
      <c r="G520" s="97"/>
      <c r="I520" s="184" t="str">
        <f>VLOOKUP(A520,'2018 GRC WC'!$C$9:$F$488,4,FALSE)</f>
        <v>NON-OPERATING INVESTMENTS</v>
      </c>
    </row>
    <row r="521" spans="1:9" x14ac:dyDescent="0.25">
      <c r="A521" s="89" t="s">
        <v>1251</v>
      </c>
      <c r="B521" s="125" t="str">
        <f>VLOOKUP(A521,'SAP Data'!$A$7:$B$2008,2,FALSE)</f>
        <v>Tax -EDIT-Gas Res LT</v>
      </c>
      <c r="C521" s="121"/>
      <c r="D521" s="10">
        <v>3</v>
      </c>
      <c r="E521" s="123"/>
      <c r="F521" s="178" t="s">
        <v>1537</v>
      </c>
      <c r="G521" s="97"/>
      <c r="I521" s="184" t="str">
        <f>VLOOKUP(A521,'2018 GRC WC'!$C$9:$F$488,4,FALSE)</f>
        <v>RATE BASE</v>
      </c>
    </row>
    <row r="522" spans="1:9" x14ac:dyDescent="0.25">
      <c r="A522" s="89" t="s">
        <v>1254</v>
      </c>
      <c r="B522" s="125" t="str">
        <f>VLOOKUP(A522,'SAP Data'!$A$7:$B$2008,2,FALSE)</f>
        <v>Tx Rfrm Df-OR ROO-LT</v>
      </c>
      <c r="C522" s="121"/>
      <c r="D522" s="10">
        <v>2</v>
      </c>
      <c r="E522" s="123"/>
      <c r="F522" s="178" t="s">
        <v>1540</v>
      </c>
      <c r="G522" s="97"/>
      <c r="I522" s="184" t="str">
        <f>VLOOKUP(A522,'2018 GRC WC'!$C$9:$F$488,4,FALSE)</f>
        <v>NON-OPERATING INVESTMENTS</v>
      </c>
    </row>
    <row r="523" spans="1:9" x14ac:dyDescent="0.25">
      <c r="A523" s="89" t="s">
        <v>1257</v>
      </c>
      <c r="B523" s="125" t="str">
        <f>VLOOKUP(A523,'SAP Data'!$A$7:$B$2008,2,FALSE)</f>
        <v>Tx Rfrm Df-WA ROO-LT</v>
      </c>
      <c r="C523" s="121"/>
      <c r="D523" s="10">
        <v>2</v>
      </c>
      <c r="E523" s="123"/>
      <c r="F523" s="178" t="s">
        <v>1540</v>
      </c>
      <c r="G523" s="97"/>
      <c r="I523" s="184" t="str">
        <f>VLOOKUP(A523,'2018 GRC WC'!$C$9:$F$488,4,FALSE)</f>
        <v>NON-OPERATING INVESTMENTS</v>
      </c>
    </row>
    <row r="524" spans="1:9" x14ac:dyDescent="0.25">
      <c r="A524" s="91" t="s">
        <v>3001</v>
      </c>
      <c r="B524" s="125" t="str">
        <f>VLOOKUP(A524,'SAP Data'!$A$7:$B$2008,2,FALSE)</f>
        <v>WA INTERIM PER TAX A</v>
      </c>
      <c r="C524" s="121"/>
      <c r="D524" s="10">
        <v>2</v>
      </c>
      <c r="E524" s="123"/>
      <c r="F524" s="178" t="s">
        <v>1540</v>
      </c>
      <c r="G524" s="97"/>
      <c r="I524" s="184" t="e">
        <f>VLOOKUP(A524,'2018 GRC WC'!$C$9:$F$488,4,FALSE)</f>
        <v>#N/A</v>
      </c>
    </row>
    <row r="525" spans="1:9" x14ac:dyDescent="0.25">
      <c r="A525" s="89" t="s">
        <v>1260</v>
      </c>
      <c r="B525" s="125" t="str">
        <f>VLOOKUP(A525,'SAP Data'!$A$7:$B$2008,2,FALSE)</f>
        <v>Tx Rfrm Df-OR Rsv-LT</v>
      </c>
      <c r="C525" s="121"/>
      <c r="D525" s="10">
        <v>2</v>
      </c>
      <c r="E525" s="123"/>
      <c r="F525" s="178" t="s">
        <v>1540</v>
      </c>
      <c r="G525" s="97"/>
      <c r="I525" s="184" t="str">
        <f>VLOOKUP(A525,'2018 GRC WC'!$C$9:$F$488,4,FALSE)</f>
        <v>NON-OPERATING INVESTMENTS</v>
      </c>
    </row>
    <row r="526" spans="1:9" x14ac:dyDescent="0.25">
      <c r="A526" s="89" t="s">
        <v>1263</v>
      </c>
      <c r="B526" s="125" t="str">
        <f>VLOOKUP(A526,'SAP Data'!$A$7:$B$2008,2,FALSE)</f>
        <v>Tx Rfrm Df-WA Rsv-LT</v>
      </c>
      <c r="C526" s="121"/>
      <c r="D526" s="10">
        <v>2</v>
      </c>
      <c r="E526" s="123"/>
      <c r="F526" s="178" t="s">
        <v>1540</v>
      </c>
      <c r="G526" s="97"/>
      <c r="I526" s="184" t="str">
        <f>VLOOKUP(A526,'2018 GRC WC'!$C$9:$F$488,4,FALSE)</f>
        <v>NON-OPERATING INVESTMENTS</v>
      </c>
    </row>
    <row r="527" spans="1:9" x14ac:dyDescent="0.25">
      <c r="A527" s="89" t="s">
        <v>2811</v>
      </c>
      <c r="B527" s="125" t="str">
        <f>VLOOKUP(A527,'SAP Data'!$A$7:$B$2008,2,FALSE)</f>
        <v>Tax - EDIT -Plant ST</v>
      </c>
      <c r="C527" s="121"/>
      <c r="D527" s="10">
        <v>3</v>
      </c>
      <c r="E527" s="123"/>
      <c r="F527" s="178" t="s">
        <v>1537</v>
      </c>
      <c r="G527" s="97"/>
      <c r="I527" s="184" t="e">
        <f>VLOOKUP(A527,'2018 GRC WC'!$C$9:$F$488,4,FALSE)</f>
        <v>#N/A</v>
      </c>
    </row>
    <row r="528" spans="1:9" x14ac:dyDescent="0.25">
      <c r="A528" s="89" t="s">
        <v>2995</v>
      </c>
      <c r="B528" s="125" t="str">
        <f>VLOOKUP(A528,'SAP Data'!$A$7:$B$2008,2,FALSE)</f>
        <v>REG LIAB-TAX-EDIT-PL</v>
      </c>
      <c r="C528" s="121"/>
      <c r="D528" s="10">
        <v>3</v>
      </c>
      <c r="E528" s="123"/>
      <c r="F528" s="178" t="s">
        <v>1537</v>
      </c>
      <c r="G528" s="97"/>
      <c r="I528" s="184" t="e">
        <f>VLOOKUP(A528,'2018 GRC WC'!$C$9:$F$488,4,FALSE)</f>
        <v>#N/A</v>
      </c>
    </row>
    <row r="529" spans="1:9" x14ac:dyDescent="0.25">
      <c r="A529" s="89" t="s">
        <v>2996</v>
      </c>
      <c r="B529" s="125" t="str">
        <f>VLOOKUP(A529,'SAP Data'!$A$7:$B$2008,2,FALSE)</f>
        <v>REG LIAB-TAX-EDIT-GR</v>
      </c>
      <c r="C529" s="121"/>
      <c r="D529" s="10">
        <v>3</v>
      </c>
      <c r="E529" s="123"/>
      <c r="F529" s="178" t="s">
        <v>1537</v>
      </c>
      <c r="G529" s="97"/>
      <c r="I529" s="184" t="e">
        <f>VLOOKUP(A529,'2018 GRC WC'!$C$9:$F$488,4,FALSE)</f>
        <v>#N/A</v>
      </c>
    </row>
    <row r="530" spans="1:9" x14ac:dyDescent="0.25">
      <c r="A530" s="89" t="s">
        <v>2812</v>
      </c>
      <c r="B530" s="125" t="str">
        <f>VLOOKUP(A530,'SAP Data'!$A$7:$B$2008,2,FALSE)</f>
        <v>Tax - EDIT -Other ST</v>
      </c>
      <c r="C530" s="121"/>
      <c r="D530" s="10">
        <v>2</v>
      </c>
      <c r="E530" s="123"/>
      <c r="F530" s="178" t="s">
        <v>1540</v>
      </c>
      <c r="G530" s="97"/>
      <c r="I530" s="184" t="e">
        <f>VLOOKUP(A530,'2018 GRC WC'!$C$9:$F$488,4,FALSE)</f>
        <v>#N/A</v>
      </c>
    </row>
    <row r="531" spans="1:9" x14ac:dyDescent="0.25">
      <c r="A531" s="89" t="s">
        <v>2813</v>
      </c>
      <c r="B531" s="125" t="str">
        <f>VLOOKUP(A531,'SAP Data'!$A$7:$B$2008,2,FALSE)</f>
        <v>Tax -EDIT-Gas Res ST</v>
      </c>
      <c r="C531" s="121"/>
      <c r="D531" s="10">
        <v>3</v>
      </c>
      <c r="E531" s="123"/>
      <c r="F531" s="178" t="s">
        <v>1537</v>
      </c>
      <c r="G531" s="97"/>
      <c r="I531" s="184" t="e">
        <f>VLOOKUP(A531,'2018 GRC WC'!$C$9:$F$488,4,FALSE)</f>
        <v>#N/A</v>
      </c>
    </row>
    <row r="532" spans="1:9" x14ac:dyDescent="0.25">
      <c r="A532" s="89" t="s">
        <v>1127</v>
      </c>
      <c r="B532" s="125" t="str">
        <f>VLOOKUP(A532,'SAP Data'!$A$7:$B$2008,2,FALSE)</f>
        <v>STOR MARGIN SHARE-OR</v>
      </c>
      <c r="C532" s="121"/>
      <c r="D532" s="10">
        <v>2</v>
      </c>
      <c r="E532" s="123"/>
      <c r="F532" s="178" t="s">
        <v>1540</v>
      </c>
      <c r="G532" s="97"/>
      <c r="I532" s="184" t="str">
        <f>VLOOKUP(A532,'2018 GRC WC'!$C$9:$F$488,4,FALSE)</f>
        <v>NON-OPERATING INVESTMENTS</v>
      </c>
    </row>
    <row r="533" spans="1:9" x14ac:dyDescent="0.25">
      <c r="A533" s="89" t="s">
        <v>1130</v>
      </c>
      <c r="B533" s="125" t="str">
        <f>VLOOKUP(A533,'SAP Data'!$A$7:$B$2008,2,FALSE)</f>
        <v>STOR MARGIN SHARE-WA</v>
      </c>
      <c r="C533" s="121"/>
      <c r="D533" s="10">
        <v>2</v>
      </c>
      <c r="E533" s="123"/>
      <c r="F533" s="178" t="s">
        <v>1540</v>
      </c>
      <c r="G533" s="97"/>
      <c r="I533" s="184" t="str">
        <f>VLOOKUP(A533,'2018 GRC WC'!$C$9:$F$488,4,FALSE)</f>
        <v>NON-OPERATING INVESTMENTS</v>
      </c>
    </row>
    <row r="534" spans="1:9" x14ac:dyDescent="0.25">
      <c r="A534" s="89" t="s">
        <v>1133</v>
      </c>
      <c r="B534" s="125" t="str">
        <f>VLOOKUP(A534,'SAP Data'!$A$7:$B$2008,2,FALSE)</f>
        <v>UNREALIZED OPTIMIZAT</v>
      </c>
      <c r="C534" s="121" t="s">
        <v>4013</v>
      </c>
      <c r="D534" s="10">
        <v>2</v>
      </c>
      <c r="E534" s="123"/>
      <c r="F534" s="178" t="s">
        <v>1540</v>
      </c>
      <c r="G534" s="97"/>
      <c r="I534" s="184" t="str">
        <f>VLOOKUP(A534,'2018 GRC WC'!$C$9:$F$488,4,FALSE)</f>
        <v>NON-OPERATING INVESTMENTS</v>
      </c>
    </row>
    <row r="535" spans="1:9" x14ac:dyDescent="0.25">
      <c r="A535" s="89" t="s">
        <v>2817</v>
      </c>
      <c r="B535" s="125" t="str">
        <f>VLOOKUP(A535,'SAP Data'!$A$7:$B$2008,2,FALSE)</f>
        <v>PROP GAIN REFUND-OR</v>
      </c>
      <c r="C535" s="121"/>
      <c r="D535" s="10">
        <v>2</v>
      </c>
      <c r="E535" s="123"/>
      <c r="F535" s="178" t="s">
        <v>1540</v>
      </c>
      <c r="G535" s="97"/>
      <c r="I535" s="184" t="str">
        <f>VLOOKUP(A535,'2018 GRC WC'!$C$9:$F$488,4,FALSE)</f>
        <v>NON-OPERATING INVESTMENTS</v>
      </c>
    </row>
    <row r="536" spans="1:9" x14ac:dyDescent="0.25">
      <c r="A536" s="91" t="s">
        <v>2997</v>
      </c>
      <c r="B536" s="125" t="str">
        <f>VLOOKUP(A536,'SAP Data'!$A$7:$B$2008,2,FALSE)</f>
        <v>OR REV REQ TRUE-UP</v>
      </c>
      <c r="C536" s="121"/>
      <c r="D536" s="10">
        <v>2</v>
      </c>
      <c r="E536" s="123"/>
      <c r="F536" s="178" t="s">
        <v>1540</v>
      </c>
      <c r="G536" s="97"/>
      <c r="I536" s="184" t="e">
        <f>VLOOKUP(A536,'2018 GRC WC'!$C$9:$F$488,4,FALSE)</f>
        <v>#N/A</v>
      </c>
    </row>
    <row r="537" spans="1:9" x14ac:dyDescent="0.25">
      <c r="A537" s="89" t="s">
        <v>1266</v>
      </c>
      <c r="B537" s="125" t="str">
        <f>VLOOKUP(A537,'SAP Data'!$A$7:$B$2008,2,FALSE)</f>
        <v>LT STOR MRGN SH - OR</v>
      </c>
      <c r="C537" s="121"/>
      <c r="D537" s="10">
        <v>2</v>
      </c>
      <c r="E537" s="123"/>
      <c r="F537" s="178" t="s">
        <v>1540</v>
      </c>
      <c r="G537" s="97"/>
      <c r="I537" s="184" t="str">
        <f>VLOOKUP(A537,'2018 GRC WC'!$C$9:$F$488,4,FALSE)</f>
        <v>NON-OPERATING INVESTMENTS</v>
      </c>
    </row>
    <row r="538" spans="1:9" x14ac:dyDescent="0.25">
      <c r="A538" s="91" t="s">
        <v>3946</v>
      </c>
      <c r="B538" s="125" t="str">
        <f>VLOOKUP(A538,'SAP Data'!$A$7:$B$2008,2,FALSE)</f>
        <v>PROP SALE REFUNDS-OR</v>
      </c>
      <c r="C538" s="121"/>
      <c r="D538" s="10">
        <v>2</v>
      </c>
      <c r="E538" s="123"/>
      <c r="F538" s="178" t="s">
        <v>1540</v>
      </c>
      <c r="G538" s="97"/>
      <c r="I538" s="184" t="e">
        <f>VLOOKUP(A538,'2018 GRC WC'!$C$9:$F$488,4,FALSE)</f>
        <v>#N/A</v>
      </c>
    </row>
    <row r="539" spans="1:9" x14ac:dyDescent="0.25">
      <c r="A539" s="91" t="s">
        <v>4009</v>
      </c>
      <c r="B539" s="125" t="s">
        <v>3582</v>
      </c>
      <c r="C539" s="121"/>
      <c r="D539" s="10">
        <v>2</v>
      </c>
      <c r="E539" s="123"/>
      <c r="F539" s="178" t="s">
        <v>1540</v>
      </c>
      <c r="G539" s="97"/>
      <c r="I539" s="184" t="e">
        <f>VLOOKUP(A539,'2018 GRC WC'!$C$9:$F$488,4,FALSE)</f>
        <v>#N/A</v>
      </c>
    </row>
    <row r="540" spans="1:9" x14ac:dyDescent="0.25">
      <c r="A540" s="91" t="s">
        <v>3947</v>
      </c>
      <c r="B540" s="125" t="str">
        <f>VLOOKUP(A540,'SAP Data'!$A$7:$B$2008,2,FALSE)</f>
        <v>SALE OF OPS LHI-DEFE</v>
      </c>
      <c r="C540" s="121"/>
      <c r="D540" s="10">
        <v>2</v>
      </c>
      <c r="E540" s="123"/>
      <c r="F540" s="178" t="s">
        <v>1540</v>
      </c>
      <c r="G540" s="97"/>
      <c r="I540" s="184" t="e">
        <f>VLOOKUP(A540,'2018 GRC WC'!$C$9:$F$488,4,FALSE)</f>
        <v>#N/A</v>
      </c>
    </row>
    <row r="541" spans="1:9" x14ac:dyDescent="0.25">
      <c r="A541" s="89" t="s">
        <v>2908</v>
      </c>
      <c r="B541" s="125" t="str">
        <f>VLOOKUP(A541,'SAP Data'!$A$7:$B$2008,2,FALSE)</f>
        <v>N. MIST ST DEF GAIN</v>
      </c>
      <c r="C541" s="121" t="s">
        <v>3026</v>
      </c>
      <c r="D541" s="10">
        <v>3</v>
      </c>
      <c r="E541" s="123"/>
      <c r="F541" s="178" t="s">
        <v>1537</v>
      </c>
      <c r="G541" s="97"/>
      <c r="I541" s="184" t="e">
        <f>VLOOKUP(A541,'2018 GRC WC'!$C$9:$F$488,4,FALSE)</f>
        <v>#N/A</v>
      </c>
    </row>
    <row r="542" spans="1:9" x14ac:dyDescent="0.25">
      <c r="A542" s="89" t="s">
        <v>2909</v>
      </c>
      <c r="B542" s="125" t="str">
        <f>VLOOKUP(A542,'SAP Data'!$A$7:$B$2008,2,FALSE)</f>
        <v>N. MIST LT DEF GAIN</v>
      </c>
      <c r="C542" s="121" t="s">
        <v>3026</v>
      </c>
      <c r="D542" s="10">
        <v>3</v>
      </c>
      <c r="E542" s="123"/>
      <c r="F542" s="178" t="s">
        <v>1537</v>
      </c>
      <c r="G542" s="97"/>
      <c r="I542" s="184" t="e">
        <f>VLOOKUP(A542,'2018 GRC WC'!$C$9:$F$488,4,FALSE)</f>
        <v>#N/A</v>
      </c>
    </row>
    <row r="543" spans="1:9" x14ac:dyDescent="0.25">
      <c r="A543" s="89" t="s">
        <v>1280</v>
      </c>
      <c r="B543" s="125" t="str">
        <f>VLOOKUP(A543,'SAP Data'!$A$7:$B$2008,2,FALSE)</f>
        <v>FAS 133 LT REG GNS</v>
      </c>
      <c r="C543" s="121" t="s">
        <v>4014</v>
      </c>
      <c r="D543" s="10">
        <v>2</v>
      </c>
      <c r="E543" s="123"/>
      <c r="F543" s="178" t="s">
        <v>1540</v>
      </c>
      <c r="G543" s="97"/>
      <c r="I543" s="184" t="str">
        <f>VLOOKUP(A543,'2018 GRC WC'!$C$9:$F$488,4,FALSE)</f>
        <v>NON-OPERATING INVESTMENTS</v>
      </c>
    </row>
    <row r="544" spans="1:9" x14ac:dyDescent="0.25">
      <c r="A544" s="89" t="s">
        <v>1283</v>
      </c>
      <c r="B544" s="125" t="str">
        <f>VLOOKUP(A544,'SAP Data'!$A$7:$B$2008,2,FALSE)</f>
        <v>FAS 133 LT REG GNS</v>
      </c>
      <c r="C544" s="121" t="s">
        <v>4014</v>
      </c>
      <c r="D544" s="10">
        <v>2</v>
      </c>
      <c r="E544" s="123"/>
      <c r="F544" s="178" t="s">
        <v>1540</v>
      </c>
      <c r="G544" s="97"/>
      <c r="I544" s="184" t="str">
        <f>VLOOKUP(A544,'2018 GRC WC'!$C$9:$F$488,4,FALSE)</f>
        <v>NON-OPERATING INVESTMENTS</v>
      </c>
    </row>
    <row r="545" spans="1:9" x14ac:dyDescent="0.25">
      <c r="A545" s="89" t="s">
        <v>1285</v>
      </c>
      <c r="B545" s="125" t="str">
        <f>VLOOKUP(A545,'SAP Data'!$A$7:$B$2008,2,FALSE)</f>
        <v>PHY OPT LT GAINS REG</v>
      </c>
      <c r="C545" s="121" t="s">
        <v>4013</v>
      </c>
      <c r="D545" s="10">
        <v>2</v>
      </c>
      <c r="E545" s="123"/>
      <c r="F545" s="178" t="s">
        <v>1540</v>
      </c>
      <c r="G545" s="97"/>
      <c r="I545" s="184" t="str">
        <f>VLOOKUP(A545,'2018 GRC WC'!$C$9:$F$488,4,FALSE)</f>
        <v>NON-OPERATING INVESTMENTS</v>
      </c>
    </row>
    <row r="546" spans="1:9" x14ac:dyDescent="0.25">
      <c r="A546" s="89" t="s">
        <v>1136</v>
      </c>
      <c r="B546" s="125" t="str">
        <f>VLOOKUP(A546,'SAP Data'!$A$7:$B$2008,2,FALSE)</f>
        <v>FAS 133 ST REG GNS</v>
      </c>
      <c r="C546" s="121" t="s">
        <v>4014</v>
      </c>
      <c r="D546" s="10">
        <v>2</v>
      </c>
      <c r="E546" s="123"/>
      <c r="F546" s="178" t="s">
        <v>1540</v>
      </c>
      <c r="G546" s="97"/>
      <c r="I546" s="184" t="str">
        <f>VLOOKUP(A546,'2018 GRC WC'!$C$9:$F$488,4,FALSE)</f>
        <v>NON-OPERATING INVESTMENTS</v>
      </c>
    </row>
    <row r="547" spans="1:9" x14ac:dyDescent="0.25">
      <c r="A547" s="89" t="s">
        <v>1139</v>
      </c>
      <c r="B547" s="125" t="str">
        <f>VLOOKUP(A547,'SAP Data'!$A$7:$B$2008,2,FALSE)</f>
        <v>FAS 133 ST REG GNS</v>
      </c>
      <c r="C547" s="121" t="s">
        <v>4014</v>
      </c>
      <c r="D547" s="10">
        <v>2</v>
      </c>
      <c r="E547" s="123"/>
      <c r="F547" s="178" t="s">
        <v>1540</v>
      </c>
      <c r="G547" s="97"/>
      <c r="I547" s="184" t="str">
        <f>VLOOKUP(A547,'2018 GRC WC'!$C$9:$F$488,4,FALSE)</f>
        <v>NON-OPERATING INVESTMENTS</v>
      </c>
    </row>
    <row r="548" spans="1:9" x14ac:dyDescent="0.25">
      <c r="A548" s="89" t="s">
        <v>1141</v>
      </c>
      <c r="B548" s="125" t="str">
        <f>VLOOKUP(A548,'SAP Data'!$A$7:$B$2008,2,FALSE)</f>
        <v>PHY OPT ST GAINS REG</v>
      </c>
      <c r="C548" s="121" t="s">
        <v>4013</v>
      </c>
      <c r="D548" s="10">
        <v>2</v>
      </c>
      <c r="E548" s="123"/>
      <c r="F548" s="178" t="s">
        <v>1540</v>
      </c>
      <c r="G548" s="97"/>
      <c r="I548" s="184" t="str">
        <f>VLOOKUP(A548,'2018 GRC WC'!$C$9:$F$488,4,FALSE)</f>
        <v>NON-OPERATING INVESTMENTS</v>
      </c>
    </row>
    <row r="549" spans="1:9" x14ac:dyDescent="0.25">
      <c r="A549" s="89" t="s">
        <v>1172</v>
      </c>
      <c r="B549" s="125" t="str">
        <f>VLOOKUP(A549,'SAP Data'!$A$7:$B$2008,2,FALSE)</f>
        <v>DEFD INV TAX CREDIT</v>
      </c>
      <c r="C549" s="121"/>
      <c r="D549" s="10">
        <v>1</v>
      </c>
      <c r="E549" s="123"/>
      <c r="F549" s="178" t="s">
        <v>1460</v>
      </c>
      <c r="G549" s="97"/>
      <c r="I549" s="184" t="str">
        <f>VLOOKUP(A549,'2018 GRC WC'!$C$9:$F$488,4,FALSE)</f>
        <v>AVERAGE INVESTED CAPITAL</v>
      </c>
    </row>
    <row r="550" spans="1:9" x14ac:dyDescent="0.25">
      <c r="A550" s="89" t="s">
        <v>1387</v>
      </c>
      <c r="B550" s="125" t="str">
        <f>VLOOKUP(A550,'SAP Data'!$A$7:$B$2008,2,FALSE)</f>
        <v>AUTO SELF-INSURANCE</v>
      </c>
      <c r="C550" s="121"/>
      <c r="D550" s="10">
        <v>5</v>
      </c>
      <c r="E550" s="123"/>
      <c r="F550" s="178" t="s">
        <v>3982</v>
      </c>
      <c r="G550" s="97"/>
      <c r="I550" s="184" t="str">
        <f>VLOOKUP(A550,'2018 GRC WC'!$C$9:$F$488,4,FALSE)</f>
        <v>CURRENT LIABILITIES</v>
      </c>
    </row>
    <row r="551" spans="1:9" x14ac:dyDescent="0.25">
      <c r="A551" s="89" t="s">
        <v>1390</v>
      </c>
      <c r="B551" s="125" t="str">
        <f>VLOOKUP(A551,'SAP Data'!$A$7:$B$2008,2,FALSE)</f>
        <v>INJ &amp; DAMAGE RES-OPE</v>
      </c>
      <c r="C551" s="121"/>
      <c r="D551" s="10">
        <v>5</v>
      </c>
      <c r="E551" s="123"/>
      <c r="F551" s="178" t="s">
        <v>3982</v>
      </c>
      <c r="G551" s="97"/>
      <c r="I551" s="184" t="str">
        <f>VLOOKUP(A551,'2018 GRC WC'!$C$9:$F$488,4,FALSE)</f>
        <v>CURRENT LIABILITIES</v>
      </c>
    </row>
    <row r="552" spans="1:9" x14ac:dyDescent="0.25">
      <c r="A552" s="89" t="s">
        <v>1393</v>
      </c>
      <c r="B552" s="125" t="str">
        <f>VLOOKUP(A552,'SAP Data'!$A$7:$B$2008,2,FALSE)</f>
        <v>INJ &amp; DAMAGE RES-CON</v>
      </c>
      <c r="C552" s="121"/>
      <c r="D552" s="10">
        <v>5</v>
      </c>
      <c r="E552" s="123"/>
      <c r="F552" s="178" t="s">
        <v>3982</v>
      </c>
      <c r="G552" s="97"/>
      <c r="I552" s="184" t="str">
        <f>VLOOKUP(A552,'2018 GRC WC'!$C$9:$F$488,4,FALSE)</f>
        <v>CURRENT LIABILITIES</v>
      </c>
    </row>
    <row r="553" spans="1:9" x14ac:dyDescent="0.25">
      <c r="A553" s="89" t="s">
        <v>1396</v>
      </c>
      <c r="B553" s="125" t="str">
        <f>VLOOKUP(A553,'SAP Data'!$A$7:$B$2008,2,FALSE)</f>
        <v>INJ &amp; DAMAGE RES-HR</v>
      </c>
      <c r="C553" s="121"/>
      <c r="D553" s="10">
        <v>5</v>
      </c>
      <c r="E553" s="123"/>
      <c r="F553" s="178" t="s">
        <v>3982</v>
      </c>
      <c r="G553" s="97"/>
      <c r="I553" s="184" t="str">
        <f>VLOOKUP(A553,'2018 GRC WC'!$C$9:$F$488,4,FALSE)</f>
        <v>CURRENT LIABILITIES</v>
      </c>
    </row>
    <row r="554" spans="1:9" x14ac:dyDescent="0.25">
      <c r="A554" s="89" t="s">
        <v>1399</v>
      </c>
      <c r="B554" s="125" t="str">
        <f>VLOOKUP(A554,'SAP Data'!$A$7:$B$2008,2,FALSE)</f>
        <v>INJ &amp; DAM RES-EXTRAO</v>
      </c>
      <c r="C554" s="121"/>
      <c r="D554" s="10">
        <v>5</v>
      </c>
      <c r="E554" s="123"/>
      <c r="F554" s="178" t="s">
        <v>3982</v>
      </c>
      <c r="G554" s="97"/>
      <c r="I554" s="184" t="str">
        <f>VLOOKUP(A554,'2018 GRC WC'!$C$9:$F$488,4,FALSE)</f>
        <v>CURRENT LIABILITIES</v>
      </c>
    </row>
    <row r="555" spans="1:9" x14ac:dyDescent="0.25">
      <c r="A555" s="89" t="s">
        <v>1402</v>
      </c>
      <c r="B555" s="125" t="str">
        <f>VLOOKUP(A555,'SAP Data'!$A$7:$B$2008,2,FALSE)</f>
        <v>INJ &amp; DAM RES-EXT-GA</v>
      </c>
      <c r="C555" s="121"/>
      <c r="D555" s="10">
        <v>2</v>
      </c>
      <c r="E555" s="123"/>
      <c r="F555" s="178" t="s">
        <v>1540</v>
      </c>
      <c r="G555" s="97"/>
      <c r="I555" s="184" t="str">
        <f>VLOOKUP(A555,'2018 GRC WC'!$C$9:$F$488,4,FALSE)</f>
        <v>NON-OPERATING INVESTMENTS</v>
      </c>
    </row>
    <row r="556" spans="1:9" x14ac:dyDescent="0.25">
      <c r="A556" s="89" t="s">
        <v>1405</v>
      </c>
      <c r="B556" s="125" t="str">
        <f>VLOOKUP(A556,'SAP Data'!$A$7:$B$2008,2,FALSE)</f>
        <v>INJ &amp; DAM RES-EUG</v>
      </c>
      <c r="C556" s="121"/>
      <c r="D556" s="10">
        <v>2</v>
      </c>
      <c r="E556" s="123"/>
      <c r="F556" s="178" t="s">
        <v>1540</v>
      </c>
      <c r="G556" s="97"/>
      <c r="I556" s="184" t="str">
        <f>VLOOKUP(A556,'2018 GRC WC'!$C$9:$F$488,4,FALSE)</f>
        <v>NON-OPERATING INVESTMENTS</v>
      </c>
    </row>
    <row r="557" spans="1:9" x14ac:dyDescent="0.25">
      <c r="A557" s="89" t="s">
        <v>1408</v>
      </c>
      <c r="B557" s="125" t="str">
        <f>VLOOKUP(A557,'SAP Data'!$A$7:$B$2008,2,FALSE)</f>
        <v>INJ &amp; DAM RES-EXT-WA</v>
      </c>
      <c r="C557" s="121"/>
      <c r="D557" s="10">
        <v>2</v>
      </c>
      <c r="E557" s="123"/>
      <c r="F557" s="178" t="s">
        <v>1540</v>
      </c>
      <c r="G557" s="97"/>
      <c r="I557" s="184" t="str">
        <f>VLOOKUP(A557,'2018 GRC WC'!$C$9:$F$488,4,FALSE)</f>
        <v>NON-OPERATING INVESTMENTS</v>
      </c>
    </row>
    <row r="558" spans="1:9" x14ac:dyDescent="0.25">
      <c r="A558" s="89" t="s">
        <v>1411</v>
      </c>
      <c r="B558" s="125" t="str">
        <f>VLOOKUP(A558,'SAP Data'!$A$7:$B$2008,2,FALSE)</f>
        <v>INJ &amp; DAM INS-EXT HA</v>
      </c>
      <c r="C558" s="121"/>
      <c r="D558" s="10">
        <v>2</v>
      </c>
      <c r="E558" s="123"/>
      <c r="F558" s="178" t="s">
        <v>1540</v>
      </c>
      <c r="G558" s="97"/>
      <c r="I558" s="184" t="str">
        <f>VLOOKUP(A558,'2018 GRC WC'!$C$9:$F$488,4,FALSE)</f>
        <v>NON-OPERATING INVESTMENTS</v>
      </c>
    </row>
    <row r="559" spans="1:9" x14ac:dyDescent="0.25">
      <c r="A559" s="89" t="s">
        <v>1414</v>
      </c>
      <c r="B559" s="125" t="str">
        <f>VLOOKUP(A559,'SAP Data'!$A$7:$B$2008,2,FALSE)</f>
        <v>INJ &amp; DAM RES-EXT OR</v>
      </c>
      <c r="C559" s="121"/>
      <c r="D559" s="10">
        <v>2</v>
      </c>
      <c r="E559" s="123"/>
      <c r="F559" s="178" t="s">
        <v>1540</v>
      </c>
      <c r="G559" s="97"/>
      <c r="I559" s="184" t="str">
        <f>VLOOKUP(A559,'2018 GRC WC'!$C$9:$F$488,4,FALSE)</f>
        <v>NON-OPERATING INVESTMENTS</v>
      </c>
    </row>
    <row r="560" spans="1:9" x14ac:dyDescent="0.25">
      <c r="A560" s="89" t="s">
        <v>1417</v>
      </c>
      <c r="B560" s="125" t="str">
        <f>VLOOKUP(A560,'SAP Data'!$A$7:$B$2008,2,FALSE)</f>
        <v>INJ &amp; DAM RES-EXT TA</v>
      </c>
      <c r="C560" s="121"/>
      <c r="D560" s="10">
        <v>2</v>
      </c>
      <c r="E560" s="123"/>
      <c r="F560" s="178" t="s">
        <v>1540</v>
      </c>
      <c r="G560" s="97"/>
      <c r="I560" s="184" t="str">
        <f>VLOOKUP(A560,'2018 GRC WC'!$C$9:$F$488,4,FALSE)</f>
        <v>NON-OPERATING INVESTMENTS</v>
      </c>
    </row>
    <row r="561" spans="1:9" x14ac:dyDescent="0.25">
      <c r="A561" s="89" t="s">
        <v>1420</v>
      </c>
      <c r="B561" s="125" t="str">
        <f>VLOOKUP(A561,'SAP Data'!$A$7:$B$2008,2,FALSE)</f>
        <v>INJ &amp; DAM RES-ENV CE</v>
      </c>
      <c r="C561" s="121"/>
      <c r="D561" s="10">
        <v>2</v>
      </c>
      <c r="E561" s="123"/>
      <c r="F561" s="178" t="s">
        <v>1540</v>
      </c>
      <c r="G561" s="97"/>
      <c r="I561" s="184" t="str">
        <f>VLOOKUP(A561,'2018 GRC WC'!$C$9:$F$488,4,FALSE)</f>
        <v>NON-OPERATING INVESTMENTS</v>
      </c>
    </row>
    <row r="562" spans="1:9" x14ac:dyDescent="0.25">
      <c r="A562" s="89" t="s">
        <v>1423</v>
      </c>
      <c r="B562" s="125" t="str">
        <f>VLOOKUP(A562,'SAP Data'!$A$7:$B$2008,2,FALSE)</f>
        <v>INJ &amp; DAM RES-FRONT</v>
      </c>
      <c r="C562" s="121"/>
      <c r="D562" s="10">
        <v>2</v>
      </c>
      <c r="E562" s="123"/>
      <c r="F562" s="178" t="s">
        <v>1540</v>
      </c>
      <c r="G562" s="97"/>
      <c r="I562" s="184" t="str">
        <f>VLOOKUP(A562,'2018 GRC WC'!$C$9:$F$488,4,FALSE)</f>
        <v>NON-OPERATING INVESTMENTS</v>
      </c>
    </row>
    <row r="563" spans="1:9" x14ac:dyDescent="0.25">
      <c r="A563" s="89" t="s">
        <v>1426</v>
      </c>
      <c r="B563" s="125" t="str">
        <f>VLOOKUP(A563,'SAP Data'!$A$7:$B$2008,2,FALSE)</f>
        <v>INJ &amp; DAM RES-FR AM</v>
      </c>
      <c r="C563" s="121"/>
      <c r="D563" s="10">
        <v>2</v>
      </c>
      <c r="E563" s="123"/>
      <c r="F563" s="178" t="s">
        <v>1540</v>
      </c>
      <c r="G563" s="97"/>
      <c r="I563" s="184" t="str">
        <f>VLOOKUP(A563,'2018 GRC WC'!$C$9:$F$488,4,FALSE)</f>
        <v>NON-OPERATING INVESTMENTS</v>
      </c>
    </row>
    <row r="564" spans="1:9" x14ac:dyDescent="0.25">
      <c r="A564" s="89" t="s">
        <v>1429</v>
      </c>
      <c r="B564" s="125" t="str">
        <f>VLOOKUP(A564,'SAP Data'!$A$7:$B$2008,2,FALSE)</f>
        <v>RES OFFSET - ENV GAS</v>
      </c>
      <c r="C564" s="121"/>
      <c r="D564" s="10">
        <v>2</v>
      </c>
      <c r="E564" s="123"/>
      <c r="F564" s="178" t="s">
        <v>1540</v>
      </c>
      <c r="G564" s="97"/>
      <c r="I564" s="184" t="str">
        <f>VLOOKUP(A564,'2018 GRC WC'!$C$9:$F$488,4,FALSE)</f>
        <v>NON-OPERATING INVESTMENTS</v>
      </c>
    </row>
    <row r="565" spans="1:9" x14ac:dyDescent="0.25">
      <c r="A565" s="89" t="s">
        <v>1432</v>
      </c>
      <c r="B565" s="125" t="str">
        <f>VLOOKUP(A565,'SAP Data'!$A$7:$B$2008,2,FALSE)</f>
        <v>RES OFFSET - ENV SIL</v>
      </c>
      <c r="C565" s="121"/>
      <c r="D565" s="10">
        <v>2</v>
      </c>
      <c r="E565" s="123"/>
      <c r="F565" s="178" t="s">
        <v>1540</v>
      </c>
      <c r="G565" s="97"/>
      <c r="I565" s="184" t="str">
        <f>VLOOKUP(A565,'2018 GRC WC'!$C$9:$F$488,4,FALSE)</f>
        <v>NON-OPERATING INVESTMENTS</v>
      </c>
    </row>
    <row r="566" spans="1:9" x14ac:dyDescent="0.25">
      <c r="A566" s="89" t="s">
        <v>1435</v>
      </c>
      <c r="B566" s="125" t="str">
        <f>VLOOKUP(A566,'SAP Data'!$A$7:$B$2008,2,FALSE)</f>
        <v>RES OFFSET - ENV HAR</v>
      </c>
      <c r="C566" s="121"/>
      <c r="D566" s="10">
        <v>2</v>
      </c>
      <c r="E566" s="123"/>
      <c r="F566" s="178" t="s">
        <v>1540</v>
      </c>
      <c r="G566" s="97"/>
      <c r="I566" s="184" t="str">
        <f>VLOOKUP(A566,'2018 GRC WC'!$C$9:$F$488,4,FALSE)</f>
        <v>NON-OPERATING INVESTMENTS</v>
      </c>
    </row>
    <row r="567" spans="1:9" x14ac:dyDescent="0.25">
      <c r="A567" s="89" t="s">
        <v>1438</v>
      </c>
      <c r="B567" s="125" t="str">
        <f>VLOOKUP(A567,'SAP Data'!$A$7:$B$2008,2,FALSE)</f>
        <v>RES OFFSET - ENV TAR</v>
      </c>
      <c r="C567" s="121"/>
      <c r="D567" s="10">
        <v>2</v>
      </c>
      <c r="E567" s="123"/>
      <c r="F567" s="178" t="s">
        <v>1540</v>
      </c>
      <c r="G567" s="97"/>
      <c r="I567" s="184" t="str">
        <f>VLOOKUP(A567,'2018 GRC WC'!$C$9:$F$488,4,FALSE)</f>
        <v>NON-OPERATING INVESTMENTS</v>
      </c>
    </row>
    <row r="568" spans="1:9" x14ac:dyDescent="0.25">
      <c r="A568" s="89" t="s">
        <v>1441</v>
      </c>
      <c r="B568" s="125" t="str">
        <f>VLOOKUP(A568,'SAP Data'!$A$7:$B$2008,2,FALSE)</f>
        <v>RES OFFSET - ENV EUG</v>
      </c>
      <c r="C568" s="121"/>
      <c r="D568" s="10">
        <v>2</v>
      </c>
      <c r="E568" s="123"/>
      <c r="F568" s="178" t="s">
        <v>1540</v>
      </c>
      <c r="G568" s="97"/>
      <c r="I568" s="184" t="str">
        <f>VLOOKUP(A568,'2018 GRC WC'!$C$9:$F$488,4,FALSE)</f>
        <v>NON-OPERATING INVESTMENTS</v>
      </c>
    </row>
    <row r="569" spans="1:9" x14ac:dyDescent="0.25">
      <c r="A569" s="89" t="s">
        <v>1444</v>
      </c>
      <c r="B569" s="125" t="str">
        <f>VLOOKUP(A569,'SAP Data'!$A$7:$B$2008,2,FALSE)</f>
        <v>RES OFFSET - ENV FRO</v>
      </c>
      <c r="C569" s="121"/>
      <c r="D569" s="10">
        <v>2</v>
      </c>
      <c r="E569" s="123"/>
      <c r="F569" s="178" t="s">
        <v>1540</v>
      </c>
      <c r="G569" s="97"/>
      <c r="I569" s="184" t="str">
        <f>VLOOKUP(A569,'2018 GRC WC'!$C$9:$F$488,4,FALSE)</f>
        <v>NON-OPERATING INVESTMENTS</v>
      </c>
    </row>
    <row r="570" spans="1:9" x14ac:dyDescent="0.25">
      <c r="A570" s="89" t="s">
        <v>1447</v>
      </c>
      <c r="B570" s="125" t="str">
        <f>VLOOKUP(A570,'SAP Data'!$A$7:$B$2008,2,FALSE)</f>
        <v>RES OFFSET - ENV STE</v>
      </c>
      <c r="C570" s="121"/>
      <c r="D570" s="10">
        <v>2</v>
      </c>
      <c r="E570" s="123"/>
      <c r="F570" s="178" t="s">
        <v>1540</v>
      </c>
      <c r="G570" s="97"/>
      <c r="I570" s="184" t="str">
        <f>VLOOKUP(A570,'2018 GRC WC'!$C$9:$F$488,4,FALSE)</f>
        <v>NON-OPERATING INVESTMENTS</v>
      </c>
    </row>
    <row r="571" spans="1:9" x14ac:dyDescent="0.25">
      <c r="A571" s="89" t="s">
        <v>1450</v>
      </c>
      <c r="B571" s="125" t="str">
        <f>VLOOKUP(A571,'SAP Data'!$A$7:$B$2008,2,FALSE)</f>
        <v>RES OFFSET - ENV CRT</v>
      </c>
      <c r="C571" s="121"/>
      <c r="D571" s="10">
        <v>2</v>
      </c>
      <c r="E571" s="123"/>
      <c r="F571" s="178" t="s">
        <v>1540</v>
      </c>
      <c r="G571" s="97"/>
      <c r="I571" s="184" t="str">
        <f>VLOOKUP(A571,'2018 GRC WC'!$C$9:$F$488,4,FALSE)</f>
        <v>NON-OPERATING INVESTMENTS</v>
      </c>
    </row>
    <row r="572" spans="1:9" x14ac:dyDescent="0.25">
      <c r="A572" s="89" t="s">
        <v>1453</v>
      </c>
      <c r="B572" s="125" t="str">
        <f>VLOOKUP(A572,'SAP Data'!$A$7:$B$2008,2,FALSE)</f>
        <v>RES OFFSET - FR AMER</v>
      </c>
      <c r="C572" s="121"/>
      <c r="D572" s="10">
        <v>2</v>
      </c>
      <c r="E572" s="123"/>
      <c r="F572" s="178" t="s">
        <v>1540</v>
      </c>
      <c r="G572" s="97"/>
      <c r="I572" s="184" t="str">
        <f>VLOOKUP(A572,'2018 GRC WC'!$C$9:$F$488,4,FALSE)</f>
        <v>NON-OPERATING INVESTMENTS</v>
      </c>
    </row>
    <row r="573" spans="1:9" x14ac:dyDescent="0.25">
      <c r="A573" s="89" t="s">
        <v>1324</v>
      </c>
      <c r="B573" s="125" t="str">
        <f>VLOOKUP(A573,'SAP Data'!$A$7:$B$2008,2,FALSE)</f>
        <v>FAS133 L.T. LOSS SW&amp;</v>
      </c>
      <c r="C573" s="121" t="s">
        <v>4014</v>
      </c>
      <c r="D573" s="10">
        <v>2</v>
      </c>
      <c r="E573" s="123"/>
      <c r="F573" s="178" t="s">
        <v>1540</v>
      </c>
      <c r="G573" s="97"/>
      <c r="I573" s="184" t="str">
        <f>VLOOKUP(A573,'2018 GRC WC'!$C$9:$F$488,4,FALSE)</f>
        <v>NON-OPERATING INVESTMENTS</v>
      </c>
    </row>
    <row r="574" spans="1:9" x14ac:dyDescent="0.25">
      <c r="A574" s="89" t="s">
        <v>1327</v>
      </c>
      <c r="B574" s="125" t="str">
        <f>VLOOKUP(A574,'SAP Data'!$A$7:$B$2008,2,FALSE)</f>
        <v>FAS133 L.T. LOSS PHY</v>
      </c>
      <c r="C574" s="121" t="s">
        <v>4014</v>
      </c>
      <c r="D574" s="10">
        <v>2</v>
      </c>
      <c r="E574" s="123"/>
      <c r="F574" s="178" t="s">
        <v>1540</v>
      </c>
      <c r="G574" s="97"/>
      <c r="I574" s="184" t="str">
        <f>VLOOKUP(A574,'2018 GRC WC'!$C$9:$F$488,4,FALSE)</f>
        <v>NON-OPERATING INVESTMENTS</v>
      </c>
    </row>
    <row r="575" spans="1:9" x14ac:dyDescent="0.25">
      <c r="A575" s="91" t="s">
        <v>3948</v>
      </c>
      <c r="B575" s="125" t="str">
        <f>VLOOKUP(A575,'SAP Data'!$A$7:$B$2008,2,FALSE)</f>
        <v>PHY OPTIONS LT LOSS</v>
      </c>
      <c r="C575" s="121" t="s">
        <v>4013</v>
      </c>
      <c r="D575" s="10">
        <v>2</v>
      </c>
      <c r="E575" s="123"/>
      <c r="F575" s="178" t="s">
        <v>1540</v>
      </c>
      <c r="G575" s="97"/>
      <c r="I575" s="184" t="e">
        <f>VLOOKUP(A575,'2018 GRC WC'!$C$9:$F$488,4,FALSE)</f>
        <v>#N/A</v>
      </c>
    </row>
    <row r="576" spans="1:9" x14ac:dyDescent="0.25">
      <c r="A576" s="89" t="s">
        <v>1330</v>
      </c>
      <c r="B576" s="125" t="str">
        <f>VLOOKUP(A576,'SAP Data'!$A$7:$B$2008,2,FALSE)</f>
        <v>PHY OPTIONS LT LOSS</v>
      </c>
      <c r="C576" s="121" t="s">
        <v>4013</v>
      </c>
      <c r="D576" s="10">
        <v>2</v>
      </c>
      <c r="E576" s="123"/>
      <c r="F576" s="178" t="s">
        <v>1540</v>
      </c>
      <c r="G576" s="97"/>
      <c r="I576" s="184" t="str">
        <f>VLOOKUP(A576,'2018 GRC WC'!$C$9:$F$488,4,FALSE)</f>
        <v>NON-OPERATING INVESTMENTS</v>
      </c>
    </row>
    <row r="577" spans="1:9" x14ac:dyDescent="0.25">
      <c r="A577" s="89" t="s">
        <v>1144</v>
      </c>
      <c r="B577" s="125" t="str">
        <f>VLOOKUP(A577,'SAP Data'!$A$7:$B$2008,2,FALSE)</f>
        <v>FAS133 S.T.  LOSS SW</v>
      </c>
      <c r="C577" s="121" t="s">
        <v>4014</v>
      </c>
      <c r="D577" s="10">
        <v>2</v>
      </c>
      <c r="E577" s="123"/>
      <c r="F577" s="178" t="s">
        <v>1540</v>
      </c>
      <c r="G577" s="97"/>
      <c r="I577" s="184" t="str">
        <f>VLOOKUP(A577,'2018 GRC WC'!$C$9:$F$488,4,FALSE)</f>
        <v>NON-OPERATING INVESTMENTS</v>
      </c>
    </row>
    <row r="578" spans="1:9" x14ac:dyDescent="0.25">
      <c r="A578" s="89" t="s">
        <v>1147</v>
      </c>
      <c r="B578" s="125" t="str">
        <f>VLOOKUP(A578,'SAP Data'!$A$7:$B$2008,2,FALSE)</f>
        <v>FAS133 S.T. LOSS PHY</v>
      </c>
      <c r="C578" s="121" t="s">
        <v>4014</v>
      </c>
      <c r="D578" s="10">
        <v>2</v>
      </c>
      <c r="E578" s="123"/>
      <c r="F578" s="178" t="s">
        <v>1540</v>
      </c>
      <c r="G578" s="97"/>
      <c r="I578" s="184" t="str">
        <f>VLOOKUP(A578,'2018 GRC WC'!$C$9:$F$488,4,FALSE)</f>
        <v>NON-OPERATING INVESTMENTS</v>
      </c>
    </row>
    <row r="579" spans="1:9" x14ac:dyDescent="0.25">
      <c r="A579" s="89" t="s">
        <v>1150</v>
      </c>
      <c r="B579" s="125" t="str">
        <f>VLOOKUP(A579,'SAP Data'!$A$7:$B$2008,2,FALSE)</f>
        <v>PHY OPT ST LOSSES</v>
      </c>
      <c r="C579" s="121" t="s">
        <v>4013</v>
      </c>
      <c r="D579" s="10">
        <v>2</v>
      </c>
      <c r="E579" s="123"/>
      <c r="F579" s="178" t="s">
        <v>1540</v>
      </c>
      <c r="G579" s="97"/>
      <c r="I579" s="184" t="str">
        <f>VLOOKUP(A579,'2018 GRC WC'!$C$9:$F$488,4,FALSE)</f>
        <v>NON-OPERATING INVESTMENTS</v>
      </c>
    </row>
    <row r="580" spans="1:9" x14ac:dyDescent="0.25">
      <c r="A580" s="89" t="s">
        <v>1456</v>
      </c>
      <c r="B580" s="125" t="str">
        <f>VLOOKUP(A580,'SAP Data'!$A$7:$B$2008,2,FALSE)</f>
        <v>ACC LIAB-EXEMPT VACA</v>
      </c>
      <c r="C580" s="121"/>
      <c r="D580" s="10">
        <v>5</v>
      </c>
      <c r="E580" s="123"/>
      <c r="F580" s="178" t="s">
        <v>3982</v>
      </c>
      <c r="G580" s="97"/>
      <c r="I580" s="184" t="str">
        <f>VLOOKUP(A580,'2018 GRC WC'!$C$9:$F$488,4,FALSE)</f>
        <v>CURRENT LIABILITIES</v>
      </c>
    </row>
    <row r="581" spans="1:9" x14ac:dyDescent="0.25">
      <c r="A581" s="91" t="s">
        <v>4050</v>
      </c>
      <c r="B581" s="125" t="str">
        <f>VLOOKUP(A581,'SAP Data'!$A$7:$B$2008,2,FALSE)</f>
        <v>ACC LIAB-EXEMPT VACA</v>
      </c>
      <c r="C581" s="121"/>
      <c r="D581" s="10">
        <v>5</v>
      </c>
      <c r="E581" s="123"/>
      <c r="F581" s="178" t="s">
        <v>3982</v>
      </c>
      <c r="G581" s="97"/>
      <c r="I581" s="184" t="str">
        <f>VLOOKUP(A581,'2018 GRC WC'!$C$9:$F$488,4,FALSE)</f>
        <v>CURRENT LIABILITIES</v>
      </c>
    </row>
    <row r="582" spans="1:9" x14ac:dyDescent="0.25">
      <c r="A582" s="91" t="s">
        <v>3909</v>
      </c>
      <c r="B582" s="125" t="str">
        <f>VLOOKUP(A582,'SAP Data'!$A$7:$B$2008,2,FALSE)</f>
        <v>AMT CREDITS</v>
      </c>
      <c r="C582" s="121"/>
      <c r="D582" s="10">
        <v>5</v>
      </c>
      <c r="E582" s="123"/>
      <c r="F582" s="178" t="s">
        <v>3982</v>
      </c>
      <c r="G582" s="97"/>
      <c r="I582" s="184" t="str">
        <f>VLOOKUP(A582,'2018 GRC WC'!$C$9:$F$488,4,FALSE)</f>
        <v>RATE BASE</v>
      </c>
    </row>
    <row r="583" spans="1:9" x14ac:dyDescent="0.25">
      <c r="A583" s="89" t="s">
        <v>1175</v>
      </c>
      <c r="B583" s="125" t="str">
        <f>VLOOKUP(A583,'SAP Data'!$A$7:$B$2008,2,FALSE)</f>
        <v>DefIncTax-EDIT Remea</v>
      </c>
      <c r="C583" s="121"/>
      <c r="D583" s="10">
        <v>3</v>
      </c>
      <c r="E583" s="123"/>
      <c r="F583" s="178" t="s">
        <v>1537</v>
      </c>
      <c r="G583" s="97"/>
      <c r="I583" s="184" t="str">
        <f>VLOOKUP(A583,'2018 GRC WC'!$C$9:$F$488,4,FALSE)</f>
        <v>RATE BASE</v>
      </c>
    </row>
    <row r="584" spans="1:9" x14ac:dyDescent="0.25">
      <c r="A584" s="89" t="s">
        <v>1178</v>
      </c>
      <c r="B584" s="125" t="str">
        <f>VLOOKUP(A584,'SAP Data'!$A$7:$B$2008,2,FALSE)</f>
        <v>DEF INC TAX-PROP 109</v>
      </c>
      <c r="C584" s="121"/>
      <c r="D584" s="10">
        <v>2</v>
      </c>
      <c r="E584" s="123"/>
      <c r="F584" s="178" t="s">
        <v>1540</v>
      </c>
      <c r="G584" s="97"/>
      <c r="I584" s="184" t="str">
        <f>VLOOKUP(A584,'2018 GRC WC'!$C$9:$F$488,4,FALSE)</f>
        <v>NON-OPERATING INVESTMENTS</v>
      </c>
    </row>
    <row r="585" spans="1:9" x14ac:dyDescent="0.25">
      <c r="A585" s="89" t="s">
        <v>1181</v>
      </c>
      <c r="B585" s="125" t="str">
        <f>VLOOKUP(A585,'SAP Data'!$A$7:$B$2008,2,FALSE)</f>
        <v>DEF INC TAX-OR RATE</v>
      </c>
      <c r="C585" s="121"/>
      <c r="D585" s="10">
        <v>2</v>
      </c>
      <c r="E585" s="123"/>
      <c r="F585" s="178" t="s">
        <v>1540</v>
      </c>
      <c r="G585" s="97"/>
      <c r="I585" s="184" t="str">
        <f>VLOOKUP(A585,'2018 GRC WC'!$C$9:$F$488,4,FALSE)</f>
        <v>NON-OPERATING INVESTMENTS</v>
      </c>
    </row>
    <row r="586" spans="1:9" x14ac:dyDescent="0.25">
      <c r="A586" s="89" t="s">
        <v>1184</v>
      </c>
      <c r="B586" s="125" t="str">
        <f>VLOOKUP(A586,'SAP Data'!$A$7:$B$2008,2,FALSE)</f>
        <v>DEF INC TAX-PRE 1981</v>
      </c>
      <c r="C586" s="121"/>
      <c r="D586" s="10">
        <v>2</v>
      </c>
      <c r="E586" s="123"/>
      <c r="F586" s="178" t="s">
        <v>1540</v>
      </c>
      <c r="G586" s="97"/>
      <c r="I586" s="184" t="str">
        <f>VLOOKUP(A586,'2018 GRC WC'!$C$9:$F$488,4,FALSE)</f>
        <v>NON-OPERATING INVESTMENTS</v>
      </c>
    </row>
    <row r="587" spans="1:9" x14ac:dyDescent="0.25">
      <c r="A587" s="89" t="s">
        <v>1187</v>
      </c>
      <c r="B587" s="125" t="str">
        <f>VLOOKUP(A587,'SAP Data'!$A$7:$B$2008,2,FALSE)</f>
        <v>DEF INC TAX-PRE 1981</v>
      </c>
      <c r="C587" s="121"/>
      <c r="D587" s="10">
        <v>2</v>
      </c>
      <c r="E587" s="123"/>
      <c r="F587" s="178" t="s">
        <v>1540</v>
      </c>
      <c r="G587" s="97"/>
      <c r="I587" s="184" t="str">
        <f>VLOOKUP(A587,'2018 GRC WC'!$C$9:$F$488,4,FALSE)</f>
        <v>NON-OPERATING INVESTMENTS</v>
      </c>
    </row>
    <row r="588" spans="1:9" x14ac:dyDescent="0.25">
      <c r="A588" s="89" t="s">
        <v>2816</v>
      </c>
      <c r="B588" s="125" t="str">
        <f>VLOOKUP(A588,'SAP Data'!$A$7:$B$2008,2,FALSE)</f>
        <v>R&amp;E TAX CREDIT</v>
      </c>
      <c r="C588" s="121"/>
      <c r="D588" s="10">
        <v>2</v>
      </c>
      <c r="E588" s="123"/>
      <c r="F588" s="178" t="s">
        <v>1540</v>
      </c>
      <c r="G588" s="97"/>
      <c r="I588" s="184" t="str">
        <f>VLOOKUP(A588,'2018 GRC WC'!$C$9:$F$488,4,FALSE)</f>
        <v>RATE BASE</v>
      </c>
    </row>
    <row r="589" spans="1:9" x14ac:dyDescent="0.25">
      <c r="A589" s="89" t="s">
        <v>1189</v>
      </c>
      <c r="B589" s="125" t="str">
        <f>VLOOKUP(A589,'SAP Data'!$A$7:$B$2008,2,FALSE)</f>
        <v>DEFINCTAX-AFUDC-FED</v>
      </c>
      <c r="C589" s="121"/>
      <c r="D589" s="10">
        <v>2</v>
      </c>
      <c r="E589" s="123"/>
      <c r="F589" s="178" t="s">
        <v>1540</v>
      </c>
      <c r="G589" s="97"/>
      <c r="I589" s="184" t="str">
        <f>VLOOKUP(A589,'2018 GRC WC'!$C$9:$F$488,4,FALSE)</f>
        <v>NON-OPERATING INVESTMENTS</v>
      </c>
    </row>
    <row r="590" spans="1:9" x14ac:dyDescent="0.25">
      <c r="A590" s="89" t="s">
        <v>1192</v>
      </c>
      <c r="B590" s="125" t="str">
        <f>VLOOKUP(A590,'SAP Data'!$A$7:$B$2008,2,FALSE)</f>
        <v>DEFINCTAX-AFUDC - ST</v>
      </c>
      <c r="C590" s="121"/>
      <c r="D590" s="10">
        <v>2</v>
      </c>
      <c r="E590" s="123"/>
      <c r="F590" s="178" t="s">
        <v>1540</v>
      </c>
      <c r="G590" s="97"/>
      <c r="I590" s="184" t="str">
        <f>VLOOKUP(A590,'2018 GRC WC'!$C$9:$F$488,4,FALSE)</f>
        <v>NON-OPERATING INVESTMENTS</v>
      </c>
    </row>
    <row r="591" spans="1:9" x14ac:dyDescent="0.25">
      <c r="A591" s="89" t="s">
        <v>1195</v>
      </c>
      <c r="B591" s="125" t="str">
        <f>VLOOKUP(A591,'SAP Data'!$A$7:$B$2008,2,FALSE)</f>
        <v>DEF INC TAX-UTIL-REV</v>
      </c>
      <c r="C591" s="121"/>
      <c r="D591" s="10">
        <v>2</v>
      </c>
      <c r="E591" s="123"/>
      <c r="F591" s="178" t="s">
        <v>1540</v>
      </c>
      <c r="G591" s="97"/>
      <c r="I591" s="184" t="str">
        <f>VLOOKUP(A591,'2018 GRC WC'!$C$9:$F$488,4,FALSE)</f>
        <v>NON-OPERATING INVESTMENTS</v>
      </c>
    </row>
    <row r="592" spans="1:9" x14ac:dyDescent="0.25">
      <c r="A592" s="89" t="s">
        <v>1198</v>
      </c>
      <c r="B592" s="125" t="str">
        <f>VLOOKUP(A592,'SAP Data'!$A$7:$B$2008,2,FALSE)</f>
        <v>DEF INC TAX-UTIL-REV</v>
      </c>
      <c r="C592" s="121"/>
      <c r="D592" s="10">
        <v>2</v>
      </c>
      <c r="E592" s="123"/>
      <c r="F592" s="178" t="s">
        <v>1540</v>
      </c>
      <c r="G592" s="97"/>
      <c r="I592" s="184" t="str">
        <f>VLOOKUP(A592,'2018 GRC WC'!$C$9:$F$488,4,FALSE)</f>
        <v>NON-OPERATING INVESTMENTS</v>
      </c>
    </row>
    <row r="593" spans="1:9" x14ac:dyDescent="0.25">
      <c r="A593" s="89" t="s">
        <v>1200</v>
      </c>
      <c r="B593" s="125" t="str">
        <f>VLOOKUP(A593,'SAP Data'!$A$7:$B$2008,2,FALSE)</f>
        <v>DEF INC TAX-NON UTIL</v>
      </c>
      <c r="C593" s="121"/>
      <c r="D593" s="10">
        <v>2</v>
      </c>
      <c r="E593" s="123"/>
      <c r="F593" s="178" t="s">
        <v>1540</v>
      </c>
      <c r="G593" s="97"/>
      <c r="I593" s="184" t="str">
        <f>VLOOKUP(A593,'2018 GRC WC'!$C$9:$F$488,4,FALSE)</f>
        <v>NON-OPERATING INVESTMENTS</v>
      </c>
    </row>
    <row r="594" spans="1:9" x14ac:dyDescent="0.25">
      <c r="A594" s="89" t="s">
        <v>1203</v>
      </c>
      <c r="B594" s="125" t="str">
        <f>VLOOKUP(A594,'SAP Data'!$A$7:$B$2008,2,FALSE)</f>
        <v>DEF INC TAX-NON UTIL</v>
      </c>
      <c r="C594" s="121"/>
      <c r="D594" s="10">
        <v>2</v>
      </c>
      <c r="E594" s="123"/>
      <c r="F594" s="178" t="s">
        <v>1540</v>
      </c>
      <c r="G594" s="97"/>
      <c r="I594" s="184" t="str">
        <f>VLOOKUP(A594,'2018 GRC WC'!$C$9:$F$488,4,FALSE)</f>
        <v>NON-OPERATING INVESTMENTS</v>
      </c>
    </row>
    <row r="595" spans="1:9" x14ac:dyDescent="0.25">
      <c r="A595" s="89" t="s">
        <v>2890</v>
      </c>
      <c r="B595" s="125" t="str">
        <f>VLOOKUP(A595,'SAP Data'!$A$7:$B$2008,2,FALSE)</f>
        <v>DEF INC TAX-NMIS FED</v>
      </c>
      <c r="C595" s="121" t="s">
        <v>3026</v>
      </c>
      <c r="D595" s="10">
        <v>3</v>
      </c>
      <c r="E595" s="123"/>
      <c r="F595" s="178" t="s">
        <v>1537</v>
      </c>
      <c r="G595" s="97"/>
      <c r="I595" s="184" t="e">
        <f>VLOOKUP(A595,'2018 GRC WC'!$C$9:$F$488,4,FALSE)</f>
        <v>#N/A</v>
      </c>
    </row>
    <row r="596" spans="1:9" x14ac:dyDescent="0.25">
      <c r="A596" s="89" t="s">
        <v>2891</v>
      </c>
      <c r="B596" s="125" t="str">
        <f>VLOOKUP(A596,'SAP Data'!$A$7:$B$2008,2,FALSE)</f>
        <v>DEF INC TAX-NMIS STA</v>
      </c>
      <c r="C596" s="121" t="s">
        <v>3026</v>
      </c>
      <c r="D596" s="10">
        <v>3</v>
      </c>
      <c r="E596" s="123"/>
      <c r="F596" s="178" t="s">
        <v>1537</v>
      </c>
      <c r="G596" s="97"/>
      <c r="I596" s="184" t="e">
        <f>VLOOKUP(A596,'2018 GRC WC'!$C$9:$F$488,4,FALSE)</f>
        <v>#N/A</v>
      </c>
    </row>
    <row r="597" spans="1:9" x14ac:dyDescent="0.25">
      <c r="A597" s="89" t="s">
        <v>2892</v>
      </c>
      <c r="B597" s="125" t="str">
        <f>VLOOKUP(A597,'SAP Data'!$A$7:$B$2008,2,FALSE)</f>
        <v>DEF INC TAX-NM A FED</v>
      </c>
      <c r="C597" s="121" t="s">
        <v>3026</v>
      </c>
      <c r="D597" s="10">
        <v>3</v>
      </c>
      <c r="E597" s="123"/>
      <c r="F597" s="178" t="s">
        <v>1537</v>
      </c>
      <c r="G597" s="97"/>
      <c r="I597" s="184" t="e">
        <f>VLOOKUP(A597,'2018 GRC WC'!$C$9:$F$488,4,FALSE)</f>
        <v>#N/A</v>
      </c>
    </row>
    <row r="598" spans="1:9" x14ac:dyDescent="0.25">
      <c r="A598" s="89" t="s">
        <v>2893</v>
      </c>
      <c r="B598" s="125" t="str">
        <f>VLOOKUP(A598,'SAP Data'!$A$7:$B$2008,2,FALSE)</f>
        <v>DEF INC TAX-NMIS STA</v>
      </c>
      <c r="C598" s="121" t="s">
        <v>3026</v>
      </c>
      <c r="D598" s="10">
        <v>3</v>
      </c>
      <c r="E598" s="123"/>
      <c r="F598" s="178" t="s">
        <v>1537</v>
      </c>
      <c r="G598" s="97"/>
      <c r="I598" s="184" t="e">
        <f>VLOOKUP(A598,'2018 GRC WC'!$C$9:$F$488,4,FALSE)</f>
        <v>#N/A</v>
      </c>
    </row>
    <row r="599" spans="1:9" x14ac:dyDescent="0.25">
      <c r="A599" s="89" t="s">
        <v>1205</v>
      </c>
      <c r="B599" s="125" t="str">
        <f>VLOOKUP(A599,'SAP Data'!$A$7:$B$2008,2,FALSE)</f>
        <v>DEF INC TAX-UTIL-DEP</v>
      </c>
      <c r="C599" s="121"/>
      <c r="D599" s="10">
        <v>3</v>
      </c>
      <c r="E599" s="123"/>
      <c r="F599" s="178" t="s">
        <v>1537</v>
      </c>
      <c r="G599" s="97"/>
      <c r="I599" s="184" t="str">
        <f>VLOOKUP(A599,'2018 GRC WC'!$C$9:$F$488,4,FALSE)</f>
        <v>RATE BASE</v>
      </c>
    </row>
    <row r="600" spans="1:9" x14ac:dyDescent="0.25">
      <c r="A600" s="89" t="s">
        <v>1208</v>
      </c>
      <c r="B600" s="125" t="str">
        <f>VLOOKUP(A600,'SAP Data'!$A$7:$B$2008,2,FALSE)</f>
        <v>DEF INC TAX-UTIL-DEP</v>
      </c>
      <c r="C600" s="121"/>
      <c r="D600" s="10">
        <v>3</v>
      </c>
      <c r="E600" s="123"/>
      <c r="F600" s="178" t="s">
        <v>1537</v>
      </c>
      <c r="G600" s="97"/>
      <c r="I600" s="184" t="str">
        <f>VLOOKUP(A600,'2018 GRC WC'!$C$9:$F$488,4,FALSE)</f>
        <v>RATE BASE</v>
      </c>
    </row>
    <row r="601" spans="1:9" x14ac:dyDescent="0.25">
      <c r="A601" s="89" t="s">
        <v>1210</v>
      </c>
      <c r="B601" s="125" t="str">
        <f>VLOOKUP(A601,'SAP Data'!$A$7:$B$2008,2,FALSE)</f>
        <v>DEF INC TAX-UTIL-OTH</v>
      </c>
      <c r="C601" s="121"/>
      <c r="D601" s="10">
        <v>3</v>
      </c>
      <c r="E601" s="123"/>
      <c r="F601" s="178" t="s">
        <v>1537</v>
      </c>
      <c r="G601" s="97"/>
      <c r="I601" s="184" t="str">
        <f>VLOOKUP(A601,'2018 GRC WC'!$C$9:$F$488,4,FALSE)</f>
        <v>RATE BASE</v>
      </c>
    </row>
    <row r="602" spans="1:9" x14ac:dyDescent="0.25">
      <c r="A602" s="89" t="s">
        <v>1213</v>
      </c>
      <c r="B602" s="125" t="str">
        <f>VLOOKUP(A602,'SAP Data'!$A$7:$B$2008,2,FALSE)</f>
        <v>DEF INC TAX-UTIL-OTH</v>
      </c>
      <c r="C602" s="121"/>
      <c r="D602" s="10">
        <v>3</v>
      </c>
      <c r="E602" s="123"/>
      <c r="F602" s="178" t="s">
        <v>1537</v>
      </c>
      <c r="G602" s="97"/>
      <c r="I602" s="184" t="str">
        <f>VLOOKUP(A602,'2018 GRC WC'!$C$9:$F$488,4,FALSE)</f>
        <v>NON-OPERATING INVESTMENTS</v>
      </c>
    </row>
    <row r="603" spans="1:9" x14ac:dyDescent="0.25">
      <c r="A603" s="89" t="s">
        <v>1215</v>
      </c>
      <c r="B603" s="125" t="str">
        <f>VLOOKUP(A603,'SAP Data'!$A$7:$B$2008,2,FALSE)</f>
        <v>DEF INC TAX-STOR DEP</v>
      </c>
      <c r="C603" s="121"/>
      <c r="D603" s="10">
        <v>2</v>
      </c>
      <c r="E603" s="123"/>
      <c r="F603" s="178" t="s">
        <v>1540</v>
      </c>
      <c r="G603" s="97"/>
      <c r="I603" s="184" t="str">
        <f>VLOOKUP(A603,'2018 GRC WC'!$C$9:$F$488,4,FALSE)</f>
        <v>NON-OPERATING INVESTMENTS</v>
      </c>
    </row>
    <row r="604" spans="1:9" x14ac:dyDescent="0.25">
      <c r="A604" s="89" t="s">
        <v>1218</v>
      </c>
      <c r="B604" s="125" t="str">
        <f>VLOOKUP(A604,'SAP Data'!$A$7:$B$2008,2,FALSE)</f>
        <v>DEF INC TAX-STOR DEP</v>
      </c>
      <c r="C604" s="121"/>
      <c r="D604" s="10">
        <v>2</v>
      </c>
      <c r="E604" s="123"/>
      <c r="F604" s="178" t="s">
        <v>1540</v>
      </c>
      <c r="G604" s="97"/>
      <c r="I604" s="184" t="str">
        <f>VLOOKUP(A604,'2018 GRC WC'!$C$9:$F$488,4,FALSE)</f>
        <v>NON-OPERATING INVESTMENTS</v>
      </c>
    </row>
    <row r="605" spans="1:9" x14ac:dyDescent="0.25">
      <c r="A605" s="89" t="s">
        <v>1220</v>
      </c>
      <c r="B605" s="125" t="str">
        <f>VLOOKUP(A605,'SAP Data'!$A$7:$B$2008,2,FALSE)</f>
        <v>DEF INC TAX- OCI FED</v>
      </c>
      <c r="C605" s="121"/>
      <c r="D605" s="10">
        <v>2</v>
      </c>
      <c r="E605" s="123"/>
      <c r="F605" s="178" t="s">
        <v>1540</v>
      </c>
      <c r="G605" s="97"/>
      <c r="I605" s="184" t="str">
        <f>VLOOKUP(A605,'2018 GRC WC'!$C$9:$F$488,4,FALSE)</f>
        <v>NON-OPERATING INVESTMENTS</v>
      </c>
    </row>
    <row r="606" spans="1:9" x14ac:dyDescent="0.25">
      <c r="A606" s="89" t="s">
        <v>1223</v>
      </c>
      <c r="B606" s="125" t="str">
        <f>VLOOKUP(A606,'SAP Data'!$A$7:$B$2008,2,FALSE)</f>
        <v>DEF INC TAX- OCI ST</v>
      </c>
      <c r="C606" s="121"/>
      <c r="D606" s="10">
        <v>2</v>
      </c>
      <c r="E606" s="123"/>
      <c r="F606" s="178" t="s">
        <v>1540</v>
      </c>
      <c r="G606" s="97"/>
      <c r="I606" s="184" t="str">
        <f>VLOOKUP(A606,'2018 GRC WC'!$C$9:$F$488,4,FALSE)</f>
        <v>NON-OPERATING INVESTMENTS</v>
      </c>
    </row>
    <row r="607" spans="1:9" x14ac:dyDescent="0.25">
      <c r="A607" s="89" t="s">
        <v>1225</v>
      </c>
      <c r="B607" s="125" t="str">
        <f>VLOOKUP(A607,'SAP Data'!$A$7:$B$2008,2,FALSE)</f>
        <v>DEF ORE TAX-KB</v>
      </c>
      <c r="C607" s="121"/>
      <c r="D607" s="10">
        <v>2</v>
      </c>
      <c r="E607" s="123"/>
      <c r="F607" s="178" t="s">
        <v>1540</v>
      </c>
      <c r="G607" s="97"/>
      <c r="I607" s="184" t="str">
        <f>VLOOKUP(A607,'2018 GRC WC'!$C$9:$F$488,4,FALSE)</f>
        <v>NON-OPERATING INVESTMENTS</v>
      </c>
    </row>
    <row r="608" spans="1:9" x14ac:dyDescent="0.25">
      <c r="A608" s="89" t="s">
        <v>1228</v>
      </c>
      <c r="B608" s="125" t="str">
        <f>VLOOKUP(A608,'SAP Data'!$A$7:$B$2008,2,FALSE)</f>
        <v>DEF INC TAX FED - DB</v>
      </c>
      <c r="C608" s="121"/>
      <c r="D608" s="10">
        <v>2</v>
      </c>
      <c r="E608" s="123"/>
      <c r="F608" s="178" t="s">
        <v>1540</v>
      </c>
      <c r="G608" s="97"/>
      <c r="I608" s="184" t="str">
        <f>VLOOKUP(A608,'2018 GRC WC'!$C$9:$F$488,4,FALSE)</f>
        <v>NON-OPERATING INVESTMENTS</v>
      </c>
    </row>
    <row r="609" spans="1:9" x14ac:dyDescent="0.25">
      <c r="A609" s="89" t="s">
        <v>1231</v>
      </c>
      <c r="B609" s="125" t="str">
        <f>VLOOKUP(A609,'SAP Data'!$A$7:$B$2008,2,FALSE)</f>
        <v>DEF ORE TAX-INV GEN</v>
      </c>
      <c r="C609" s="121"/>
      <c r="D609" s="10">
        <v>2</v>
      </c>
      <c r="E609" s="123"/>
      <c r="F609" s="178" t="s">
        <v>1540</v>
      </c>
      <c r="G609" s="97"/>
      <c r="I609" s="184" t="str">
        <f>VLOOKUP(A609,'2018 GRC WC'!$C$9:$F$488,4,FALSE)</f>
        <v>NON-OPERATING INVESTMENTS</v>
      </c>
    </row>
    <row r="610" spans="1:9" x14ac:dyDescent="0.25">
      <c r="A610" s="89" t="s">
        <v>1234</v>
      </c>
      <c r="B610" s="125" t="str">
        <f>VLOOKUP(A610,'SAP Data'!$A$7:$B$2008,2,FALSE)</f>
        <v>DEF INC TAX FED - FA</v>
      </c>
      <c r="C610" s="121"/>
      <c r="D610" s="10">
        <v>2</v>
      </c>
      <c r="E610" s="123"/>
      <c r="F610" s="178" t="s">
        <v>1540</v>
      </c>
      <c r="G610" s="97"/>
      <c r="I610" s="184" t="str">
        <f>VLOOKUP(A610,'2018 GRC WC'!$C$9:$F$488,4,FALSE)</f>
        <v>NON-OPERATING INVESTMENTS</v>
      </c>
    </row>
    <row r="611" spans="1:9" x14ac:dyDescent="0.25">
      <c r="A611" s="89" t="s">
        <v>1237</v>
      </c>
      <c r="B611" s="125" t="str">
        <f>VLOOKUP(A611,'SAP Data'!$A$7:$B$2008,2,FALSE)</f>
        <v>DEF INC TAX STATE -</v>
      </c>
      <c r="C611" s="121"/>
      <c r="D611" s="10">
        <v>2</v>
      </c>
      <c r="E611" s="123"/>
      <c r="F611" s="178" t="s">
        <v>1540</v>
      </c>
      <c r="G611" s="97"/>
      <c r="I611" s="184" t="str">
        <f>VLOOKUP(A611,'2018 GRC WC'!$C$9:$F$488,4,FALSE)</f>
        <v>NON-OPERATING INVESTMENTS</v>
      </c>
    </row>
    <row r="612" spans="1:9" x14ac:dyDescent="0.25">
      <c r="A612" s="89" t="s">
        <v>968</v>
      </c>
      <c r="B612" s="125" t="str">
        <f>VLOOKUP(A612,'SAP Data'!$A$7:$B$2008,2,FALSE)</f>
        <v>LONG TERM DEBT</v>
      </c>
      <c r="C612" s="121"/>
      <c r="D612" s="10">
        <v>1</v>
      </c>
      <c r="E612" s="123"/>
      <c r="F612" s="178" t="s">
        <v>1460</v>
      </c>
      <c r="G612" s="97"/>
      <c r="I612" s="184" t="str">
        <f>VLOOKUP(A612,'2018 GRC WC'!$C$9:$F$488,4,FALSE)</f>
        <v>AVERAGE INVESTED CAPITAL</v>
      </c>
    </row>
    <row r="613" spans="1:9" x14ac:dyDescent="0.25">
      <c r="A613" s="89" t="s">
        <v>966</v>
      </c>
      <c r="B613" s="125" t="str">
        <f>VLOOKUP(A613,'SAP Data'!$A$7:$B$2008,2,FALSE)</f>
        <v>UNDISTRIBUTED RETAIN</v>
      </c>
      <c r="C613" s="121"/>
      <c r="D613" s="10">
        <v>1</v>
      </c>
      <c r="E613" s="123"/>
      <c r="F613" s="178" t="s">
        <v>1460</v>
      </c>
      <c r="G613" s="97"/>
      <c r="I613" s="184" t="str">
        <f>VLOOKUP(A613,'2018 GRC WC'!$C$9:$F$488,4,FALSE)</f>
        <v>AVERAGE INVESTED CAPITAL</v>
      </c>
    </row>
    <row r="614" spans="1:9" x14ac:dyDescent="0.25">
      <c r="A614" s="89" t="s">
        <v>1034</v>
      </c>
      <c r="B614" s="125" t="str">
        <f>VLOOKUP(A614,'SAP Data'!$A$7:$B$2008,2,FALSE)</f>
        <v>ACCOUNTS PAYABLE</v>
      </c>
      <c r="C614" s="121"/>
      <c r="D614" s="10">
        <v>5</v>
      </c>
      <c r="E614" s="123"/>
      <c r="F614" s="178" t="s">
        <v>3982</v>
      </c>
      <c r="G614" s="97"/>
      <c r="I614" s="184" t="str">
        <f>VLOOKUP(A614,'2018 GRC WC'!$C$9:$F$488,4,FALSE)</f>
        <v>CURRENT LIABILITIES</v>
      </c>
    </row>
    <row r="615" spans="1:9" x14ac:dyDescent="0.25">
      <c r="A615" s="89" t="s">
        <v>1091</v>
      </c>
      <c r="B615" s="125" t="str">
        <f>VLOOKUP(A615,'SAP Data'!$A$7:$B$2008,2,FALSE)</f>
        <v>TAXES ACCRUED</v>
      </c>
      <c r="C615" s="121"/>
      <c r="D615" s="10">
        <v>5</v>
      </c>
      <c r="E615" s="123"/>
      <c r="F615" s="178" t="s">
        <v>3982</v>
      </c>
      <c r="G615" s="97"/>
      <c r="I615" s="184" t="str">
        <f>VLOOKUP(A615,'2018 GRC WC'!$C$9:$F$488,4,FALSE)</f>
        <v>CURRENT LIABILITIES</v>
      </c>
    </row>
    <row r="616" spans="1:9" x14ac:dyDescent="0.25">
      <c r="A616" s="89" t="s">
        <v>1093</v>
      </c>
      <c r="B616" s="125" t="str">
        <f>VLOOKUP(A616,'SAP Data'!$A$7:$B$2008,2,FALSE)</f>
        <v>INTEREST ACCRUED</v>
      </c>
      <c r="C616" s="121"/>
      <c r="D616" s="10">
        <v>5</v>
      </c>
      <c r="E616" s="123"/>
      <c r="F616" s="178" t="s">
        <v>3982</v>
      </c>
      <c r="G616" s="97"/>
      <c r="I616" s="184" t="str">
        <f>VLOOKUP(A616,'2018 GRC WC'!$C$9:$F$488,4,FALSE)</f>
        <v>CURRENT LIABILITIES</v>
      </c>
    </row>
    <row r="617" spans="1:9" x14ac:dyDescent="0.25">
      <c r="A617" s="89" t="s">
        <v>1165</v>
      </c>
      <c r="B617" s="125" t="str">
        <f>VLOOKUP(A617,'SAP Data'!$A$7:$B$2008,2,FALSE)</f>
        <v>FRANCHISE TAXES - CU</v>
      </c>
      <c r="C617" s="121"/>
      <c r="D617" s="10">
        <v>5</v>
      </c>
      <c r="E617" s="123"/>
      <c r="F617" s="178" t="s">
        <v>3982</v>
      </c>
      <c r="G617" s="97"/>
      <c r="I617" s="184" t="str">
        <f>VLOOKUP(A617,'2018 GRC WC'!$C$9:$F$488,4,FALSE)</f>
        <v>CURRENT LIABILITIES</v>
      </c>
    </row>
    <row r="618" spans="1:9" x14ac:dyDescent="0.25">
      <c r="A618" s="89" t="s">
        <v>1170</v>
      </c>
      <c r="B618" s="125" t="str">
        <f>VLOOKUP(A618,'SAP Data'!$A$7:$B$2008,2,FALSE)</f>
        <v>OTHER CURRENT LIABIL</v>
      </c>
      <c r="C618" s="121"/>
      <c r="D618" s="10">
        <v>5</v>
      </c>
      <c r="E618" s="123"/>
      <c r="F618" s="178" t="s">
        <v>3982</v>
      </c>
      <c r="G618" s="97"/>
      <c r="I618" s="184" t="str">
        <f>VLOOKUP(A618,'2018 GRC WC'!$C$9:$F$488,4,FALSE)</f>
        <v>CURRENT LIABILITIES</v>
      </c>
    </row>
    <row r="619" spans="1:9" x14ac:dyDescent="0.25">
      <c r="A619" s="91" t="s">
        <v>4079</v>
      </c>
      <c r="B619" s="125" t="s">
        <v>2685</v>
      </c>
      <c r="C619" s="121"/>
      <c r="D619" s="10">
        <v>2</v>
      </c>
      <c r="E619" s="123"/>
      <c r="F619" s="178" t="s">
        <v>1540</v>
      </c>
      <c r="I619" s="184" t="e">
        <f>VLOOKUP(A619,'2018 GRC WC'!$C$9:$F$488,4,FALSE)</f>
        <v>#N/A</v>
      </c>
    </row>
    <row r="620" spans="1:9" x14ac:dyDescent="0.25">
      <c r="B620" s="126"/>
      <c r="C620" s="121"/>
      <c r="D620" s="121"/>
    </row>
    <row r="621" spans="1:9" x14ac:dyDescent="0.25">
      <c r="B621" s="126"/>
      <c r="C621" s="121"/>
      <c r="D621" s="121"/>
    </row>
    <row r="622" spans="1:9" x14ac:dyDescent="0.25">
      <c r="B622" s="126"/>
      <c r="C622" s="121"/>
      <c r="D622" s="121"/>
    </row>
    <row r="623" spans="1:9" x14ac:dyDescent="0.25">
      <c r="B623" s="126"/>
      <c r="C623" s="121"/>
      <c r="D623" s="121"/>
    </row>
    <row r="624" spans="1:9" x14ac:dyDescent="0.25">
      <c r="B624" s="126"/>
      <c r="C624" s="121"/>
      <c r="D624" s="121"/>
    </row>
    <row r="625" spans="2:4" x14ac:dyDescent="0.25">
      <c r="B625" s="126"/>
      <c r="C625" s="121"/>
      <c r="D625" s="121"/>
    </row>
    <row r="626" spans="2:4" x14ac:dyDescent="0.25">
      <c r="B626" s="126"/>
      <c r="C626" s="121"/>
      <c r="D626" s="121"/>
    </row>
    <row r="627" spans="2:4" x14ac:dyDescent="0.25">
      <c r="B627" s="126"/>
      <c r="C627" s="121"/>
      <c r="D627" s="121"/>
    </row>
    <row r="628" spans="2:4" x14ac:dyDescent="0.25">
      <c r="B628" s="126"/>
      <c r="C628" s="121"/>
      <c r="D628" s="121"/>
    </row>
    <row r="629" spans="2:4" x14ac:dyDescent="0.25">
      <c r="B629" s="126"/>
      <c r="C629" s="121"/>
      <c r="D629" s="121"/>
    </row>
    <row r="630" spans="2:4" x14ac:dyDescent="0.25">
      <c r="B630" s="126"/>
      <c r="C630" s="121"/>
      <c r="D630" s="121"/>
    </row>
    <row r="631" spans="2:4" x14ac:dyDescent="0.25">
      <c r="B631" s="126"/>
      <c r="C631" s="121"/>
      <c r="D631" s="121"/>
    </row>
    <row r="632" spans="2:4" x14ac:dyDescent="0.25">
      <c r="B632" s="126"/>
      <c r="C632" s="121"/>
      <c r="D632" s="121"/>
    </row>
    <row r="633" spans="2:4" x14ac:dyDescent="0.25">
      <c r="B633" s="126"/>
      <c r="C633" s="121"/>
      <c r="D633" s="121"/>
    </row>
    <row r="634" spans="2:4" x14ac:dyDescent="0.25">
      <c r="B634" s="126"/>
      <c r="C634" s="121"/>
      <c r="D634" s="121"/>
    </row>
    <row r="635" spans="2:4" x14ac:dyDescent="0.25">
      <c r="B635" s="126"/>
      <c r="C635" s="121"/>
      <c r="D635" s="121"/>
    </row>
    <row r="636" spans="2:4" x14ac:dyDescent="0.25">
      <c r="B636" s="126"/>
      <c r="C636" s="121"/>
      <c r="D636" s="121"/>
    </row>
    <row r="637" spans="2:4" x14ac:dyDescent="0.25">
      <c r="B637" s="126"/>
      <c r="C637" s="121"/>
      <c r="D637" s="121"/>
    </row>
    <row r="638" spans="2:4" x14ac:dyDescent="0.25">
      <c r="B638" s="126"/>
      <c r="C638" s="121"/>
      <c r="D638" s="121"/>
    </row>
    <row r="639" spans="2:4" x14ac:dyDescent="0.25">
      <c r="B639" s="126"/>
      <c r="C639" s="121"/>
      <c r="D639" s="121"/>
    </row>
    <row r="640" spans="2:4" x14ac:dyDescent="0.25">
      <c r="B640" s="126"/>
      <c r="C640" s="121"/>
      <c r="D640" s="121"/>
    </row>
    <row r="641" spans="2:4" x14ac:dyDescent="0.25">
      <c r="B641" s="126"/>
      <c r="C641" s="121"/>
      <c r="D641" s="121"/>
    </row>
    <row r="642" spans="2:4" x14ac:dyDescent="0.25">
      <c r="B642" s="126"/>
      <c r="C642" s="121"/>
      <c r="D642" s="121"/>
    </row>
    <row r="643" spans="2:4" x14ac:dyDescent="0.25">
      <c r="B643" s="126"/>
      <c r="C643" s="121"/>
      <c r="D643" s="121"/>
    </row>
    <row r="644" spans="2:4" x14ac:dyDescent="0.25">
      <c r="B644" s="126"/>
      <c r="C644" s="121"/>
      <c r="D644" s="121"/>
    </row>
    <row r="645" spans="2:4" x14ac:dyDescent="0.25">
      <c r="B645" s="126"/>
      <c r="C645" s="121"/>
      <c r="D645" s="121"/>
    </row>
    <row r="646" spans="2:4" x14ac:dyDescent="0.25">
      <c r="B646" s="126"/>
      <c r="C646" s="121"/>
      <c r="D646" s="121"/>
    </row>
    <row r="647" spans="2:4" x14ac:dyDescent="0.25">
      <c r="B647" s="126"/>
      <c r="C647" s="121"/>
      <c r="D647" s="121"/>
    </row>
    <row r="648" spans="2:4" x14ac:dyDescent="0.25">
      <c r="B648" s="126"/>
      <c r="C648" s="121"/>
      <c r="D648" s="121"/>
    </row>
    <row r="649" spans="2:4" x14ac:dyDescent="0.25">
      <c r="B649" s="126"/>
      <c r="C649" s="121"/>
      <c r="D649" s="121"/>
    </row>
    <row r="650" spans="2:4" x14ac:dyDescent="0.25">
      <c r="B650" s="126"/>
      <c r="C650" s="121"/>
      <c r="D650" s="121"/>
    </row>
    <row r="651" spans="2:4" x14ac:dyDescent="0.25">
      <c r="B651" s="126"/>
      <c r="C651" s="121"/>
      <c r="D651" s="121"/>
    </row>
    <row r="652" spans="2:4" x14ac:dyDescent="0.25">
      <c r="B652" s="126"/>
      <c r="C652" s="121"/>
      <c r="D652" s="121"/>
    </row>
    <row r="653" spans="2:4" x14ac:dyDescent="0.25">
      <c r="B653" s="126"/>
      <c r="C653" s="121"/>
      <c r="D653" s="121"/>
    </row>
    <row r="654" spans="2:4" x14ac:dyDescent="0.25">
      <c r="B654" s="126"/>
      <c r="C654" s="121"/>
      <c r="D654" s="121"/>
    </row>
    <row r="655" spans="2:4" x14ac:dyDescent="0.25">
      <c r="B655" s="126"/>
      <c r="C655" s="121"/>
      <c r="D655" s="121"/>
    </row>
    <row r="656" spans="2:4" x14ac:dyDescent="0.25">
      <c r="B656" s="126"/>
      <c r="C656" s="121"/>
      <c r="D656" s="121"/>
    </row>
    <row r="657" spans="2:4" x14ac:dyDescent="0.25">
      <c r="B657" s="126"/>
      <c r="C657" s="121"/>
      <c r="D657" s="121"/>
    </row>
    <row r="658" spans="2:4" x14ac:dyDescent="0.25">
      <c r="B658" s="126"/>
      <c r="C658" s="121"/>
      <c r="D658" s="121"/>
    </row>
    <row r="659" spans="2:4" x14ac:dyDescent="0.25">
      <c r="B659" s="126"/>
      <c r="C659" s="121"/>
      <c r="D659" s="121"/>
    </row>
    <row r="660" spans="2:4" x14ac:dyDescent="0.25">
      <c r="B660" s="126"/>
      <c r="C660" s="121"/>
      <c r="D660" s="121"/>
    </row>
    <row r="661" spans="2:4" x14ac:dyDescent="0.25">
      <c r="B661" s="126"/>
      <c r="C661" s="121"/>
      <c r="D661" s="121"/>
    </row>
    <row r="662" spans="2:4" x14ac:dyDescent="0.25">
      <c r="B662" s="126"/>
      <c r="C662" s="121"/>
      <c r="D662" s="121"/>
    </row>
    <row r="663" spans="2:4" x14ac:dyDescent="0.25">
      <c r="B663" s="126"/>
      <c r="C663" s="121"/>
      <c r="D663" s="121"/>
    </row>
    <row r="664" spans="2:4" x14ac:dyDescent="0.25">
      <c r="B664" s="126"/>
      <c r="C664" s="121"/>
      <c r="D664" s="121"/>
    </row>
    <row r="665" spans="2:4" x14ac:dyDescent="0.25">
      <c r="B665" s="126"/>
      <c r="C665" s="121"/>
      <c r="D665" s="121"/>
    </row>
    <row r="666" spans="2:4" x14ac:dyDescent="0.25">
      <c r="B666" s="126"/>
      <c r="C666" s="121"/>
      <c r="D666" s="121"/>
    </row>
    <row r="667" spans="2:4" x14ac:dyDescent="0.25">
      <c r="B667" s="126"/>
      <c r="C667" s="121"/>
      <c r="D667" s="121"/>
    </row>
    <row r="668" spans="2:4" x14ac:dyDescent="0.25">
      <c r="B668" s="126"/>
      <c r="C668" s="121"/>
      <c r="D668" s="121"/>
    </row>
    <row r="669" spans="2:4" x14ac:dyDescent="0.25">
      <c r="B669" s="126"/>
      <c r="C669" s="121"/>
      <c r="D669" s="121"/>
    </row>
    <row r="670" spans="2:4" x14ac:dyDescent="0.25">
      <c r="B670" s="126"/>
      <c r="C670" s="121"/>
      <c r="D670" s="121"/>
    </row>
    <row r="671" spans="2:4" x14ac:dyDescent="0.25">
      <c r="B671" s="126"/>
      <c r="C671" s="121"/>
      <c r="D671" s="121"/>
    </row>
    <row r="672" spans="2:4" x14ac:dyDescent="0.25">
      <c r="B672" s="126"/>
      <c r="C672" s="121"/>
      <c r="D672" s="121"/>
    </row>
    <row r="673" spans="2:4" x14ac:dyDescent="0.25">
      <c r="B673" s="126"/>
      <c r="C673" s="121"/>
      <c r="D673" s="121"/>
    </row>
    <row r="674" spans="2:4" x14ac:dyDescent="0.25">
      <c r="B674" s="126"/>
      <c r="C674" s="121"/>
      <c r="D674" s="121"/>
    </row>
    <row r="675" spans="2:4" x14ac:dyDescent="0.25">
      <c r="B675" s="126"/>
      <c r="C675" s="121"/>
      <c r="D675" s="121"/>
    </row>
    <row r="676" spans="2:4" x14ac:dyDescent="0.25">
      <c r="B676" s="126"/>
      <c r="C676" s="121"/>
      <c r="D676" s="121"/>
    </row>
    <row r="677" spans="2:4" x14ac:dyDescent="0.25">
      <c r="B677" s="126"/>
      <c r="C677" s="121"/>
      <c r="D677" s="121"/>
    </row>
    <row r="678" spans="2:4" x14ac:dyDescent="0.25">
      <c r="B678" s="126"/>
      <c r="C678" s="121"/>
      <c r="D678" s="121"/>
    </row>
    <row r="679" spans="2:4" x14ac:dyDescent="0.25">
      <c r="B679" s="126"/>
      <c r="C679" s="121"/>
      <c r="D679" s="121"/>
    </row>
    <row r="680" spans="2:4" x14ac:dyDescent="0.25">
      <c r="B680" s="126"/>
      <c r="C680" s="121"/>
      <c r="D680" s="121"/>
    </row>
    <row r="681" spans="2:4" x14ac:dyDescent="0.25">
      <c r="B681" s="126"/>
      <c r="C681" s="121"/>
      <c r="D681" s="121"/>
    </row>
    <row r="682" spans="2:4" x14ac:dyDescent="0.25">
      <c r="B682" s="126"/>
      <c r="C682" s="121"/>
      <c r="D682" s="121"/>
    </row>
    <row r="683" spans="2:4" x14ac:dyDescent="0.25">
      <c r="B683" s="126"/>
      <c r="C683" s="121"/>
      <c r="D683" s="121"/>
    </row>
    <row r="684" spans="2:4" x14ac:dyDescent="0.25">
      <c r="B684" s="126"/>
      <c r="C684" s="121"/>
      <c r="D684" s="121"/>
    </row>
    <row r="685" spans="2:4" x14ac:dyDescent="0.25">
      <c r="B685" s="126"/>
      <c r="C685" s="121"/>
      <c r="D685" s="121"/>
    </row>
    <row r="686" spans="2:4" x14ac:dyDescent="0.25">
      <c r="B686" s="126"/>
      <c r="C686" s="121"/>
      <c r="D686" s="121"/>
    </row>
    <row r="687" spans="2:4" x14ac:dyDescent="0.25">
      <c r="B687" s="126"/>
      <c r="C687" s="121"/>
      <c r="D687" s="121"/>
    </row>
    <row r="688" spans="2:4" x14ac:dyDescent="0.25">
      <c r="B688" s="126"/>
      <c r="C688" s="121"/>
      <c r="D688" s="121"/>
    </row>
    <row r="689" spans="2:4" x14ac:dyDescent="0.25">
      <c r="B689" s="126"/>
      <c r="C689" s="121"/>
      <c r="D689" s="121"/>
    </row>
    <row r="690" spans="2:4" x14ac:dyDescent="0.25">
      <c r="B690" s="126"/>
      <c r="C690" s="121"/>
      <c r="D690" s="121"/>
    </row>
    <row r="691" spans="2:4" x14ac:dyDescent="0.25">
      <c r="B691" s="127"/>
      <c r="C691" s="121"/>
      <c r="D691" s="121"/>
    </row>
    <row r="692" spans="2:4" x14ac:dyDescent="0.25">
      <c r="B692" s="126"/>
      <c r="C692" s="121"/>
      <c r="D692" s="121"/>
    </row>
    <row r="693" spans="2:4" x14ac:dyDescent="0.25">
      <c r="B693" s="126"/>
      <c r="C693" s="121"/>
      <c r="D693" s="121"/>
    </row>
    <row r="694" spans="2:4" x14ac:dyDescent="0.25">
      <c r="B694" s="126"/>
      <c r="C694" s="121"/>
      <c r="D694" s="121"/>
    </row>
    <row r="695" spans="2:4" x14ac:dyDescent="0.25">
      <c r="B695" s="126"/>
      <c r="C695" s="121"/>
      <c r="D695" s="121"/>
    </row>
    <row r="696" spans="2:4" x14ac:dyDescent="0.25">
      <c r="B696" s="126"/>
      <c r="C696" s="121"/>
      <c r="D696" s="121"/>
    </row>
    <row r="697" spans="2:4" x14ac:dyDescent="0.25">
      <c r="B697" s="126"/>
      <c r="C697" s="121"/>
      <c r="D697" s="121"/>
    </row>
    <row r="698" spans="2:4" x14ac:dyDescent="0.25">
      <c r="B698" s="126"/>
      <c r="C698" s="121"/>
      <c r="D698" s="121"/>
    </row>
    <row r="699" spans="2:4" x14ac:dyDescent="0.25">
      <c r="B699" s="126"/>
      <c r="C699" s="121"/>
      <c r="D699" s="121"/>
    </row>
    <row r="700" spans="2:4" x14ac:dyDescent="0.25">
      <c r="B700" s="126"/>
      <c r="C700" s="121"/>
      <c r="D700" s="121"/>
    </row>
    <row r="701" spans="2:4" x14ac:dyDescent="0.25">
      <c r="B701" s="126"/>
      <c r="C701" s="121"/>
      <c r="D701" s="121"/>
    </row>
    <row r="702" spans="2:4" x14ac:dyDescent="0.25">
      <c r="B702" s="126"/>
      <c r="C702" s="121"/>
      <c r="D702" s="121"/>
    </row>
    <row r="703" spans="2:4" x14ac:dyDescent="0.25">
      <c r="B703" s="126"/>
      <c r="C703" s="121"/>
      <c r="D703" s="121"/>
    </row>
    <row r="704" spans="2:4" x14ac:dyDescent="0.25">
      <c r="B704" s="126"/>
      <c r="C704" s="121"/>
      <c r="D704" s="121"/>
    </row>
    <row r="705" spans="2:4" x14ac:dyDescent="0.25">
      <c r="B705" s="126"/>
      <c r="C705" s="121"/>
      <c r="D705" s="121"/>
    </row>
    <row r="706" spans="2:4" x14ac:dyDescent="0.25">
      <c r="B706" s="126"/>
      <c r="C706" s="121"/>
      <c r="D706" s="121"/>
    </row>
    <row r="707" spans="2:4" x14ac:dyDescent="0.25">
      <c r="B707" s="126"/>
      <c r="C707" s="121"/>
      <c r="D707" s="121"/>
    </row>
    <row r="708" spans="2:4" x14ac:dyDescent="0.25">
      <c r="B708" s="126"/>
      <c r="C708" s="121"/>
      <c r="D708" s="121"/>
    </row>
    <row r="709" spans="2:4" x14ac:dyDescent="0.25">
      <c r="B709" s="126"/>
      <c r="C709" s="121"/>
      <c r="D709" s="121"/>
    </row>
    <row r="710" spans="2:4" x14ac:dyDescent="0.25">
      <c r="B710" s="126"/>
      <c r="C710" s="121"/>
      <c r="D710" s="121"/>
    </row>
    <row r="711" spans="2:4" x14ac:dyDescent="0.25">
      <c r="B711" s="126"/>
      <c r="C711" s="121"/>
      <c r="D711" s="121"/>
    </row>
    <row r="712" spans="2:4" x14ac:dyDescent="0.25">
      <c r="B712" s="126"/>
      <c r="C712" s="121"/>
      <c r="D712" s="121"/>
    </row>
    <row r="713" spans="2:4" x14ac:dyDescent="0.25">
      <c r="B713" s="126"/>
      <c r="C713" s="121"/>
      <c r="D713" s="121"/>
    </row>
    <row r="714" spans="2:4" x14ac:dyDescent="0.25">
      <c r="B714" s="126"/>
      <c r="C714" s="121"/>
      <c r="D714" s="121"/>
    </row>
    <row r="715" spans="2:4" x14ac:dyDescent="0.25">
      <c r="B715" s="126"/>
      <c r="C715" s="121"/>
      <c r="D715" s="121"/>
    </row>
    <row r="716" spans="2:4" x14ac:dyDescent="0.25">
      <c r="B716" s="126"/>
      <c r="C716" s="121"/>
      <c r="D716" s="121"/>
    </row>
    <row r="717" spans="2:4" x14ac:dyDescent="0.25">
      <c r="B717" s="126"/>
      <c r="C717" s="121"/>
      <c r="D717" s="121"/>
    </row>
    <row r="718" spans="2:4" x14ac:dyDescent="0.25">
      <c r="B718" s="126"/>
      <c r="C718" s="121"/>
      <c r="D718" s="121"/>
    </row>
    <row r="719" spans="2:4" x14ac:dyDescent="0.25">
      <c r="B719" s="126"/>
      <c r="C719" s="121"/>
      <c r="D719" s="121"/>
    </row>
    <row r="720" spans="2:4" x14ac:dyDescent="0.25">
      <c r="B720" s="126"/>
      <c r="C720" s="121"/>
      <c r="D720" s="121"/>
    </row>
    <row r="721" spans="2:4" x14ac:dyDescent="0.25">
      <c r="B721" s="126"/>
      <c r="C721" s="121"/>
      <c r="D721" s="121"/>
    </row>
    <row r="722" spans="2:4" x14ac:dyDescent="0.25">
      <c r="B722" s="126"/>
      <c r="C722" s="121"/>
      <c r="D722" s="121"/>
    </row>
    <row r="723" spans="2:4" x14ac:dyDescent="0.25">
      <c r="B723" s="126"/>
      <c r="C723" s="121"/>
      <c r="D723" s="121"/>
    </row>
    <row r="724" spans="2:4" x14ac:dyDescent="0.25">
      <c r="B724" s="126"/>
      <c r="C724" s="121"/>
      <c r="D724" s="121"/>
    </row>
    <row r="725" spans="2:4" x14ac:dyDescent="0.25">
      <c r="B725" s="126"/>
      <c r="C725" s="121"/>
      <c r="D725" s="121"/>
    </row>
    <row r="726" spans="2:4" x14ac:dyDescent="0.25">
      <c r="B726" s="126"/>
      <c r="C726" s="121"/>
      <c r="D726" s="121"/>
    </row>
    <row r="727" spans="2:4" x14ac:dyDescent="0.25">
      <c r="B727" s="126"/>
      <c r="C727" s="121"/>
      <c r="D727" s="121"/>
    </row>
    <row r="728" spans="2:4" x14ac:dyDescent="0.25">
      <c r="B728" s="126"/>
      <c r="C728" s="121"/>
      <c r="D728" s="121"/>
    </row>
    <row r="729" spans="2:4" x14ac:dyDescent="0.25">
      <c r="B729" s="126"/>
      <c r="C729" s="121"/>
      <c r="D729" s="121"/>
    </row>
    <row r="730" spans="2:4" x14ac:dyDescent="0.25">
      <c r="B730" s="126"/>
      <c r="C730" s="121"/>
      <c r="D730" s="121"/>
    </row>
    <row r="731" spans="2:4" x14ac:dyDescent="0.25">
      <c r="B731" s="126"/>
      <c r="C731" s="121"/>
      <c r="D731" s="121"/>
    </row>
    <row r="732" spans="2:4" x14ac:dyDescent="0.25">
      <c r="B732" s="126"/>
      <c r="C732" s="121"/>
      <c r="D732" s="121"/>
    </row>
    <row r="733" spans="2:4" x14ac:dyDescent="0.25">
      <c r="B733" s="126"/>
      <c r="C733" s="121"/>
      <c r="D733" s="121"/>
    </row>
    <row r="734" spans="2:4" x14ac:dyDescent="0.25">
      <c r="B734" s="126"/>
      <c r="C734" s="121"/>
      <c r="D734" s="121"/>
    </row>
    <row r="735" spans="2:4" x14ac:dyDescent="0.25">
      <c r="B735" s="126"/>
      <c r="C735" s="121"/>
      <c r="D735" s="121"/>
    </row>
    <row r="736" spans="2:4" x14ac:dyDescent="0.25">
      <c r="B736" s="126"/>
      <c r="C736" s="121"/>
      <c r="D736" s="121"/>
    </row>
    <row r="737" spans="2:4" x14ac:dyDescent="0.25">
      <c r="B737" s="126"/>
      <c r="C737" s="121"/>
      <c r="D737" s="121"/>
    </row>
    <row r="738" spans="2:4" x14ac:dyDescent="0.25">
      <c r="B738" s="126"/>
      <c r="C738" s="121"/>
      <c r="D738" s="121"/>
    </row>
    <row r="739" spans="2:4" x14ac:dyDescent="0.25">
      <c r="B739" s="126"/>
      <c r="C739" s="121"/>
      <c r="D739" s="121"/>
    </row>
    <row r="740" spans="2:4" x14ac:dyDescent="0.25">
      <c r="B740" s="126"/>
      <c r="C740" s="121"/>
      <c r="D740" s="121"/>
    </row>
    <row r="741" spans="2:4" x14ac:dyDescent="0.25">
      <c r="B741" s="126"/>
      <c r="C741" s="121"/>
      <c r="D741" s="121"/>
    </row>
    <row r="742" spans="2:4" x14ac:dyDescent="0.25">
      <c r="B742" s="126"/>
      <c r="C742" s="121"/>
      <c r="D742" s="121"/>
    </row>
    <row r="743" spans="2:4" x14ac:dyDescent="0.25">
      <c r="B743" s="126"/>
      <c r="C743" s="121"/>
      <c r="D743" s="121"/>
    </row>
    <row r="744" spans="2:4" x14ac:dyDescent="0.25">
      <c r="B744" s="126"/>
      <c r="C744" s="121"/>
      <c r="D744" s="121"/>
    </row>
    <row r="745" spans="2:4" x14ac:dyDescent="0.25">
      <c r="B745" s="126"/>
      <c r="C745" s="121"/>
      <c r="D745" s="121"/>
    </row>
    <row r="746" spans="2:4" x14ac:dyDescent="0.25">
      <c r="B746" s="126"/>
      <c r="C746" s="121"/>
      <c r="D746" s="121"/>
    </row>
    <row r="747" spans="2:4" x14ac:dyDescent="0.25">
      <c r="B747" s="126"/>
      <c r="C747" s="121"/>
      <c r="D747" s="121"/>
    </row>
    <row r="748" spans="2:4" x14ac:dyDescent="0.25">
      <c r="B748" s="126"/>
      <c r="C748" s="121"/>
      <c r="D748" s="121"/>
    </row>
    <row r="749" spans="2:4" x14ac:dyDescent="0.25">
      <c r="B749" s="126"/>
      <c r="C749" s="121"/>
      <c r="D749" s="121"/>
    </row>
    <row r="750" spans="2:4" x14ac:dyDescent="0.25">
      <c r="B750" s="126"/>
      <c r="C750" s="121"/>
      <c r="D750" s="121"/>
    </row>
    <row r="751" spans="2:4" x14ac:dyDescent="0.25">
      <c r="B751" s="126"/>
      <c r="C751" s="121"/>
      <c r="D751" s="121"/>
    </row>
    <row r="752" spans="2:4" x14ac:dyDescent="0.25">
      <c r="B752" s="126"/>
      <c r="C752" s="121"/>
      <c r="D752" s="121"/>
    </row>
    <row r="753" spans="2:4" x14ac:dyDescent="0.25">
      <c r="B753" s="126"/>
      <c r="C753" s="121"/>
      <c r="D753" s="121"/>
    </row>
    <row r="754" spans="2:4" x14ac:dyDescent="0.25">
      <c r="B754" s="126"/>
      <c r="C754" s="121"/>
      <c r="D754" s="121"/>
    </row>
    <row r="755" spans="2:4" x14ac:dyDescent="0.25">
      <c r="B755" s="126"/>
      <c r="C755" s="121"/>
      <c r="D755" s="121"/>
    </row>
    <row r="756" spans="2:4" x14ac:dyDescent="0.25">
      <c r="B756" s="126"/>
      <c r="C756" s="121"/>
      <c r="D756" s="121"/>
    </row>
    <row r="757" spans="2:4" x14ac:dyDescent="0.25">
      <c r="B757" s="126"/>
      <c r="C757" s="121"/>
      <c r="D757" s="121"/>
    </row>
    <row r="758" spans="2:4" x14ac:dyDescent="0.25">
      <c r="B758" s="127"/>
      <c r="C758" s="121"/>
      <c r="D758" s="121"/>
    </row>
    <row r="759" spans="2:4" x14ac:dyDescent="0.25">
      <c r="B759" s="126"/>
      <c r="C759" s="121"/>
      <c r="D759" s="121"/>
    </row>
    <row r="760" spans="2:4" x14ac:dyDescent="0.25">
      <c r="B760" s="126"/>
      <c r="C760" s="121"/>
      <c r="D760" s="121"/>
    </row>
    <row r="761" spans="2:4" x14ac:dyDescent="0.25">
      <c r="B761" s="126"/>
      <c r="C761" s="121"/>
      <c r="D761" s="121"/>
    </row>
    <row r="762" spans="2:4" x14ac:dyDescent="0.25">
      <c r="B762" s="126"/>
      <c r="C762" s="121"/>
      <c r="D762" s="121"/>
    </row>
    <row r="763" spans="2:4" x14ac:dyDescent="0.25">
      <c r="B763" s="126"/>
      <c r="C763" s="121"/>
      <c r="D763" s="121"/>
    </row>
    <row r="764" spans="2:4" x14ac:dyDescent="0.25">
      <c r="B764" s="126"/>
      <c r="C764" s="121"/>
      <c r="D764" s="121"/>
    </row>
    <row r="765" spans="2:4" x14ac:dyDescent="0.25">
      <c r="B765" s="126"/>
      <c r="C765" s="121"/>
      <c r="D765" s="121"/>
    </row>
    <row r="766" spans="2:4" x14ac:dyDescent="0.25">
      <c r="B766" s="126"/>
      <c r="C766" s="121"/>
      <c r="D766" s="121"/>
    </row>
    <row r="767" spans="2:4" x14ac:dyDescent="0.25">
      <c r="B767" s="126"/>
      <c r="C767" s="121"/>
      <c r="D767" s="121"/>
    </row>
    <row r="768" spans="2:4" x14ac:dyDescent="0.25">
      <c r="B768" s="126"/>
      <c r="C768" s="121"/>
      <c r="D768" s="121"/>
    </row>
    <row r="769" spans="2:4" x14ac:dyDescent="0.25">
      <c r="B769" s="126"/>
      <c r="C769" s="121"/>
      <c r="D769" s="121"/>
    </row>
    <row r="770" spans="2:4" x14ac:dyDescent="0.25">
      <c r="B770" s="126"/>
      <c r="C770" s="121"/>
      <c r="D770" s="121"/>
    </row>
    <row r="771" spans="2:4" x14ac:dyDescent="0.25">
      <c r="B771" s="126"/>
      <c r="C771" s="121"/>
      <c r="D771" s="121"/>
    </row>
    <row r="772" spans="2:4" x14ac:dyDescent="0.25">
      <c r="B772" s="126"/>
      <c r="C772" s="121"/>
      <c r="D772" s="121"/>
    </row>
    <row r="773" spans="2:4" x14ac:dyDescent="0.25">
      <c r="B773" s="126"/>
      <c r="C773" s="121"/>
      <c r="D773" s="121"/>
    </row>
    <row r="774" spans="2:4" x14ac:dyDescent="0.25">
      <c r="B774" s="126"/>
      <c r="C774" s="121"/>
      <c r="D774" s="121"/>
    </row>
    <row r="775" spans="2:4" x14ac:dyDescent="0.25">
      <c r="B775" s="126"/>
      <c r="C775" s="121"/>
      <c r="D775" s="121"/>
    </row>
    <row r="776" spans="2:4" x14ac:dyDescent="0.25">
      <c r="B776" s="126"/>
      <c r="C776" s="121"/>
      <c r="D776" s="121"/>
    </row>
    <row r="777" spans="2:4" x14ac:dyDescent="0.25">
      <c r="B777" s="126"/>
      <c r="C777" s="121"/>
      <c r="D777" s="121"/>
    </row>
    <row r="778" spans="2:4" x14ac:dyDescent="0.25">
      <c r="B778" s="126"/>
      <c r="C778" s="121"/>
      <c r="D778" s="121"/>
    </row>
    <row r="779" spans="2:4" x14ac:dyDescent="0.25">
      <c r="B779" s="126"/>
      <c r="C779" s="121"/>
      <c r="D779" s="121"/>
    </row>
    <row r="780" spans="2:4" x14ac:dyDescent="0.25">
      <c r="B780" s="126"/>
      <c r="C780" s="121"/>
      <c r="D780" s="121"/>
    </row>
    <row r="781" spans="2:4" x14ac:dyDescent="0.25">
      <c r="B781" s="126"/>
      <c r="C781" s="121"/>
      <c r="D781" s="121"/>
    </row>
    <row r="782" spans="2:4" x14ac:dyDescent="0.25">
      <c r="B782" s="126"/>
      <c r="C782" s="121"/>
      <c r="D782" s="121"/>
    </row>
    <row r="783" spans="2:4" x14ac:dyDescent="0.25">
      <c r="B783" s="126"/>
      <c r="C783" s="121"/>
      <c r="D783" s="121"/>
    </row>
    <row r="784" spans="2:4" x14ac:dyDescent="0.25">
      <c r="B784" s="126"/>
      <c r="C784" s="121"/>
      <c r="D784" s="121"/>
    </row>
    <row r="785" spans="2:4" x14ac:dyDescent="0.25">
      <c r="B785" s="126"/>
      <c r="C785" s="121"/>
      <c r="D785" s="121"/>
    </row>
    <row r="786" spans="2:4" x14ac:dyDescent="0.25">
      <c r="B786" s="126"/>
      <c r="C786" s="121"/>
      <c r="D786" s="121"/>
    </row>
    <row r="787" spans="2:4" x14ac:dyDescent="0.25">
      <c r="B787" s="126"/>
      <c r="C787" s="121"/>
      <c r="D787" s="121"/>
    </row>
    <row r="788" spans="2:4" x14ac:dyDescent="0.25">
      <c r="B788" s="126"/>
      <c r="C788" s="121"/>
      <c r="D788" s="121"/>
    </row>
    <row r="789" spans="2:4" x14ac:dyDescent="0.25">
      <c r="B789" s="126"/>
      <c r="C789" s="121"/>
      <c r="D789" s="121"/>
    </row>
    <row r="790" spans="2:4" x14ac:dyDescent="0.25">
      <c r="B790" s="126"/>
      <c r="C790" s="121"/>
      <c r="D790" s="121"/>
    </row>
    <row r="791" spans="2:4" x14ac:dyDescent="0.25">
      <c r="B791" s="126"/>
      <c r="C791" s="121"/>
      <c r="D791" s="121"/>
    </row>
    <row r="792" spans="2:4" x14ac:dyDescent="0.25">
      <c r="B792" s="126"/>
      <c r="C792" s="121"/>
      <c r="D792" s="121"/>
    </row>
    <row r="793" spans="2:4" x14ac:dyDescent="0.25">
      <c r="B793" s="126"/>
      <c r="C793" s="121"/>
      <c r="D793" s="121"/>
    </row>
    <row r="794" spans="2:4" x14ac:dyDescent="0.25">
      <c r="B794" s="126"/>
      <c r="C794" s="121"/>
      <c r="D794" s="121"/>
    </row>
    <row r="795" spans="2:4" x14ac:dyDescent="0.25">
      <c r="B795" s="126"/>
      <c r="C795" s="121"/>
      <c r="D795" s="121"/>
    </row>
    <row r="796" spans="2:4" x14ac:dyDescent="0.25">
      <c r="B796" s="126"/>
      <c r="C796" s="121"/>
      <c r="D796" s="121"/>
    </row>
    <row r="797" spans="2:4" x14ac:dyDescent="0.25">
      <c r="B797" s="126"/>
      <c r="C797" s="121"/>
      <c r="D797" s="121"/>
    </row>
    <row r="798" spans="2:4" x14ac:dyDescent="0.25">
      <c r="B798" s="126"/>
      <c r="C798" s="121"/>
      <c r="D798" s="121"/>
    </row>
    <row r="799" spans="2:4" x14ac:dyDescent="0.25">
      <c r="B799" s="126"/>
      <c r="C799" s="121"/>
      <c r="D799" s="121"/>
    </row>
    <row r="800" spans="2:4" x14ac:dyDescent="0.25">
      <c r="B800" s="126"/>
      <c r="C800" s="121"/>
      <c r="D800" s="121"/>
    </row>
    <row r="801" spans="2:4" x14ac:dyDescent="0.25">
      <c r="B801" s="126"/>
      <c r="C801" s="121"/>
      <c r="D801" s="121"/>
    </row>
    <row r="802" spans="2:4" x14ac:dyDescent="0.25">
      <c r="B802" s="126"/>
      <c r="C802" s="121"/>
      <c r="D802" s="121"/>
    </row>
    <row r="803" spans="2:4" x14ac:dyDescent="0.25">
      <c r="B803" s="126"/>
      <c r="C803" s="121"/>
      <c r="D803" s="121"/>
    </row>
    <row r="804" spans="2:4" x14ac:dyDescent="0.25">
      <c r="B804" s="126"/>
      <c r="C804" s="121"/>
      <c r="D804" s="121"/>
    </row>
    <row r="805" spans="2:4" x14ac:dyDescent="0.25">
      <c r="B805" s="126"/>
      <c r="C805" s="121"/>
      <c r="D805" s="121"/>
    </row>
    <row r="806" spans="2:4" x14ac:dyDescent="0.25">
      <c r="B806" s="126"/>
      <c r="C806" s="121"/>
      <c r="D806" s="121"/>
    </row>
    <row r="807" spans="2:4" x14ac:dyDescent="0.25">
      <c r="B807" s="126"/>
      <c r="C807" s="121"/>
      <c r="D807" s="121"/>
    </row>
    <row r="808" spans="2:4" x14ac:dyDescent="0.25">
      <c r="B808" s="126"/>
      <c r="C808" s="121"/>
      <c r="D808" s="121"/>
    </row>
    <row r="809" spans="2:4" x14ac:dyDescent="0.25">
      <c r="B809" s="126"/>
      <c r="C809" s="121"/>
      <c r="D809" s="121"/>
    </row>
    <row r="810" spans="2:4" x14ac:dyDescent="0.25">
      <c r="B810" s="126"/>
      <c r="C810" s="121"/>
      <c r="D810" s="121"/>
    </row>
    <row r="811" spans="2:4" x14ac:dyDescent="0.25">
      <c r="B811" s="126"/>
      <c r="C811" s="121"/>
      <c r="D811" s="121"/>
    </row>
    <row r="812" spans="2:4" x14ac:dyDescent="0.25">
      <c r="B812" s="126"/>
      <c r="C812" s="121"/>
      <c r="D812" s="121"/>
    </row>
    <row r="813" spans="2:4" x14ac:dyDescent="0.25">
      <c r="B813" s="126"/>
      <c r="C813" s="121"/>
      <c r="D813" s="121"/>
    </row>
    <row r="814" spans="2:4" x14ac:dyDescent="0.25">
      <c r="B814" s="126"/>
      <c r="C814" s="121"/>
      <c r="D814" s="121"/>
    </row>
    <row r="815" spans="2:4" x14ac:dyDescent="0.25">
      <c r="B815" s="126"/>
      <c r="C815" s="121"/>
      <c r="D815" s="121"/>
    </row>
    <row r="816" spans="2:4" x14ac:dyDescent="0.25">
      <c r="B816" s="126"/>
      <c r="C816" s="121"/>
      <c r="D816" s="121"/>
    </row>
    <row r="817" spans="2:4" x14ac:dyDescent="0.25">
      <c r="B817" s="126"/>
      <c r="C817" s="121"/>
      <c r="D817" s="121"/>
    </row>
    <row r="818" spans="2:4" x14ac:dyDescent="0.25">
      <c r="B818" s="127"/>
      <c r="C818" s="121"/>
      <c r="D818" s="121"/>
    </row>
    <row r="819" spans="2:4" x14ac:dyDescent="0.25">
      <c r="B819" s="127"/>
      <c r="C819" s="121"/>
      <c r="D819" s="121"/>
    </row>
    <row r="820" spans="2:4" x14ac:dyDescent="0.25">
      <c r="B820" s="126"/>
      <c r="C820" s="121"/>
      <c r="D820" s="121"/>
    </row>
    <row r="821" spans="2:4" x14ac:dyDescent="0.25">
      <c r="B821" s="127"/>
      <c r="C821" s="121"/>
      <c r="D821" s="121"/>
    </row>
    <row r="822" spans="2:4" x14ac:dyDescent="0.25">
      <c r="B822" s="126"/>
      <c r="C822" s="121"/>
      <c r="D822" s="121"/>
    </row>
    <row r="823" spans="2:4" x14ac:dyDescent="0.25">
      <c r="B823" s="127"/>
      <c r="C823" s="121"/>
      <c r="D823" s="121"/>
    </row>
    <row r="824" spans="2:4" x14ac:dyDescent="0.25">
      <c r="B824" s="127"/>
      <c r="C824" s="121"/>
      <c r="D824" s="121"/>
    </row>
    <row r="825" spans="2:4" x14ac:dyDescent="0.25">
      <c r="B825" s="126"/>
      <c r="C825" s="121"/>
      <c r="D825" s="121"/>
    </row>
    <row r="826" spans="2:4" x14ac:dyDescent="0.25">
      <c r="B826" s="127"/>
      <c r="C826" s="121"/>
      <c r="D826" s="121"/>
    </row>
    <row r="827" spans="2:4" x14ac:dyDescent="0.25">
      <c r="B827" s="126"/>
      <c r="C827" s="121"/>
      <c r="D827" s="121"/>
    </row>
    <row r="828" spans="2:4" x14ac:dyDescent="0.25">
      <c r="B828" s="126"/>
      <c r="C828" s="121"/>
      <c r="D828" s="121"/>
    </row>
    <row r="829" spans="2:4" x14ac:dyDescent="0.25">
      <c r="B829" s="126"/>
      <c r="C829" s="121"/>
      <c r="D829" s="121"/>
    </row>
    <row r="830" spans="2:4" x14ac:dyDescent="0.25">
      <c r="B830" s="126"/>
      <c r="C830" s="121"/>
      <c r="D830" s="121"/>
    </row>
    <row r="831" spans="2:4" x14ac:dyDescent="0.25">
      <c r="B831" s="126"/>
      <c r="C831" s="121"/>
      <c r="D831" s="121"/>
    </row>
    <row r="832" spans="2:4" x14ac:dyDescent="0.25">
      <c r="B832" s="126"/>
      <c r="C832" s="121"/>
      <c r="D832" s="121"/>
    </row>
    <row r="833" spans="2:4" x14ac:dyDescent="0.25">
      <c r="B833" s="126"/>
      <c r="C833" s="121"/>
      <c r="D833" s="121"/>
    </row>
    <row r="834" spans="2:4" x14ac:dyDescent="0.25">
      <c r="B834" s="126"/>
      <c r="C834" s="121"/>
      <c r="D834" s="121"/>
    </row>
    <row r="835" spans="2:4" x14ac:dyDescent="0.25">
      <c r="B835" s="126"/>
      <c r="C835" s="121"/>
      <c r="D835" s="121"/>
    </row>
    <row r="836" spans="2:4" x14ac:dyDescent="0.25">
      <c r="B836" s="126"/>
      <c r="C836" s="121"/>
      <c r="D836" s="121"/>
    </row>
    <row r="837" spans="2:4" x14ac:dyDescent="0.25">
      <c r="B837" s="126"/>
      <c r="C837" s="121"/>
      <c r="D837" s="121"/>
    </row>
    <row r="838" spans="2:4" x14ac:dyDescent="0.25">
      <c r="B838" s="126"/>
      <c r="C838" s="121"/>
      <c r="D838" s="121"/>
    </row>
    <row r="839" spans="2:4" x14ac:dyDescent="0.25">
      <c r="B839" s="126"/>
      <c r="C839" s="121"/>
      <c r="D839" s="121"/>
    </row>
    <row r="840" spans="2:4" x14ac:dyDescent="0.25">
      <c r="B840" s="126"/>
      <c r="C840" s="121"/>
      <c r="D840" s="121"/>
    </row>
    <row r="841" spans="2:4" x14ac:dyDescent="0.25">
      <c r="B841" s="126"/>
      <c r="C841" s="121"/>
      <c r="D841" s="121"/>
    </row>
    <row r="842" spans="2:4" x14ac:dyDescent="0.25">
      <c r="B842" s="126"/>
      <c r="C842" s="121"/>
      <c r="D842" s="121"/>
    </row>
    <row r="843" spans="2:4" x14ac:dyDescent="0.25">
      <c r="B843" s="126"/>
      <c r="C843" s="121"/>
      <c r="D843" s="121"/>
    </row>
    <row r="844" spans="2:4" x14ac:dyDescent="0.25">
      <c r="B844" s="126"/>
      <c r="C844" s="121"/>
      <c r="D844" s="121"/>
    </row>
    <row r="845" spans="2:4" x14ac:dyDescent="0.25">
      <c r="B845" s="126"/>
      <c r="C845" s="121"/>
      <c r="D845" s="121"/>
    </row>
    <row r="846" spans="2:4" x14ac:dyDescent="0.25">
      <c r="B846" s="126"/>
      <c r="C846" s="121"/>
      <c r="D846" s="121"/>
    </row>
    <row r="847" spans="2:4" x14ac:dyDescent="0.25">
      <c r="B847" s="126"/>
      <c r="C847" s="121"/>
      <c r="D847" s="121"/>
    </row>
    <row r="848" spans="2:4" x14ac:dyDescent="0.25">
      <c r="B848" s="126"/>
      <c r="C848" s="121"/>
      <c r="D848" s="121"/>
    </row>
    <row r="849" spans="2:4" x14ac:dyDescent="0.25">
      <c r="B849" s="126"/>
      <c r="C849" s="121"/>
      <c r="D849" s="121"/>
    </row>
    <row r="850" spans="2:4" x14ac:dyDescent="0.25">
      <c r="B850" s="126"/>
      <c r="C850" s="121"/>
      <c r="D850" s="121"/>
    </row>
    <row r="851" spans="2:4" x14ac:dyDescent="0.25">
      <c r="B851" s="126"/>
      <c r="C851" s="121"/>
      <c r="D851" s="121"/>
    </row>
    <row r="852" spans="2:4" x14ac:dyDescent="0.25">
      <c r="B852" s="126"/>
      <c r="C852" s="121"/>
      <c r="D852" s="121"/>
    </row>
    <row r="853" spans="2:4" x14ac:dyDescent="0.25">
      <c r="B853" s="126"/>
      <c r="C853" s="121"/>
      <c r="D853" s="121"/>
    </row>
    <row r="854" spans="2:4" x14ac:dyDescent="0.25">
      <c r="B854" s="126"/>
      <c r="C854" s="121"/>
      <c r="D854" s="121"/>
    </row>
    <row r="855" spans="2:4" x14ac:dyDescent="0.25">
      <c r="B855" s="126"/>
      <c r="C855" s="121"/>
      <c r="D855" s="121"/>
    </row>
    <row r="856" spans="2:4" x14ac:dyDescent="0.25">
      <c r="B856" s="126"/>
      <c r="C856" s="121"/>
      <c r="D856" s="121"/>
    </row>
    <row r="857" spans="2:4" x14ac:dyDescent="0.25">
      <c r="B857" s="126"/>
      <c r="C857" s="121"/>
      <c r="D857" s="121"/>
    </row>
    <row r="858" spans="2:4" x14ac:dyDescent="0.25">
      <c r="B858" s="126"/>
      <c r="C858" s="121"/>
      <c r="D858" s="121"/>
    </row>
    <row r="859" spans="2:4" x14ac:dyDescent="0.25">
      <c r="B859" s="126"/>
      <c r="C859" s="121"/>
      <c r="D859" s="121"/>
    </row>
    <row r="860" spans="2:4" x14ac:dyDescent="0.25">
      <c r="B860" s="126"/>
      <c r="C860" s="121"/>
      <c r="D860" s="121"/>
    </row>
    <row r="861" spans="2:4" x14ac:dyDescent="0.25">
      <c r="B861" s="126"/>
      <c r="C861" s="121"/>
      <c r="D861" s="121"/>
    </row>
    <row r="862" spans="2:4" x14ac:dyDescent="0.25">
      <c r="B862" s="126"/>
      <c r="C862" s="121"/>
      <c r="D862" s="121"/>
    </row>
    <row r="863" spans="2:4" x14ac:dyDescent="0.25">
      <c r="B863" s="126"/>
      <c r="C863" s="121"/>
      <c r="D863" s="121"/>
    </row>
    <row r="864" spans="2:4" x14ac:dyDescent="0.25">
      <c r="B864" s="126"/>
      <c r="C864" s="121"/>
      <c r="D864" s="121"/>
    </row>
    <row r="865" spans="2:4" x14ac:dyDescent="0.25">
      <c r="B865" s="126"/>
      <c r="C865" s="121"/>
      <c r="D865" s="121"/>
    </row>
    <row r="866" spans="2:4" x14ac:dyDescent="0.25">
      <c r="B866" s="126"/>
      <c r="C866" s="121"/>
      <c r="D866" s="121"/>
    </row>
    <row r="867" spans="2:4" x14ac:dyDescent="0.25">
      <c r="B867" s="127"/>
      <c r="C867" s="121"/>
      <c r="D867" s="121"/>
    </row>
    <row r="868" spans="2:4" x14ac:dyDescent="0.25">
      <c r="B868" s="127"/>
      <c r="C868" s="121"/>
      <c r="D868" s="121"/>
    </row>
    <row r="869" spans="2:4" x14ac:dyDescent="0.25">
      <c r="B869" s="126"/>
      <c r="C869" s="121"/>
      <c r="D869" s="121"/>
    </row>
    <row r="870" spans="2:4" x14ac:dyDescent="0.25">
      <c r="B870" s="126"/>
      <c r="C870" s="121"/>
      <c r="D870" s="121"/>
    </row>
    <row r="871" spans="2:4" x14ac:dyDescent="0.25">
      <c r="B871" s="126"/>
      <c r="C871" s="121"/>
      <c r="D871" s="121"/>
    </row>
    <row r="872" spans="2:4" x14ac:dyDescent="0.25">
      <c r="B872" s="126"/>
      <c r="C872" s="121"/>
      <c r="D872" s="121"/>
    </row>
    <row r="873" spans="2:4" x14ac:dyDescent="0.25">
      <c r="B873" s="126"/>
      <c r="C873" s="121"/>
      <c r="D873" s="121"/>
    </row>
    <row r="874" spans="2:4" x14ac:dyDescent="0.25">
      <c r="B874" s="126"/>
      <c r="C874" s="121"/>
      <c r="D874" s="121"/>
    </row>
    <row r="875" spans="2:4" x14ac:dyDescent="0.25">
      <c r="B875" s="126"/>
      <c r="C875" s="121"/>
      <c r="D875" s="121"/>
    </row>
    <row r="876" spans="2:4" x14ac:dyDescent="0.25">
      <c r="B876" s="126"/>
      <c r="C876" s="121"/>
      <c r="D876" s="121"/>
    </row>
    <row r="877" spans="2:4" x14ac:dyDescent="0.25">
      <c r="B877" s="126"/>
      <c r="C877" s="121"/>
      <c r="D877" s="121"/>
    </row>
    <row r="878" spans="2:4" x14ac:dyDescent="0.25">
      <c r="B878" s="126"/>
      <c r="C878" s="121"/>
      <c r="D878" s="121"/>
    </row>
    <row r="879" spans="2:4" x14ac:dyDescent="0.25">
      <c r="B879" s="126"/>
      <c r="C879" s="121"/>
      <c r="D879" s="121"/>
    </row>
    <row r="880" spans="2:4" x14ac:dyDescent="0.25">
      <c r="B880" s="126"/>
      <c r="C880" s="121"/>
      <c r="D880" s="121"/>
    </row>
    <row r="881" spans="2:4" x14ac:dyDescent="0.25">
      <c r="B881" s="126"/>
      <c r="C881" s="121"/>
      <c r="D881" s="121"/>
    </row>
    <row r="882" spans="2:4" x14ac:dyDescent="0.25">
      <c r="B882" s="126"/>
      <c r="C882" s="121"/>
      <c r="D882" s="121"/>
    </row>
    <row r="883" spans="2:4" x14ac:dyDescent="0.25">
      <c r="B883" s="126"/>
      <c r="C883" s="121"/>
      <c r="D883" s="121"/>
    </row>
    <row r="884" spans="2:4" x14ac:dyDescent="0.25">
      <c r="B884" s="127"/>
      <c r="C884" s="121"/>
      <c r="D884" s="121"/>
    </row>
    <row r="885" spans="2:4" x14ac:dyDescent="0.25">
      <c r="B885" s="126"/>
      <c r="C885" s="121"/>
      <c r="D885" s="121"/>
    </row>
    <row r="886" spans="2:4" x14ac:dyDescent="0.25">
      <c r="B886" s="126"/>
      <c r="C886" s="121"/>
      <c r="D886" s="121"/>
    </row>
    <row r="887" spans="2:4" x14ac:dyDescent="0.25">
      <c r="B887" s="126"/>
      <c r="C887" s="121"/>
      <c r="D887" s="121"/>
    </row>
    <row r="888" spans="2:4" x14ac:dyDescent="0.25">
      <c r="B888" s="126"/>
      <c r="C888" s="121"/>
      <c r="D888" s="121"/>
    </row>
    <row r="889" spans="2:4" x14ac:dyDescent="0.25">
      <c r="B889" s="126"/>
      <c r="C889" s="121"/>
      <c r="D889" s="121"/>
    </row>
    <row r="890" spans="2:4" x14ac:dyDescent="0.25">
      <c r="B890" s="126"/>
      <c r="C890" s="121"/>
      <c r="D890" s="121"/>
    </row>
    <row r="891" spans="2:4" x14ac:dyDescent="0.25">
      <c r="B891" s="126"/>
      <c r="C891" s="121"/>
      <c r="D891" s="121"/>
    </row>
    <row r="892" spans="2:4" x14ac:dyDescent="0.25">
      <c r="B892" s="126"/>
      <c r="C892" s="121"/>
      <c r="D892" s="121"/>
    </row>
    <row r="893" spans="2:4" x14ac:dyDescent="0.25">
      <c r="B893" s="126"/>
      <c r="C893" s="121"/>
      <c r="D893" s="121"/>
    </row>
    <row r="894" spans="2:4" x14ac:dyDescent="0.25">
      <c r="B894" s="127"/>
      <c r="C894" s="121"/>
      <c r="D894" s="121"/>
    </row>
    <row r="895" spans="2:4" x14ac:dyDescent="0.25">
      <c r="B895" s="126"/>
      <c r="C895" s="121"/>
      <c r="D895" s="121"/>
    </row>
    <row r="896" spans="2:4" x14ac:dyDescent="0.25">
      <c r="B896" s="126"/>
      <c r="C896" s="121"/>
      <c r="D896" s="121"/>
    </row>
    <row r="897" spans="2:4" x14ac:dyDescent="0.25">
      <c r="B897" s="126"/>
      <c r="C897" s="121"/>
      <c r="D897" s="121"/>
    </row>
    <row r="898" spans="2:4" x14ac:dyDescent="0.25">
      <c r="B898" s="126"/>
      <c r="C898" s="121"/>
      <c r="D898" s="121"/>
    </row>
    <row r="899" spans="2:4" x14ac:dyDescent="0.25">
      <c r="B899" s="126"/>
      <c r="C899" s="121"/>
      <c r="D899" s="121"/>
    </row>
    <row r="900" spans="2:4" x14ac:dyDescent="0.25">
      <c r="B900" s="126"/>
      <c r="C900" s="121"/>
      <c r="D900" s="121"/>
    </row>
    <row r="901" spans="2:4" x14ac:dyDescent="0.25">
      <c r="B901" s="127"/>
      <c r="C901" s="121"/>
      <c r="D901" s="121"/>
    </row>
    <row r="902" spans="2:4" x14ac:dyDescent="0.25">
      <c r="B902" s="126"/>
      <c r="C902" s="121"/>
      <c r="D902" s="121"/>
    </row>
    <row r="903" spans="2:4" x14ac:dyDescent="0.25">
      <c r="B903" s="126"/>
      <c r="C903" s="121"/>
      <c r="D903" s="121"/>
    </row>
    <row r="904" spans="2:4" x14ac:dyDescent="0.25">
      <c r="B904" s="126"/>
      <c r="C904" s="121"/>
      <c r="D904" s="121"/>
    </row>
    <row r="905" spans="2:4" x14ac:dyDescent="0.25">
      <c r="B905" s="126"/>
      <c r="C905" s="121"/>
      <c r="D905" s="121"/>
    </row>
    <row r="906" spans="2:4" x14ac:dyDescent="0.25">
      <c r="B906" s="126"/>
      <c r="C906" s="121"/>
      <c r="D906" s="121"/>
    </row>
    <row r="907" spans="2:4" x14ac:dyDescent="0.25">
      <c r="B907" s="126"/>
      <c r="C907" s="121"/>
      <c r="D907" s="121"/>
    </row>
    <row r="908" spans="2:4" x14ac:dyDescent="0.25">
      <c r="B908" s="126"/>
      <c r="C908" s="121"/>
      <c r="D908" s="121"/>
    </row>
    <row r="909" spans="2:4" x14ac:dyDescent="0.25">
      <c r="B909" s="126"/>
      <c r="C909" s="121"/>
      <c r="D909" s="121"/>
    </row>
    <row r="910" spans="2:4" x14ac:dyDescent="0.25">
      <c r="B910" s="126"/>
      <c r="C910" s="121"/>
      <c r="D910" s="121"/>
    </row>
    <row r="911" spans="2:4" x14ac:dyDescent="0.25">
      <c r="B911" s="126"/>
      <c r="C911" s="121"/>
      <c r="D911" s="121"/>
    </row>
    <row r="912" spans="2:4" x14ac:dyDescent="0.25">
      <c r="B912" s="126"/>
      <c r="C912" s="121"/>
      <c r="D912" s="121"/>
    </row>
    <row r="913" spans="2:4" x14ac:dyDescent="0.25">
      <c r="B913" s="126"/>
      <c r="C913" s="121"/>
      <c r="D913" s="121"/>
    </row>
    <row r="914" spans="2:4" x14ac:dyDescent="0.25">
      <c r="B914" s="126"/>
      <c r="C914" s="121"/>
      <c r="D914" s="121"/>
    </row>
    <row r="915" spans="2:4" x14ac:dyDescent="0.25">
      <c r="B915" s="126"/>
      <c r="C915" s="121"/>
      <c r="D915" s="121"/>
    </row>
    <row r="916" spans="2:4" x14ac:dyDescent="0.25">
      <c r="B916" s="126"/>
      <c r="C916" s="121"/>
      <c r="D916" s="121"/>
    </row>
    <row r="917" spans="2:4" x14ac:dyDescent="0.25">
      <c r="B917" s="126"/>
      <c r="C917" s="121"/>
      <c r="D917" s="121"/>
    </row>
    <row r="918" spans="2:4" x14ac:dyDescent="0.25">
      <c r="B918" s="126"/>
      <c r="C918" s="121"/>
      <c r="D918" s="121"/>
    </row>
    <row r="919" spans="2:4" x14ac:dyDescent="0.25">
      <c r="B919" s="127"/>
      <c r="C919" s="121"/>
      <c r="D919" s="121"/>
    </row>
    <row r="920" spans="2:4" x14ac:dyDescent="0.25">
      <c r="B920" s="126"/>
      <c r="C920" s="121"/>
      <c r="D920" s="121"/>
    </row>
    <row r="921" spans="2:4" x14ac:dyDescent="0.25">
      <c r="B921" s="126"/>
      <c r="C921" s="121"/>
      <c r="D921" s="121"/>
    </row>
    <row r="922" spans="2:4" x14ac:dyDescent="0.25">
      <c r="B922" s="126"/>
      <c r="C922" s="121"/>
      <c r="D922" s="121"/>
    </row>
    <row r="923" spans="2:4" x14ac:dyDescent="0.25">
      <c r="B923" s="126"/>
      <c r="C923" s="121"/>
      <c r="D923" s="121"/>
    </row>
    <row r="924" spans="2:4" x14ac:dyDescent="0.25">
      <c r="B924" s="126"/>
      <c r="C924" s="121"/>
      <c r="D924" s="121"/>
    </row>
    <row r="925" spans="2:4" x14ac:dyDescent="0.25">
      <c r="B925" s="127"/>
      <c r="C925" s="121"/>
      <c r="D925" s="121"/>
    </row>
    <row r="926" spans="2:4" x14ac:dyDescent="0.25">
      <c r="B926" s="126"/>
      <c r="C926" s="121"/>
      <c r="D926" s="121"/>
    </row>
    <row r="927" spans="2:4" x14ac:dyDescent="0.25">
      <c r="B927" s="126"/>
      <c r="C927" s="121"/>
      <c r="D927" s="121"/>
    </row>
    <row r="928" spans="2:4" x14ac:dyDescent="0.25">
      <c r="B928" s="126"/>
      <c r="C928" s="121"/>
      <c r="D928" s="121"/>
    </row>
    <row r="929" spans="2:4" x14ac:dyDescent="0.25">
      <c r="B929" s="126"/>
      <c r="C929" s="121"/>
      <c r="D929" s="121"/>
    </row>
    <row r="930" spans="2:4" x14ac:dyDescent="0.25">
      <c r="B930" s="127"/>
      <c r="C930" s="121"/>
      <c r="D930" s="121"/>
    </row>
    <row r="931" spans="2:4" x14ac:dyDescent="0.25">
      <c r="B931" s="127"/>
      <c r="C931" s="121"/>
      <c r="D931" s="121"/>
    </row>
    <row r="932" spans="2:4" x14ac:dyDescent="0.25">
      <c r="B932" s="126"/>
      <c r="C932" s="121"/>
      <c r="D932" s="121"/>
    </row>
    <row r="933" spans="2:4" x14ac:dyDescent="0.25">
      <c r="B933" s="126"/>
      <c r="C933" s="121"/>
      <c r="D933" s="121"/>
    </row>
    <row r="934" spans="2:4" x14ac:dyDescent="0.25">
      <c r="B934" s="126"/>
      <c r="C934" s="121"/>
      <c r="D934" s="121"/>
    </row>
    <row r="935" spans="2:4" x14ac:dyDescent="0.25">
      <c r="B935" s="126"/>
      <c r="C935" s="121"/>
      <c r="D935" s="121"/>
    </row>
    <row r="936" spans="2:4" x14ac:dyDescent="0.25">
      <c r="B936" s="126"/>
      <c r="C936" s="121"/>
      <c r="D936" s="121"/>
    </row>
    <row r="937" spans="2:4" x14ac:dyDescent="0.25">
      <c r="B937" s="126"/>
      <c r="C937" s="121"/>
      <c r="D937" s="121"/>
    </row>
    <row r="938" spans="2:4" x14ac:dyDescent="0.25">
      <c r="B938" s="127"/>
      <c r="C938" s="121"/>
      <c r="D938" s="121"/>
    </row>
    <row r="939" spans="2:4" x14ac:dyDescent="0.25">
      <c r="B939" s="126"/>
      <c r="C939" s="121"/>
      <c r="D939" s="121"/>
    </row>
    <row r="940" spans="2:4" x14ac:dyDescent="0.25">
      <c r="B940" s="126"/>
      <c r="C940" s="121"/>
      <c r="D940" s="121"/>
    </row>
    <row r="941" spans="2:4" x14ac:dyDescent="0.25">
      <c r="B941" s="126"/>
      <c r="C941" s="121"/>
      <c r="D941" s="121"/>
    </row>
    <row r="942" spans="2:4" x14ac:dyDescent="0.25">
      <c r="B942" s="126"/>
      <c r="C942" s="121"/>
      <c r="D942" s="121"/>
    </row>
    <row r="943" spans="2:4" x14ac:dyDescent="0.25">
      <c r="B943" s="126"/>
      <c r="C943" s="121"/>
      <c r="D943" s="121"/>
    </row>
    <row r="944" spans="2:4" x14ac:dyDescent="0.25">
      <c r="B944" s="126"/>
      <c r="C944" s="121"/>
      <c r="D944" s="121"/>
    </row>
    <row r="945" spans="2:4" x14ac:dyDescent="0.25">
      <c r="B945" s="126"/>
      <c r="C945" s="121"/>
      <c r="D945" s="121"/>
    </row>
    <row r="946" spans="2:4" x14ac:dyDescent="0.25">
      <c r="B946" s="126"/>
      <c r="C946" s="121"/>
      <c r="D946" s="121"/>
    </row>
    <row r="947" spans="2:4" x14ac:dyDescent="0.25">
      <c r="B947" s="126"/>
      <c r="C947" s="121"/>
      <c r="D947" s="121"/>
    </row>
    <row r="948" spans="2:4" x14ac:dyDescent="0.25">
      <c r="B948" s="126"/>
      <c r="C948" s="121"/>
      <c r="D948" s="121"/>
    </row>
    <row r="949" spans="2:4" x14ac:dyDescent="0.25">
      <c r="B949" s="126"/>
      <c r="C949" s="121"/>
      <c r="D949" s="121"/>
    </row>
    <row r="950" spans="2:4" x14ac:dyDescent="0.25">
      <c r="B950" s="126"/>
      <c r="C950" s="121"/>
      <c r="D950" s="121"/>
    </row>
    <row r="951" spans="2:4" x14ac:dyDescent="0.25">
      <c r="B951" s="126"/>
      <c r="C951" s="121"/>
      <c r="D951" s="121"/>
    </row>
    <row r="952" spans="2:4" x14ac:dyDescent="0.25">
      <c r="B952" s="126"/>
      <c r="C952" s="121"/>
      <c r="D952" s="121"/>
    </row>
    <row r="953" spans="2:4" x14ac:dyDescent="0.25">
      <c r="B953" s="126"/>
      <c r="C953" s="121"/>
      <c r="D953" s="121"/>
    </row>
    <row r="954" spans="2:4" x14ac:dyDescent="0.25">
      <c r="B954" s="126"/>
      <c r="C954" s="121"/>
      <c r="D954" s="121"/>
    </row>
    <row r="955" spans="2:4" x14ac:dyDescent="0.25">
      <c r="B955" s="126"/>
      <c r="C955" s="121"/>
      <c r="D955" s="121"/>
    </row>
    <row r="956" spans="2:4" x14ac:dyDescent="0.25">
      <c r="B956" s="126"/>
      <c r="C956" s="121"/>
      <c r="D956" s="121"/>
    </row>
    <row r="957" spans="2:4" x14ac:dyDescent="0.25">
      <c r="B957" s="126"/>
      <c r="C957" s="121"/>
      <c r="D957" s="121"/>
    </row>
    <row r="958" spans="2:4" x14ac:dyDescent="0.25">
      <c r="B958" s="126"/>
      <c r="C958" s="121"/>
      <c r="D958" s="121"/>
    </row>
    <row r="959" spans="2:4" x14ac:dyDescent="0.25">
      <c r="B959" s="126"/>
      <c r="C959" s="121"/>
      <c r="D959" s="121"/>
    </row>
    <row r="960" spans="2:4" x14ac:dyDescent="0.25">
      <c r="B960" s="126"/>
      <c r="C960" s="121"/>
      <c r="D960" s="121"/>
    </row>
    <row r="961" spans="2:4" x14ac:dyDescent="0.25">
      <c r="B961" s="126"/>
      <c r="C961" s="121"/>
      <c r="D961" s="121"/>
    </row>
    <row r="962" spans="2:4" x14ac:dyDescent="0.25">
      <c r="B962" s="126"/>
      <c r="C962" s="121"/>
      <c r="D962" s="121"/>
    </row>
    <row r="963" spans="2:4" x14ac:dyDescent="0.25">
      <c r="B963" s="126"/>
      <c r="C963" s="121"/>
      <c r="D963" s="121"/>
    </row>
    <row r="964" spans="2:4" x14ac:dyDescent="0.25">
      <c r="B964" s="126"/>
      <c r="C964" s="121"/>
      <c r="D964" s="121"/>
    </row>
    <row r="965" spans="2:4" x14ac:dyDescent="0.25">
      <c r="B965" s="126"/>
      <c r="C965" s="121"/>
      <c r="D965" s="121"/>
    </row>
    <row r="966" spans="2:4" x14ac:dyDescent="0.25">
      <c r="B966" s="126"/>
      <c r="C966" s="121"/>
      <c r="D966" s="121"/>
    </row>
    <row r="967" spans="2:4" x14ac:dyDescent="0.25">
      <c r="B967" s="126"/>
      <c r="C967" s="121"/>
      <c r="D967" s="121"/>
    </row>
    <row r="968" spans="2:4" x14ac:dyDescent="0.25">
      <c r="B968" s="126"/>
      <c r="C968" s="121"/>
      <c r="D968" s="121"/>
    </row>
    <row r="969" spans="2:4" x14ac:dyDescent="0.25">
      <c r="B969" s="126"/>
      <c r="C969" s="121"/>
      <c r="D969" s="121"/>
    </row>
    <row r="970" spans="2:4" x14ac:dyDescent="0.25">
      <c r="B970" s="126"/>
      <c r="C970" s="121"/>
      <c r="D970" s="121"/>
    </row>
    <row r="971" spans="2:4" x14ac:dyDescent="0.25">
      <c r="B971" s="126"/>
      <c r="C971" s="121"/>
      <c r="D971" s="121"/>
    </row>
    <row r="972" spans="2:4" x14ac:dyDescent="0.25">
      <c r="B972" s="126"/>
      <c r="C972" s="121"/>
      <c r="D972" s="121"/>
    </row>
    <row r="973" spans="2:4" x14ac:dyDescent="0.25">
      <c r="B973" s="126"/>
      <c r="C973" s="121"/>
      <c r="D973" s="121"/>
    </row>
    <row r="974" spans="2:4" x14ac:dyDescent="0.25">
      <c r="B974" s="126"/>
      <c r="C974" s="121"/>
      <c r="D974" s="121"/>
    </row>
    <row r="975" spans="2:4" x14ac:dyDescent="0.25">
      <c r="B975" s="126"/>
      <c r="C975" s="121"/>
      <c r="D975" s="121"/>
    </row>
    <row r="976" spans="2:4" x14ac:dyDescent="0.25">
      <c r="B976" s="126"/>
      <c r="C976" s="121"/>
      <c r="D976" s="121"/>
    </row>
    <row r="977" spans="2:4" x14ac:dyDescent="0.25">
      <c r="B977" s="126"/>
      <c r="C977" s="121"/>
      <c r="D977" s="121"/>
    </row>
    <row r="978" spans="2:4" x14ac:dyDescent="0.25">
      <c r="B978" s="126"/>
      <c r="C978" s="121"/>
      <c r="D978" s="121"/>
    </row>
    <row r="979" spans="2:4" x14ac:dyDescent="0.25">
      <c r="B979" s="126"/>
      <c r="C979" s="121"/>
      <c r="D979" s="121"/>
    </row>
    <row r="980" spans="2:4" x14ac:dyDescent="0.25">
      <c r="B980" s="126"/>
      <c r="C980" s="121"/>
      <c r="D980" s="121"/>
    </row>
    <row r="981" spans="2:4" x14ac:dyDescent="0.25">
      <c r="B981" s="126"/>
      <c r="C981" s="121"/>
      <c r="D981" s="121"/>
    </row>
    <row r="982" spans="2:4" x14ac:dyDescent="0.25">
      <c r="B982" s="126"/>
      <c r="C982" s="121"/>
      <c r="D982" s="121"/>
    </row>
    <row r="983" spans="2:4" x14ac:dyDescent="0.25">
      <c r="B983" s="126"/>
      <c r="C983" s="121"/>
      <c r="D983" s="121"/>
    </row>
    <row r="984" spans="2:4" x14ac:dyDescent="0.25">
      <c r="B984" s="126"/>
      <c r="C984" s="121"/>
      <c r="D984" s="121"/>
    </row>
    <row r="985" spans="2:4" x14ac:dyDescent="0.25">
      <c r="B985" s="126"/>
      <c r="C985" s="121"/>
      <c r="D985" s="121"/>
    </row>
    <row r="986" spans="2:4" x14ac:dyDescent="0.25">
      <c r="B986" s="126"/>
      <c r="C986" s="121"/>
      <c r="D986" s="121"/>
    </row>
    <row r="987" spans="2:4" x14ac:dyDescent="0.25">
      <c r="B987" s="126"/>
      <c r="C987" s="121"/>
      <c r="D987" s="121"/>
    </row>
    <row r="988" spans="2:4" x14ac:dyDescent="0.25">
      <c r="B988" s="126"/>
      <c r="C988" s="121"/>
      <c r="D988" s="121"/>
    </row>
    <row r="989" spans="2:4" x14ac:dyDescent="0.25">
      <c r="B989" s="126"/>
      <c r="C989" s="121"/>
      <c r="D989" s="121"/>
    </row>
    <row r="990" spans="2:4" x14ac:dyDescent="0.25">
      <c r="B990" s="126"/>
      <c r="C990" s="121"/>
      <c r="D990" s="121"/>
    </row>
    <row r="991" spans="2:4" x14ac:dyDescent="0.25">
      <c r="B991" s="126"/>
      <c r="C991" s="121"/>
      <c r="D991" s="121"/>
    </row>
    <row r="992" spans="2:4" x14ac:dyDescent="0.25">
      <c r="B992" s="126"/>
      <c r="C992" s="121"/>
      <c r="D992" s="121"/>
    </row>
    <row r="993" spans="2:4" x14ac:dyDescent="0.25">
      <c r="B993" s="127"/>
      <c r="C993" s="121"/>
      <c r="D993" s="121"/>
    </row>
    <row r="994" spans="2:4" x14ac:dyDescent="0.25">
      <c r="B994" s="126"/>
      <c r="C994" s="121"/>
      <c r="D994" s="121"/>
    </row>
    <row r="995" spans="2:4" x14ac:dyDescent="0.25">
      <c r="B995" s="126"/>
      <c r="C995" s="121"/>
      <c r="D995" s="121"/>
    </row>
    <row r="996" spans="2:4" x14ac:dyDescent="0.25">
      <c r="B996" s="126"/>
      <c r="C996" s="121"/>
      <c r="D996" s="121"/>
    </row>
    <row r="997" spans="2:4" x14ac:dyDescent="0.25">
      <c r="B997" s="126"/>
      <c r="C997" s="121"/>
      <c r="D997" s="121"/>
    </row>
    <row r="998" spans="2:4" x14ac:dyDescent="0.25">
      <c r="B998" s="126"/>
      <c r="C998" s="121"/>
      <c r="D998" s="121"/>
    </row>
    <row r="999" spans="2:4" x14ac:dyDescent="0.25">
      <c r="B999" s="126"/>
      <c r="C999" s="121"/>
      <c r="D999" s="121"/>
    </row>
    <row r="1000" spans="2:4" x14ac:dyDescent="0.25">
      <c r="B1000" s="126"/>
      <c r="C1000" s="121"/>
      <c r="D1000" s="121"/>
    </row>
    <row r="1001" spans="2:4" x14ac:dyDescent="0.25">
      <c r="B1001" s="126"/>
      <c r="C1001" s="121"/>
      <c r="D1001" s="121"/>
    </row>
    <row r="1002" spans="2:4" x14ac:dyDescent="0.25">
      <c r="B1002" s="126"/>
      <c r="C1002" s="121"/>
      <c r="D1002" s="121"/>
    </row>
    <row r="1003" spans="2:4" x14ac:dyDescent="0.25">
      <c r="B1003" s="126"/>
      <c r="C1003" s="121"/>
      <c r="D1003" s="121"/>
    </row>
    <row r="1004" spans="2:4" x14ac:dyDescent="0.25">
      <c r="B1004" s="126"/>
      <c r="C1004" s="121"/>
      <c r="D1004" s="121"/>
    </row>
    <row r="1005" spans="2:4" x14ac:dyDescent="0.25">
      <c r="B1005" s="126"/>
      <c r="C1005" s="121"/>
      <c r="D1005" s="121"/>
    </row>
    <row r="1006" spans="2:4" x14ac:dyDescent="0.25">
      <c r="B1006" s="126"/>
      <c r="C1006" s="121"/>
      <c r="D1006" s="121"/>
    </row>
    <row r="1007" spans="2:4" x14ac:dyDescent="0.25">
      <c r="B1007" s="126"/>
      <c r="C1007" s="121"/>
      <c r="D1007" s="121"/>
    </row>
    <row r="1008" spans="2:4" x14ac:dyDescent="0.25">
      <c r="B1008" s="126"/>
      <c r="C1008" s="121"/>
      <c r="D1008" s="121"/>
    </row>
    <row r="1009" spans="2:4" x14ac:dyDescent="0.25">
      <c r="B1009" s="126"/>
      <c r="C1009" s="121"/>
      <c r="D1009" s="121"/>
    </row>
    <row r="1010" spans="2:4" x14ac:dyDescent="0.25">
      <c r="B1010" s="126"/>
      <c r="C1010" s="121"/>
      <c r="D1010" s="121"/>
    </row>
    <row r="1011" spans="2:4" x14ac:dyDescent="0.25">
      <c r="B1011" s="126"/>
      <c r="C1011" s="121"/>
      <c r="D1011" s="121"/>
    </row>
    <row r="1012" spans="2:4" x14ac:dyDescent="0.25">
      <c r="B1012" s="126"/>
      <c r="C1012" s="121"/>
      <c r="D1012" s="121"/>
    </row>
    <row r="1013" spans="2:4" x14ac:dyDescent="0.25">
      <c r="B1013" s="126"/>
      <c r="C1013" s="121"/>
      <c r="D1013" s="121"/>
    </row>
    <row r="1014" spans="2:4" x14ac:dyDescent="0.25">
      <c r="B1014" s="126"/>
      <c r="C1014" s="121"/>
      <c r="D1014" s="121"/>
    </row>
    <row r="1015" spans="2:4" x14ac:dyDescent="0.25">
      <c r="B1015" s="126"/>
      <c r="C1015" s="121"/>
      <c r="D1015" s="121"/>
    </row>
    <row r="1016" spans="2:4" x14ac:dyDescent="0.25">
      <c r="B1016" s="126"/>
      <c r="C1016" s="121"/>
      <c r="D1016" s="121"/>
    </row>
    <row r="1017" spans="2:4" x14ac:dyDescent="0.25">
      <c r="B1017" s="126"/>
      <c r="C1017" s="121"/>
      <c r="D1017" s="121"/>
    </row>
    <row r="1018" spans="2:4" x14ac:dyDescent="0.25">
      <c r="B1018" s="126"/>
      <c r="C1018" s="121"/>
      <c r="D1018" s="121"/>
    </row>
    <row r="1019" spans="2:4" x14ac:dyDescent="0.25">
      <c r="B1019" s="126"/>
      <c r="C1019" s="121"/>
      <c r="D1019" s="121"/>
    </row>
    <row r="1020" spans="2:4" x14ac:dyDescent="0.25">
      <c r="B1020" s="126"/>
      <c r="C1020" s="121"/>
      <c r="D1020" s="121"/>
    </row>
    <row r="1021" spans="2:4" x14ac:dyDescent="0.25">
      <c r="B1021" s="126"/>
      <c r="C1021" s="121"/>
      <c r="D1021" s="121"/>
    </row>
    <row r="1022" spans="2:4" x14ac:dyDescent="0.25">
      <c r="B1022" s="126"/>
      <c r="C1022" s="121"/>
      <c r="D1022" s="121"/>
    </row>
    <row r="1023" spans="2:4" x14ac:dyDescent="0.25">
      <c r="B1023" s="126"/>
      <c r="C1023" s="121"/>
      <c r="D1023" s="121"/>
    </row>
    <row r="1024" spans="2:4" x14ac:dyDescent="0.25">
      <c r="B1024" s="126"/>
      <c r="C1024" s="121"/>
      <c r="D1024" s="121"/>
    </row>
    <row r="1025" spans="2:4" x14ac:dyDescent="0.25">
      <c r="B1025" s="126"/>
      <c r="C1025" s="121"/>
      <c r="D1025" s="121"/>
    </row>
    <row r="1026" spans="2:4" x14ac:dyDescent="0.25">
      <c r="B1026" s="126"/>
      <c r="C1026" s="121"/>
      <c r="D1026" s="121"/>
    </row>
    <row r="1027" spans="2:4" x14ac:dyDescent="0.25">
      <c r="B1027" s="126"/>
      <c r="C1027" s="121"/>
      <c r="D1027" s="121"/>
    </row>
    <row r="1028" spans="2:4" x14ac:dyDescent="0.25">
      <c r="B1028" s="126"/>
      <c r="C1028" s="121"/>
      <c r="D1028" s="121"/>
    </row>
    <row r="1029" spans="2:4" x14ac:dyDescent="0.25">
      <c r="B1029" s="126"/>
      <c r="C1029" s="121"/>
      <c r="D1029" s="121"/>
    </row>
    <row r="1030" spans="2:4" x14ac:dyDescent="0.25">
      <c r="B1030" s="126"/>
      <c r="C1030" s="121"/>
      <c r="D1030" s="121"/>
    </row>
    <row r="1031" spans="2:4" x14ac:dyDescent="0.25">
      <c r="B1031" s="126"/>
      <c r="C1031" s="121"/>
      <c r="D1031" s="121"/>
    </row>
    <row r="1032" spans="2:4" x14ac:dyDescent="0.25">
      <c r="B1032" s="126"/>
      <c r="C1032" s="121"/>
      <c r="D1032" s="121"/>
    </row>
    <row r="1033" spans="2:4" x14ac:dyDescent="0.25">
      <c r="B1033" s="126"/>
      <c r="C1033" s="121"/>
      <c r="D1033" s="121"/>
    </row>
    <row r="1034" spans="2:4" x14ac:dyDescent="0.25">
      <c r="B1034" s="126"/>
      <c r="C1034" s="121"/>
      <c r="D1034" s="121"/>
    </row>
  </sheetData>
  <autoFilter ref="A7:I618" xr:uid="{30E7042B-92AD-4E91-A16B-CAC81DB58037}"/>
  <sortState ref="A8:I618">
    <sortCondition ref="A8:A618"/>
    <sortCondition ref="B8:B618"/>
    <sortCondition ref="C8:C618"/>
  </sortState>
  <conditionalFormatting sqref="A354:A363">
    <cfRule type="duplicateValues" dxfId="2" priority="1"/>
  </conditionalFormatting>
  <pageMargins left="0.7" right="0.7" top="0.75" bottom="0.75" header="0.3" footer="0.3"/>
  <pageSetup orientation="portrait" r:id="rId1"/>
  <headerFooter>
    <oddHeader>&amp;RExh. KTW-4 Walker WP12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showGridLines="0" zoomScaleNormal="100" workbookViewId="0">
      <selection activeCell="I12" sqref="I12"/>
    </sheetView>
  </sheetViews>
  <sheetFormatPr defaultColWidth="9.140625" defaultRowHeight="15" x14ac:dyDescent="0.25"/>
  <cols>
    <col min="1" max="1" width="7.7109375" style="1" customWidth="1"/>
    <col min="2" max="2" width="43.7109375" style="1" customWidth="1"/>
    <col min="3" max="4" width="12.28515625" style="1" customWidth="1"/>
    <col min="5" max="16384" width="9.140625" style="1"/>
  </cols>
  <sheetData>
    <row r="1" spans="1:8" x14ac:dyDescent="0.25">
      <c r="A1" s="260" t="s">
        <v>4077</v>
      </c>
      <c r="B1" s="2"/>
      <c r="C1" s="3" t="s">
        <v>1515</v>
      </c>
      <c r="D1" s="3" t="s">
        <v>1516</v>
      </c>
      <c r="G1" s="55"/>
    </row>
    <row r="2" spans="1:8" x14ac:dyDescent="0.25">
      <c r="A2" s="4"/>
      <c r="B2" s="5"/>
      <c r="C2" s="6"/>
      <c r="D2" s="7"/>
    </row>
    <row r="3" spans="1:8" x14ac:dyDescent="0.25">
      <c r="A3" s="4">
        <v>1</v>
      </c>
      <c r="B3" s="185" t="s">
        <v>1517</v>
      </c>
      <c r="C3" s="8">
        <f>1-D3</f>
        <v>0.88470000000000004</v>
      </c>
      <c r="D3" s="8">
        <f>'[3]Primary and Summary'!D105</f>
        <v>0.11529999999999996</v>
      </c>
      <c r="F3" s="217"/>
      <c r="G3" s="38"/>
      <c r="H3" s="38"/>
    </row>
    <row r="4" spans="1:8" x14ac:dyDescent="0.25">
      <c r="A4" s="4">
        <v>2</v>
      </c>
      <c r="B4" s="185" t="s">
        <v>1518</v>
      </c>
      <c r="C4" s="8">
        <f t="shared" ref="C4:C27" si="0">1-D4</f>
        <v>0.88360000000000005</v>
      </c>
      <c r="D4" s="8">
        <f>'[3]Primary and Summary'!D106</f>
        <v>0.11639999999999995</v>
      </c>
      <c r="F4" s="217"/>
      <c r="G4" s="38"/>
      <c r="H4" s="38"/>
    </row>
    <row r="5" spans="1:8" x14ac:dyDescent="0.25">
      <c r="A5" s="4">
        <v>3</v>
      </c>
      <c r="B5" s="185" t="s">
        <v>1519</v>
      </c>
      <c r="C5" s="8">
        <f t="shared" si="0"/>
        <v>0.8952</v>
      </c>
      <c r="D5" s="8">
        <f>'[3]Primary and Summary'!D107</f>
        <v>0.1048</v>
      </c>
      <c r="F5" s="217"/>
      <c r="G5" s="38"/>
      <c r="H5" s="38"/>
    </row>
    <row r="6" spans="1:8" x14ac:dyDescent="0.25">
      <c r="A6" s="4">
        <v>4</v>
      </c>
      <c r="B6" s="185" t="s">
        <v>1520</v>
      </c>
      <c r="C6" s="8">
        <f t="shared" si="0"/>
        <v>0.91459999999999997</v>
      </c>
      <c r="D6" s="8">
        <f>'[3]Primary and Summary'!D108</f>
        <v>8.5400000000000031E-2</v>
      </c>
      <c r="F6" s="217"/>
      <c r="G6" s="38"/>
      <c r="H6" s="38"/>
    </row>
    <row r="7" spans="1:8" x14ac:dyDescent="0.25">
      <c r="A7" s="4">
        <v>5</v>
      </c>
      <c r="B7" s="185" t="s">
        <v>1521</v>
      </c>
      <c r="C7" s="8">
        <f t="shared" si="0"/>
        <v>0.74819999999999998</v>
      </c>
      <c r="D7" s="8">
        <f>'[3]Primary and Summary'!D109</f>
        <v>0.25180000000000002</v>
      </c>
      <c r="F7" s="217"/>
      <c r="G7" s="38"/>
      <c r="H7" s="38"/>
    </row>
    <row r="8" spans="1:8" x14ac:dyDescent="0.25">
      <c r="A8" s="4">
        <v>6</v>
      </c>
      <c r="B8" s="185" t="s">
        <v>1522</v>
      </c>
      <c r="C8" s="8">
        <f t="shared" si="0"/>
        <v>0.89039999999999997</v>
      </c>
      <c r="D8" s="8">
        <f>'[3]Primary and Summary'!D110</f>
        <v>0.10960000000000003</v>
      </c>
      <c r="F8" s="217"/>
      <c r="G8" s="38"/>
      <c r="H8" s="38"/>
    </row>
    <row r="9" spans="1:8" x14ac:dyDescent="0.25">
      <c r="A9" s="4">
        <v>7</v>
      </c>
      <c r="B9" s="185" t="s">
        <v>1523</v>
      </c>
      <c r="C9" s="8">
        <f t="shared" si="0"/>
        <v>0.89190000000000003</v>
      </c>
      <c r="D9" s="8">
        <f>'[3]Primary and Summary'!D111</f>
        <v>0.10809999999999997</v>
      </c>
      <c r="F9" s="217"/>
      <c r="G9" s="38"/>
      <c r="H9" s="38"/>
    </row>
    <row r="10" spans="1:8" x14ac:dyDescent="0.25">
      <c r="A10" s="4">
        <v>8</v>
      </c>
      <c r="B10" s="185" t="s">
        <v>1524</v>
      </c>
      <c r="C10" s="8">
        <f t="shared" si="0"/>
        <v>0.89700000000000002</v>
      </c>
      <c r="D10" s="8">
        <f>'[3]Primary and Summary'!D112</f>
        <v>0.10299999999999998</v>
      </c>
      <c r="F10" s="217"/>
      <c r="G10" s="38"/>
      <c r="H10" s="38"/>
    </row>
    <row r="11" spans="1:8" x14ac:dyDescent="0.25">
      <c r="A11" s="4">
        <v>9</v>
      </c>
      <c r="B11" s="185" t="s">
        <v>1525</v>
      </c>
      <c r="C11" s="8">
        <f t="shared" si="0"/>
        <v>0.91439999999999999</v>
      </c>
      <c r="D11" s="8">
        <f>'[3]Primary and Summary'!D113</f>
        <v>8.5600000000000009E-2</v>
      </c>
      <c r="F11" s="217"/>
      <c r="G11" s="38"/>
      <c r="H11" s="38"/>
    </row>
    <row r="12" spans="1:8" x14ac:dyDescent="0.25">
      <c r="A12" s="4">
        <v>10</v>
      </c>
      <c r="B12" s="185" t="s">
        <v>1526</v>
      </c>
      <c r="C12" s="8">
        <f t="shared" si="0"/>
        <v>0.90569999999999995</v>
      </c>
      <c r="D12" s="8">
        <f>'[3]Primary and Summary'!D114</f>
        <v>9.430000000000005E-2</v>
      </c>
      <c r="F12" s="217"/>
      <c r="G12" s="38"/>
      <c r="H12" s="38"/>
    </row>
    <row r="13" spans="1:8" x14ac:dyDescent="0.25">
      <c r="A13" s="4">
        <v>11</v>
      </c>
      <c r="B13" s="185" t="s">
        <v>1527</v>
      </c>
      <c r="C13" s="8">
        <f t="shared" si="0"/>
        <v>0.89972600000000003</v>
      </c>
      <c r="D13" s="8">
        <f>'[3]Primary and Summary'!D115</f>
        <v>0.100274</v>
      </c>
      <c r="F13" s="217"/>
      <c r="G13" s="38"/>
      <c r="H13" s="38"/>
    </row>
    <row r="14" spans="1:8" x14ac:dyDescent="0.25">
      <c r="A14" s="4">
        <v>12</v>
      </c>
      <c r="B14" s="185" t="s">
        <v>1528</v>
      </c>
      <c r="C14" s="8">
        <f t="shared" si="0"/>
        <v>0.88721899999999998</v>
      </c>
      <c r="D14" s="8">
        <f>'[3]Primary and Summary'!D116</f>
        <v>0.11278100000000001</v>
      </c>
      <c r="F14" s="217"/>
      <c r="G14" s="38"/>
      <c r="H14" s="38"/>
    </row>
    <row r="15" spans="1:8" x14ac:dyDescent="0.25">
      <c r="A15" s="4">
        <v>13</v>
      </c>
      <c r="B15" s="186" t="s">
        <v>1529</v>
      </c>
      <c r="C15" s="8">
        <f t="shared" si="0"/>
        <v>0.89011200000000001</v>
      </c>
      <c r="D15" s="8">
        <f>'[3]Primary and Summary'!D117</f>
        <v>0.109888</v>
      </c>
      <c r="F15" s="217"/>
      <c r="G15" s="38"/>
      <c r="H15" s="38"/>
    </row>
    <row r="16" spans="1:8" x14ac:dyDescent="0.25">
      <c r="A16" s="4">
        <v>14</v>
      </c>
      <c r="B16" s="5" t="s">
        <v>1530</v>
      </c>
      <c r="C16" s="8">
        <f t="shared" si="0"/>
        <v>0.7</v>
      </c>
      <c r="D16" s="8">
        <f>'[3]Primary and Summary'!D118</f>
        <v>0.30000000000000004</v>
      </c>
      <c r="F16" s="217"/>
      <c r="G16" s="38"/>
      <c r="H16" s="38"/>
    </row>
    <row r="17" spans="1:8" x14ac:dyDescent="0.25">
      <c r="A17" s="4">
        <v>15</v>
      </c>
      <c r="B17" s="5" t="s">
        <v>1531</v>
      </c>
      <c r="C17" s="8">
        <f t="shared" si="0"/>
        <v>0.88888888888888884</v>
      </c>
      <c r="D17" s="8">
        <f>'[3]Primary and Summary'!D119</f>
        <v>0.11111111111111116</v>
      </c>
      <c r="F17" s="217"/>
      <c r="G17" s="38"/>
      <c r="H17" s="38"/>
    </row>
    <row r="18" spans="1:8" x14ac:dyDescent="0.25">
      <c r="A18" s="4">
        <v>16</v>
      </c>
      <c r="B18" s="185" t="s">
        <v>1532</v>
      </c>
      <c r="C18" s="8">
        <f t="shared" si="0"/>
        <v>0</v>
      </c>
      <c r="D18" s="8">
        <f>'[3]Primary and Summary'!D120</f>
        <v>1</v>
      </c>
      <c r="F18" s="217"/>
      <c r="G18" s="38"/>
      <c r="H18" s="38"/>
    </row>
    <row r="19" spans="1:8" x14ac:dyDescent="0.25">
      <c r="A19" s="4">
        <v>17</v>
      </c>
      <c r="B19" s="185" t="s">
        <v>1533</v>
      </c>
      <c r="C19" s="8">
        <f t="shared" si="0"/>
        <v>1</v>
      </c>
      <c r="D19" s="8">
        <f>'[3]Primary and Summary'!D121</f>
        <v>0</v>
      </c>
      <c r="F19" s="217"/>
      <c r="G19" s="38"/>
      <c r="H19" s="38"/>
    </row>
    <row r="20" spans="1:8" x14ac:dyDescent="0.25">
      <c r="A20" s="4">
        <v>18</v>
      </c>
      <c r="B20" s="5" t="s">
        <v>1534</v>
      </c>
      <c r="C20" s="8">
        <f t="shared" si="0"/>
        <v>0.88029999999999997</v>
      </c>
      <c r="D20" s="8">
        <f>'[3]Primary and Summary'!D122</f>
        <v>0.11970000000000003</v>
      </c>
      <c r="F20" s="217"/>
      <c r="G20" s="38"/>
      <c r="H20" s="38"/>
    </row>
    <row r="21" spans="1:8" x14ac:dyDescent="0.25">
      <c r="A21" s="4">
        <v>19</v>
      </c>
      <c r="B21" s="5" t="s">
        <v>1535</v>
      </c>
      <c r="C21" s="8">
        <f t="shared" si="0"/>
        <v>0.98777901275695978</v>
      </c>
      <c r="D21" s="8">
        <f>'[3]Primary and Summary'!D123</f>
        <v>1.2220987243040216E-2</v>
      </c>
      <c r="E21" s="37"/>
      <c r="F21" s="217"/>
      <c r="G21" s="38"/>
      <c r="H21" s="38"/>
    </row>
    <row r="22" spans="1:8" x14ac:dyDescent="0.25">
      <c r="A22" s="4">
        <v>20</v>
      </c>
      <c r="B22" s="53" t="s">
        <v>1536</v>
      </c>
      <c r="C22" s="8">
        <f t="shared" si="0"/>
        <v>0.88443916716336679</v>
      </c>
      <c r="D22" s="8">
        <f>'[3]Primary and Summary'!D124</f>
        <v>0.11556083283663321</v>
      </c>
      <c r="F22" s="217"/>
      <c r="G22" s="38"/>
      <c r="H22" s="38"/>
    </row>
    <row r="23" spans="1:8" x14ac:dyDescent="0.25">
      <c r="A23" s="4">
        <v>21</v>
      </c>
      <c r="B23" s="53" t="s">
        <v>1538</v>
      </c>
      <c r="C23" s="8">
        <f t="shared" si="0"/>
        <v>0.85734874535595984</v>
      </c>
      <c r="D23" s="8">
        <f>'[3]Primary and Summary'!D125</f>
        <v>0.14265125464404022</v>
      </c>
      <c r="E23" s="37"/>
      <c r="F23" s="217"/>
      <c r="G23" s="38"/>
      <c r="H23" s="38"/>
    </row>
    <row r="24" spans="1:8" x14ac:dyDescent="0.25">
      <c r="A24" s="4">
        <v>22</v>
      </c>
      <c r="B24" s="54" t="s">
        <v>1539</v>
      </c>
      <c r="C24" s="8">
        <f t="shared" si="0"/>
        <v>0.9375</v>
      </c>
      <c r="D24" s="8">
        <f>'[3]Primary and Summary'!D126</f>
        <v>6.25E-2</v>
      </c>
      <c r="E24" s="37"/>
      <c r="F24" s="217"/>
      <c r="G24" s="38"/>
      <c r="H24" s="38"/>
    </row>
    <row r="25" spans="1:8" x14ac:dyDescent="0.25">
      <c r="A25" s="4">
        <v>23</v>
      </c>
      <c r="B25" s="53" t="s">
        <v>3911</v>
      </c>
      <c r="C25" s="8">
        <f t="shared" si="0"/>
        <v>0.96679999999999999</v>
      </c>
      <c r="D25" s="8">
        <f>'[3]Primary and Summary'!D127</f>
        <v>3.3200000000000007E-2</v>
      </c>
      <c r="F25" s="217"/>
      <c r="G25" s="38"/>
    </row>
    <row r="26" spans="1:8" x14ac:dyDescent="0.25">
      <c r="A26" s="4">
        <v>24</v>
      </c>
      <c r="B26" s="53" t="s">
        <v>1537</v>
      </c>
      <c r="C26" s="8">
        <f t="shared" si="0"/>
        <v>0.86480682756809357</v>
      </c>
      <c r="D26" s="8">
        <f>'[3]Primary and Summary'!D128</f>
        <v>0.13519317243190643</v>
      </c>
      <c r="F26" s="217"/>
    </row>
    <row r="27" spans="1:8" x14ac:dyDescent="0.25">
      <c r="A27" s="4">
        <v>25</v>
      </c>
      <c r="B27" s="53" t="s">
        <v>4062</v>
      </c>
      <c r="C27" s="8">
        <f t="shared" si="0"/>
        <v>0.89327933302276075</v>
      </c>
      <c r="D27" s="8">
        <f>'[3]Primary and Summary'!D129</f>
        <v>0.1067206669772393</v>
      </c>
      <c r="F27" s="217"/>
    </row>
  </sheetData>
  <pageMargins left="0.7" right="0.7" top="0.75" bottom="0.75" header="0.3" footer="0.3"/>
  <pageSetup orientation="portrait" r:id="rId1"/>
  <headerFooter>
    <oddHeader>&amp;RExh. KTW-4 Walker WP12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02C5-A024-44FE-8336-C096140AFFEA}">
  <dimension ref="A1:F489"/>
  <sheetViews>
    <sheetView showGridLines="0" zoomScale="90" zoomScaleNormal="90" workbookViewId="0">
      <selection activeCell="I12" sqref="I12"/>
    </sheetView>
  </sheetViews>
  <sheetFormatPr defaultRowHeight="15" x14ac:dyDescent="0.25"/>
  <cols>
    <col min="1" max="1" width="28.85546875" style="1" customWidth="1"/>
    <col min="2" max="2" width="16.140625" style="1" customWidth="1"/>
    <col min="3" max="3" width="14.85546875" style="1" customWidth="1"/>
    <col min="4" max="4" width="10.7109375" style="1" customWidth="1"/>
    <col min="5" max="5" width="20.140625" style="1" customWidth="1"/>
    <col min="6" max="6" width="34.42578125" style="172" customWidth="1"/>
    <col min="7" max="16384" width="9.140625" style="1"/>
  </cols>
  <sheetData>
    <row r="1" spans="1:6" ht="15.75" x14ac:dyDescent="0.25">
      <c r="A1" s="177" t="s">
        <v>4076</v>
      </c>
      <c r="B1" s="173"/>
      <c r="E1" s="180">
        <f>E3+E2</f>
        <v>9567406.6125000417</v>
      </c>
      <c r="F1" s="147" t="s">
        <v>4058</v>
      </c>
    </row>
    <row r="2" spans="1:6" ht="15.75" x14ac:dyDescent="0.25">
      <c r="A2" s="177" t="s">
        <v>4059</v>
      </c>
      <c r="B2" s="174"/>
      <c r="E2" s="181">
        <f>SUMIF($F$9:$F$488,F2,$E$9:$E$488)</f>
        <v>162250006.95833337</v>
      </c>
      <c r="F2" s="147" t="s">
        <v>1588</v>
      </c>
    </row>
    <row r="3" spans="1:6" x14ac:dyDescent="0.25">
      <c r="A3" s="140"/>
      <c r="E3" s="181">
        <f t="shared" ref="E3:E6" si="0">SUMIF($F$9:$F$488,F3,$E$9:$E$488)</f>
        <v>-152682600.34583333</v>
      </c>
      <c r="F3" s="147" t="s">
        <v>2120</v>
      </c>
    </row>
    <row r="4" spans="1:6" x14ac:dyDescent="0.25">
      <c r="A4" s="140"/>
      <c r="E4" s="181">
        <f t="shared" si="0"/>
        <v>-1605817826.0295835</v>
      </c>
      <c r="F4" s="147" t="s">
        <v>4056</v>
      </c>
    </row>
    <row r="5" spans="1:6" x14ac:dyDescent="0.25">
      <c r="A5" s="140"/>
      <c r="E5" s="181">
        <f t="shared" si="0"/>
        <v>1324450438.0879161</v>
      </c>
      <c r="F5" s="147" t="s">
        <v>4051</v>
      </c>
    </row>
    <row r="6" spans="1:6" x14ac:dyDescent="0.25">
      <c r="A6" s="140"/>
      <c r="E6" s="181">
        <f t="shared" si="0"/>
        <v>271799981.30958319</v>
      </c>
      <c r="F6" s="147" t="s">
        <v>4055</v>
      </c>
    </row>
    <row r="7" spans="1:6" x14ac:dyDescent="0.25">
      <c r="E7" s="182">
        <f>SUBTOTAL(9,E9:E488)</f>
        <v>-1.9579380750656128E-2</v>
      </c>
      <c r="F7" s="147" t="s">
        <v>4057</v>
      </c>
    </row>
    <row r="8" spans="1:6" x14ac:dyDescent="0.25">
      <c r="A8" s="175" t="s">
        <v>4052</v>
      </c>
      <c r="B8" s="175" t="s">
        <v>4054</v>
      </c>
      <c r="C8" s="175" t="s">
        <v>4053</v>
      </c>
      <c r="D8" s="175" t="s">
        <v>3966</v>
      </c>
      <c r="E8" s="175" t="s">
        <v>1514</v>
      </c>
      <c r="F8" s="176" t="s">
        <v>3966</v>
      </c>
    </row>
    <row r="9" spans="1:6" x14ac:dyDescent="0.25">
      <c r="A9" s="9" t="s">
        <v>2</v>
      </c>
      <c r="B9" s="28" t="s">
        <v>3</v>
      </c>
      <c r="C9" s="28" t="s">
        <v>1</v>
      </c>
      <c r="D9" s="28">
        <v>7</v>
      </c>
      <c r="E9" s="170">
        <v>2622409890.0045834</v>
      </c>
      <c r="F9" s="28" t="s">
        <v>4051</v>
      </c>
    </row>
    <row r="10" spans="1:6" x14ac:dyDescent="0.25">
      <c r="A10" s="9" t="s">
        <v>6</v>
      </c>
      <c r="B10" s="28" t="s">
        <v>7</v>
      </c>
      <c r="C10" s="28" t="s">
        <v>5</v>
      </c>
      <c r="D10" s="28">
        <v>11</v>
      </c>
      <c r="E10" s="170">
        <v>960294.56791666662</v>
      </c>
      <c r="F10" s="28" t="s">
        <v>4055</v>
      </c>
    </row>
    <row r="11" spans="1:6" x14ac:dyDescent="0.25">
      <c r="A11" s="9" t="s">
        <v>9</v>
      </c>
      <c r="B11" s="28" t="s">
        <v>10</v>
      </c>
      <c r="C11" s="28" t="s">
        <v>8</v>
      </c>
      <c r="D11" s="28">
        <v>7</v>
      </c>
      <c r="E11" s="170">
        <v>359204949.00250006</v>
      </c>
      <c r="F11" s="28" t="s">
        <v>4051</v>
      </c>
    </row>
    <row r="12" spans="1:6" x14ac:dyDescent="0.25">
      <c r="A12" s="9" t="s">
        <v>12</v>
      </c>
      <c r="B12" s="28" t="s">
        <v>13</v>
      </c>
      <c r="C12" s="28" t="s">
        <v>11</v>
      </c>
      <c r="D12" s="28">
        <v>16</v>
      </c>
      <c r="E12" s="170">
        <v>0</v>
      </c>
      <c r="F12" s="28" t="s">
        <v>4055</v>
      </c>
    </row>
    <row r="13" spans="1:6" x14ac:dyDescent="0.25">
      <c r="A13" s="9" t="s">
        <v>12</v>
      </c>
      <c r="B13" s="28" t="s">
        <v>15</v>
      </c>
      <c r="C13" s="28" t="s">
        <v>14</v>
      </c>
      <c r="D13" s="28">
        <v>16</v>
      </c>
      <c r="E13" s="170">
        <v>23426.320000000003</v>
      </c>
      <c r="F13" s="28" t="s">
        <v>4055</v>
      </c>
    </row>
    <row r="14" spans="1:6" x14ac:dyDescent="0.25">
      <c r="A14" s="9" t="s">
        <v>17</v>
      </c>
      <c r="B14" s="28" t="s">
        <v>18</v>
      </c>
      <c r="C14" s="28" t="s">
        <v>16</v>
      </c>
      <c r="D14" s="28">
        <v>16</v>
      </c>
      <c r="E14" s="170">
        <v>3729713.4537499999</v>
      </c>
      <c r="F14" s="28" t="s">
        <v>4055</v>
      </c>
    </row>
    <row r="15" spans="1:6" x14ac:dyDescent="0.25">
      <c r="A15" s="9" t="s">
        <v>20</v>
      </c>
      <c r="B15" s="28" t="s">
        <v>21</v>
      </c>
      <c r="C15" s="28" t="s">
        <v>19</v>
      </c>
      <c r="D15" s="28">
        <v>16</v>
      </c>
      <c r="E15" s="170">
        <v>175602006.63708332</v>
      </c>
      <c r="F15" s="28" t="s">
        <v>4055</v>
      </c>
    </row>
    <row r="16" spans="1:6" x14ac:dyDescent="0.25">
      <c r="A16" s="9" t="s">
        <v>23</v>
      </c>
      <c r="B16" s="28" t="s">
        <v>24</v>
      </c>
      <c r="C16" s="28" t="s">
        <v>22</v>
      </c>
      <c r="D16" s="28">
        <v>10</v>
      </c>
      <c r="E16" s="170">
        <v>8645152.8491666671</v>
      </c>
      <c r="F16" s="28" t="s">
        <v>4051</v>
      </c>
    </row>
    <row r="17" spans="1:6" x14ac:dyDescent="0.25">
      <c r="A17" s="9" t="s">
        <v>26</v>
      </c>
      <c r="B17" s="28" t="s">
        <v>27</v>
      </c>
      <c r="C17" s="28" t="s">
        <v>25</v>
      </c>
      <c r="D17" s="28">
        <v>10</v>
      </c>
      <c r="E17" s="170">
        <v>1727065.6091666669</v>
      </c>
      <c r="F17" s="28" t="s">
        <v>4051</v>
      </c>
    </row>
    <row r="18" spans="1:6" x14ac:dyDescent="0.25">
      <c r="A18" s="9" t="s">
        <v>23</v>
      </c>
      <c r="B18" s="28" t="s">
        <v>29</v>
      </c>
      <c r="C18" s="28" t="s">
        <v>28</v>
      </c>
      <c r="D18" s="28">
        <v>10</v>
      </c>
      <c r="E18" s="170">
        <v>1204415.4029166668</v>
      </c>
      <c r="F18" s="28" t="s">
        <v>4051</v>
      </c>
    </row>
    <row r="19" spans="1:6" x14ac:dyDescent="0.25">
      <c r="A19" s="9" t="s">
        <v>26</v>
      </c>
      <c r="B19" s="28" t="s">
        <v>31</v>
      </c>
      <c r="C19" s="28" t="s">
        <v>30</v>
      </c>
      <c r="D19" s="28">
        <v>23</v>
      </c>
      <c r="E19" s="170">
        <v>474823.61833333335</v>
      </c>
      <c r="F19" s="28" t="s">
        <v>4055</v>
      </c>
    </row>
    <row r="20" spans="1:6" x14ac:dyDescent="0.25">
      <c r="A20" s="9" t="s">
        <v>33</v>
      </c>
      <c r="B20" s="28" t="s">
        <v>34</v>
      </c>
      <c r="C20" s="28" t="s">
        <v>32</v>
      </c>
      <c r="D20" s="28">
        <v>10</v>
      </c>
      <c r="E20" s="170">
        <v>4370225.0345833339</v>
      </c>
      <c r="F20" s="28" t="s">
        <v>4051</v>
      </c>
    </row>
    <row r="21" spans="1:6" x14ac:dyDescent="0.25">
      <c r="A21" s="9" t="s">
        <v>36</v>
      </c>
      <c r="B21" s="28" t="s">
        <v>37</v>
      </c>
      <c r="C21" s="28" t="s">
        <v>35</v>
      </c>
      <c r="D21" s="28">
        <v>10</v>
      </c>
      <c r="E21" s="170">
        <v>1243759.1299999997</v>
      </c>
      <c r="F21" s="28" t="s">
        <v>4051</v>
      </c>
    </row>
    <row r="22" spans="1:6" x14ac:dyDescent="0.25">
      <c r="A22" s="9" t="s">
        <v>39</v>
      </c>
      <c r="B22" s="28" t="s">
        <v>40</v>
      </c>
      <c r="C22" s="28" t="s">
        <v>38</v>
      </c>
      <c r="D22" s="28">
        <v>10</v>
      </c>
      <c r="E22" s="170">
        <v>391395.11166666658</v>
      </c>
      <c r="F22" s="28" t="s">
        <v>4051</v>
      </c>
    </row>
    <row r="23" spans="1:6" x14ac:dyDescent="0.25">
      <c r="A23" s="9" t="s">
        <v>42</v>
      </c>
      <c r="B23" s="28" t="s">
        <v>43</v>
      </c>
      <c r="C23" s="28" t="s">
        <v>41</v>
      </c>
      <c r="D23" s="28">
        <v>10</v>
      </c>
      <c r="E23" s="170">
        <v>-291.27249999999981</v>
      </c>
      <c r="F23" s="28" t="s">
        <v>4051</v>
      </c>
    </row>
    <row r="24" spans="1:6" x14ac:dyDescent="0.25">
      <c r="A24" s="9" t="s">
        <v>45</v>
      </c>
      <c r="B24" s="28" t="s">
        <v>46</v>
      </c>
      <c r="C24" s="28" t="s">
        <v>44</v>
      </c>
      <c r="D24" s="28">
        <v>8</v>
      </c>
      <c r="E24" s="170">
        <v>29722929.892499998</v>
      </c>
      <c r="F24" s="28" t="s">
        <v>4051</v>
      </c>
    </row>
    <row r="25" spans="1:6" x14ac:dyDescent="0.25">
      <c r="A25" s="9" t="s">
        <v>48</v>
      </c>
      <c r="B25" s="28" t="s">
        <v>49</v>
      </c>
      <c r="C25" s="28" t="s">
        <v>47</v>
      </c>
      <c r="D25" s="28">
        <v>8</v>
      </c>
      <c r="E25" s="170">
        <v>8707474.0124999993</v>
      </c>
      <c r="F25" s="28" t="s">
        <v>4051</v>
      </c>
    </row>
    <row r="26" spans="1:6" x14ac:dyDescent="0.25">
      <c r="A26" s="9" t="s">
        <v>51</v>
      </c>
      <c r="B26" s="28" t="s">
        <v>52</v>
      </c>
      <c r="C26" s="28" t="s">
        <v>50</v>
      </c>
      <c r="D26" s="28">
        <v>8</v>
      </c>
      <c r="E26" s="170">
        <v>-83975.407083333339</v>
      </c>
      <c r="F26" s="28" t="s">
        <v>4051</v>
      </c>
    </row>
    <row r="27" spans="1:6" x14ac:dyDescent="0.25">
      <c r="A27" s="9" t="s">
        <v>54</v>
      </c>
      <c r="B27" s="28" t="s">
        <v>55</v>
      </c>
      <c r="C27" s="28" t="s">
        <v>53</v>
      </c>
      <c r="D27" s="28">
        <v>8</v>
      </c>
      <c r="E27" s="170">
        <v>-495468.69458333339</v>
      </c>
      <c r="F27" s="28" t="s">
        <v>4051</v>
      </c>
    </row>
    <row r="28" spans="1:6" x14ac:dyDescent="0.25">
      <c r="A28" s="9" t="s">
        <v>4044</v>
      </c>
      <c r="B28" s="28" t="s">
        <v>57</v>
      </c>
      <c r="C28" s="28" t="s">
        <v>56</v>
      </c>
      <c r="D28" s="28">
        <v>8</v>
      </c>
      <c r="E28" s="170">
        <v>44211123.056666665</v>
      </c>
      <c r="F28" s="28" t="s">
        <v>4051</v>
      </c>
    </row>
    <row r="29" spans="1:6" x14ac:dyDescent="0.25">
      <c r="A29" s="9" t="s">
        <v>59</v>
      </c>
      <c r="B29" s="28" t="s">
        <v>60</v>
      </c>
      <c r="C29" s="28" t="s">
        <v>58</v>
      </c>
      <c r="D29" s="28">
        <v>8</v>
      </c>
      <c r="E29" s="170">
        <v>-1025314844.4120835</v>
      </c>
      <c r="F29" s="28" t="s">
        <v>4051</v>
      </c>
    </row>
    <row r="30" spans="1:6" x14ac:dyDescent="0.25">
      <c r="A30" s="9" t="s">
        <v>62</v>
      </c>
      <c r="B30" s="28" t="s">
        <v>63</v>
      </c>
      <c r="C30" s="28" t="s">
        <v>61</v>
      </c>
      <c r="D30" s="28">
        <v>8</v>
      </c>
      <c r="E30" s="170">
        <v>-13151417.142083332</v>
      </c>
      <c r="F30" s="28" t="s">
        <v>4051</v>
      </c>
    </row>
    <row r="31" spans="1:6" x14ac:dyDescent="0.25">
      <c r="A31" s="9" t="s">
        <v>65</v>
      </c>
      <c r="B31" s="28" t="s">
        <v>66</v>
      </c>
      <c r="C31" s="28" t="s">
        <v>64</v>
      </c>
      <c r="D31" s="28">
        <v>8</v>
      </c>
      <c r="E31" s="170">
        <v>3164546.5545833334</v>
      </c>
      <c r="F31" s="28" t="s">
        <v>4051</v>
      </c>
    </row>
    <row r="32" spans="1:6" x14ac:dyDescent="0.25">
      <c r="A32" s="9" t="s">
        <v>68</v>
      </c>
      <c r="B32" s="28" t="s">
        <v>69</v>
      </c>
      <c r="C32" s="28" t="s">
        <v>67</v>
      </c>
      <c r="D32" s="28">
        <v>8</v>
      </c>
      <c r="E32" s="170">
        <v>646035.97500000009</v>
      </c>
      <c r="F32" s="28" t="s">
        <v>4051</v>
      </c>
    </row>
    <row r="33" spans="1:6" x14ac:dyDescent="0.25">
      <c r="A33" s="9" t="s">
        <v>71</v>
      </c>
      <c r="B33" s="28" t="s">
        <v>72</v>
      </c>
      <c r="C33" s="28" t="s">
        <v>70</v>
      </c>
      <c r="D33" s="28">
        <v>8</v>
      </c>
      <c r="E33" s="170">
        <v>-2927015.1387499999</v>
      </c>
      <c r="F33" s="28" t="s">
        <v>4051</v>
      </c>
    </row>
    <row r="34" spans="1:6" x14ac:dyDescent="0.25">
      <c r="A34" s="9" t="s">
        <v>74</v>
      </c>
      <c r="B34" s="28" t="s">
        <v>75</v>
      </c>
      <c r="C34" s="28" t="s">
        <v>73</v>
      </c>
      <c r="D34" s="28">
        <v>17</v>
      </c>
      <c r="E34" s="170">
        <v>1946033.4600000007</v>
      </c>
      <c r="F34" s="28" t="s">
        <v>4055</v>
      </c>
    </row>
    <row r="35" spans="1:6" x14ac:dyDescent="0.25">
      <c r="A35" s="9" t="s">
        <v>77</v>
      </c>
      <c r="B35" s="28" t="s">
        <v>78</v>
      </c>
      <c r="C35" s="28" t="s">
        <v>76</v>
      </c>
      <c r="D35" s="28">
        <v>17</v>
      </c>
      <c r="E35" s="170">
        <v>125101.86</v>
      </c>
      <c r="F35" s="28" t="s">
        <v>4055</v>
      </c>
    </row>
    <row r="36" spans="1:6" x14ac:dyDescent="0.25">
      <c r="A36" s="9" t="s">
        <v>80</v>
      </c>
      <c r="B36" s="28" t="s">
        <v>81</v>
      </c>
      <c r="C36" s="28" t="s">
        <v>79</v>
      </c>
      <c r="D36" s="28">
        <v>17</v>
      </c>
      <c r="E36" s="170">
        <v>4633738.16</v>
      </c>
      <c r="F36" s="28" t="s">
        <v>4055</v>
      </c>
    </row>
    <row r="37" spans="1:6" x14ac:dyDescent="0.25">
      <c r="A37" s="9" t="s">
        <v>83</v>
      </c>
      <c r="B37" s="28" t="s">
        <v>84</v>
      </c>
      <c r="C37" s="28" t="s">
        <v>82</v>
      </c>
      <c r="D37" s="28">
        <v>17</v>
      </c>
      <c r="E37" s="170">
        <v>64906.32</v>
      </c>
      <c r="F37" s="28" t="s">
        <v>4055</v>
      </c>
    </row>
    <row r="38" spans="1:6" x14ac:dyDescent="0.25">
      <c r="A38" s="9" t="s">
        <v>86</v>
      </c>
      <c r="B38" s="28" t="s">
        <v>87</v>
      </c>
      <c r="C38" s="28" t="s">
        <v>85</v>
      </c>
      <c r="D38" s="28">
        <v>17</v>
      </c>
      <c r="E38" s="170">
        <v>53373003.782499991</v>
      </c>
      <c r="F38" s="28" t="s">
        <v>4055</v>
      </c>
    </row>
    <row r="39" spans="1:6" x14ac:dyDescent="0.25">
      <c r="A39" s="9" t="s">
        <v>89</v>
      </c>
      <c r="B39" s="28" t="s">
        <v>90</v>
      </c>
      <c r="C39" s="28" t="s">
        <v>88</v>
      </c>
      <c r="D39" s="28">
        <v>17</v>
      </c>
      <c r="E39" s="170">
        <v>438739</v>
      </c>
      <c r="F39" s="28" t="s">
        <v>4055</v>
      </c>
    </row>
    <row r="40" spans="1:6" x14ac:dyDescent="0.25">
      <c r="A40" s="9" t="s">
        <v>92</v>
      </c>
      <c r="B40" s="28" t="s">
        <v>93</v>
      </c>
      <c r="C40" s="28" t="s">
        <v>91</v>
      </c>
      <c r="D40" s="28">
        <v>17</v>
      </c>
      <c r="E40" s="170">
        <v>463721.22208333336</v>
      </c>
      <c r="F40" s="28" t="s">
        <v>4055</v>
      </c>
    </row>
    <row r="41" spans="1:6" x14ac:dyDescent="0.25">
      <c r="A41" s="9" t="s">
        <v>95</v>
      </c>
      <c r="B41" s="28" t="s">
        <v>96</v>
      </c>
      <c r="C41" s="28" t="s">
        <v>94</v>
      </c>
      <c r="D41" s="28">
        <v>17</v>
      </c>
      <c r="E41" s="170">
        <v>0</v>
      </c>
      <c r="F41" s="28" t="s">
        <v>4055</v>
      </c>
    </row>
    <row r="42" spans="1:6" x14ac:dyDescent="0.25">
      <c r="A42" s="9" t="s">
        <v>98</v>
      </c>
      <c r="B42" s="28" t="s">
        <v>99</v>
      </c>
      <c r="C42" s="28" t="s">
        <v>97</v>
      </c>
      <c r="D42" s="28">
        <v>17</v>
      </c>
      <c r="E42" s="170">
        <v>4143158.5520833335</v>
      </c>
      <c r="F42" s="28" t="s">
        <v>4055</v>
      </c>
    </row>
    <row r="43" spans="1:6" x14ac:dyDescent="0.25">
      <c r="A43" s="9" t="s">
        <v>101</v>
      </c>
      <c r="B43" s="28" t="s">
        <v>102</v>
      </c>
      <c r="C43" s="28" t="s">
        <v>100</v>
      </c>
      <c r="D43" s="28">
        <v>17</v>
      </c>
      <c r="E43" s="170">
        <v>570.70833333333337</v>
      </c>
      <c r="F43" s="28" t="s">
        <v>4055</v>
      </c>
    </row>
    <row r="44" spans="1:6" x14ac:dyDescent="0.25">
      <c r="A44" s="9" t="s">
        <v>104</v>
      </c>
      <c r="B44" s="28" t="s">
        <v>105</v>
      </c>
      <c r="C44" s="28" t="s">
        <v>103</v>
      </c>
      <c r="D44" s="28">
        <v>17</v>
      </c>
      <c r="E44" s="170">
        <v>53991.776666666665</v>
      </c>
      <c r="F44" s="28" t="s">
        <v>4055</v>
      </c>
    </row>
    <row r="45" spans="1:6" x14ac:dyDescent="0.25">
      <c r="A45" s="9" t="s">
        <v>1465</v>
      </c>
      <c r="B45" s="28" t="s">
        <v>1466</v>
      </c>
      <c r="C45" s="28" t="s">
        <v>2691</v>
      </c>
      <c r="D45" s="28">
        <v>17</v>
      </c>
      <c r="E45" s="170">
        <v>-1131.9841666666669</v>
      </c>
      <c r="F45" s="28" t="s">
        <v>4055</v>
      </c>
    </row>
    <row r="46" spans="1:6" x14ac:dyDescent="0.25">
      <c r="A46" s="9" t="s">
        <v>107</v>
      </c>
      <c r="B46" s="28" t="s">
        <v>108</v>
      </c>
      <c r="C46" s="28" t="s">
        <v>106</v>
      </c>
      <c r="D46" s="28">
        <v>17</v>
      </c>
      <c r="E46" s="170">
        <v>4624654.1991666658</v>
      </c>
      <c r="F46" s="28" t="s">
        <v>4055</v>
      </c>
    </row>
    <row r="47" spans="1:6" x14ac:dyDescent="0.25">
      <c r="A47" s="9" t="s">
        <v>110</v>
      </c>
      <c r="B47" s="28" t="s">
        <v>111</v>
      </c>
      <c r="C47" s="28" t="s">
        <v>109</v>
      </c>
      <c r="D47" s="28">
        <v>18</v>
      </c>
      <c r="E47" s="170">
        <v>93793.30541666667</v>
      </c>
      <c r="F47" s="28" t="s">
        <v>4055</v>
      </c>
    </row>
    <row r="48" spans="1:6" x14ac:dyDescent="0.25">
      <c r="A48" s="9" t="s">
        <v>113</v>
      </c>
      <c r="B48" s="28" t="s">
        <v>114</v>
      </c>
      <c r="C48" s="28" t="s">
        <v>112</v>
      </c>
      <c r="D48" s="28">
        <v>18</v>
      </c>
      <c r="E48" s="170">
        <v>-1033.5200000000002</v>
      </c>
      <c r="F48" s="28" t="s">
        <v>4055</v>
      </c>
    </row>
    <row r="49" spans="1:6" x14ac:dyDescent="0.25">
      <c r="A49" s="9" t="s">
        <v>116</v>
      </c>
      <c r="B49" s="28" t="s">
        <v>117</v>
      </c>
      <c r="C49" s="28" t="s">
        <v>115</v>
      </c>
      <c r="D49" s="28">
        <v>18</v>
      </c>
      <c r="E49" s="170">
        <v>-4365421.5708333328</v>
      </c>
      <c r="F49" s="28" t="s">
        <v>4055</v>
      </c>
    </row>
    <row r="50" spans="1:6" x14ac:dyDescent="0.25">
      <c r="A50" s="9" t="s">
        <v>119</v>
      </c>
      <c r="B50" s="28" t="s">
        <v>120</v>
      </c>
      <c r="C50" s="28" t="s">
        <v>118</v>
      </c>
      <c r="D50" s="28">
        <v>18</v>
      </c>
      <c r="E50" s="170">
        <v>-13973806.315000003</v>
      </c>
      <c r="F50" s="28" t="s">
        <v>4055</v>
      </c>
    </row>
    <row r="51" spans="1:6" x14ac:dyDescent="0.25">
      <c r="A51" s="9" t="s">
        <v>113</v>
      </c>
      <c r="B51" s="28" t="s">
        <v>122</v>
      </c>
      <c r="C51" s="28" t="s">
        <v>121</v>
      </c>
      <c r="D51" s="28">
        <v>18</v>
      </c>
      <c r="E51" s="170">
        <v>531315.65000000014</v>
      </c>
      <c r="F51" s="28" t="s">
        <v>4055</v>
      </c>
    </row>
    <row r="52" spans="1:6" x14ac:dyDescent="0.25">
      <c r="A52" s="9" t="s">
        <v>124</v>
      </c>
      <c r="B52" s="28" t="s">
        <v>125</v>
      </c>
      <c r="C52" s="28" t="s">
        <v>123</v>
      </c>
      <c r="D52" s="28">
        <v>29</v>
      </c>
      <c r="E52" s="170">
        <v>213442.58791666667</v>
      </c>
      <c r="F52" s="28" t="s">
        <v>1588</v>
      </c>
    </row>
    <row r="53" spans="1:6" x14ac:dyDescent="0.25">
      <c r="A53" s="9" t="s">
        <v>127</v>
      </c>
      <c r="B53" s="28" t="s">
        <v>128</v>
      </c>
      <c r="C53" s="28" t="s">
        <v>126</v>
      </c>
      <c r="D53" s="28">
        <v>29</v>
      </c>
      <c r="E53" s="170">
        <v>382791.63624999998</v>
      </c>
      <c r="F53" s="28" t="s">
        <v>1588</v>
      </c>
    </row>
    <row r="54" spans="1:6" x14ac:dyDescent="0.25">
      <c r="A54" s="9" t="s">
        <v>130</v>
      </c>
      <c r="B54" s="28" t="s">
        <v>131</v>
      </c>
      <c r="C54" s="28" t="s">
        <v>129</v>
      </c>
      <c r="D54" s="28">
        <v>29</v>
      </c>
      <c r="E54" s="170">
        <v>0</v>
      </c>
      <c r="F54" s="28" t="s">
        <v>1588</v>
      </c>
    </row>
    <row r="55" spans="1:6" x14ac:dyDescent="0.25">
      <c r="A55" s="9" t="s">
        <v>133</v>
      </c>
      <c r="B55" s="28" t="s">
        <v>134</v>
      </c>
      <c r="C55" s="28" t="s">
        <v>132</v>
      </c>
      <c r="D55" s="28">
        <v>29</v>
      </c>
      <c r="E55" s="170">
        <v>-32.209583333333335</v>
      </c>
      <c r="F55" s="28" t="s">
        <v>1588</v>
      </c>
    </row>
    <row r="56" spans="1:6" x14ac:dyDescent="0.25">
      <c r="A56" s="9" t="s">
        <v>136</v>
      </c>
      <c r="B56" s="28" t="s">
        <v>137</v>
      </c>
      <c r="C56" s="28" t="s">
        <v>135</v>
      </c>
      <c r="D56" s="28">
        <v>29</v>
      </c>
      <c r="E56" s="170">
        <v>54488.72</v>
      </c>
      <c r="F56" s="28" t="s">
        <v>1588</v>
      </c>
    </row>
    <row r="57" spans="1:6" x14ac:dyDescent="0.25">
      <c r="A57" s="9" t="s">
        <v>139</v>
      </c>
      <c r="B57" s="28" t="s">
        <v>140</v>
      </c>
      <c r="C57" s="28" t="s">
        <v>138</v>
      </c>
      <c r="D57" s="28">
        <v>29</v>
      </c>
      <c r="E57" s="170">
        <v>0</v>
      </c>
      <c r="F57" s="28" t="s">
        <v>1588</v>
      </c>
    </row>
    <row r="58" spans="1:6" x14ac:dyDescent="0.25">
      <c r="A58" s="9" t="s">
        <v>142</v>
      </c>
      <c r="B58" s="28" t="s">
        <v>143</v>
      </c>
      <c r="C58" s="28" t="s">
        <v>141</v>
      </c>
      <c r="D58" s="28">
        <v>29</v>
      </c>
      <c r="E58" s="170">
        <v>0</v>
      </c>
      <c r="F58" s="28" t="s">
        <v>1588</v>
      </c>
    </row>
    <row r="59" spans="1:6" x14ac:dyDescent="0.25">
      <c r="A59" s="9" t="s">
        <v>145</v>
      </c>
      <c r="B59" s="28" t="s">
        <v>146</v>
      </c>
      <c r="C59" s="28" t="s">
        <v>144</v>
      </c>
      <c r="D59" s="28">
        <v>29</v>
      </c>
      <c r="E59" s="170">
        <v>726193.56958333345</v>
      </c>
      <c r="F59" s="28" t="s">
        <v>1588</v>
      </c>
    </row>
    <row r="60" spans="1:6" x14ac:dyDescent="0.25">
      <c r="A60" s="9" t="s">
        <v>148</v>
      </c>
      <c r="B60" s="28" t="s">
        <v>149</v>
      </c>
      <c r="C60" s="28" t="s">
        <v>147</v>
      </c>
      <c r="D60" s="28">
        <v>29</v>
      </c>
      <c r="E60" s="170">
        <v>0</v>
      </c>
      <c r="F60" s="28" t="s">
        <v>1588</v>
      </c>
    </row>
    <row r="61" spans="1:6" x14ac:dyDescent="0.25">
      <c r="A61" s="9" t="s">
        <v>151</v>
      </c>
      <c r="B61" s="28" t="s">
        <v>152</v>
      </c>
      <c r="C61" s="28" t="s">
        <v>150</v>
      </c>
      <c r="D61" s="28">
        <v>29</v>
      </c>
      <c r="E61" s="170">
        <v>444.52833333333336</v>
      </c>
      <c r="F61" s="28" t="s">
        <v>1588</v>
      </c>
    </row>
    <row r="62" spans="1:6" x14ac:dyDescent="0.25">
      <c r="A62" s="9" t="s">
        <v>154</v>
      </c>
      <c r="B62" s="28" t="s">
        <v>155</v>
      </c>
      <c r="C62" s="28" t="s">
        <v>153</v>
      </c>
      <c r="D62" s="28">
        <v>29</v>
      </c>
      <c r="E62" s="170">
        <v>0</v>
      </c>
      <c r="F62" s="28" t="s">
        <v>1588</v>
      </c>
    </row>
    <row r="63" spans="1:6" x14ac:dyDescent="0.25">
      <c r="A63" s="9" t="s">
        <v>157</v>
      </c>
      <c r="B63" s="28" t="s">
        <v>158</v>
      </c>
      <c r="C63" s="28" t="s">
        <v>156</v>
      </c>
      <c r="D63" s="28">
        <v>29</v>
      </c>
      <c r="E63" s="170">
        <v>651.5866666666667</v>
      </c>
      <c r="F63" s="28" t="s">
        <v>1588</v>
      </c>
    </row>
    <row r="64" spans="1:6" x14ac:dyDescent="0.25">
      <c r="A64" s="9" t="s">
        <v>160</v>
      </c>
      <c r="B64" s="28" t="s">
        <v>161</v>
      </c>
      <c r="C64" s="28" t="s">
        <v>159</v>
      </c>
      <c r="D64" s="28">
        <v>29</v>
      </c>
      <c r="E64" s="170">
        <v>-1512876.6704166669</v>
      </c>
      <c r="F64" s="28" t="s">
        <v>1588</v>
      </c>
    </row>
    <row r="65" spans="1:6" x14ac:dyDescent="0.25">
      <c r="A65" s="9" t="s">
        <v>163</v>
      </c>
      <c r="B65" s="28" t="s">
        <v>164</v>
      </c>
      <c r="C65" s="28" t="s">
        <v>162</v>
      </c>
      <c r="D65" s="28">
        <v>29</v>
      </c>
      <c r="E65" s="170">
        <v>-2448960.9320833334</v>
      </c>
      <c r="F65" s="28" t="s">
        <v>1588</v>
      </c>
    </row>
    <row r="66" spans="1:6" x14ac:dyDescent="0.25">
      <c r="A66" s="9" t="s">
        <v>166</v>
      </c>
      <c r="B66" s="28" t="s">
        <v>167</v>
      </c>
      <c r="C66" s="28" t="s">
        <v>165</v>
      </c>
      <c r="D66" s="28">
        <v>29</v>
      </c>
      <c r="E66" s="170">
        <v>26531.843750000011</v>
      </c>
      <c r="F66" s="28" t="s">
        <v>1588</v>
      </c>
    </row>
    <row r="67" spans="1:6" x14ac:dyDescent="0.25">
      <c r="A67" s="9" t="s">
        <v>169</v>
      </c>
      <c r="B67" s="28" t="s">
        <v>170</v>
      </c>
      <c r="C67" s="28" t="s">
        <v>168</v>
      </c>
      <c r="D67" s="28">
        <v>29</v>
      </c>
      <c r="E67" s="170">
        <v>-1095.65625</v>
      </c>
      <c r="F67" s="28" t="s">
        <v>1588</v>
      </c>
    </row>
    <row r="68" spans="1:6" x14ac:dyDescent="0.25">
      <c r="A68" s="9" t="s">
        <v>4045</v>
      </c>
      <c r="B68" s="28" t="s">
        <v>172</v>
      </c>
      <c r="C68" s="28" t="s">
        <v>171</v>
      </c>
      <c r="D68" s="28">
        <v>29</v>
      </c>
      <c r="E68" s="170">
        <v>279581.73541666672</v>
      </c>
      <c r="F68" s="28" t="s">
        <v>1588</v>
      </c>
    </row>
    <row r="69" spans="1:6" x14ac:dyDescent="0.25">
      <c r="A69" s="9" t="s">
        <v>174</v>
      </c>
      <c r="B69" s="28" t="s">
        <v>175</v>
      </c>
      <c r="C69" s="28" t="s">
        <v>173</v>
      </c>
      <c r="D69" s="28">
        <v>29</v>
      </c>
      <c r="E69" s="170">
        <v>-475431.6808333334</v>
      </c>
      <c r="F69" s="28" t="s">
        <v>1588</v>
      </c>
    </row>
    <row r="70" spans="1:6" x14ac:dyDescent="0.25">
      <c r="A70" s="9" t="s">
        <v>177</v>
      </c>
      <c r="B70" s="28" t="s">
        <v>178</v>
      </c>
      <c r="C70" s="28" t="s">
        <v>176</v>
      </c>
      <c r="D70" s="28">
        <v>29</v>
      </c>
      <c r="E70" s="170">
        <v>16962.066666666669</v>
      </c>
      <c r="F70" s="28" t="s">
        <v>1588</v>
      </c>
    </row>
    <row r="71" spans="1:6" x14ac:dyDescent="0.25">
      <c r="A71" s="9" t="s">
        <v>180</v>
      </c>
      <c r="B71" s="28" t="s">
        <v>181</v>
      </c>
      <c r="C71" s="28" t="s">
        <v>179</v>
      </c>
      <c r="D71" s="28">
        <v>29</v>
      </c>
      <c r="E71" s="170">
        <v>3721860.6287500001</v>
      </c>
      <c r="F71" s="28" t="s">
        <v>1588</v>
      </c>
    </row>
    <row r="72" spans="1:6" x14ac:dyDescent="0.25">
      <c r="A72" s="9" t="s">
        <v>183</v>
      </c>
      <c r="B72" s="28" t="s">
        <v>184</v>
      </c>
      <c r="C72" s="28" t="s">
        <v>182</v>
      </c>
      <c r="D72" s="28">
        <v>29</v>
      </c>
      <c r="E72" s="170">
        <v>2641999.3137500002</v>
      </c>
      <c r="F72" s="28" t="s">
        <v>1588</v>
      </c>
    </row>
    <row r="73" spans="1:6" x14ac:dyDescent="0.25">
      <c r="A73" s="9" t="s">
        <v>186</v>
      </c>
      <c r="B73" s="28" t="s">
        <v>187</v>
      </c>
      <c r="C73" s="28" t="s">
        <v>185</v>
      </c>
      <c r="D73" s="28">
        <v>29</v>
      </c>
      <c r="E73" s="170">
        <v>752767.8712500002</v>
      </c>
      <c r="F73" s="28" t="s">
        <v>1588</v>
      </c>
    </row>
    <row r="74" spans="1:6" x14ac:dyDescent="0.25">
      <c r="A74" s="9" t="s">
        <v>189</v>
      </c>
      <c r="B74" s="28" t="s">
        <v>190</v>
      </c>
      <c r="C74" s="28" t="s">
        <v>188</v>
      </c>
      <c r="D74" s="28">
        <v>29</v>
      </c>
      <c r="E74" s="170">
        <v>946572.83000000007</v>
      </c>
      <c r="F74" s="28" t="s">
        <v>1588</v>
      </c>
    </row>
    <row r="75" spans="1:6" x14ac:dyDescent="0.25">
      <c r="A75" s="9" t="s">
        <v>192</v>
      </c>
      <c r="B75" s="28" t="s">
        <v>193</v>
      </c>
      <c r="C75" s="28" t="s">
        <v>191</v>
      </c>
      <c r="D75" s="28">
        <v>29</v>
      </c>
      <c r="E75" s="170">
        <v>366.88083333333333</v>
      </c>
      <c r="F75" s="28" t="s">
        <v>1588</v>
      </c>
    </row>
    <row r="76" spans="1:6" x14ac:dyDescent="0.25">
      <c r="A76" s="9" t="s">
        <v>195</v>
      </c>
      <c r="B76" s="28" t="s">
        <v>196</v>
      </c>
      <c r="C76" s="28" t="s">
        <v>194</v>
      </c>
      <c r="D76" s="28">
        <v>29</v>
      </c>
      <c r="E76" s="170">
        <v>0</v>
      </c>
      <c r="F76" s="28" t="s">
        <v>1588</v>
      </c>
    </row>
    <row r="77" spans="1:6" x14ac:dyDescent="0.25">
      <c r="A77" s="9" t="s">
        <v>198</v>
      </c>
      <c r="B77" s="28" t="s">
        <v>199</v>
      </c>
      <c r="C77" s="28" t="s">
        <v>197</v>
      </c>
      <c r="D77" s="28">
        <v>29</v>
      </c>
      <c r="E77" s="170">
        <v>300</v>
      </c>
      <c r="F77" s="28" t="s">
        <v>1588</v>
      </c>
    </row>
    <row r="78" spans="1:6" x14ac:dyDescent="0.25">
      <c r="A78" s="9" t="s">
        <v>201</v>
      </c>
      <c r="B78" s="28" t="s">
        <v>202</v>
      </c>
      <c r="C78" s="28" t="s">
        <v>200</v>
      </c>
      <c r="D78" s="28">
        <v>29</v>
      </c>
      <c r="E78" s="170">
        <v>25000</v>
      </c>
      <c r="F78" s="28" t="s">
        <v>1588</v>
      </c>
    </row>
    <row r="79" spans="1:6" x14ac:dyDescent="0.25">
      <c r="A79" s="9" t="s">
        <v>204</v>
      </c>
      <c r="B79" s="28" t="s">
        <v>205</v>
      </c>
      <c r="C79" s="28" t="s">
        <v>203</v>
      </c>
      <c r="D79" s="28">
        <v>29</v>
      </c>
      <c r="E79" s="170">
        <v>1900</v>
      </c>
      <c r="F79" s="28" t="s">
        <v>1588</v>
      </c>
    </row>
    <row r="80" spans="1:6" x14ac:dyDescent="0.25">
      <c r="A80" s="9" t="s">
        <v>204</v>
      </c>
      <c r="B80" s="28" t="s">
        <v>207</v>
      </c>
      <c r="C80" s="28" t="s">
        <v>206</v>
      </c>
      <c r="D80" s="28">
        <v>29</v>
      </c>
      <c r="E80" s="170">
        <v>3000</v>
      </c>
      <c r="F80" s="28" t="s">
        <v>1588</v>
      </c>
    </row>
    <row r="81" spans="1:6" x14ac:dyDescent="0.25">
      <c r="A81" s="9" t="s">
        <v>209</v>
      </c>
      <c r="B81" s="28" t="s">
        <v>210</v>
      </c>
      <c r="C81" s="28" t="s">
        <v>208</v>
      </c>
      <c r="D81" s="28">
        <v>29</v>
      </c>
      <c r="E81" s="170">
        <v>5000</v>
      </c>
      <c r="F81" s="28" t="s">
        <v>1588</v>
      </c>
    </row>
    <row r="82" spans="1:6" x14ac:dyDescent="0.25">
      <c r="A82" s="9" t="s">
        <v>212</v>
      </c>
      <c r="B82" s="28" t="s">
        <v>213</v>
      </c>
      <c r="C82" s="28" t="s">
        <v>211</v>
      </c>
      <c r="D82" s="28">
        <v>29</v>
      </c>
      <c r="E82" s="170">
        <v>4253.083333333333</v>
      </c>
      <c r="F82" s="28" t="s">
        <v>1588</v>
      </c>
    </row>
    <row r="83" spans="1:6" x14ac:dyDescent="0.25">
      <c r="A83" s="9" t="s">
        <v>215</v>
      </c>
      <c r="B83" s="28" t="s">
        <v>216</v>
      </c>
      <c r="C83" s="28" t="s">
        <v>214</v>
      </c>
      <c r="D83" s="28">
        <v>29</v>
      </c>
      <c r="E83" s="170">
        <v>169000</v>
      </c>
      <c r="F83" s="28" t="s">
        <v>1588</v>
      </c>
    </row>
    <row r="84" spans="1:6" x14ac:dyDescent="0.25">
      <c r="A84" s="9" t="s">
        <v>218</v>
      </c>
      <c r="B84" s="28" t="s">
        <v>219</v>
      </c>
      <c r="C84" s="28" t="s">
        <v>217</v>
      </c>
      <c r="D84" s="28">
        <v>21</v>
      </c>
      <c r="E84" s="170">
        <v>3298268.5254166666</v>
      </c>
      <c r="F84" s="28" t="s">
        <v>4055</v>
      </c>
    </row>
    <row r="85" spans="1:6" x14ac:dyDescent="0.25">
      <c r="A85" s="9" t="s">
        <v>221</v>
      </c>
      <c r="B85" s="28" t="s">
        <v>222</v>
      </c>
      <c r="C85" s="28" t="s">
        <v>220</v>
      </c>
      <c r="D85" s="28">
        <v>21</v>
      </c>
      <c r="E85" s="170">
        <v>6.5083333333333329</v>
      </c>
      <c r="F85" s="28" t="s">
        <v>4055</v>
      </c>
    </row>
    <row r="86" spans="1:6" x14ac:dyDescent="0.25">
      <c r="A86" s="9" t="s">
        <v>224</v>
      </c>
      <c r="B86" s="28" t="s">
        <v>225</v>
      </c>
      <c r="C86" s="28" t="s">
        <v>223</v>
      </c>
      <c r="D86" s="28">
        <v>29</v>
      </c>
      <c r="E86" s="170">
        <v>23697925.720000003</v>
      </c>
      <c r="F86" s="28" t="s">
        <v>1588</v>
      </c>
    </row>
    <row r="87" spans="1:6" x14ac:dyDescent="0.25">
      <c r="A87" s="9" t="s">
        <v>227</v>
      </c>
      <c r="B87" s="28" t="s">
        <v>228</v>
      </c>
      <c r="C87" s="28" t="s">
        <v>226</v>
      </c>
      <c r="D87" s="28">
        <v>29</v>
      </c>
      <c r="E87" s="170">
        <v>0</v>
      </c>
      <c r="F87" s="28" t="s">
        <v>1588</v>
      </c>
    </row>
    <row r="88" spans="1:6" x14ac:dyDescent="0.25">
      <c r="A88" s="9" t="s">
        <v>230</v>
      </c>
      <c r="B88" s="28" t="s">
        <v>231</v>
      </c>
      <c r="C88" s="28" t="s">
        <v>229</v>
      </c>
      <c r="D88" s="28">
        <v>29</v>
      </c>
      <c r="E88" s="170">
        <v>-118911.94624999999</v>
      </c>
      <c r="F88" s="28" t="s">
        <v>1588</v>
      </c>
    </row>
    <row r="89" spans="1:6" x14ac:dyDescent="0.25">
      <c r="A89" s="9" t="s">
        <v>233</v>
      </c>
      <c r="B89" s="28" t="s">
        <v>234</v>
      </c>
      <c r="C89" s="28" t="s">
        <v>232</v>
      </c>
      <c r="D89" s="28">
        <v>29</v>
      </c>
      <c r="E89" s="170">
        <v>6745184.0024999985</v>
      </c>
      <c r="F89" s="28" t="s">
        <v>1588</v>
      </c>
    </row>
    <row r="90" spans="1:6" x14ac:dyDescent="0.25">
      <c r="A90" s="9" t="s">
        <v>236</v>
      </c>
      <c r="B90" s="28" t="s">
        <v>237</v>
      </c>
      <c r="C90" s="28" t="s">
        <v>235</v>
      </c>
      <c r="D90" s="28">
        <v>29</v>
      </c>
      <c r="E90" s="170">
        <v>9845010.444583334</v>
      </c>
      <c r="F90" s="28" t="s">
        <v>1588</v>
      </c>
    </row>
    <row r="91" spans="1:6" x14ac:dyDescent="0.25">
      <c r="A91" s="9" t="s">
        <v>239</v>
      </c>
      <c r="B91" s="28" t="s">
        <v>240</v>
      </c>
      <c r="C91" s="28" t="s">
        <v>238</v>
      </c>
      <c r="D91" s="28">
        <v>29</v>
      </c>
      <c r="E91" s="170">
        <v>2356542.98875</v>
      </c>
      <c r="F91" s="28" t="s">
        <v>1588</v>
      </c>
    </row>
    <row r="92" spans="1:6" x14ac:dyDescent="0.25">
      <c r="A92" s="9" t="s">
        <v>242</v>
      </c>
      <c r="B92" s="28" t="s">
        <v>243</v>
      </c>
      <c r="C92" s="28" t="s">
        <v>241</v>
      </c>
      <c r="D92" s="28">
        <v>29</v>
      </c>
      <c r="E92" s="170">
        <v>1073047.1258333332</v>
      </c>
      <c r="F92" s="28" t="s">
        <v>1588</v>
      </c>
    </row>
    <row r="93" spans="1:6" x14ac:dyDescent="0.25">
      <c r="A93" s="9" t="s">
        <v>245</v>
      </c>
      <c r="B93" s="28" t="s">
        <v>246</v>
      </c>
      <c r="C93" s="28" t="s">
        <v>244</v>
      </c>
      <c r="D93" s="28">
        <v>29</v>
      </c>
      <c r="E93" s="170">
        <v>79458.567916666667</v>
      </c>
      <c r="F93" s="28" t="s">
        <v>1588</v>
      </c>
    </row>
    <row r="94" spans="1:6" x14ac:dyDescent="0.25">
      <c r="A94" s="9" t="s">
        <v>248</v>
      </c>
      <c r="B94" s="28" t="s">
        <v>249</v>
      </c>
      <c r="C94" s="28" t="s">
        <v>247</v>
      </c>
      <c r="D94" s="28">
        <v>29</v>
      </c>
      <c r="E94" s="170">
        <v>931315.7629166668</v>
      </c>
      <c r="F94" s="28" t="s">
        <v>1588</v>
      </c>
    </row>
    <row r="95" spans="1:6" x14ac:dyDescent="0.25">
      <c r="A95" s="9" t="s">
        <v>251</v>
      </c>
      <c r="B95" s="28" t="s">
        <v>252</v>
      </c>
      <c r="C95" s="28" t="s">
        <v>250</v>
      </c>
      <c r="D95" s="28">
        <v>29</v>
      </c>
      <c r="E95" s="170">
        <v>45151.655833333331</v>
      </c>
      <c r="F95" s="28" t="s">
        <v>1588</v>
      </c>
    </row>
    <row r="96" spans="1:6" x14ac:dyDescent="0.25">
      <c r="A96" s="9" t="s">
        <v>254</v>
      </c>
      <c r="B96" s="28" t="s">
        <v>255</v>
      </c>
      <c r="C96" s="28" t="s">
        <v>253</v>
      </c>
      <c r="D96" s="28">
        <v>29</v>
      </c>
      <c r="E96" s="170">
        <v>101029.16499999996</v>
      </c>
      <c r="F96" s="28" t="s">
        <v>1588</v>
      </c>
    </row>
    <row r="97" spans="1:6" x14ac:dyDescent="0.25">
      <c r="A97" s="9" t="s">
        <v>257</v>
      </c>
      <c r="B97" s="28" t="s">
        <v>258</v>
      </c>
      <c r="C97" s="28" t="s">
        <v>256</v>
      </c>
      <c r="D97" s="28">
        <v>29</v>
      </c>
      <c r="E97" s="170">
        <v>2531305.6350000002</v>
      </c>
      <c r="F97" s="28" t="s">
        <v>1588</v>
      </c>
    </row>
    <row r="98" spans="1:6" x14ac:dyDescent="0.25">
      <c r="A98" s="9" t="s">
        <v>3081</v>
      </c>
      <c r="B98" s="28" t="s">
        <v>1467</v>
      </c>
      <c r="C98" s="28" t="s">
        <v>2724</v>
      </c>
      <c r="D98" s="28">
        <v>29</v>
      </c>
      <c r="E98" s="170">
        <v>-1.1250000000000001E-2</v>
      </c>
      <c r="F98" s="28" t="s">
        <v>1588</v>
      </c>
    </row>
    <row r="99" spans="1:6" x14ac:dyDescent="0.25">
      <c r="A99" s="9" t="s">
        <v>260</v>
      </c>
      <c r="B99" s="28" t="s">
        <v>261</v>
      </c>
      <c r="C99" s="28" t="s">
        <v>259</v>
      </c>
      <c r="D99" s="28">
        <v>29</v>
      </c>
      <c r="E99" s="170">
        <v>0</v>
      </c>
      <c r="F99" s="28" t="s">
        <v>1588</v>
      </c>
    </row>
    <row r="100" spans="1:6" x14ac:dyDescent="0.25">
      <c r="A100" s="9" t="s">
        <v>263</v>
      </c>
      <c r="B100" s="28" t="s">
        <v>264</v>
      </c>
      <c r="C100" s="28" t="s">
        <v>262</v>
      </c>
      <c r="D100" s="28">
        <v>29</v>
      </c>
      <c r="E100" s="170">
        <v>13054.4375</v>
      </c>
      <c r="F100" s="28" t="s">
        <v>1588</v>
      </c>
    </row>
    <row r="101" spans="1:6" x14ac:dyDescent="0.25">
      <c r="A101" s="9" t="s">
        <v>266</v>
      </c>
      <c r="B101" s="28" t="s">
        <v>267</v>
      </c>
      <c r="C101" s="28" t="s">
        <v>265</v>
      </c>
      <c r="D101" s="28">
        <v>29</v>
      </c>
      <c r="E101" s="170">
        <v>0</v>
      </c>
      <c r="F101" s="28" t="s">
        <v>1588</v>
      </c>
    </row>
    <row r="102" spans="1:6" x14ac:dyDescent="0.25">
      <c r="A102" s="9" t="s">
        <v>269</v>
      </c>
      <c r="B102" s="28" t="s">
        <v>270</v>
      </c>
      <c r="C102" s="28" t="s">
        <v>268</v>
      </c>
      <c r="D102" s="28">
        <v>29</v>
      </c>
      <c r="E102" s="170">
        <v>686.73</v>
      </c>
      <c r="F102" s="28" t="s">
        <v>1588</v>
      </c>
    </row>
    <row r="103" spans="1:6" x14ac:dyDescent="0.25">
      <c r="A103" s="9" t="s">
        <v>272</v>
      </c>
      <c r="B103" s="28" t="s">
        <v>273</v>
      </c>
      <c r="C103" s="28" t="s">
        <v>271</v>
      </c>
      <c r="D103" s="28">
        <v>29</v>
      </c>
      <c r="E103" s="170">
        <v>1623129.8541666667</v>
      </c>
      <c r="F103" s="28" t="s">
        <v>1588</v>
      </c>
    </row>
    <row r="104" spans="1:6" x14ac:dyDescent="0.25">
      <c r="A104" s="9" t="s">
        <v>275</v>
      </c>
      <c r="B104" s="28" t="s">
        <v>276</v>
      </c>
      <c r="C104" s="28" t="s">
        <v>274</v>
      </c>
      <c r="D104" s="28">
        <v>29</v>
      </c>
      <c r="E104" s="170">
        <v>0</v>
      </c>
      <c r="F104" s="28" t="s">
        <v>1588</v>
      </c>
    </row>
    <row r="105" spans="1:6" x14ac:dyDescent="0.25">
      <c r="A105" s="9" t="s">
        <v>3084</v>
      </c>
      <c r="B105" s="28" t="s">
        <v>1468</v>
      </c>
      <c r="C105" s="28" t="s">
        <v>2725</v>
      </c>
      <c r="D105" s="28">
        <v>29</v>
      </c>
      <c r="E105" s="170">
        <v>0</v>
      </c>
      <c r="F105" s="28" t="s">
        <v>1588</v>
      </c>
    </row>
    <row r="106" spans="1:6" x14ac:dyDescent="0.25">
      <c r="A106" s="9" t="s">
        <v>278</v>
      </c>
      <c r="B106" s="28" t="s">
        <v>279</v>
      </c>
      <c r="C106" s="28" t="s">
        <v>277</v>
      </c>
      <c r="D106" s="28">
        <v>29</v>
      </c>
      <c r="E106" s="170">
        <v>104053.05416666665</v>
      </c>
      <c r="F106" s="28" t="s">
        <v>1588</v>
      </c>
    </row>
    <row r="107" spans="1:6" x14ac:dyDescent="0.25">
      <c r="A107" s="9" t="s">
        <v>281</v>
      </c>
      <c r="B107" s="28" t="s">
        <v>282</v>
      </c>
      <c r="C107" s="28" t="s">
        <v>280</v>
      </c>
      <c r="D107" s="28">
        <v>29</v>
      </c>
      <c r="E107" s="170">
        <v>41998.154583333329</v>
      </c>
      <c r="F107" s="28" t="s">
        <v>1588</v>
      </c>
    </row>
    <row r="108" spans="1:6" x14ac:dyDescent="0.25">
      <c r="A108" s="9" t="s">
        <v>284</v>
      </c>
      <c r="B108" s="28" t="s">
        <v>285</v>
      </c>
      <c r="C108" s="28" t="s">
        <v>283</v>
      </c>
      <c r="D108" s="28">
        <v>29</v>
      </c>
      <c r="E108" s="170">
        <v>146798.58833333335</v>
      </c>
      <c r="F108" s="28" t="s">
        <v>1588</v>
      </c>
    </row>
    <row r="109" spans="1:6" x14ac:dyDescent="0.25">
      <c r="A109" s="9" t="s">
        <v>287</v>
      </c>
      <c r="B109" s="28" t="s">
        <v>288</v>
      </c>
      <c r="C109" s="28" t="s">
        <v>286</v>
      </c>
      <c r="D109" s="28">
        <v>29</v>
      </c>
      <c r="E109" s="170">
        <v>31203055.868750006</v>
      </c>
      <c r="F109" s="28" t="s">
        <v>1588</v>
      </c>
    </row>
    <row r="110" spans="1:6" x14ac:dyDescent="0.25">
      <c r="A110" s="9" t="s">
        <v>290</v>
      </c>
      <c r="B110" s="28" t="s">
        <v>291</v>
      </c>
      <c r="C110" s="28" t="s">
        <v>289</v>
      </c>
      <c r="D110" s="28">
        <v>29</v>
      </c>
      <c r="E110" s="170">
        <v>99076.019999999975</v>
      </c>
      <c r="F110" s="28" t="s">
        <v>1588</v>
      </c>
    </row>
    <row r="111" spans="1:6" x14ac:dyDescent="0.25">
      <c r="A111" s="9" t="s">
        <v>293</v>
      </c>
      <c r="B111" s="28" t="s">
        <v>294</v>
      </c>
      <c r="C111" s="28" t="s">
        <v>292</v>
      </c>
      <c r="D111" s="28">
        <v>29</v>
      </c>
      <c r="E111" s="170">
        <v>-440301.47500000009</v>
      </c>
      <c r="F111" s="28" t="s">
        <v>1588</v>
      </c>
    </row>
    <row r="112" spans="1:6" x14ac:dyDescent="0.25">
      <c r="A112" s="9" t="s">
        <v>296</v>
      </c>
      <c r="B112" s="28" t="s">
        <v>297</v>
      </c>
      <c r="C112" s="28" t="s">
        <v>295</v>
      </c>
      <c r="D112" s="28">
        <v>29</v>
      </c>
      <c r="E112" s="170">
        <v>-42426.677499999998</v>
      </c>
      <c r="F112" s="28" t="s">
        <v>1588</v>
      </c>
    </row>
    <row r="113" spans="1:6" x14ac:dyDescent="0.25">
      <c r="A113" s="9" t="s">
        <v>299</v>
      </c>
      <c r="B113" s="28" t="s">
        <v>300</v>
      </c>
      <c r="C113" s="28" t="s">
        <v>298</v>
      </c>
      <c r="D113" s="28">
        <v>29</v>
      </c>
      <c r="E113" s="170">
        <v>-8204.4820833333324</v>
      </c>
      <c r="F113" s="28" t="s">
        <v>1588</v>
      </c>
    </row>
    <row r="114" spans="1:6" x14ac:dyDescent="0.25">
      <c r="A114" s="9" t="s">
        <v>302</v>
      </c>
      <c r="B114" s="28" t="s">
        <v>303</v>
      </c>
      <c r="C114" s="28" t="s">
        <v>301</v>
      </c>
      <c r="D114" s="28">
        <v>29</v>
      </c>
      <c r="E114" s="170">
        <v>-28677.771250000005</v>
      </c>
      <c r="F114" s="28" t="s">
        <v>1588</v>
      </c>
    </row>
    <row r="115" spans="1:6" x14ac:dyDescent="0.25">
      <c r="A115" s="9" t="s">
        <v>305</v>
      </c>
      <c r="B115" s="28" t="s">
        <v>306</v>
      </c>
      <c r="C115" s="28" t="s">
        <v>304</v>
      </c>
      <c r="D115" s="28">
        <v>29</v>
      </c>
      <c r="E115" s="170">
        <v>-40192.121666666673</v>
      </c>
      <c r="F115" s="28" t="s">
        <v>1588</v>
      </c>
    </row>
    <row r="116" spans="1:6" x14ac:dyDescent="0.25">
      <c r="A116" s="9" t="s">
        <v>305</v>
      </c>
      <c r="B116" s="28" t="s">
        <v>308</v>
      </c>
      <c r="C116" s="28" t="s">
        <v>307</v>
      </c>
      <c r="D116" s="28">
        <v>29</v>
      </c>
      <c r="E116" s="170">
        <v>-123.84499999999997</v>
      </c>
      <c r="F116" s="28" t="s">
        <v>1588</v>
      </c>
    </row>
    <row r="117" spans="1:6" x14ac:dyDescent="0.25">
      <c r="A117" s="9" t="s">
        <v>310</v>
      </c>
      <c r="B117" s="28" t="s">
        <v>311</v>
      </c>
      <c r="C117" s="28" t="s">
        <v>309</v>
      </c>
      <c r="D117" s="28">
        <v>29</v>
      </c>
      <c r="E117" s="170">
        <v>-258834.85749999995</v>
      </c>
      <c r="F117" s="28" t="s">
        <v>1588</v>
      </c>
    </row>
    <row r="118" spans="1:6" x14ac:dyDescent="0.25">
      <c r="A118" s="9" t="s">
        <v>313</v>
      </c>
      <c r="B118" s="28" t="s">
        <v>314</v>
      </c>
      <c r="C118" s="28" t="s">
        <v>312</v>
      </c>
      <c r="D118" s="28">
        <v>29</v>
      </c>
      <c r="E118" s="170">
        <v>7313001.4400000004</v>
      </c>
      <c r="F118" s="28" t="s">
        <v>1588</v>
      </c>
    </row>
    <row r="119" spans="1:6" x14ac:dyDescent="0.25">
      <c r="A119" s="9" t="s">
        <v>316</v>
      </c>
      <c r="B119" s="28" t="s">
        <v>317</v>
      </c>
      <c r="C119" s="28" t="s">
        <v>315</v>
      </c>
      <c r="D119" s="28">
        <v>29</v>
      </c>
      <c r="E119" s="170">
        <v>2667726.0833333335</v>
      </c>
      <c r="F119" s="28" t="s">
        <v>1588</v>
      </c>
    </row>
    <row r="120" spans="1:6" x14ac:dyDescent="0.25">
      <c r="A120" s="9" t="s">
        <v>319</v>
      </c>
      <c r="B120" s="28" t="s">
        <v>320</v>
      </c>
      <c r="C120" s="28" t="s">
        <v>318</v>
      </c>
      <c r="D120" s="28">
        <v>29</v>
      </c>
      <c r="E120" s="170">
        <v>1967303.4962500001</v>
      </c>
      <c r="F120" s="28" t="s">
        <v>1588</v>
      </c>
    </row>
    <row r="121" spans="1:6" x14ac:dyDescent="0.25">
      <c r="A121" s="9" t="s">
        <v>322</v>
      </c>
      <c r="B121" s="28" t="s">
        <v>323</v>
      </c>
      <c r="C121" s="28" t="s">
        <v>321</v>
      </c>
      <c r="D121" s="28">
        <v>23</v>
      </c>
      <c r="E121" s="170">
        <v>13624833.333333334</v>
      </c>
      <c r="F121" s="28" t="s">
        <v>4055</v>
      </c>
    </row>
    <row r="122" spans="1:6" x14ac:dyDescent="0.25">
      <c r="A122" s="9" t="s">
        <v>322</v>
      </c>
      <c r="B122" s="28" t="s">
        <v>325</v>
      </c>
      <c r="C122" s="28" t="s">
        <v>324</v>
      </c>
      <c r="D122" s="28">
        <v>23</v>
      </c>
      <c r="E122" s="170">
        <v>464041.66666666669</v>
      </c>
      <c r="F122" s="28" t="s">
        <v>4055</v>
      </c>
    </row>
    <row r="123" spans="1:6" x14ac:dyDescent="0.25">
      <c r="A123" s="9" t="s">
        <v>327</v>
      </c>
      <c r="B123" s="28" t="s">
        <v>328</v>
      </c>
      <c r="C123" s="28" t="s">
        <v>326</v>
      </c>
      <c r="D123" s="28">
        <v>23</v>
      </c>
      <c r="E123" s="170">
        <v>123666.66666666667</v>
      </c>
      <c r="F123" s="28" t="s">
        <v>4055</v>
      </c>
    </row>
    <row r="124" spans="1:6" x14ac:dyDescent="0.25">
      <c r="A124" s="9" t="s">
        <v>330</v>
      </c>
      <c r="B124" s="28" t="s">
        <v>331</v>
      </c>
      <c r="C124" s="28" t="s">
        <v>329</v>
      </c>
      <c r="D124" s="28">
        <v>23</v>
      </c>
      <c r="E124" s="170">
        <v>285250</v>
      </c>
      <c r="F124" s="28" t="s">
        <v>4055</v>
      </c>
    </row>
    <row r="125" spans="1:6" x14ac:dyDescent="0.25">
      <c r="A125" s="9" t="s">
        <v>333</v>
      </c>
      <c r="B125" s="28" t="s">
        <v>334</v>
      </c>
      <c r="C125" s="28" t="s">
        <v>332</v>
      </c>
      <c r="D125" s="28">
        <v>23</v>
      </c>
      <c r="E125" s="170">
        <v>1344166.6666666667</v>
      </c>
      <c r="F125" s="28" t="s">
        <v>4055</v>
      </c>
    </row>
    <row r="126" spans="1:6" x14ac:dyDescent="0.25">
      <c r="A126" s="9" t="s">
        <v>336</v>
      </c>
      <c r="B126" s="28" t="s">
        <v>337</v>
      </c>
      <c r="C126" s="28" t="s">
        <v>335</v>
      </c>
      <c r="D126" s="28">
        <v>23</v>
      </c>
      <c r="E126" s="170">
        <v>149333.33333333334</v>
      </c>
      <c r="F126" s="28" t="s">
        <v>4055</v>
      </c>
    </row>
    <row r="127" spans="1:6" x14ac:dyDescent="0.25">
      <c r="A127" s="9" t="s">
        <v>339</v>
      </c>
      <c r="B127" s="28" t="s">
        <v>340</v>
      </c>
      <c r="C127" s="28" t="s">
        <v>338</v>
      </c>
      <c r="D127" s="28">
        <v>29</v>
      </c>
      <c r="E127" s="170">
        <v>34746778.545833334</v>
      </c>
      <c r="F127" s="28" t="s">
        <v>1588</v>
      </c>
    </row>
    <row r="128" spans="1:6" x14ac:dyDescent="0.25">
      <c r="A128" s="9" t="s">
        <v>1469</v>
      </c>
      <c r="B128" s="28" t="s">
        <v>1470</v>
      </c>
      <c r="C128" s="28" t="s">
        <v>2692</v>
      </c>
      <c r="D128" s="28">
        <v>17</v>
      </c>
      <c r="E128" s="170">
        <v>7143.894166666666</v>
      </c>
      <c r="F128" s="28" t="s">
        <v>4055</v>
      </c>
    </row>
    <row r="129" spans="1:6" x14ac:dyDescent="0.25">
      <c r="A129" s="9" t="s">
        <v>342</v>
      </c>
      <c r="B129" s="28" t="s">
        <v>343</v>
      </c>
      <c r="C129" s="28" t="s">
        <v>341</v>
      </c>
      <c r="D129" s="28">
        <v>29</v>
      </c>
      <c r="E129" s="170">
        <v>1890916.0737499997</v>
      </c>
      <c r="F129" s="28" t="s">
        <v>1588</v>
      </c>
    </row>
    <row r="130" spans="1:6" x14ac:dyDescent="0.25">
      <c r="A130" s="9" t="s">
        <v>345</v>
      </c>
      <c r="B130" s="28" t="s">
        <v>346</v>
      </c>
      <c r="C130" s="28" t="s">
        <v>344</v>
      </c>
      <c r="D130" s="28">
        <v>29</v>
      </c>
      <c r="E130" s="170">
        <v>0</v>
      </c>
      <c r="F130" s="28" t="s">
        <v>1588</v>
      </c>
    </row>
    <row r="131" spans="1:6" x14ac:dyDescent="0.25">
      <c r="A131" s="9" t="s">
        <v>348</v>
      </c>
      <c r="B131" s="28" t="s">
        <v>349</v>
      </c>
      <c r="C131" s="28" t="s">
        <v>347</v>
      </c>
      <c r="D131" s="28">
        <v>29</v>
      </c>
      <c r="E131" s="170">
        <v>1325871.3125</v>
      </c>
      <c r="F131" s="28" t="s">
        <v>1588</v>
      </c>
    </row>
    <row r="132" spans="1:6" x14ac:dyDescent="0.25">
      <c r="A132" s="9" t="s">
        <v>351</v>
      </c>
      <c r="B132" s="28" t="s">
        <v>352</v>
      </c>
      <c r="C132" s="28" t="s">
        <v>350</v>
      </c>
      <c r="D132" s="28">
        <v>29</v>
      </c>
      <c r="E132" s="170">
        <v>0</v>
      </c>
      <c r="F132" s="28" t="s">
        <v>1588</v>
      </c>
    </row>
    <row r="133" spans="1:6" x14ac:dyDescent="0.25">
      <c r="A133" s="9" t="s">
        <v>354</v>
      </c>
      <c r="B133" s="28" t="s">
        <v>355</v>
      </c>
      <c r="C133" s="28" t="s">
        <v>353</v>
      </c>
      <c r="D133" s="28">
        <v>29</v>
      </c>
      <c r="E133" s="170">
        <v>1777530.3375000004</v>
      </c>
      <c r="F133" s="28" t="s">
        <v>1588</v>
      </c>
    </row>
    <row r="134" spans="1:6" x14ac:dyDescent="0.25">
      <c r="A134" s="9" t="s">
        <v>3095</v>
      </c>
      <c r="B134" s="28" t="s">
        <v>1471</v>
      </c>
      <c r="C134" s="28" t="s">
        <v>2726</v>
      </c>
      <c r="D134" s="28">
        <v>29</v>
      </c>
      <c r="E134" s="170">
        <v>158625</v>
      </c>
      <c r="F134" s="28" t="s">
        <v>1588</v>
      </c>
    </row>
    <row r="135" spans="1:6" x14ac:dyDescent="0.25">
      <c r="A135" s="9" t="s">
        <v>357</v>
      </c>
      <c r="B135" s="28" t="s">
        <v>358</v>
      </c>
      <c r="C135" s="28" t="s">
        <v>356</v>
      </c>
      <c r="D135" s="28">
        <v>29</v>
      </c>
      <c r="E135" s="170">
        <v>-6745184.0024999985</v>
      </c>
      <c r="F135" s="28" t="s">
        <v>1588</v>
      </c>
    </row>
    <row r="136" spans="1:6" x14ac:dyDescent="0.25">
      <c r="A136" s="9" t="s">
        <v>360</v>
      </c>
      <c r="B136" s="28" t="s">
        <v>361</v>
      </c>
      <c r="C136" s="28" t="s">
        <v>359</v>
      </c>
      <c r="D136" s="28">
        <v>29</v>
      </c>
      <c r="E136" s="170">
        <v>11192944.633749999</v>
      </c>
      <c r="F136" s="28" t="s">
        <v>1588</v>
      </c>
    </row>
    <row r="137" spans="1:6" x14ac:dyDescent="0.25">
      <c r="A137" s="9" t="s">
        <v>363</v>
      </c>
      <c r="B137" s="28" t="s">
        <v>364</v>
      </c>
      <c r="C137" s="28" t="s">
        <v>362</v>
      </c>
      <c r="D137" s="28">
        <v>17</v>
      </c>
      <c r="E137" s="170">
        <v>875191.2220833333</v>
      </c>
      <c r="F137" s="28" t="s">
        <v>4055</v>
      </c>
    </row>
    <row r="138" spans="1:6" x14ac:dyDescent="0.25">
      <c r="A138" s="9" t="s">
        <v>366</v>
      </c>
      <c r="B138" s="28" t="s">
        <v>367</v>
      </c>
      <c r="C138" s="28" t="s">
        <v>365</v>
      </c>
      <c r="D138" s="28">
        <v>29</v>
      </c>
      <c r="E138" s="170">
        <v>0</v>
      </c>
      <c r="F138" s="28" t="s">
        <v>1588</v>
      </c>
    </row>
    <row r="139" spans="1:6" x14ac:dyDescent="0.25">
      <c r="A139" s="9" t="s">
        <v>369</v>
      </c>
      <c r="B139" s="28" t="s">
        <v>370</v>
      </c>
      <c r="C139" s="28" t="s">
        <v>368</v>
      </c>
      <c r="D139" s="28">
        <v>29</v>
      </c>
      <c r="E139" s="170">
        <v>0</v>
      </c>
      <c r="F139" s="28" t="s">
        <v>1588</v>
      </c>
    </row>
    <row r="140" spans="1:6" x14ac:dyDescent="0.25">
      <c r="A140" s="9" t="s">
        <v>372</v>
      </c>
      <c r="B140" s="28" t="s">
        <v>373</v>
      </c>
      <c r="C140" s="28" t="s">
        <v>371</v>
      </c>
      <c r="D140" s="28">
        <v>29</v>
      </c>
      <c r="E140" s="170">
        <v>272215.20791666664</v>
      </c>
      <c r="F140" s="28" t="s">
        <v>1588</v>
      </c>
    </row>
    <row r="141" spans="1:6" x14ac:dyDescent="0.25">
      <c r="A141" s="9" t="s">
        <v>1472</v>
      </c>
      <c r="B141" s="28" t="s">
        <v>1473</v>
      </c>
      <c r="C141" s="28" t="s">
        <v>2693</v>
      </c>
      <c r="D141" s="28">
        <v>23</v>
      </c>
      <c r="E141" s="170">
        <v>-2055.2908333333335</v>
      </c>
      <c r="F141" s="28" t="s">
        <v>4055</v>
      </c>
    </row>
    <row r="142" spans="1:6" x14ac:dyDescent="0.25">
      <c r="A142" s="9" t="s">
        <v>1474</v>
      </c>
      <c r="B142" s="28" t="s">
        <v>375</v>
      </c>
      <c r="C142" s="28" t="s">
        <v>374</v>
      </c>
      <c r="D142" s="28">
        <v>29</v>
      </c>
      <c r="E142" s="170">
        <v>-25213.561666666665</v>
      </c>
      <c r="F142" s="28" t="s">
        <v>1588</v>
      </c>
    </row>
    <row r="143" spans="1:6" x14ac:dyDescent="0.25">
      <c r="A143" s="9" t="s">
        <v>377</v>
      </c>
      <c r="B143" s="28" t="s">
        <v>378</v>
      </c>
      <c r="C143" s="28" t="s">
        <v>376</v>
      </c>
      <c r="D143" s="28">
        <v>29</v>
      </c>
      <c r="E143" s="170">
        <v>165179.47291666665</v>
      </c>
      <c r="F143" s="28" t="s">
        <v>1588</v>
      </c>
    </row>
    <row r="144" spans="1:6" x14ac:dyDescent="0.25">
      <c r="A144" s="9" t="s">
        <v>380</v>
      </c>
      <c r="B144" s="28" t="s">
        <v>381</v>
      </c>
      <c r="C144" s="28" t="s">
        <v>379</v>
      </c>
      <c r="D144" s="28">
        <v>29</v>
      </c>
      <c r="E144" s="170">
        <v>30934.886666666662</v>
      </c>
      <c r="F144" s="28" t="s">
        <v>1588</v>
      </c>
    </row>
    <row r="145" spans="1:6" x14ac:dyDescent="0.25">
      <c r="A145" s="9" t="s">
        <v>383</v>
      </c>
      <c r="B145" s="28" t="s">
        <v>384</v>
      </c>
      <c r="C145" s="28" t="s">
        <v>382</v>
      </c>
      <c r="D145" s="28">
        <v>29</v>
      </c>
      <c r="E145" s="170">
        <v>15169.992083333333</v>
      </c>
      <c r="F145" s="28" t="s">
        <v>1588</v>
      </c>
    </row>
    <row r="146" spans="1:6" x14ac:dyDescent="0.25">
      <c r="A146" s="9" t="s">
        <v>386</v>
      </c>
      <c r="B146" s="28" t="s">
        <v>387</v>
      </c>
      <c r="C146" s="28" t="s">
        <v>385</v>
      </c>
      <c r="D146" s="28">
        <v>29</v>
      </c>
      <c r="E146" s="170">
        <v>53457.722083333327</v>
      </c>
      <c r="F146" s="28" t="s">
        <v>1588</v>
      </c>
    </row>
    <row r="147" spans="1:6" x14ac:dyDescent="0.25">
      <c r="A147" s="9" t="s">
        <v>389</v>
      </c>
      <c r="B147" s="28" t="s">
        <v>390</v>
      </c>
      <c r="C147" s="28" t="s">
        <v>388</v>
      </c>
      <c r="D147" s="28">
        <v>29</v>
      </c>
      <c r="E147" s="170">
        <v>0</v>
      </c>
      <c r="F147" s="28" t="s">
        <v>1588</v>
      </c>
    </row>
    <row r="148" spans="1:6" x14ac:dyDescent="0.25">
      <c r="A148" s="9" t="s">
        <v>392</v>
      </c>
      <c r="B148" s="28" t="s">
        <v>393</v>
      </c>
      <c r="C148" s="28" t="s">
        <v>391</v>
      </c>
      <c r="D148" s="28">
        <v>29</v>
      </c>
      <c r="E148" s="170">
        <v>0</v>
      </c>
      <c r="F148" s="28" t="s">
        <v>1588</v>
      </c>
    </row>
    <row r="149" spans="1:6" x14ac:dyDescent="0.25">
      <c r="A149" s="9" t="s">
        <v>395</v>
      </c>
      <c r="B149" s="28" t="s">
        <v>396</v>
      </c>
      <c r="C149" s="28" t="s">
        <v>394</v>
      </c>
      <c r="D149" s="28">
        <v>29</v>
      </c>
      <c r="E149" s="170">
        <v>0</v>
      </c>
      <c r="F149" s="28" t="s">
        <v>1588</v>
      </c>
    </row>
    <row r="150" spans="1:6" x14ac:dyDescent="0.25">
      <c r="A150" s="9" t="s">
        <v>398</v>
      </c>
      <c r="B150" s="28" t="s">
        <v>399</v>
      </c>
      <c r="C150" s="28" t="s">
        <v>397</v>
      </c>
      <c r="D150" s="28">
        <v>29</v>
      </c>
      <c r="E150" s="170">
        <v>0</v>
      </c>
      <c r="F150" s="28" t="s">
        <v>1588</v>
      </c>
    </row>
    <row r="151" spans="1:6" x14ac:dyDescent="0.25">
      <c r="A151" s="9" t="s">
        <v>401</v>
      </c>
      <c r="B151" s="28" t="s">
        <v>402</v>
      </c>
      <c r="C151" s="28" t="s">
        <v>400</v>
      </c>
      <c r="D151" s="28">
        <v>29</v>
      </c>
      <c r="E151" s="170">
        <v>33883.969166666669</v>
      </c>
      <c r="F151" s="28" t="s">
        <v>1588</v>
      </c>
    </row>
    <row r="152" spans="1:6" x14ac:dyDescent="0.25">
      <c r="A152" s="9" t="s">
        <v>404</v>
      </c>
      <c r="B152" s="28" t="s">
        <v>405</v>
      </c>
      <c r="C152" s="28" t="s">
        <v>403</v>
      </c>
      <c r="D152" s="28">
        <v>29</v>
      </c>
      <c r="E152" s="170">
        <v>0</v>
      </c>
      <c r="F152" s="28" t="s">
        <v>1588</v>
      </c>
    </row>
    <row r="153" spans="1:6" x14ac:dyDescent="0.25">
      <c r="A153" s="9" t="s">
        <v>407</v>
      </c>
      <c r="B153" s="28" t="s">
        <v>408</v>
      </c>
      <c r="C153" s="28" t="s">
        <v>406</v>
      </c>
      <c r="D153" s="28">
        <v>29</v>
      </c>
      <c r="E153" s="170">
        <v>1077352.4299999997</v>
      </c>
      <c r="F153" s="28" t="s">
        <v>1588</v>
      </c>
    </row>
    <row r="154" spans="1:6" x14ac:dyDescent="0.25">
      <c r="A154" s="9" t="s">
        <v>410</v>
      </c>
      <c r="B154" s="28" t="s">
        <v>411</v>
      </c>
      <c r="C154" s="28" t="s">
        <v>409</v>
      </c>
      <c r="D154" s="28">
        <v>29</v>
      </c>
      <c r="E154" s="170">
        <v>4326166.3375000013</v>
      </c>
      <c r="F154" s="28" t="s">
        <v>1588</v>
      </c>
    </row>
    <row r="155" spans="1:6" x14ac:dyDescent="0.25">
      <c r="A155" s="9" t="s">
        <v>413</v>
      </c>
      <c r="B155" s="28" t="s">
        <v>414</v>
      </c>
      <c r="C155" s="28" t="s">
        <v>412</v>
      </c>
      <c r="D155" s="28">
        <v>29</v>
      </c>
      <c r="E155" s="170">
        <v>468094.91083333333</v>
      </c>
      <c r="F155" s="28" t="s">
        <v>1588</v>
      </c>
    </row>
    <row r="156" spans="1:6" x14ac:dyDescent="0.25">
      <c r="A156" s="9" t="s">
        <v>416</v>
      </c>
      <c r="B156" s="28" t="s">
        <v>417</v>
      </c>
      <c r="C156" s="28" t="s">
        <v>415</v>
      </c>
      <c r="D156" s="28">
        <v>29</v>
      </c>
      <c r="E156" s="170">
        <v>1432954.8404166668</v>
      </c>
      <c r="F156" s="28" t="s">
        <v>1588</v>
      </c>
    </row>
    <row r="157" spans="1:6" x14ac:dyDescent="0.25">
      <c r="A157" s="9" t="s">
        <v>419</v>
      </c>
      <c r="B157" s="28" t="s">
        <v>420</v>
      </c>
      <c r="C157" s="28" t="s">
        <v>418</v>
      </c>
      <c r="D157" s="28">
        <v>29</v>
      </c>
      <c r="E157" s="170">
        <v>0</v>
      </c>
      <c r="F157" s="28" t="s">
        <v>1588</v>
      </c>
    </row>
    <row r="158" spans="1:6" x14ac:dyDescent="0.25">
      <c r="A158" s="9" t="s">
        <v>422</v>
      </c>
      <c r="B158" s="28" t="s">
        <v>423</v>
      </c>
      <c r="C158" s="28" t="s">
        <v>421</v>
      </c>
      <c r="D158" s="28">
        <v>29</v>
      </c>
      <c r="E158" s="170">
        <v>218723.09125000003</v>
      </c>
      <c r="F158" s="28" t="s">
        <v>1588</v>
      </c>
    </row>
    <row r="159" spans="1:6" x14ac:dyDescent="0.25">
      <c r="A159" s="9" t="s">
        <v>425</v>
      </c>
      <c r="B159" s="28" t="s">
        <v>426</v>
      </c>
      <c r="C159" s="28" t="s">
        <v>424</v>
      </c>
      <c r="D159" s="28">
        <v>29</v>
      </c>
      <c r="E159" s="170">
        <v>3158462.3783333339</v>
      </c>
      <c r="F159" s="28" t="s">
        <v>1588</v>
      </c>
    </row>
    <row r="160" spans="1:6" x14ac:dyDescent="0.25">
      <c r="A160" s="9" t="s">
        <v>428</v>
      </c>
      <c r="B160" s="28" t="s">
        <v>429</v>
      </c>
      <c r="C160" s="28" t="s">
        <v>427</v>
      </c>
      <c r="D160" s="28">
        <v>29</v>
      </c>
      <c r="E160" s="170">
        <v>132193.255</v>
      </c>
      <c r="F160" s="28" t="s">
        <v>1588</v>
      </c>
    </row>
    <row r="161" spans="1:6" x14ac:dyDescent="0.25">
      <c r="A161" s="9" t="s">
        <v>431</v>
      </c>
      <c r="B161" s="28" t="s">
        <v>432</v>
      </c>
      <c r="C161" s="28" t="s">
        <v>430</v>
      </c>
      <c r="D161" s="28">
        <v>29</v>
      </c>
      <c r="E161" s="170">
        <v>0</v>
      </c>
      <c r="F161" s="28" t="s">
        <v>1588</v>
      </c>
    </row>
    <row r="162" spans="1:6" x14ac:dyDescent="0.25">
      <c r="A162" s="9" t="s">
        <v>434</v>
      </c>
      <c r="B162" s="28" t="s">
        <v>435</v>
      </c>
      <c r="C162" s="28" t="s">
        <v>433</v>
      </c>
      <c r="D162" s="28">
        <v>29</v>
      </c>
      <c r="E162" s="170">
        <v>63841.207499999997</v>
      </c>
      <c r="F162" s="28" t="s">
        <v>1588</v>
      </c>
    </row>
    <row r="163" spans="1:6" x14ac:dyDescent="0.25">
      <c r="A163" s="9" t="s">
        <v>437</v>
      </c>
      <c r="B163" s="28" t="s">
        <v>438</v>
      </c>
      <c r="C163" s="28" t="s">
        <v>436</v>
      </c>
      <c r="D163" s="28">
        <v>29</v>
      </c>
      <c r="E163" s="170">
        <v>1743193.2154166668</v>
      </c>
      <c r="F163" s="28" t="s">
        <v>1588</v>
      </c>
    </row>
    <row r="164" spans="1:6" x14ac:dyDescent="0.25">
      <c r="A164" s="9" t="s">
        <v>440</v>
      </c>
      <c r="B164" s="28" t="s">
        <v>441</v>
      </c>
      <c r="C164" s="28" t="s">
        <v>439</v>
      </c>
      <c r="D164" s="28">
        <v>29</v>
      </c>
      <c r="E164" s="170">
        <v>130798.75916666666</v>
      </c>
      <c r="F164" s="28" t="s">
        <v>1588</v>
      </c>
    </row>
    <row r="165" spans="1:6" x14ac:dyDescent="0.25">
      <c r="A165" s="9" t="s">
        <v>443</v>
      </c>
      <c r="B165" s="28" t="s">
        <v>444</v>
      </c>
      <c r="C165" s="28" t="s">
        <v>442</v>
      </c>
      <c r="D165" s="28">
        <v>29</v>
      </c>
      <c r="E165" s="170">
        <v>330508.73125000001</v>
      </c>
      <c r="F165" s="28" t="s">
        <v>1588</v>
      </c>
    </row>
    <row r="166" spans="1:6" x14ac:dyDescent="0.25">
      <c r="A166" s="9" t="s">
        <v>446</v>
      </c>
      <c r="B166" s="28" t="s">
        <v>447</v>
      </c>
      <c r="C166" s="28" t="s">
        <v>445</v>
      </c>
      <c r="D166" s="28">
        <v>29</v>
      </c>
      <c r="E166" s="170">
        <v>1547833.3333333333</v>
      </c>
      <c r="F166" s="28" t="s">
        <v>1588</v>
      </c>
    </row>
    <row r="167" spans="1:6" x14ac:dyDescent="0.25">
      <c r="A167" s="9" t="s">
        <v>449</v>
      </c>
      <c r="B167" s="28" t="s">
        <v>450</v>
      </c>
      <c r="C167" s="28" t="s">
        <v>448</v>
      </c>
      <c r="D167" s="28">
        <v>29</v>
      </c>
      <c r="E167" s="170">
        <v>886344.64500000002</v>
      </c>
      <c r="F167" s="28" t="s">
        <v>1588</v>
      </c>
    </row>
    <row r="168" spans="1:6" x14ac:dyDescent="0.25">
      <c r="A168" s="9" t="s">
        <v>452</v>
      </c>
      <c r="B168" s="28" t="s">
        <v>453</v>
      </c>
      <c r="C168" s="28" t="s">
        <v>451</v>
      </c>
      <c r="D168" s="28">
        <v>29</v>
      </c>
      <c r="E168" s="170">
        <v>1464269.0141666664</v>
      </c>
      <c r="F168" s="28" t="s">
        <v>1588</v>
      </c>
    </row>
    <row r="169" spans="1:6" x14ac:dyDescent="0.25">
      <c r="A169" s="9" t="s">
        <v>455</v>
      </c>
      <c r="B169" s="28" t="s">
        <v>456</v>
      </c>
      <c r="C169" s="28" t="s">
        <v>454</v>
      </c>
      <c r="D169" s="28">
        <v>29</v>
      </c>
      <c r="E169" s="170">
        <v>3750</v>
      </c>
      <c r="F169" s="28" t="s">
        <v>1588</v>
      </c>
    </row>
    <row r="170" spans="1:6" x14ac:dyDescent="0.25">
      <c r="A170" s="9" t="s">
        <v>458</v>
      </c>
      <c r="B170" s="28" t="s">
        <v>459</v>
      </c>
      <c r="C170" s="28" t="s">
        <v>457</v>
      </c>
      <c r="D170" s="28">
        <v>29</v>
      </c>
      <c r="E170" s="170">
        <v>1249477.1908333332</v>
      </c>
      <c r="F170" s="28" t="s">
        <v>1588</v>
      </c>
    </row>
    <row r="171" spans="1:6" x14ac:dyDescent="0.25">
      <c r="A171" s="9" t="s">
        <v>461</v>
      </c>
      <c r="B171" s="28" t="s">
        <v>462</v>
      </c>
      <c r="C171" s="28" t="s">
        <v>460</v>
      </c>
      <c r="D171" s="28">
        <v>29</v>
      </c>
      <c r="E171" s="170">
        <v>1695622.7979166666</v>
      </c>
      <c r="F171" s="28" t="s">
        <v>1588</v>
      </c>
    </row>
    <row r="172" spans="1:6" x14ac:dyDescent="0.25">
      <c r="A172" s="9" t="s">
        <v>464</v>
      </c>
      <c r="B172" s="28" t="s">
        <v>465</v>
      </c>
      <c r="C172" s="28" t="s">
        <v>463</v>
      </c>
      <c r="D172" s="28">
        <v>29</v>
      </c>
      <c r="E172" s="170">
        <v>206318.17625000002</v>
      </c>
      <c r="F172" s="28" t="s">
        <v>1588</v>
      </c>
    </row>
    <row r="173" spans="1:6" x14ac:dyDescent="0.25">
      <c r="A173" s="9" t="s">
        <v>1475</v>
      </c>
      <c r="B173" s="28" t="s">
        <v>467</v>
      </c>
      <c r="C173" s="28" t="s">
        <v>466</v>
      </c>
      <c r="D173" s="28">
        <v>17</v>
      </c>
      <c r="E173" s="170">
        <v>5619.5629166666668</v>
      </c>
      <c r="F173" s="28" t="s">
        <v>4055</v>
      </c>
    </row>
    <row r="174" spans="1:6" x14ac:dyDescent="0.25">
      <c r="A174" s="9" t="s">
        <v>1476</v>
      </c>
      <c r="B174" s="28" t="s">
        <v>1477</v>
      </c>
      <c r="C174" s="28" t="s">
        <v>2695</v>
      </c>
      <c r="D174" s="28">
        <v>17</v>
      </c>
      <c r="E174" s="170">
        <v>243.91666666666666</v>
      </c>
      <c r="F174" s="28" t="s">
        <v>4055</v>
      </c>
    </row>
    <row r="175" spans="1:6" x14ac:dyDescent="0.25">
      <c r="A175" s="9" t="s">
        <v>1478</v>
      </c>
      <c r="B175" s="28" t="s">
        <v>469</v>
      </c>
      <c r="C175" s="28" t="s">
        <v>468</v>
      </c>
      <c r="D175" s="28">
        <v>17</v>
      </c>
      <c r="E175" s="170">
        <v>53818.722083333334</v>
      </c>
      <c r="F175" s="28" t="s">
        <v>4055</v>
      </c>
    </row>
    <row r="176" spans="1:6" x14ac:dyDescent="0.25">
      <c r="A176" s="9" t="s">
        <v>1479</v>
      </c>
      <c r="B176" s="28" t="s">
        <v>471</v>
      </c>
      <c r="C176" s="28" t="s">
        <v>470</v>
      </c>
      <c r="D176" s="28">
        <v>17</v>
      </c>
      <c r="E176" s="170">
        <v>111243.49583333335</v>
      </c>
      <c r="F176" s="28" t="s">
        <v>4055</v>
      </c>
    </row>
    <row r="177" spans="1:6" x14ac:dyDescent="0.25">
      <c r="A177" s="9" t="s">
        <v>473</v>
      </c>
      <c r="B177" s="28" t="s">
        <v>474</v>
      </c>
      <c r="C177" s="28" t="s">
        <v>472</v>
      </c>
      <c r="D177" s="28">
        <v>17</v>
      </c>
      <c r="E177" s="170">
        <v>-167.81125000000003</v>
      </c>
      <c r="F177" s="28" t="s">
        <v>4055</v>
      </c>
    </row>
    <row r="178" spans="1:6" x14ac:dyDescent="0.25">
      <c r="A178" s="9" t="s">
        <v>476</v>
      </c>
      <c r="B178" s="28" t="s">
        <v>477</v>
      </c>
      <c r="C178" s="28" t="s">
        <v>475</v>
      </c>
      <c r="D178" s="28">
        <v>17</v>
      </c>
      <c r="E178" s="170">
        <v>0</v>
      </c>
      <c r="F178" s="28" t="s">
        <v>4055</v>
      </c>
    </row>
    <row r="179" spans="1:6" x14ac:dyDescent="0.25">
      <c r="A179" s="9" t="s">
        <v>479</v>
      </c>
      <c r="B179" s="28" t="s">
        <v>480</v>
      </c>
      <c r="C179" s="28" t="s">
        <v>478</v>
      </c>
      <c r="D179" s="28">
        <v>17</v>
      </c>
      <c r="E179" s="170">
        <v>19871.25</v>
      </c>
      <c r="F179" s="28" t="s">
        <v>4055</v>
      </c>
    </row>
    <row r="180" spans="1:6" x14ac:dyDescent="0.25">
      <c r="A180" s="9" t="s">
        <v>1480</v>
      </c>
      <c r="B180" s="28" t="s">
        <v>482</v>
      </c>
      <c r="C180" s="28" t="s">
        <v>481</v>
      </c>
      <c r="D180" s="28">
        <v>17</v>
      </c>
      <c r="E180" s="170">
        <v>91072.375</v>
      </c>
      <c r="F180" s="28" t="s">
        <v>4055</v>
      </c>
    </row>
    <row r="181" spans="1:6" x14ac:dyDescent="0.25">
      <c r="A181" s="9" t="s">
        <v>1481</v>
      </c>
      <c r="B181" s="28" t="s">
        <v>484</v>
      </c>
      <c r="C181" s="28" t="s">
        <v>483</v>
      </c>
      <c r="D181" s="28">
        <v>17</v>
      </c>
      <c r="E181" s="170">
        <v>-18900.248749999999</v>
      </c>
      <c r="F181" s="28" t="s">
        <v>4055</v>
      </c>
    </row>
    <row r="182" spans="1:6" x14ac:dyDescent="0.25">
      <c r="A182" s="9" t="s">
        <v>1482</v>
      </c>
      <c r="B182" s="28" t="s">
        <v>486</v>
      </c>
      <c r="C182" s="28" t="s">
        <v>485</v>
      </c>
      <c r="D182" s="28">
        <v>17</v>
      </c>
      <c r="E182" s="170">
        <v>-24238.166666666668</v>
      </c>
      <c r="F182" s="28" t="s">
        <v>4055</v>
      </c>
    </row>
    <row r="183" spans="1:6" x14ac:dyDescent="0.25">
      <c r="A183" s="9" t="s">
        <v>4046</v>
      </c>
      <c r="B183" s="28" t="s">
        <v>488</v>
      </c>
      <c r="C183" s="28" t="s">
        <v>487</v>
      </c>
      <c r="D183" s="28">
        <v>20</v>
      </c>
      <c r="E183" s="170">
        <v>268171.61458333331</v>
      </c>
      <c r="F183" s="28" t="s">
        <v>4055</v>
      </c>
    </row>
    <row r="184" spans="1:6" x14ac:dyDescent="0.25">
      <c r="A184" s="9" t="s">
        <v>1483</v>
      </c>
      <c r="B184" s="28" t="s">
        <v>1484</v>
      </c>
      <c r="C184" s="28" t="s">
        <v>2698</v>
      </c>
      <c r="D184" s="28">
        <v>17</v>
      </c>
      <c r="E184" s="170">
        <v>833333.33333333337</v>
      </c>
      <c r="F184" s="28" t="s">
        <v>4055</v>
      </c>
    </row>
    <row r="185" spans="1:6" x14ac:dyDescent="0.25">
      <c r="A185" s="9" t="s">
        <v>490</v>
      </c>
      <c r="B185" s="28" t="s">
        <v>491</v>
      </c>
      <c r="C185" s="28" t="s">
        <v>489</v>
      </c>
      <c r="D185" s="28">
        <v>14</v>
      </c>
      <c r="E185" s="170">
        <v>114848596.45041668</v>
      </c>
      <c r="F185" s="28" t="s">
        <v>4051</v>
      </c>
    </row>
    <row r="186" spans="1:6" x14ac:dyDescent="0.25">
      <c r="A186" s="9" t="s">
        <v>1485</v>
      </c>
      <c r="B186" s="28" t="s">
        <v>1486</v>
      </c>
      <c r="C186" s="28" t="s">
        <v>2699</v>
      </c>
      <c r="D186" s="28">
        <v>17</v>
      </c>
      <c r="E186" s="170">
        <v>1017795.0479166666</v>
      </c>
      <c r="F186" s="28" t="s">
        <v>4055</v>
      </c>
    </row>
    <row r="187" spans="1:6" x14ac:dyDescent="0.25">
      <c r="A187" s="9" t="s">
        <v>493</v>
      </c>
      <c r="B187" s="28" t="s">
        <v>494</v>
      </c>
      <c r="C187" s="28" t="s">
        <v>492</v>
      </c>
      <c r="D187" s="28">
        <v>20</v>
      </c>
      <c r="E187" s="170">
        <v>58036319.110000007</v>
      </c>
      <c r="F187" s="28" t="s">
        <v>4055</v>
      </c>
    </row>
    <row r="188" spans="1:6" x14ac:dyDescent="0.25">
      <c r="A188" s="9" t="s">
        <v>496</v>
      </c>
      <c r="B188" s="28" t="s">
        <v>497</v>
      </c>
      <c r="C188" s="28" t="s">
        <v>495</v>
      </c>
      <c r="D188" s="28">
        <v>20</v>
      </c>
      <c r="E188" s="170">
        <v>0</v>
      </c>
      <c r="F188" s="28" t="s">
        <v>4055</v>
      </c>
    </row>
    <row r="189" spans="1:6" x14ac:dyDescent="0.25">
      <c r="A189" s="9" t="s">
        <v>499</v>
      </c>
      <c r="B189" s="28" t="s">
        <v>500</v>
      </c>
      <c r="C189" s="28" t="s">
        <v>498</v>
      </c>
      <c r="D189" s="28">
        <v>23</v>
      </c>
      <c r="E189" s="170">
        <v>62640</v>
      </c>
      <c r="F189" s="28" t="s">
        <v>4055</v>
      </c>
    </row>
    <row r="190" spans="1:6" x14ac:dyDescent="0.25">
      <c r="A190" s="9" t="s">
        <v>502</v>
      </c>
      <c r="B190" s="28" t="s">
        <v>503</v>
      </c>
      <c r="C190" s="28" t="s">
        <v>501</v>
      </c>
      <c r="D190" s="28">
        <v>23</v>
      </c>
      <c r="E190" s="170">
        <v>1465.6666666666667</v>
      </c>
      <c r="F190" s="28" t="s">
        <v>4055</v>
      </c>
    </row>
    <row r="191" spans="1:6" x14ac:dyDescent="0.25">
      <c r="A191" s="9" t="s">
        <v>505</v>
      </c>
      <c r="B191" s="28" t="s">
        <v>506</v>
      </c>
      <c r="C191" s="28" t="s">
        <v>504</v>
      </c>
      <c r="D191" s="28">
        <v>23</v>
      </c>
      <c r="E191" s="170">
        <v>1145625</v>
      </c>
      <c r="F191" s="28" t="s">
        <v>4055</v>
      </c>
    </row>
    <row r="192" spans="1:6" x14ac:dyDescent="0.25">
      <c r="A192" s="9" t="s">
        <v>508</v>
      </c>
      <c r="B192" s="28" t="s">
        <v>509</v>
      </c>
      <c r="C192" s="28" t="s">
        <v>507</v>
      </c>
      <c r="D192" s="28">
        <v>23</v>
      </c>
      <c r="E192" s="170">
        <v>824368</v>
      </c>
      <c r="F192" s="28" t="s">
        <v>4055</v>
      </c>
    </row>
    <row r="193" spans="1:6" x14ac:dyDescent="0.25">
      <c r="A193" s="9" t="s">
        <v>511</v>
      </c>
      <c r="B193" s="28" t="s">
        <v>512</v>
      </c>
      <c r="C193" s="28" t="s">
        <v>510</v>
      </c>
      <c r="D193" s="28">
        <v>23</v>
      </c>
      <c r="E193" s="170">
        <v>3618750</v>
      </c>
      <c r="F193" s="28" t="s">
        <v>4055</v>
      </c>
    </row>
    <row r="194" spans="1:6" x14ac:dyDescent="0.25">
      <c r="A194" s="9" t="s">
        <v>511</v>
      </c>
      <c r="B194" s="28" t="s">
        <v>514</v>
      </c>
      <c r="C194" s="28" t="s">
        <v>513</v>
      </c>
      <c r="D194" s="28">
        <v>23</v>
      </c>
      <c r="E194" s="170">
        <v>14875</v>
      </c>
      <c r="F194" s="28" t="s">
        <v>4055</v>
      </c>
    </row>
    <row r="195" spans="1:6" x14ac:dyDescent="0.25">
      <c r="A195" s="9" t="s">
        <v>516</v>
      </c>
      <c r="B195" s="28" t="s">
        <v>517</v>
      </c>
      <c r="C195" s="28" t="s">
        <v>515</v>
      </c>
      <c r="D195" s="28">
        <v>23</v>
      </c>
      <c r="E195" s="170">
        <v>39208.333333333336</v>
      </c>
      <c r="F195" s="28" t="s">
        <v>4055</v>
      </c>
    </row>
    <row r="196" spans="1:6" x14ac:dyDescent="0.25">
      <c r="A196" s="9" t="s">
        <v>519</v>
      </c>
      <c r="B196" s="28" t="s">
        <v>520</v>
      </c>
      <c r="C196" s="28" t="s">
        <v>518</v>
      </c>
      <c r="D196" s="28">
        <v>19</v>
      </c>
      <c r="E196" s="170">
        <v>21769331.998333331</v>
      </c>
      <c r="F196" s="28" t="s">
        <v>4055</v>
      </c>
    </row>
    <row r="197" spans="1:6" x14ac:dyDescent="0.25">
      <c r="A197" s="9" t="s">
        <v>522</v>
      </c>
      <c r="B197" s="28" t="s">
        <v>523</v>
      </c>
      <c r="C197" s="28" t="s">
        <v>521</v>
      </c>
      <c r="D197" s="28">
        <v>19</v>
      </c>
      <c r="E197" s="170">
        <v>1287910.4583333333</v>
      </c>
      <c r="F197" s="28" t="s">
        <v>4055</v>
      </c>
    </row>
    <row r="198" spans="1:6" x14ac:dyDescent="0.25">
      <c r="A198" s="9" t="s">
        <v>525</v>
      </c>
      <c r="B198" s="28" t="s">
        <v>526</v>
      </c>
      <c r="C198" s="28" t="s">
        <v>524</v>
      </c>
      <c r="D198" s="28">
        <v>23</v>
      </c>
      <c r="E198" s="170">
        <v>119224540.4875</v>
      </c>
      <c r="F198" s="28" t="s">
        <v>4055</v>
      </c>
    </row>
    <row r="199" spans="1:6" x14ac:dyDescent="0.25">
      <c r="A199" s="9" t="s">
        <v>528</v>
      </c>
      <c r="B199" s="28" t="s">
        <v>529</v>
      </c>
      <c r="C199" s="28" t="s">
        <v>527</v>
      </c>
      <c r="D199" s="28">
        <v>23</v>
      </c>
      <c r="E199" s="170">
        <v>0</v>
      </c>
      <c r="F199" s="28" t="s">
        <v>4055</v>
      </c>
    </row>
    <row r="200" spans="1:6" x14ac:dyDescent="0.25">
      <c r="A200" s="9" t="s">
        <v>531</v>
      </c>
      <c r="B200" s="28" t="s">
        <v>532</v>
      </c>
      <c r="C200" s="28" t="s">
        <v>530</v>
      </c>
      <c r="D200" s="28">
        <v>23</v>
      </c>
      <c r="E200" s="170">
        <v>5147.0658333333331</v>
      </c>
      <c r="F200" s="28" t="s">
        <v>4055</v>
      </c>
    </row>
    <row r="201" spans="1:6" x14ac:dyDescent="0.25">
      <c r="A201" s="9" t="s">
        <v>534</v>
      </c>
      <c r="B201" s="28" t="s">
        <v>535</v>
      </c>
      <c r="C201" s="28" t="s">
        <v>533</v>
      </c>
      <c r="D201" s="28">
        <v>23</v>
      </c>
      <c r="E201" s="170">
        <v>6315932.6087499997</v>
      </c>
      <c r="F201" s="28" t="s">
        <v>4055</v>
      </c>
    </row>
    <row r="202" spans="1:6" x14ac:dyDescent="0.25">
      <c r="A202" s="9" t="s">
        <v>537</v>
      </c>
      <c r="B202" s="28" t="s">
        <v>538</v>
      </c>
      <c r="C202" s="28" t="s">
        <v>536</v>
      </c>
      <c r="D202" s="28">
        <v>23</v>
      </c>
      <c r="E202" s="170">
        <v>11764829.86166667</v>
      </c>
      <c r="F202" s="28" t="s">
        <v>4055</v>
      </c>
    </row>
    <row r="203" spans="1:6" x14ac:dyDescent="0.25">
      <c r="A203" s="9" t="s">
        <v>540</v>
      </c>
      <c r="B203" s="28" t="s">
        <v>541</v>
      </c>
      <c r="C203" s="28" t="s">
        <v>539</v>
      </c>
      <c r="D203" s="28">
        <v>23</v>
      </c>
      <c r="E203" s="170">
        <v>0</v>
      </c>
      <c r="F203" s="28" t="s">
        <v>4055</v>
      </c>
    </row>
    <row r="204" spans="1:6" x14ac:dyDescent="0.25">
      <c r="A204" s="9" t="s">
        <v>543</v>
      </c>
      <c r="B204" s="28" t="s">
        <v>544</v>
      </c>
      <c r="C204" s="28" t="s">
        <v>542</v>
      </c>
      <c r="D204" s="28">
        <v>23</v>
      </c>
      <c r="E204" s="170">
        <v>179077.21</v>
      </c>
      <c r="F204" s="28" t="s">
        <v>4055</v>
      </c>
    </row>
    <row r="205" spans="1:6" x14ac:dyDescent="0.25">
      <c r="A205" s="9" t="s">
        <v>546</v>
      </c>
      <c r="B205" s="28" t="s">
        <v>547</v>
      </c>
      <c r="C205" s="28" t="s">
        <v>545</v>
      </c>
      <c r="D205" s="28">
        <v>23</v>
      </c>
      <c r="E205" s="170">
        <v>78926.641249999986</v>
      </c>
      <c r="F205" s="28" t="s">
        <v>4055</v>
      </c>
    </row>
    <row r="206" spans="1:6" x14ac:dyDescent="0.25">
      <c r="A206" s="9" t="s">
        <v>549</v>
      </c>
      <c r="B206" s="28" t="s">
        <v>550</v>
      </c>
      <c r="C206" s="28" t="s">
        <v>548</v>
      </c>
      <c r="D206" s="28">
        <v>23</v>
      </c>
      <c r="E206" s="170">
        <v>0</v>
      </c>
      <c r="F206" s="28" t="s">
        <v>4055</v>
      </c>
    </row>
    <row r="207" spans="1:6" x14ac:dyDescent="0.25">
      <c r="A207" s="9" t="s">
        <v>552</v>
      </c>
      <c r="B207" s="28" t="s">
        <v>553</v>
      </c>
      <c r="C207" s="28" t="s">
        <v>551</v>
      </c>
      <c r="D207" s="28">
        <v>23</v>
      </c>
      <c r="E207" s="170">
        <v>0</v>
      </c>
      <c r="F207" s="28" t="s">
        <v>4055</v>
      </c>
    </row>
    <row r="208" spans="1:6" x14ac:dyDescent="0.25">
      <c r="A208" s="9" t="s">
        <v>555</v>
      </c>
      <c r="B208" s="28" t="s">
        <v>556</v>
      </c>
      <c r="C208" s="28" t="s">
        <v>554</v>
      </c>
      <c r="D208" s="28">
        <v>23</v>
      </c>
      <c r="E208" s="170">
        <v>0</v>
      </c>
      <c r="F208" s="28" t="s">
        <v>4055</v>
      </c>
    </row>
    <row r="209" spans="1:6" x14ac:dyDescent="0.25">
      <c r="A209" s="9" t="s">
        <v>558</v>
      </c>
      <c r="B209" s="28" t="s">
        <v>559</v>
      </c>
      <c r="C209" s="28" t="s">
        <v>557</v>
      </c>
      <c r="D209" s="28">
        <v>23</v>
      </c>
      <c r="E209" s="170">
        <v>0</v>
      </c>
      <c r="F209" s="28" t="s">
        <v>4055</v>
      </c>
    </row>
    <row r="210" spans="1:6" x14ac:dyDescent="0.25">
      <c r="A210" s="9" t="s">
        <v>561</v>
      </c>
      <c r="B210" s="28" t="s">
        <v>562</v>
      </c>
      <c r="C210" s="28" t="s">
        <v>560</v>
      </c>
      <c r="D210" s="28">
        <v>23</v>
      </c>
      <c r="E210" s="170">
        <v>-79024890.629166663</v>
      </c>
      <c r="F210" s="28" t="s">
        <v>4055</v>
      </c>
    </row>
    <row r="211" spans="1:6" x14ac:dyDescent="0.25">
      <c r="A211" s="9" t="s">
        <v>564</v>
      </c>
      <c r="B211" s="28" t="s">
        <v>565</v>
      </c>
      <c r="C211" s="28" t="s">
        <v>563</v>
      </c>
      <c r="D211" s="28">
        <v>23</v>
      </c>
      <c r="E211" s="170">
        <v>-5981962.1237500003</v>
      </c>
      <c r="F211" s="28" t="s">
        <v>4055</v>
      </c>
    </row>
    <row r="212" spans="1:6" x14ac:dyDescent="0.25">
      <c r="A212" s="9" t="s">
        <v>567</v>
      </c>
      <c r="B212" s="28" t="s">
        <v>568</v>
      </c>
      <c r="C212" s="28" t="s">
        <v>566</v>
      </c>
      <c r="D212" s="28">
        <v>23</v>
      </c>
      <c r="E212" s="170">
        <v>2308754.8770833337</v>
      </c>
      <c r="F212" s="28" t="s">
        <v>4055</v>
      </c>
    </row>
    <row r="213" spans="1:6" x14ac:dyDescent="0.25">
      <c r="A213" s="9" t="s">
        <v>570</v>
      </c>
      <c r="B213" s="28" t="s">
        <v>571</v>
      </c>
      <c r="C213" s="28" t="s">
        <v>569</v>
      </c>
      <c r="D213" s="28">
        <v>23</v>
      </c>
      <c r="E213" s="170">
        <v>22724.805833333332</v>
      </c>
      <c r="F213" s="28" t="s">
        <v>4055</v>
      </c>
    </row>
    <row r="214" spans="1:6" x14ac:dyDescent="0.25">
      <c r="A214" s="9" t="s">
        <v>573</v>
      </c>
      <c r="B214" s="28" t="s">
        <v>574</v>
      </c>
      <c r="C214" s="28" t="s">
        <v>572</v>
      </c>
      <c r="D214" s="28">
        <v>23</v>
      </c>
      <c r="E214" s="170">
        <v>18093.28</v>
      </c>
      <c r="F214" s="28" t="s">
        <v>4055</v>
      </c>
    </row>
    <row r="215" spans="1:6" x14ac:dyDescent="0.25">
      <c r="A215" s="9" t="s">
        <v>576</v>
      </c>
      <c r="B215" s="28" t="s">
        <v>577</v>
      </c>
      <c r="C215" s="28" t="s">
        <v>575</v>
      </c>
      <c r="D215" s="28">
        <v>23</v>
      </c>
      <c r="E215" s="170">
        <v>299588.47583333333</v>
      </c>
      <c r="F215" s="28" t="s">
        <v>4055</v>
      </c>
    </row>
    <row r="216" spans="1:6" x14ac:dyDescent="0.25">
      <c r="A216" s="9" t="s">
        <v>579</v>
      </c>
      <c r="B216" s="28" t="s">
        <v>580</v>
      </c>
      <c r="C216" s="28" t="s">
        <v>578</v>
      </c>
      <c r="D216" s="28">
        <v>23</v>
      </c>
      <c r="E216" s="170">
        <v>54275.520000000011</v>
      </c>
      <c r="F216" s="28" t="s">
        <v>4055</v>
      </c>
    </row>
    <row r="217" spans="1:6" x14ac:dyDescent="0.25">
      <c r="A217" s="9" t="s">
        <v>582</v>
      </c>
      <c r="B217" s="28" t="s">
        <v>583</v>
      </c>
      <c r="C217" s="28" t="s">
        <v>581</v>
      </c>
      <c r="D217" s="28">
        <v>23</v>
      </c>
      <c r="E217" s="170">
        <v>-3912963.0662499988</v>
      </c>
      <c r="F217" s="28" t="s">
        <v>4055</v>
      </c>
    </row>
    <row r="218" spans="1:6" x14ac:dyDescent="0.25">
      <c r="A218" s="9" t="s">
        <v>585</v>
      </c>
      <c r="B218" s="28" t="s">
        <v>586</v>
      </c>
      <c r="C218" s="28" t="s">
        <v>584</v>
      </c>
      <c r="D218" s="28">
        <v>23</v>
      </c>
      <c r="E218" s="170">
        <v>309923.12249999982</v>
      </c>
      <c r="F218" s="28" t="s">
        <v>4055</v>
      </c>
    </row>
    <row r="219" spans="1:6" x14ac:dyDescent="0.25">
      <c r="A219" s="9" t="s">
        <v>588</v>
      </c>
      <c r="B219" s="28" t="s">
        <v>589</v>
      </c>
      <c r="C219" s="28" t="s">
        <v>587</v>
      </c>
      <c r="D219" s="28">
        <v>23</v>
      </c>
      <c r="E219" s="170">
        <v>30934148.27333333</v>
      </c>
      <c r="F219" s="28" t="s">
        <v>4055</v>
      </c>
    </row>
    <row r="220" spans="1:6" x14ac:dyDescent="0.25">
      <c r="A220" s="9" t="s">
        <v>591</v>
      </c>
      <c r="B220" s="28" t="s">
        <v>592</v>
      </c>
      <c r="C220" s="28" t="s">
        <v>590</v>
      </c>
      <c r="D220" s="28">
        <v>23</v>
      </c>
      <c r="E220" s="170">
        <v>1661217.6929166669</v>
      </c>
      <c r="F220" s="28" t="s">
        <v>4055</v>
      </c>
    </row>
    <row r="221" spans="1:6" x14ac:dyDescent="0.25">
      <c r="A221" s="9" t="s">
        <v>594</v>
      </c>
      <c r="B221" s="28" t="s">
        <v>595</v>
      </c>
      <c r="C221" s="28" t="s">
        <v>593</v>
      </c>
      <c r="D221" s="28">
        <v>23</v>
      </c>
      <c r="E221" s="170">
        <v>168215416.79583335</v>
      </c>
      <c r="F221" s="28" t="s">
        <v>4055</v>
      </c>
    </row>
    <row r="222" spans="1:6" x14ac:dyDescent="0.25">
      <c r="A222" s="9" t="s">
        <v>597</v>
      </c>
      <c r="B222" s="28" t="s">
        <v>598</v>
      </c>
      <c r="C222" s="28" t="s">
        <v>596</v>
      </c>
      <c r="D222" s="28">
        <v>23</v>
      </c>
      <c r="E222" s="170">
        <v>4815437.7541666655</v>
      </c>
      <c r="F222" s="28" t="s">
        <v>4055</v>
      </c>
    </row>
    <row r="223" spans="1:6" x14ac:dyDescent="0.25">
      <c r="A223" s="9" t="s">
        <v>600</v>
      </c>
      <c r="B223" s="28" t="s">
        <v>601</v>
      </c>
      <c r="C223" s="28" t="s">
        <v>599</v>
      </c>
      <c r="D223" s="28">
        <v>22</v>
      </c>
      <c r="E223" s="170">
        <v>-9650490.2075000014</v>
      </c>
      <c r="F223" s="28" t="s">
        <v>4055</v>
      </c>
    </row>
    <row r="224" spans="1:6" x14ac:dyDescent="0.25">
      <c r="A224" s="9" t="s">
        <v>603</v>
      </c>
      <c r="B224" s="28" t="s">
        <v>604</v>
      </c>
      <c r="C224" s="28" t="s">
        <v>602</v>
      </c>
      <c r="D224" s="28">
        <v>22</v>
      </c>
      <c r="E224" s="170">
        <v>-1399158.1574999997</v>
      </c>
      <c r="F224" s="28" t="s">
        <v>4055</v>
      </c>
    </row>
    <row r="225" spans="1:6" x14ac:dyDescent="0.25">
      <c r="A225" s="9" t="s">
        <v>1487</v>
      </c>
      <c r="B225" s="28" t="s">
        <v>1488</v>
      </c>
      <c r="C225" s="28" t="s">
        <v>2700</v>
      </c>
      <c r="D225" s="28">
        <v>22</v>
      </c>
      <c r="E225" s="170">
        <v>0</v>
      </c>
      <c r="F225" s="28" t="s">
        <v>4055</v>
      </c>
    </row>
    <row r="226" spans="1:6" x14ac:dyDescent="0.25">
      <c r="A226" s="9" t="s">
        <v>606</v>
      </c>
      <c r="B226" s="28" t="s">
        <v>607</v>
      </c>
      <c r="C226" s="28" t="s">
        <v>605</v>
      </c>
      <c r="D226" s="28">
        <v>22</v>
      </c>
      <c r="E226" s="170">
        <v>-178997.34333333335</v>
      </c>
      <c r="F226" s="28" t="s">
        <v>4055</v>
      </c>
    </row>
    <row r="227" spans="1:6" x14ac:dyDescent="0.25">
      <c r="A227" s="9" t="s">
        <v>609</v>
      </c>
      <c r="B227" s="28" t="s">
        <v>610</v>
      </c>
      <c r="C227" s="28" t="s">
        <v>608</v>
      </c>
      <c r="D227" s="28">
        <v>22</v>
      </c>
      <c r="E227" s="170">
        <v>-3475320.1883333325</v>
      </c>
      <c r="F227" s="28" t="s">
        <v>4055</v>
      </c>
    </row>
    <row r="228" spans="1:6" x14ac:dyDescent="0.25">
      <c r="A228" s="9" t="s">
        <v>612</v>
      </c>
      <c r="B228" s="28" t="s">
        <v>613</v>
      </c>
      <c r="C228" s="28" t="s">
        <v>611</v>
      </c>
      <c r="D228" s="28">
        <v>22</v>
      </c>
      <c r="E228" s="170">
        <v>-765.10333333333335</v>
      </c>
      <c r="F228" s="28" t="s">
        <v>4055</v>
      </c>
    </row>
    <row r="229" spans="1:6" x14ac:dyDescent="0.25">
      <c r="A229" s="9" t="s">
        <v>615</v>
      </c>
      <c r="B229" s="28" t="s">
        <v>616</v>
      </c>
      <c r="C229" s="28" t="s">
        <v>614</v>
      </c>
      <c r="D229" s="28">
        <v>22</v>
      </c>
      <c r="E229" s="170">
        <v>173171.65</v>
      </c>
      <c r="F229" s="28" t="s">
        <v>4055</v>
      </c>
    </row>
    <row r="230" spans="1:6" x14ac:dyDescent="0.25">
      <c r="A230" s="9" t="s">
        <v>618</v>
      </c>
      <c r="B230" s="28" t="s">
        <v>619</v>
      </c>
      <c r="C230" s="28" t="s">
        <v>617</v>
      </c>
      <c r="D230" s="28">
        <v>22</v>
      </c>
      <c r="E230" s="170">
        <v>-1161496.5016666667</v>
      </c>
      <c r="F230" s="28" t="s">
        <v>4055</v>
      </c>
    </row>
    <row r="231" spans="1:6" x14ac:dyDescent="0.25">
      <c r="A231" s="9" t="s">
        <v>621</v>
      </c>
      <c r="B231" s="28" t="s">
        <v>622</v>
      </c>
      <c r="C231" s="28" t="s">
        <v>620</v>
      </c>
      <c r="D231" s="28">
        <v>22</v>
      </c>
      <c r="E231" s="170">
        <v>-38350.55041666668</v>
      </c>
      <c r="F231" s="28" t="s">
        <v>4055</v>
      </c>
    </row>
    <row r="232" spans="1:6" x14ac:dyDescent="0.25">
      <c r="A232" s="9" t="s">
        <v>624</v>
      </c>
      <c r="B232" s="28" t="s">
        <v>625</v>
      </c>
      <c r="C232" s="28" t="s">
        <v>623</v>
      </c>
      <c r="D232" s="28">
        <v>22</v>
      </c>
      <c r="E232" s="170">
        <v>-1082387.5745833332</v>
      </c>
      <c r="F232" s="28" t="s">
        <v>4055</v>
      </c>
    </row>
    <row r="233" spans="1:6" x14ac:dyDescent="0.25">
      <c r="A233" s="9" t="s">
        <v>627</v>
      </c>
      <c r="B233" s="28" t="s">
        <v>628</v>
      </c>
      <c r="C233" s="28" t="s">
        <v>626</v>
      </c>
      <c r="D233" s="28">
        <v>22</v>
      </c>
      <c r="E233" s="170">
        <v>-1041392.6595833334</v>
      </c>
      <c r="F233" s="28" t="s">
        <v>4055</v>
      </c>
    </row>
    <row r="234" spans="1:6" x14ac:dyDescent="0.25">
      <c r="A234" s="9" t="s">
        <v>630</v>
      </c>
      <c r="B234" s="28" t="s">
        <v>631</v>
      </c>
      <c r="C234" s="28" t="s">
        <v>629</v>
      </c>
      <c r="D234" s="28">
        <v>22</v>
      </c>
      <c r="E234" s="170">
        <v>-3601100.38625</v>
      </c>
      <c r="F234" s="28" t="s">
        <v>4055</v>
      </c>
    </row>
    <row r="235" spans="1:6" x14ac:dyDescent="0.25">
      <c r="A235" s="9" t="s">
        <v>633</v>
      </c>
      <c r="B235" s="28" t="s">
        <v>634</v>
      </c>
      <c r="C235" s="28" t="s">
        <v>632</v>
      </c>
      <c r="D235" s="28">
        <v>22</v>
      </c>
      <c r="E235" s="170">
        <v>186042.125</v>
      </c>
      <c r="F235" s="28" t="s">
        <v>4055</v>
      </c>
    </row>
    <row r="236" spans="1:6" x14ac:dyDescent="0.25">
      <c r="A236" s="9" t="s">
        <v>1489</v>
      </c>
      <c r="B236" s="28" t="s">
        <v>1490</v>
      </c>
      <c r="C236" s="28" t="s">
        <v>2701</v>
      </c>
      <c r="D236" s="28">
        <v>22</v>
      </c>
      <c r="E236" s="170">
        <v>0</v>
      </c>
      <c r="F236" s="28" t="s">
        <v>4055</v>
      </c>
    </row>
    <row r="237" spans="1:6" x14ac:dyDescent="0.25">
      <c r="A237" s="9" t="s">
        <v>636</v>
      </c>
      <c r="B237" s="28" t="s">
        <v>637</v>
      </c>
      <c r="C237" s="28" t="s">
        <v>635</v>
      </c>
      <c r="D237" s="28">
        <v>23</v>
      </c>
      <c r="E237" s="170">
        <v>-153927.08333333334</v>
      </c>
      <c r="F237" s="28" t="s">
        <v>4055</v>
      </c>
    </row>
    <row r="238" spans="1:6" x14ac:dyDescent="0.25">
      <c r="A238" s="9" t="s">
        <v>639</v>
      </c>
      <c r="B238" s="28" t="s">
        <v>640</v>
      </c>
      <c r="C238" s="28" t="s">
        <v>638</v>
      </c>
      <c r="D238" s="28">
        <v>23</v>
      </c>
      <c r="E238" s="170">
        <v>2.0833333333333332E-2</v>
      </c>
      <c r="F238" s="28" t="s">
        <v>4055</v>
      </c>
    </row>
    <row r="239" spans="1:6" x14ac:dyDescent="0.25">
      <c r="A239" s="9" t="s">
        <v>642</v>
      </c>
      <c r="B239" s="28" t="s">
        <v>643</v>
      </c>
      <c r="C239" s="28" t="s">
        <v>641</v>
      </c>
      <c r="D239" s="28">
        <v>23</v>
      </c>
      <c r="E239" s="170">
        <v>-47619.760416666657</v>
      </c>
      <c r="F239" s="28" t="s">
        <v>4055</v>
      </c>
    </row>
    <row r="240" spans="1:6" x14ac:dyDescent="0.25">
      <c r="A240" s="9" t="s">
        <v>645</v>
      </c>
      <c r="B240" s="28" t="s">
        <v>646</v>
      </c>
      <c r="C240" s="28" t="s">
        <v>644</v>
      </c>
      <c r="D240" s="28">
        <v>23</v>
      </c>
      <c r="E240" s="170">
        <v>6545514.4424999999</v>
      </c>
      <c r="F240" s="28" t="s">
        <v>4055</v>
      </c>
    </row>
    <row r="241" spans="1:6" x14ac:dyDescent="0.25">
      <c r="A241" s="9" t="s">
        <v>648</v>
      </c>
      <c r="B241" s="28" t="s">
        <v>649</v>
      </c>
      <c r="C241" s="28" t="s">
        <v>647</v>
      </c>
      <c r="D241" s="28">
        <v>23</v>
      </c>
      <c r="E241" s="170">
        <v>1366920.9849999999</v>
      </c>
      <c r="F241" s="28" t="s">
        <v>4055</v>
      </c>
    </row>
    <row r="242" spans="1:6" x14ac:dyDescent="0.25">
      <c r="A242" s="9" t="s">
        <v>651</v>
      </c>
      <c r="B242" s="28" t="s">
        <v>652</v>
      </c>
      <c r="C242" s="28" t="s">
        <v>650</v>
      </c>
      <c r="D242" s="28">
        <v>23</v>
      </c>
      <c r="E242" s="170">
        <v>247403.37208333335</v>
      </c>
      <c r="F242" s="28" t="s">
        <v>4055</v>
      </c>
    </row>
    <row r="243" spans="1:6" x14ac:dyDescent="0.25">
      <c r="A243" s="9" t="s">
        <v>654</v>
      </c>
      <c r="B243" s="28" t="s">
        <v>655</v>
      </c>
      <c r="C243" s="28" t="s">
        <v>653</v>
      </c>
      <c r="D243" s="28">
        <v>23</v>
      </c>
      <c r="E243" s="170">
        <v>75059.582083333342</v>
      </c>
      <c r="F243" s="28" t="s">
        <v>4055</v>
      </c>
    </row>
    <row r="244" spans="1:6" x14ac:dyDescent="0.25">
      <c r="A244" s="9" t="s">
        <v>657</v>
      </c>
      <c r="B244" s="28" t="s">
        <v>658</v>
      </c>
      <c r="C244" s="28" t="s">
        <v>656</v>
      </c>
      <c r="D244" s="28">
        <v>23</v>
      </c>
      <c r="E244" s="170">
        <v>172555.65333333335</v>
      </c>
      <c r="F244" s="28" t="s">
        <v>4055</v>
      </c>
    </row>
    <row r="245" spans="1:6" x14ac:dyDescent="0.25">
      <c r="A245" s="9" t="s">
        <v>660</v>
      </c>
      <c r="B245" s="28" t="s">
        <v>661</v>
      </c>
      <c r="C245" s="28" t="s">
        <v>659</v>
      </c>
      <c r="D245" s="28">
        <v>23</v>
      </c>
      <c r="E245" s="170">
        <v>84705.581249999988</v>
      </c>
      <c r="F245" s="28" t="s">
        <v>4055</v>
      </c>
    </row>
    <row r="246" spans="1:6" x14ac:dyDescent="0.25">
      <c r="A246" s="9" t="s">
        <v>663</v>
      </c>
      <c r="B246" s="28" t="s">
        <v>664</v>
      </c>
      <c r="C246" s="28" t="s">
        <v>662</v>
      </c>
      <c r="D246" s="28">
        <v>23</v>
      </c>
      <c r="E246" s="170">
        <v>-111096.28166666669</v>
      </c>
      <c r="F246" s="28" t="s">
        <v>4055</v>
      </c>
    </row>
    <row r="247" spans="1:6" x14ac:dyDescent="0.25">
      <c r="A247" s="9" t="s">
        <v>666</v>
      </c>
      <c r="B247" s="28" t="s">
        <v>667</v>
      </c>
      <c r="C247" s="28" t="s">
        <v>665</v>
      </c>
      <c r="D247" s="28">
        <v>23</v>
      </c>
      <c r="E247" s="170">
        <v>-841791.85708333354</v>
      </c>
      <c r="F247" s="28" t="s">
        <v>4055</v>
      </c>
    </row>
    <row r="248" spans="1:6" x14ac:dyDescent="0.25">
      <c r="A248" s="9" t="s">
        <v>669</v>
      </c>
      <c r="B248" s="28" t="s">
        <v>670</v>
      </c>
      <c r="C248" s="28" t="s">
        <v>668</v>
      </c>
      <c r="D248" s="28">
        <v>23</v>
      </c>
      <c r="E248" s="170">
        <v>99446.997500000012</v>
      </c>
      <c r="F248" s="28" t="s">
        <v>4055</v>
      </c>
    </row>
    <row r="249" spans="1:6" x14ac:dyDescent="0.25">
      <c r="A249" s="9" t="s">
        <v>672</v>
      </c>
      <c r="B249" s="28" t="s">
        <v>673</v>
      </c>
      <c r="C249" s="28" t="s">
        <v>671</v>
      </c>
      <c r="D249" s="28">
        <v>23</v>
      </c>
      <c r="E249" s="170">
        <v>-726827.20541666669</v>
      </c>
      <c r="F249" s="28" t="s">
        <v>4055</v>
      </c>
    </row>
    <row r="250" spans="1:6" x14ac:dyDescent="0.25">
      <c r="A250" s="9" t="s">
        <v>675</v>
      </c>
      <c r="B250" s="28" t="s">
        <v>676</v>
      </c>
      <c r="C250" s="28" t="s">
        <v>674</v>
      </c>
      <c r="D250" s="28">
        <v>23</v>
      </c>
      <c r="E250" s="170">
        <v>27.149999999999995</v>
      </c>
      <c r="F250" s="28" t="s">
        <v>4055</v>
      </c>
    </row>
    <row r="251" spans="1:6" x14ac:dyDescent="0.25">
      <c r="A251" s="9" t="s">
        <v>678</v>
      </c>
      <c r="B251" s="28" t="s">
        <v>679</v>
      </c>
      <c r="C251" s="28" t="s">
        <v>677</v>
      </c>
      <c r="D251" s="28">
        <v>23</v>
      </c>
      <c r="E251" s="170">
        <v>6057121.291666667</v>
      </c>
      <c r="F251" s="28" t="s">
        <v>4055</v>
      </c>
    </row>
    <row r="252" spans="1:6" x14ac:dyDescent="0.25">
      <c r="A252" s="9" t="s">
        <v>681</v>
      </c>
      <c r="B252" s="28" t="s">
        <v>682</v>
      </c>
      <c r="C252" s="28" t="s">
        <v>680</v>
      </c>
      <c r="D252" s="28">
        <v>23</v>
      </c>
      <c r="E252" s="170">
        <v>297446</v>
      </c>
      <c r="F252" s="28" t="s">
        <v>4055</v>
      </c>
    </row>
    <row r="253" spans="1:6" x14ac:dyDescent="0.25">
      <c r="A253" s="9" t="s">
        <v>684</v>
      </c>
      <c r="B253" s="28" t="s">
        <v>685</v>
      </c>
      <c r="C253" s="28" t="s">
        <v>683</v>
      </c>
      <c r="D253" s="28">
        <v>23</v>
      </c>
      <c r="E253" s="170">
        <v>699287.79166666663</v>
      </c>
      <c r="F253" s="28" t="s">
        <v>4055</v>
      </c>
    </row>
    <row r="254" spans="1:6" x14ac:dyDescent="0.25">
      <c r="A254" s="9" t="s">
        <v>687</v>
      </c>
      <c r="B254" s="28" t="s">
        <v>688</v>
      </c>
      <c r="C254" s="28" t="s">
        <v>686</v>
      </c>
      <c r="D254" s="28">
        <v>23</v>
      </c>
      <c r="E254" s="170">
        <v>34339.416666666664</v>
      </c>
      <c r="F254" s="28" t="s">
        <v>4055</v>
      </c>
    </row>
    <row r="255" spans="1:6" x14ac:dyDescent="0.25">
      <c r="A255" s="9" t="s">
        <v>4047</v>
      </c>
      <c r="B255" s="28" t="s">
        <v>690</v>
      </c>
      <c r="C255" s="28" t="s">
        <v>689</v>
      </c>
      <c r="D255" s="28">
        <v>23</v>
      </c>
      <c r="E255" s="170">
        <v>9142322.8704166654</v>
      </c>
      <c r="F255" s="28" t="s">
        <v>4055</v>
      </c>
    </row>
    <row r="256" spans="1:6" x14ac:dyDescent="0.25">
      <c r="A256" s="9" t="s">
        <v>4048</v>
      </c>
      <c r="B256" s="28" t="s">
        <v>692</v>
      </c>
      <c r="C256" s="28" t="s">
        <v>691</v>
      </c>
      <c r="D256" s="28">
        <v>23</v>
      </c>
      <c r="E256" s="170">
        <v>3741068.237083334</v>
      </c>
      <c r="F256" s="28" t="s">
        <v>4055</v>
      </c>
    </row>
    <row r="257" spans="1:6" x14ac:dyDescent="0.25">
      <c r="A257" s="9" t="s">
        <v>694</v>
      </c>
      <c r="B257" s="28" t="s">
        <v>695</v>
      </c>
      <c r="C257" s="28" t="s">
        <v>693</v>
      </c>
      <c r="D257" s="28">
        <v>23</v>
      </c>
      <c r="E257" s="170">
        <v>-98082.285000000018</v>
      </c>
      <c r="F257" s="28" t="s">
        <v>4055</v>
      </c>
    </row>
    <row r="258" spans="1:6" x14ac:dyDescent="0.25">
      <c r="A258" s="9" t="s">
        <v>1491</v>
      </c>
      <c r="B258" s="28" t="s">
        <v>1492</v>
      </c>
      <c r="C258" s="28" t="s">
        <v>2704</v>
      </c>
      <c r="D258" s="28">
        <v>23</v>
      </c>
      <c r="E258" s="170">
        <v>-4968.4770833333332</v>
      </c>
      <c r="F258" s="28" t="s">
        <v>4055</v>
      </c>
    </row>
    <row r="259" spans="1:6" x14ac:dyDescent="0.25">
      <c r="A259" s="9" t="s">
        <v>697</v>
      </c>
      <c r="B259" s="28" t="s">
        <v>698</v>
      </c>
      <c r="C259" s="28" t="s">
        <v>696</v>
      </c>
      <c r="D259" s="28">
        <v>23</v>
      </c>
      <c r="E259" s="170">
        <v>-149111.35041666662</v>
      </c>
      <c r="F259" s="28" t="s">
        <v>4055</v>
      </c>
    </row>
    <row r="260" spans="1:6" x14ac:dyDescent="0.25">
      <c r="A260" s="9" t="s">
        <v>700</v>
      </c>
      <c r="B260" s="28" t="s">
        <v>701</v>
      </c>
      <c r="C260" s="28" t="s">
        <v>699</v>
      </c>
      <c r="D260" s="28">
        <v>23</v>
      </c>
      <c r="E260" s="170">
        <v>-2080830.2758333329</v>
      </c>
      <c r="F260" s="28" t="s">
        <v>4055</v>
      </c>
    </row>
    <row r="261" spans="1:6" x14ac:dyDescent="0.25">
      <c r="A261" s="9" t="s">
        <v>703</v>
      </c>
      <c r="B261" s="28" t="s">
        <v>704</v>
      </c>
      <c r="C261" s="28" t="s">
        <v>702</v>
      </c>
      <c r="D261" s="28">
        <v>23</v>
      </c>
      <c r="E261" s="170">
        <v>79895.833333333328</v>
      </c>
      <c r="F261" s="28" t="s">
        <v>4055</v>
      </c>
    </row>
    <row r="262" spans="1:6" x14ac:dyDescent="0.25">
      <c r="A262" s="9" t="s">
        <v>706</v>
      </c>
      <c r="B262" s="28" t="s">
        <v>707</v>
      </c>
      <c r="C262" s="28" t="s">
        <v>705</v>
      </c>
      <c r="D262" s="28">
        <v>23</v>
      </c>
      <c r="E262" s="170">
        <v>214349.3341666667</v>
      </c>
      <c r="F262" s="28" t="s">
        <v>4055</v>
      </c>
    </row>
    <row r="263" spans="1:6" x14ac:dyDescent="0.25">
      <c r="A263" s="9" t="s">
        <v>709</v>
      </c>
      <c r="B263" s="28" t="s">
        <v>710</v>
      </c>
      <c r="C263" s="28" t="s">
        <v>708</v>
      </c>
      <c r="D263" s="28">
        <v>23</v>
      </c>
      <c r="E263" s="170">
        <v>7935.2404166666674</v>
      </c>
      <c r="F263" s="28" t="s">
        <v>4055</v>
      </c>
    </row>
    <row r="264" spans="1:6" x14ac:dyDescent="0.25">
      <c r="A264" s="9" t="s">
        <v>712</v>
      </c>
      <c r="B264" s="28" t="s">
        <v>713</v>
      </c>
      <c r="C264" s="28" t="s">
        <v>711</v>
      </c>
      <c r="D264" s="28">
        <v>23</v>
      </c>
      <c r="E264" s="170">
        <v>-613667.45708333317</v>
      </c>
      <c r="F264" s="28" t="s">
        <v>4055</v>
      </c>
    </row>
    <row r="265" spans="1:6" x14ac:dyDescent="0.25">
      <c r="A265" s="9" t="s">
        <v>715</v>
      </c>
      <c r="B265" s="28" t="s">
        <v>716</v>
      </c>
      <c r="C265" s="28" t="s">
        <v>714</v>
      </c>
      <c r="D265" s="28">
        <v>23</v>
      </c>
      <c r="E265" s="170">
        <v>613724.39291666658</v>
      </c>
      <c r="F265" s="28" t="s">
        <v>4055</v>
      </c>
    </row>
    <row r="266" spans="1:6" x14ac:dyDescent="0.25">
      <c r="A266" s="9" t="s">
        <v>718</v>
      </c>
      <c r="B266" s="28" t="s">
        <v>719</v>
      </c>
      <c r="C266" s="28" t="s">
        <v>717</v>
      </c>
      <c r="D266" s="28">
        <v>23</v>
      </c>
      <c r="E266" s="170">
        <v>-11503231.959166668</v>
      </c>
      <c r="F266" s="28" t="s">
        <v>4055</v>
      </c>
    </row>
    <row r="267" spans="1:6" x14ac:dyDescent="0.25">
      <c r="A267" s="9" t="s">
        <v>721</v>
      </c>
      <c r="B267" s="28" t="s">
        <v>722</v>
      </c>
      <c r="C267" s="28" t="s">
        <v>720</v>
      </c>
      <c r="D267" s="28">
        <v>23</v>
      </c>
      <c r="E267" s="170">
        <v>95663.47083333334</v>
      </c>
      <c r="F267" s="28" t="s">
        <v>4055</v>
      </c>
    </row>
    <row r="268" spans="1:6" x14ac:dyDescent="0.25">
      <c r="A268" s="9" t="s">
        <v>724</v>
      </c>
      <c r="B268" s="28" t="s">
        <v>725</v>
      </c>
      <c r="C268" s="28" t="s">
        <v>723</v>
      </c>
      <c r="D268" s="28">
        <v>23</v>
      </c>
      <c r="E268" s="170">
        <v>79194.75</v>
      </c>
      <c r="F268" s="28" t="s">
        <v>4055</v>
      </c>
    </row>
    <row r="269" spans="1:6" x14ac:dyDescent="0.25">
      <c r="A269" s="9" t="s">
        <v>727</v>
      </c>
      <c r="B269" s="28" t="s">
        <v>728</v>
      </c>
      <c r="C269" s="28" t="s">
        <v>726</v>
      </c>
      <c r="D269" s="28">
        <v>23</v>
      </c>
      <c r="E269" s="170">
        <v>17844.831249999999</v>
      </c>
      <c r="F269" s="28" t="s">
        <v>4055</v>
      </c>
    </row>
    <row r="270" spans="1:6" x14ac:dyDescent="0.25">
      <c r="A270" s="9" t="s">
        <v>730</v>
      </c>
      <c r="B270" s="28" t="s">
        <v>731</v>
      </c>
      <c r="C270" s="28" t="s">
        <v>729</v>
      </c>
      <c r="D270" s="28">
        <v>23</v>
      </c>
      <c r="E270" s="170">
        <v>-79194.75</v>
      </c>
      <c r="F270" s="28" t="s">
        <v>4055</v>
      </c>
    </row>
    <row r="271" spans="1:6" x14ac:dyDescent="0.25">
      <c r="A271" s="9" t="s">
        <v>733</v>
      </c>
      <c r="B271" s="28" t="s">
        <v>734</v>
      </c>
      <c r="C271" s="28" t="s">
        <v>732</v>
      </c>
      <c r="D271" s="28">
        <v>23</v>
      </c>
      <c r="E271" s="170">
        <v>7442.3945833333337</v>
      </c>
      <c r="F271" s="28" t="s">
        <v>4055</v>
      </c>
    </row>
    <row r="272" spans="1:6" x14ac:dyDescent="0.25">
      <c r="A272" s="9" t="s">
        <v>736</v>
      </c>
      <c r="B272" s="28" t="s">
        <v>737</v>
      </c>
      <c r="C272" s="28" t="s">
        <v>735</v>
      </c>
      <c r="D272" s="28">
        <v>23</v>
      </c>
      <c r="E272" s="170">
        <v>0</v>
      </c>
      <c r="F272" s="28" t="s">
        <v>4055</v>
      </c>
    </row>
    <row r="273" spans="1:6" x14ac:dyDescent="0.25">
      <c r="A273" s="9" t="s">
        <v>739</v>
      </c>
      <c r="B273" s="28" t="s">
        <v>740</v>
      </c>
      <c r="C273" s="28" t="s">
        <v>738</v>
      </c>
      <c r="D273" s="28">
        <v>23</v>
      </c>
      <c r="E273" s="170">
        <v>113343.95666666665</v>
      </c>
      <c r="F273" s="28" t="s">
        <v>4055</v>
      </c>
    </row>
    <row r="274" spans="1:6" x14ac:dyDescent="0.25">
      <c r="A274" s="9" t="s">
        <v>742</v>
      </c>
      <c r="B274" s="28" t="s">
        <v>743</v>
      </c>
      <c r="C274" s="28" t="s">
        <v>741</v>
      </c>
      <c r="D274" s="28">
        <v>23</v>
      </c>
      <c r="E274" s="170">
        <v>-19314.81625</v>
      </c>
      <c r="F274" s="28" t="s">
        <v>4055</v>
      </c>
    </row>
    <row r="275" spans="1:6" x14ac:dyDescent="0.25">
      <c r="A275" s="9" t="s">
        <v>745</v>
      </c>
      <c r="B275" s="28" t="s">
        <v>746</v>
      </c>
      <c r="C275" s="28" t="s">
        <v>744</v>
      </c>
      <c r="D275" s="28">
        <v>23</v>
      </c>
      <c r="E275" s="170">
        <v>3194821.4408333334</v>
      </c>
      <c r="F275" s="28" t="s">
        <v>4055</v>
      </c>
    </row>
    <row r="276" spans="1:6" x14ac:dyDescent="0.25">
      <c r="A276" s="9" t="s">
        <v>748</v>
      </c>
      <c r="B276" s="28" t="s">
        <v>749</v>
      </c>
      <c r="C276" s="28" t="s">
        <v>747</v>
      </c>
      <c r="D276" s="28">
        <v>23</v>
      </c>
      <c r="E276" s="170">
        <v>124521.35458333335</v>
      </c>
      <c r="F276" s="28" t="s">
        <v>4055</v>
      </c>
    </row>
    <row r="277" spans="1:6" x14ac:dyDescent="0.25">
      <c r="A277" s="9" t="s">
        <v>751</v>
      </c>
      <c r="B277" s="28" t="s">
        <v>752</v>
      </c>
      <c r="C277" s="28" t="s">
        <v>750</v>
      </c>
      <c r="D277" s="28">
        <v>23</v>
      </c>
      <c r="E277" s="170">
        <v>32433.174999999992</v>
      </c>
      <c r="F277" s="28" t="s">
        <v>4055</v>
      </c>
    </row>
    <row r="278" spans="1:6" x14ac:dyDescent="0.25">
      <c r="A278" s="9" t="s">
        <v>754</v>
      </c>
      <c r="B278" s="28" t="s">
        <v>755</v>
      </c>
      <c r="C278" s="28" t="s">
        <v>753</v>
      </c>
      <c r="D278" s="28">
        <v>23</v>
      </c>
      <c r="E278" s="170">
        <v>544390.32249999989</v>
      </c>
      <c r="F278" s="28" t="s">
        <v>4055</v>
      </c>
    </row>
    <row r="279" spans="1:6" x14ac:dyDescent="0.25">
      <c r="A279" s="9" t="s">
        <v>757</v>
      </c>
      <c r="B279" s="28" t="s">
        <v>758</v>
      </c>
      <c r="C279" s="28" t="s">
        <v>756</v>
      </c>
      <c r="D279" s="28">
        <v>23</v>
      </c>
      <c r="E279" s="170">
        <v>69120789.760000005</v>
      </c>
      <c r="F279" s="28" t="s">
        <v>4055</v>
      </c>
    </row>
    <row r="280" spans="1:6" x14ac:dyDescent="0.25">
      <c r="A280" s="9" t="s">
        <v>760</v>
      </c>
      <c r="B280" s="28" t="s">
        <v>761</v>
      </c>
      <c r="C280" s="28" t="s">
        <v>759</v>
      </c>
      <c r="D280" s="28">
        <v>23</v>
      </c>
      <c r="E280" s="170">
        <v>-5040555.1316666678</v>
      </c>
      <c r="F280" s="28" t="s">
        <v>4055</v>
      </c>
    </row>
    <row r="281" spans="1:6" x14ac:dyDescent="0.25">
      <c r="A281" s="9" t="s">
        <v>763</v>
      </c>
      <c r="B281" s="28" t="s">
        <v>764</v>
      </c>
      <c r="C281" s="28" t="s">
        <v>762</v>
      </c>
      <c r="D281" s="28">
        <v>23</v>
      </c>
      <c r="E281" s="170">
        <v>267341.85916666663</v>
      </c>
      <c r="F281" s="28" t="s">
        <v>4055</v>
      </c>
    </row>
    <row r="282" spans="1:6" x14ac:dyDescent="0.25">
      <c r="A282" s="9" t="s">
        <v>313</v>
      </c>
      <c r="B282" s="28" t="s">
        <v>766</v>
      </c>
      <c r="C282" s="28" t="s">
        <v>765</v>
      </c>
      <c r="D282" s="28">
        <v>29</v>
      </c>
      <c r="E282" s="170">
        <v>-525651.99791666667</v>
      </c>
      <c r="F282" s="28" t="s">
        <v>1588</v>
      </c>
    </row>
    <row r="283" spans="1:6" x14ac:dyDescent="0.25">
      <c r="A283" s="9" t="s">
        <v>768</v>
      </c>
      <c r="B283" s="28" t="s">
        <v>769</v>
      </c>
      <c r="C283" s="28" t="s">
        <v>767</v>
      </c>
      <c r="D283" s="28">
        <v>23</v>
      </c>
      <c r="E283" s="170">
        <v>39166.666666666664</v>
      </c>
      <c r="F283" s="28" t="s">
        <v>4055</v>
      </c>
    </row>
    <row r="284" spans="1:6" x14ac:dyDescent="0.25">
      <c r="A284" s="9" t="s">
        <v>771</v>
      </c>
      <c r="B284" s="28" t="s">
        <v>772</v>
      </c>
      <c r="C284" s="28" t="s">
        <v>770</v>
      </c>
      <c r="D284" s="28">
        <v>23</v>
      </c>
      <c r="E284" s="170">
        <v>1195250</v>
      </c>
      <c r="F284" s="28" t="s">
        <v>4055</v>
      </c>
    </row>
    <row r="285" spans="1:6" x14ac:dyDescent="0.25">
      <c r="A285" s="9" t="s">
        <v>774</v>
      </c>
      <c r="B285" s="28" t="s">
        <v>775</v>
      </c>
      <c r="C285" s="28" t="s">
        <v>773</v>
      </c>
      <c r="D285" s="28">
        <v>23</v>
      </c>
      <c r="E285" s="170">
        <v>8166.666666666667</v>
      </c>
      <c r="F285" s="28" t="s">
        <v>4055</v>
      </c>
    </row>
    <row r="286" spans="1:6" x14ac:dyDescent="0.25">
      <c r="A286" s="9" t="s">
        <v>777</v>
      </c>
      <c r="B286" s="28" t="s">
        <v>778</v>
      </c>
      <c r="C286" s="28" t="s">
        <v>776</v>
      </c>
      <c r="D286" s="28">
        <v>17</v>
      </c>
      <c r="E286" s="170">
        <v>44585.390416666669</v>
      </c>
      <c r="F286" s="28" t="s">
        <v>4055</v>
      </c>
    </row>
    <row r="287" spans="1:6" x14ac:dyDescent="0.25">
      <c r="A287" s="9" t="s">
        <v>780</v>
      </c>
      <c r="B287" s="28" t="s">
        <v>781</v>
      </c>
      <c r="C287" s="28" t="s">
        <v>779</v>
      </c>
      <c r="D287" s="28">
        <v>17</v>
      </c>
      <c r="E287" s="170">
        <v>0</v>
      </c>
      <c r="F287" s="28" t="s">
        <v>4055</v>
      </c>
    </row>
    <row r="288" spans="1:6" x14ac:dyDescent="0.25">
      <c r="A288" s="9" t="s">
        <v>783</v>
      </c>
      <c r="B288" s="28" t="s">
        <v>784</v>
      </c>
      <c r="C288" s="28" t="s">
        <v>782</v>
      </c>
      <c r="D288" s="28">
        <v>17</v>
      </c>
      <c r="E288" s="170">
        <v>0</v>
      </c>
      <c r="F288" s="28" t="s">
        <v>4055</v>
      </c>
    </row>
    <row r="289" spans="1:6" x14ac:dyDescent="0.25">
      <c r="A289" s="9" t="s">
        <v>786</v>
      </c>
      <c r="B289" s="28" t="s">
        <v>787</v>
      </c>
      <c r="C289" s="28" t="s">
        <v>785</v>
      </c>
      <c r="D289" s="28">
        <v>23</v>
      </c>
      <c r="E289" s="170">
        <v>1862179.1899999997</v>
      </c>
      <c r="F289" s="28" t="s">
        <v>4055</v>
      </c>
    </row>
    <row r="290" spans="1:6" x14ac:dyDescent="0.25">
      <c r="A290" s="9" t="s">
        <v>789</v>
      </c>
      <c r="B290" s="28" t="s">
        <v>790</v>
      </c>
      <c r="C290" s="28" t="s">
        <v>788</v>
      </c>
      <c r="D290" s="28">
        <v>23</v>
      </c>
      <c r="E290" s="170">
        <v>1700963.2354166668</v>
      </c>
      <c r="F290" s="28" t="s">
        <v>4055</v>
      </c>
    </row>
    <row r="291" spans="1:6" x14ac:dyDescent="0.25">
      <c r="A291" s="9" t="s">
        <v>792</v>
      </c>
      <c r="B291" s="28" t="s">
        <v>793</v>
      </c>
      <c r="C291" s="28" t="s">
        <v>791</v>
      </c>
      <c r="D291" s="28">
        <v>23</v>
      </c>
      <c r="E291" s="170">
        <v>2366593.7820833335</v>
      </c>
      <c r="F291" s="28" t="s">
        <v>4055</v>
      </c>
    </row>
    <row r="292" spans="1:6" x14ac:dyDescent="0.25">
      <c r="A292" s="9" t="s">
        <v>795</v>
      </c>
      <c r="B292" s="28" t="s">
        <v>796</v>
      </c>
      <c r="C292" s="28" t="s">
        <v>794</v>
      </c>
      <c r="D292" s="28">
        <v>23</v>
      </c>
      <c r="E292" s="170">
        <v>8568928.4766666647</v>
      </c>
      <c r="F292" s="28" t="s">
        <v>4055</v>
      </c>
    </row>
    <row r="293" spans="1:6" x14ac:dyDescent="0.25">
      <c r="A293" s="9" t="s">
        <v>798</v>
      </c>
      <c r="B293" s="28" t="s">
        <v>799</v>
      </c>
      <c r="C293" s="28" t="s">
        <v>797</v>
      </c>
      <c r="D293" s="28">
        <v>23</v>
      </c>
      <c r="E293" s="170">
        <v>619614.91333333333</v>
      </c>
      <c r="F293" s="28" t="s">
        <v>4055</v>
      </c>
    </row>
    <row r="294" spans="1:6" x14ac:dyDescent="0.25">
      <c r="A294" s="9" t="s">
        <v>801</v>
      </c>
      <c r="B294" s="28" t="s">
        <v>802</v>
      </c>
      <c r="C294" s="28" t="s">
        <v>800</v>
      </c>
      <c r="D294" s="28">
        <v>23</v>
      </c>
      <c r="E294" s="170">
        <v>5210548.4320833338</v>
      </c>
      <c r="F294" s="28" t="s">
        <v>4055</v>
      </c>
    </row>
    <row r="295" spans="1:6" x14ac:dyDescent="0.25">
      <c r="A295" s="9" t="s">
        <v>789</v>
      </c>
      <c r="B295" s="28" t="s">
        <v>804</v>
      </c>
      <c r="C295" s="28" t="s">
        <v>803</v>
      </c>
      <c r="D295" s="28">
        <v>23</v>
      </c>
      <c r="E295" s="170">
        <v>489189.79458333337</v>
      </c>
      <c r="F295" s="28" t="s">
        <v>4055</v>
      </c>
    </row>
    <row r="296" spans="1:6" x14ac:dyDescent="0.25">
      <c r="A296" s="9" t="s">
        <v>801</v>
      </c>
      <c r="B296" s="28" t="s">
        <v>806</v>
      </c>
      <c r="C296" s="28" t="s">
        <v>805</v>
      </c>
      <c r="D296" s="28">
        <v>23</v>
      </c>
      <c r="E296" s="170">
        <v>9235338.3916666675</v>
      </c>
      <c r="F296" s="28" t="s">
        <v>4055</v>
      </c>
    </row>
    <row r="297" spans="1:6" x14ac:dyDescent="0.25">
      <c r="A297" s="9" t="s">
        <v>808</v>
      </c>
      <c r="B297" s="28" t="s">
        <v>809</v>
      </c>
      <c r="C297" s="28" t="s">
        <v>807</v>
      </c>
      <c r="D297" s="28">
        <v>23</v>
      </c>
      <c r="E297" s="170">
        <v>10499073.247083334</v>
      </c>
      <c r="F297" s="28" t="s">
        <v>4055</v>
      </c>
    </row>
    <row r="298" spans="1:6" x14ac:dyDescent="0.25">
      <c r="A298" s="9" t="s">
        <v>811</v>
      </c>
      <c r="B298" s="28" t="s">
        <v>812</v>
      </c>
      <c r="C298" s="28" t="s">
        <v>810</v>
      </c>
      <c r="D298" s="28">
        <v>23</v>
      </c>
      <c r="E298" s="170">
        <v>6711786.989583333</v>
      </c>
      <c r="F298" s="28" t="s">
        <v>4055</v>
      </c>
    </row>
    <row r="299" spans="1:6" x14ac:dyDescent="0.25">
      <c r="A299" s="9" t="s">
        <v>811</v>
      </c>
      <c r="B299" s="28" t="s">
        <v>814</v>
      </c>
      <c r="C299" s="28" t="s">
        <v>813</v>
      </c>
      <c r="D299" s="28">
        <v>23</v>
      </c>
      <c r="E299" s="170">
        <v>1197309.7870833334</v>
      </c>
      <c r="F299" s="28" t="s">
        <v>4055</v>
      </c>
    </row>
    <row r="300" spans="1:6" x14ac:dyDescent="0.25">
      <c r="A300" s="9" t="s">
        <v>816</v>
      </c>
      <c r="B300" s="28" t="s">
        <v>817</v>
      </c>
      <c r="C300" s="28" t="s">
        <v>815</v>
      </c>
      <c r="D300" s="28">
        <v>23</v>
      </c>
      <c r="E300" s="170">
        <v>3742608.8341666665</v>
      </c>
      <c r="F300" s="28" t="s">
        <v>4055</v>
      </c>
    </row>
    <row r="301" spans="1:6" x14ac:dyDescent="0.25">
      <c r="A301" s="9" t="s">
        <v>816</v>
      </c>
      <c r="B301" s="28" t="s">
        <v>819</v>
      </c>
      <c r="C301" s="28" t="s">
        <v>818</v>
      </c>
      <c r="D301" s="28">
        <v>23</v>
      </c>
      <c r="E301" s="170">
        <v>261493.40625</v>
      </c>
      <c r="F301" s="28" t="s">
        <v>4055</v>
      </c>
    </row>
    <row r="302" spans="1:6" x14ac:dyDescent="0.25">
      <c r="A302" s="9" t="s">
        <v>821</v>
      </c>
      <c r="B302" s="28" t="s">
        <v>822</v>
      </c>
      <c r="C302" s="28" t="s">
        <v>820</v>
      </c>
      <c r="D302" s="28">
        <v>29</v>
      </c>
      <c r="E302" s="170">
        <v>364297.24875000003</v>
      </c>
      <c r="F302" s="28" t="s">
        <v>1588</v>
      </c>
    </row>
    <row r="303" spans="1:6" x14ac:dyDescent="0.25">
      <c r="A303" s="9" t="s">
        <v>824</v>
      </c>
      <c r="B303" s="28" t="s">
        <v>825</v>
      </c>
      <c r="C303" s="28" t="s">
        <v>823</v>
      </c>
      <c r="D303" s="28">
        <v>23</v>
      </c>
      <c r="E303" s="170">
        <v>646020.79166666663</v>
      </c>
      <c r="F303" s="28" t="s">
        <v>4055</v>
      </c>
    </row>
    <row r="304" spans="1:6" x14ac:dyDescent="0.25">
      <c r="A304" s="9" t="s">
        <v>827</v>
      </c>
      <c r="B304" s="28" t="s">
        <v>828</v>
      </c>
      <c r="C304" s="28" t="s">
        <v>826</v>
      </c>
      <c r="D304" s="28">
        <v>23</v>
      </c>
      <c r="E304" s="170">
        <v>323087.39416666667</v>
      </c>
      <c r="F304" s="28" t="s">
        <v>4055</v>
      </c>
    </row>
    <row r="305" spans="1:6" x14ac:dyDescent="0.25">
      <c r="A305" s="9" t="s">
        <v>830</v>
      </c>
      <c r="B305" s="28" t="s">
        <v>831</v>
      </c>
      <c r="C305" s="28" t="s">
        <v>829</v>
      </c>
      <c r="D305" s="28">
        <v>23</v>
      </c>
      <c r="E305" s="170">
        <v>100608.75</v>
      </c>
      <c r="F305" s="28" t="s">
        <v>4055</v>
      </c>
    </row>
    <row r="306" spans="1:6" x14ac:dyDescent="0.25">
      <c r="A306" s="9" t="s">
        <v>833</v>
      </c>
      <c r="B306" s="28" t="s">
        <v>834</v>
      </c>
      <c r="C306" s="28" t="s">
        <v>832</v>
      </c>
      <c r="D306" s="28">
        <v>23</v>
      </c>
      <c r="E306" s="170">
        <v>-697.65375000000006</v>
      </c>
      <c r="F306" s="28" t="s">
        <v>4055</v>
      </c>
    </row>
    <row r="307" spans="1:6" x14ac:dyDescent="0.25">
      <c r="A307" s="9" t="s">
        <v>836</v>
      </c>
      <c r="B307" s="28" t="s">
        <v>837</v>
      </c>
      <c r="C307" s="28" t="s">
        <v>835</v>
      </c>
      <c r="D307" s="28">
        <v>23</v>
      </c>
      <c r="E307" s="170">
        <v>15177.916666666666</v>
      </c>
      <c r="F307" s="28" t="s">
        <v>4055</v>
      </c>
    </row>
    <row r="308" spans="1:6" x14ac:dyDescent="0.25">
      <c r="A308" s="9" t="s">
        <v>839</v>
      </c>
      <c r="B308" s="28" t="s">
        <v>840</v>
      </c>
      <c r="C308" s="28" t="s">
        <v>838</v>
      </c>
      <c r="D308" s="28">
        <v>23</v>
      </c>
      <c r="E308" s="170">
        <v>-37.815833333333337</v>
      </c>
      <c r="F308" s="28" t="s">
        <v>4055</v>
      </c>
    </row>
    <row r="309" spans="1:6" x14ac:dyDescent="0.25">
      <c r="A309" s="9" t="s">
        <v>842</v>
      </c>
      <c r="B309" s="28" t="s">
        <v>843</v>
      </c>
      <c r="C309" s="28" t="s">
        <v>841</v>
      </c>
      <c r="D309" s="28">
        <v>23</v>
      </c>
      <c r="E309" s="170">
        <v>1365102.0033333336</v>
      </c>
      <c r="F309" s="28" t="s">
        <v>4055</v>
      </c>
    </row>
    <row r="310" spans="1:6" x14ac:dyDescent="0.25">
      <c r="A310" s="9" t="s">
        <v>845</v>
      </c>
      <c r="B310" s="28" t="s">
        <v>846</v>
      </c>
      <c r="C310" s="28" t="s">
        <v>844</v>
      </c>
      <c r="D310" s="28">
        <v>23</v>
      </c>
      <c r="E310" s="170">
        <v>-1226981.5500000003</v>
      </c>
      <c r="F310" s="28" t="s">
        <v>4055</v>
      </c>
    </row>
    <row r="311" spans="1:6" x14ac:dyDescent="0.25">
      <c r="A311" s="9" t="s">
        <v>848</v>
      </c>
      <c r="B311" s="28" t="s">
        <v>849</v>
      </c>
      <c r="C311" s="28" t="s">
        <v>847</v>
      </c>
      <c r="D311" s="28">
        <v>23</v>
      </c>
      <c r="E311" s="170">
        <v>1085670.4166666667</v>
      </c>
      <c r="F311" s="28" t="s">
        <v>4055</v>
      </c>
    </row>
    <row r="312" spans="1:6" x14ac:dyDescent="0.25">
      <c r="A312" s="9" t="s">
        <v>851</v>
      </c>
      <c r="B312" s="28" t="s">
        <v>852</v>
      </c>
      <c r="C312" s="28" t="s">
        <v>850</v>
      </c>
      <c r="D312" s="28">
        <v>23</v>
      </c>
      <c r="E312" s="170">
        <v>-103147.3775</v>
      </c>
      <c r="F312" s="28" t="s">
        <v>4055</v>
      </c>
    </row>
    <row r="313" spans="1:6" x14ac:dyDescent="0.25">
      <c r="A313" s="9" t="s">
        <v>854</v>
      </c>
      <c r="B313" s="28" t="s">
        <v>855</v>
      </c>
      <c r="C313" s="28" t="s">
        <v>853</v>
      </c>
      <c r="D313" s="28">
        <v>23</v>
      </c>
      <c r="E313" s="170">
        <v>44831.511250000003</v>
      </c>
      <c r="F313" s="28" t="s">
        <v>4055</v>
      </c>
    </row>
    <row r="314" spans="1:6" x14ac:dyDescent="0.25">
      <c r="A314" s="9" t="s">
        <v>1493</v>
      </c>
      <c r="B314" s="28" t="s">
        <v>1494</v>
      </c>
      <c r="C314" s="28" t="s">
        <v>2707</v>
      </c>
      <c r="D314" s="28">
        <v>23</v>
      </c>
      <c r="E314" s="170">
        <v>-237.04583333333335</v>
      </c>
      <c r="F314" s="28" t="s">
        <v>4055</v>
      </c>
    </row>
    <row r="315" spans="1:6" x14ac:dyDescent="0.25">
      <c r="A315" s="9" t="s">
        <v>1495</v>
      </c>
      <c r="B315" s="28" t="s">
        <v>1496</v>
      </c>
      <c r="C315" s="28" t="s">
        <v>2708</v>
      </c>
      <c r="D315" s="28">
        <v>23</v>
      </c>
      <c r="E315" s="170">
        <v>18524.15625</v>
      </c>
      <c r="F315" s="28" t="s">
        <v>4055</v>
      </c>
    </row>
    <row r="316" spans="1:6" x14ac:dyDescent="0.25">
      <c r="A316" s="9" t="s">
        <v>857</v>
      </c>
      <c r="B316" s="28" t="s">
        <v>858</v>
      </c>
      <c r="C316" s="28" t="s">
        <v>856</v>
      </c>
      <c r="D316" s="28">
        <v>23</v>
      </c>
      <c r="E316" s="170">
        <v>26473.876250000001</v>
      </c>
      <c r="F316" s="28" t="s">
        <v>4055</v>
      </c>
    </row>
    <row r="317" spans="1:6" x14ac:dyDescent="0.25">
      <c r="A317" s="9" t="s">
        <v>1497</v>
      </c>
      <c r="B317" s="28" t="s">
        <v>1498</v>
      </c>
      <c r="C317" s="28" t="s">
        <v>2709</v>
      </c>
      <c r="D317" s="28">
        <v>23</v>
      </c>
      <c r="E317" s="170">
        <v>-565.44625000000008</v>
      </c>
      <c r="F317" s="28" t="s">
        <v>4055</v>
      </c>
    </row>
    <row r="318" spans="1:6" x14ac:dyDescent="0.25">
      <c r="A318" s="9" t="s">
        <v>860</v>
      </c>
      <c r="B318" s="28" t="s">
        <v>861</v>
      </c>
      <c r="C318" s="28" t="s">
        <v>859</v>
      </c>
      <c r="D318" s="28">
        <v>23</v>
      </c>
      <c r="E318" s="170">
        <v>11.612500000000004</v>
      </c>
      <c r="F318" s="28" t="s">
        <v>4055</v>
      </c>
    </row>
    <row r="319" spans="1:6" x14ac:dyDescent="0.25">
      <c r="A319" s="9" t="s">
        <v>863</v>
      </c>
      <c r="B319" s="28" t="s">
        <v>864</v>
      </c>
      <c r="C319" s="28" t="s">
        <v>862</v>
      </c>
      <c r="D319" s="28">
        <v>29</v>
      </c>
      <c r="E319" s="170">
        <v>2237.4145833333328</v>
      </c>
      <c r="F319" s="28" t="s">
        <v>1588</v>
      </c>
    </row>
    <row r="320" spans="1:6" x14ac:dyDescent="0.25">
      <c r="A320" s="9" t="s">
        <v>866</v>
      </c>
      <c r="B320" s="28" t="s">
        <v>867</v>
      </c>
      <c r="C320" s="28" t="s">
        <v>865</v>
      </c>
      <c r="D320" s="28">
        <v>29</v>
      </c>
      <c r="E320" s="170">
        <v>0</v>
      </c>
      <c r="F320" s="28" t="s">
        <v>1588</v>
      </c>
    </row>
    <row r="321" spans="1:6" x14ac:dyDescent="0.25">
      <c r="A321" s="9" t="s">
        <v>869</v>
      </c>
      <c r="B321" s="28" t="s">
        <v>870</v>
      </c>
      <c r="C321" s="28" t="s">
        <v>868</v>
      </c>
      <c r="D321" s="28">
        <v>23</v>
      </c>
      <c r="E321" s="170">
        <v>266752.94416666665</v>
      </c>
      <c r="F321" s="28" t="s">
        <v>4055</v>
      </c>
    </row>
    <row r="322" spans="1:6" x14ac:dyDescent="0.25">
      <c r="A322" s="9" t="s">
        <v>872</v>
      </c>
      <c r="B322" s="28" t="s">
        <v>873</v>
      </c>
      <c r="C322" s="28" t="s">
        <v>871</v>
      </c>
      <c r="D322" s="28">
        <v>29</v>
      </c>
      <c r="E322" s="170">
        <v>80692.632083333345</v>
      </c>
      <c r="F322" s="28" t="s">
        <v>1588</v>
      </c>
    </row>
    <row r="323" spans="1:6" x14ac:dyDescent="0.25">
      <c r="A323" s="9" t="s">
        <v>875</v>
      </c>
      <c r="B323" s="28" t="s">
        <v>876</v>
      </c>
      <c r="C323" s="28" t="s">
        <v>874</v>
      </c>
      <c r="D323" s="28">
        <v>29</v>
      </c>
      <c r="E323" s="170">
        <v>110659.43624999998</v>
      </c>
      <c r="F323" s="28" t="s">
        <v>1588</v>
      </c>
    </row>
    <row r="324" spans="1:6" x14ac:dyDescent="0.25">
      <c r="A324" s="9" t="s">
        <v>878</v>
      </c>
      <c r="B324" s="28" t="s">
        <v>879</v>
      </c>
      <c r="C324" s="28" t="s">
        <v>877</v>
      </c>
      <c r="D324" s="28">
        <v>29</v>
      </c>
      <c r="E324" s="170">
        <v>5864.979166666667</v>
      </c>
      <c r="F324" s="28" t="s">
        <v>1588</v>
      </c>
    </row>
    <row r="325" spans="1:6" x14ac:dyDescent="0.25">
      <c r="A325" s="9" t="s">
        <v>881</v>
      </c>
      <c r="B325" s="28" t="s">
        <v>882</v>
      </c>
      <c r="C325" s="28" t="s">
        <v>880</v>
      </c>
      <c r="D325" s="28">
        <v>29</v>
      </c>
      <c r="E325" s="170">
        <v>0</v>
      </c>
      <c r="F325" s="28" t="s">
        <v>1588</v>
      </c>
    </row>
    <row r="326" spans="1:6" x14ac:dyDescent="0.25">
      <c r="A326" s="9" t="s">
        <v>884</v>
      </c>
      <c r="B326" s="28" t="s">
        <v>885</v>
      </c>
      <c r="C326" s="28" t="s">
        <v>883</v>
      </c>
      <c r="D326" s="28">
        <v>17</v>
      </c>
      <c r="E326" s="170">
        <v>939529.51416666666</v>
      </c>
      <c r="F326" s="28" t="s">
        <v>4055</v>
      </c>
    </row>
    <row r="327" spans="1:6" x14ac:dyDescent="0.25">
      <c r="A327" s="9" t="s">
        <v>887</v>
      </c>
      <c r="B327" s="28" t="s">
        <v>888</v>
      </c>
      <c r="C327" s="28" t="s">
        <v>886</v>
      </c>
      <c r="D327" s="28">
        <v>17</v>
      </c>
      <c r="E327" s="170">
        <v>-778042.27999999991</v>
      </c>
      <c r="F327" s="28" t="s">
        <v>4055</v>
      </c>
    </row>
    <row r="328" spans="1:6" x14ac:dyDescent="0.25">
      <c r="A328" s="9" t="s">
        <v>890</v>
      </c>
      <c r="B328" s="28" t="s">
        <v>891</v>
      </c>
      <c r="C328" s="28" t="s">
        <v>889</v>
      </c>
      <c r="D328" s="28">
        <v>23</v>
      </c>
      <c r="E328" s="170">
        <v>0</v>
      </c>
      <c r="F328" s="28" t="s">
        <v>4055</v>
      </c>
    </row>
    <row r="329" spans="1:6" x14ac:dyDescent="0.25">
      <c r="A329" s="9" t="s">
        <v>893</v>
      </c>
      <c r="B329" s="28" t="s">
        <v>894</v>
      </c>
      <c r="C329" s="28" t="s">
        <v>892</v>
      </c>
      <c r="D329" s="28">
        <v>23</v>
      </c>
      <c r="E329" s="170">
        <v>1697667.4208333334</v>
      </c>
      <c r="F329" s="28" t="s">
        <v>4055</v>
      </c>
    </row>
    <row r="330" spans="1:6" x14ac:dyDescent="0.25">
      <c r="A330" s="9" t="s">
        <v>896</v>
      </c>
      <c r="B330" s="28" t="s">
        <v>897</v>
      </c>
      <c r="C330" s="28" t="s">
        <v>895</v>
      </c>
      <c r="D330" s="28">
        <v>23</v>
      </c>
      <c r="E330" s="170">
        <v>3212537.4579166658</v>
      </c>
      <c r="F330" s="28" t="s">
        <v>4055</v>
      </c>
    </row>
    <row r="331" spans="1:6" x14ac:dyDescent="0.25">
      <c r="A331" s="9" t="s">
        <v>899</v>
      </c>
      <c r="B331" s="28" t="s">
        <v>900</v>
      </c>
      <c r="C331" s="28" t="s">
        <v>898</v>
      </c>
      <c r="D331" s="28">
        <v>23</v>
      </c>
      <c r="E331" s="170">
        <v>-3002075.0325000002</v>
      </c>
      <c r="F331" s="28" t="s">
        <v>4055</v>
      </c>
    </row>
    <row r="332" spans="1:6" x14ac:dyDescent="0.25">
      <c r="A332" s="9" t="s">
        <v>902</v>
      </c>
      <c r="B332" s="28" t="s">
        <v>903</v>
      </c>
      <c r="C332" s="28" t="s">
        <v>901</v>
      </c>
      <c r="D332" s="28">
        <v>23</v>
      </c>
      <c r="E332" s="170">
        <v>2722.5</v>
      </c>
      <c r="F332" s="28" t="s">
        <v>4055</v>
      </c>
    </row>
    <row r="333" spans="1:6" x14ac:dyDescent="0.25">
      <c r="A333" s="9" t="s">
        <v>905</v>
      </c>
      <c r="B333" s="28" t="s">
        <v>906</v>
      </c>
      <c r="C333" s="28" t="s">
        <v>904</v>
      </c>
      <c r="D333" s="28">
        <v>23</v>
      </c>
      <c r="E333" s="170">
        <v>-2722.5</v>
      </c>
      <c r="F333" s="28" t="s">
        <v>4055</v>
      </c>
    </row>
    <row r="334" spans="1:6" x14ac:dyDescent="0.25">
      <c r="A334" s="9" t="s">
        <v>1499</v>
      </c>
      <c r="B334" s="28" t="s">
        <v>908</v>
      </c>
      <c r="C334" s="28" t="s">
        <v>907</v>
      </c>
      <c r="D334" s="28">
        <v>17</v>
      </c>
      <c r="E334" s="170">
        <v>-26689.898333333331</v>
      </c>
      <c r="F334" s="28" t="s">
        <v>4055</v>
      </c>
    </row>
    <row r="335" spans="1:6" x14ac:dyDescent="0.25">
      <c r="A335" s="9" t="s">
        <v>3303</v>
      </c>
      <c r="B335" s="28" t="s">
        <v>1500</v>
      </c>
      <c r="C335" s="28" t="s">
        <v>3907</v>
      </c>
      <c r="D335" s="28">
        <v>17</v>
      </c>
      <c r="E335" s="170">
        <v>0</v>
      </c>
      <c r="F335" s="28" t="s">
        <v>4055</v>
      </c>
    </row>
    <row r="336" spans="1:6" x14ac:dyDescent="0.25">
      <c r="A336" s="9" t="s">
        <v>910</v>
      </c>
      <c r="B336" s="28" t="s">
        <v>911</v>
      </c>
      <c r="C336" s="28" t="s">
        <v>909</v>
      </c>
      <c r="D336" s="28">
        <v>17</v>
      </c>
      <c r="E336" s="170">
        <v>-17092761.125</v>
      </c>
      <c r="F336" s="28" t="s">
        <v>4055</v>
      </c>
    </row>
    <row r="337" spans="1:6" x14ac:dyDescent="0.25">
      <c r="A337" s="9" t="s">
        <v>1501</v>
      </c>
      <c r="B337" s="28" t="s">
        <v>913</v>
      </c>
      <c r="C337" s="28" t="s">
        <v>912</v>
      </c>
      <c r="D337" s="28">
        <v>17</v>
      </c>
      <c r="E337" s="170">
        <v>-3256289.9583333335</v>
      </c>
      <c r="F337" s="28" t="s">
        <v>4055</v>
      </c>
    </row>
    <row r="338" spans="1:6" x14ac:dyDescent="0.25">
      <c r="A338" s="9" t="s">
        <v>1502</v>
      </c>
      <c r="B338" s="28" t="s">
        <v>915</v>
      </c>
      <c r="C338" s="28" t="s">
        <v>914</v>
      </c>
      <c r="D338" s="28">
        <v>17</v>
      </c>
      <c r="E338" s="170">
        <v>81404.166666666672</v>
      </c>
      <c r="F338" s="28" t="s">
        <v>4055</v>
      </c>
    </row>
    <row r="339" spans="1:6" x14ac:dyDescent="0.25">
      <c r="A339" s="9" t="s">
        <v>1503</v>
      </c>
      <c r="B339" s="28" t="s">
        <v>917</v>
      </c>
      <c r="C339" s="28" t="s">
        <v>916</v>
      </c>
      <c r="D339" s="28">
        <v>17</v>
      </c>
      <c r="E339" s="170">
        <v>-90865.859999999986</v>
      </c>
      <c r="F339" s="28" t="s">
        <v>4055</v>
      </c>
    </row>
    <row r="340" spans="1:6" x14ac:dyDescent="0.25">
      <c r="A340" s="9" t="s">
        <v>918</v>
      </c>
      <c r="B340" s="28" t="s">
        <v>920</v>
      </c>
      <c r="C340" s="28" t="s">
        <v>919</v>
      </c>
      <c r="D340" s="28">
        <v>1</v>
      </c>
      <c r="E340" s="170">
        <v>0</v>
      </c>
      <c r="F340" s="28" t="s">
        <v>4056</v>
      </c>
    </row>
    <row r="341" spans="1:6" x14ac:dyDescent="0.25">
      <c r="A341" s="9" t="s">
        <v>922</v>
      </c>
      <c r="B341" s="28" t="s">
        <v>923</v>
      </c>
      <c r="C341" s="28" t="s">
        <v>921</v>
      </c>
      <c r="D341" s="28">
        <v>1</v>
      </c>
      <c r="E341" s="170">
        <v>-445864924.2520833</v>
      </c>
      <c r="F341" s="28" t="s">
        <v>4056</v>
      </c>
    </row>
    <row r="342" spans="1:6" x14ac:dyDescent="0.25">
      <c r="A342" s="9" t="s">
        <v>925</v>
      </c>
      <c r="B342" s="28" t="s">
        <v>926</v>
      </c>
      <c r="C342" s="28" t="s">
        <v>924</v>
      </c>
      <c r="D342" s="28">
        <v>1</v>
      </c>
      <c r="E342" s="170">
        <v>6880.0599999999986</v>
      </c>
      <c r="F342" s="28" t="s">
        <v>4056</v>
      </c>
    </row>
    <row r="343" spans="1:6" x14ac:dyDescent="0.25">
      <c r="A343" s="9" t="s">
        <v>928</v>
      </c>
      <c r="B343" s="28" t="s">
        <v>929</v>
      </c>
      <c r="C343" s="28" t="s">
        <v>927</v>
      </c>
      <c r="D343" s="28">
        <v>1</v>
      </c>
      <c r="E343" s="170">
        <v>4111283.1800000011</v>
      </c>
      <c r="F343" s="28" t="s">
        <v>4056</v>
      </c>
    </row>
    <row r="344" spans="1:6" x14ac:dyDescent="0.25">
      <c r="A344" s="9" t="s">
        <v>931</v>
      </c>
      <c r="B344" s="28" t="s">
        <v>932</v>
      </c>
      <c r="C344" s="28" t="s">
        <v>930</v>
      </c>
      <c r="D344" s="28">
        <v>1</v>
      </c>
      <c r="E344" s="170">
        <v>-293561404.88999993</v>
      </c>
      <c r="F344" s="28" t="s">
        <v>4056</v>
      </c>
    </row>
    <row r="345" spans="1:6" x14ac:dyDescent="0.25">
      <c r="A345" s="9" t="s">
        <v>934</v>
      </c>
      <c r="B345" s="28" t="s">
        <v>935</v>
      </c>
      <c r="C345" s="28" t="s">
        <v>933</v>
      </c>
      <c r="D345" s="28">
        <v>1</v>
      </c>
      <c r="E345" s="170">
        <v>-2943155.8583333339</v>
      </c>
      <c r="F345" s="28" t="s">
        <v>4056</v>
      </c>
    </row>
    <row r="346" spans="1:6" x14ac:dyDescent="0.25">
      <c r="A346" s="9" t="s">
        <v>937</v>
      </c>
      <c r="B346" s="28" t="s">
        <v>938</v>
      </c>
      <c r="C346" s="28" t="s">
        <v>936</v>
      </c>
      <c r="D346" s="28">
        <v>1</v>
      </c>
      <c r="E346" s="170">
        <v>-3604389.1200000006</v>
      </c>
      <c r="F346" s="28" t="s">
        <v>4056</v>
      </c>
    </row>
    <row r="347" spans="1:6" x14ac:dyDescent="0.25">
      <c r="A347" s="9" t="s">
        <v>1504</v>
      </c>
      <c r="B347" s="28" t="s">
        <v>1505</v>
      </c>
      <c r="C347" s="28" t="s">
        <v>2714</v>
      </c>
      <c r="D347" s="28">
        <v>1</v>
      </c>
      <c r="E347" s="170">
        <v>-24165.839583333334</v>
      </c>
      <c r="F347" s="28" t="s">
        <v>4056</v>
      </c>
    </row>
    <row r="348" spans="1:6" x14ac:dyDescent="0.25">
      <c r="A348" s="9" t="s">
        <v>940</v>
      </c>
      <c r="B348" s="28" t="s">
        <v>941</v>
      </c>
      <c r="C348" s="28" t="s">
        <v>939</v>
      </c>
      <c r="D348" s="28">
        <v>1</v>
      </c>
      <c r="E348" s="170">
        <v>293561404.88999993</v>
      </c>
      <c r="F348" s="28" t="s">
        <v>4056</v>
      </c>
    </row>
    <row r="349" spans="1:6" x14ac:dyDescent="0.25">
      <c r="A349" s="9" t="s">
        <v>943</v>
      </c>
      <c r="B349" s="28" t="s">
        <v>944</v>
      </c>
      <c r="C349" s="28" t="s">
        <v>942</v>
      </c>
      <c r="D349" s="28">
        <v>1</v>
      </c>
      <c r="E349" s="170">
        <v>-1649863.5900000005</v>
      </c>
      <c r="F349" s="28" t="s">
        <v>4056</v>
      </c>
    </row>
    <row r="350" spans="1:6" x14ac:dyDescent="0.25">
      <c r="A350" s="9" t="s">
        <v>946</v>
      </c>
      <c r="B350" s="28" t="s">
        <v>947</v>
      </c>
      <c r="C350" s="28" t="s">
        <v>945</v>
      </c>
      <c r="D350" s="28">
        <v>1</v>
      </c>
      <c r="E350" s="170">
        <v>-538614.29208333336</v>
      </c>
      <c r="F350" s="28" t="s">
        <v>4056</v>
      </c>
    </row>
    <row r="351" spans="1:6" x14ac:dyDescent="0.25">
      <c r="A351" s="9" t="s">
        <v>949</v>
      </c>
      <c r="B351" s="28" t="s">
        <v>950</v>
      </c>
      <c r="C351" s="28" t="s">
        <v>948</v>
      </c>
      <c r="D351" s="28">
        <v>1</v>
      </c>
      <c r="E351" s="170">
        <v>7854824.8966666656</v>
      </c>
      <c r="F351" s="28" t="s">
        <v>4056</v>
      </c>
    </row>
    <row r="352" spans="1:6" x14ac:dyDescent="0.25">
      <c r="A352" s="9" t="s">
        <v>951</v>
      </c>
      <c r="B352" s="28" t="s">
        <v>953</v>
      </c>
      <c r="C352" s="28" t="s">
        <v>952</v>
      </c>
      <c r="D352" s="28">
        <v>1</v>
      </c>
      <c r="E352" s="170">
        <v>-309988798.08958334</v>
      </c>
      <c r="F352" s="28" t="s">
        <v>4056</v>
      </c>
    </row>
    <row r="353" spans="1:6" x14ac:dyDescent="0.25">
      <c r="A353" s="9" t="s">
        <v>955</v>
      </c>
      <c r="B353" s="28" t="s">
        <v>956</v>
      </c>
      <c r="C353" s="28" t="s">
        <v>954</v>
      </c>
      <c r="D353" s="28">
        <v>1</v>
      </c>
      <c r="E353" s="170">
        <v>2562211.7100000004</v>
      </c>
      <c r="F353" s="28" t="s">
        <v>4056</v>
      </c>
    </row>
    <row r="354" spans="1:6" x14ac:dyDescent="0.25">
      <c r="A354" s="9" t="s">
        <v>958</v>
      </c>
      <c r="B354" s="28" t="s">
        <v>959</v>
      </c>
      <c r="C354" s="28" t="s">
        <v>957</v>
      </c>
      <c r="D354" s="28">
        <v>1</v>
      </c>
      <c r="E354" s="170">
        <v>8436924.7599999998</v>
      </c>
      <c r="F354" s="28" t="s">
        <v>4056</v>
      </c>
    </row>
    <row r="355" spans="1:6" x14ac:dyDescent="0.25">
      <c r="A355" s="9" t="s">
        <v>961</v>
      </c>
      <c r="B355" s="28" t="s">
        <v>962</v>
      </c>
      <c r="C355" s="28" t="s">
        <v>960</v>
      </c>
      <c r="D355" s="28">
        <v>1</v>
      </c>
      <c r="E355" s="170">
        <v>933350.75</v>
      </c>
      <c r="F355" s="28" t="s">
        <v>4056</v>
      </c>
    </row>
    <row r="356" spans="1:6" x14ac:dyDescent="0.25">
      <c r="A356" s="9" t="s">
        <v>964</v>
      </c>
      <c r="B356" s="28" t="s">
        <v>965</v>
      </c>
      <c r="C356" s="28" t="s">
        <v>963</v>
      </c>
      <c r="D356" s="28">
        <v>1</v>
      </c>
      <c r="E356" s="170">
        <v>-36350095.389999993</v>
      </c>
      <c r="F356" s="28" t="s">
        <v>4056</v>
      </c>
    </row>
    <row r="357" spans="1:6" x14ac:dyDescent="0.25">
      <c r="A357" s="9" t="s">
        <v>967</v>
      </c>
      <c r="B357" s="28" t="s">
        <v>966</v>
      </c>
      <c r="C357" s="28" t="s">
        <v>966</v>
      </c>
      <c r="D357" s="28">
        <v>1</v>
      </c>
      <c r="E357" s="170">
        <v>4820733.7779166689</v>
      </c>
      <c r="F357" s="28" t="s">
        <v>4056</v>
      </c>
    </row>
    <row r="358" spans="1:6" x14ac:dyDescent="0.25">
      <c r="A358" s="9" t="s">
        <v>969</v>
      </c>
      <c r="B358" s="28" t="s">
        <v>968</v>
      </c>
      <c r="C358" s="28" t="s">
        <v>968</v>
      </c>
      <c r="D358" s="28">
        <v>3</v>
      </c>
      <c r="E358" s="170">
        <v>-700712369.15166676</v>
      </c>
      <c r="F358" s="28" t="s">
        <v>4056</v>
      </c>
    </row>
    <row r="359" spans="1:6" x14ac:dyDescent="0.25">
      <c r="A359" s="9" t="s">
        <v>1028</v>
      </c>
      <c r="B359" s="28" t="s">
        <v>1029</v>
      </c>
      <c r="C359" s="28" t="s">
        <v>1027</v>
      </c>
      <c r="D359" s="28">
        <v>3</v>
      </c>
      <c r="E359" s="170">
        <v>-45687499.723750003</v>
      </c>
      <c r="F359" s="28" t="s">
        <v>4056</v>
      </c>
    </row>
    <row r="360" spans="1:6" x14ac:dyDescent="0.25">
      <c r="A360" s="9" t="s">
        <v>970</v>
      </c>
      <c r="B360" s="28" t="s">
        <v>1031</v>
      </c>
      <c r="C360" s="28" t="s">
        <v>1030</v>
      </c>
      <c r="D360" s="28">
        <v>23</v>
      </c>
      <c r="E360" s="170">
        <v>184663.04958333328</v>
      </c>
      <c r="F360" s="28" t="s">
        <v>4055</v>
      </c>
    </row>
    <row r="361" spans="1:6" x14ac:dyDescent="0.25">
      <c r="A361" s="9" t="s">
        <v>999</v>
      </c>
      <c r="B361" s="28" t="s">
        <v>1033</v>
      </c>
      <c r="C361" s="28" t="s">
        <v>1032</v>
      </c>
      <c r="D361" s="28">
        <v>3</v>
      </c>
      <c r="E361" s="170">
        <v>-69875000</v>
      </c>
      <c r="F361" s="28" t="s">
        <v>4056</v>
      </c>
    </row>
    <row r="362" spans="1:6" x14ac:dyDescent="0.25">
      <c r="A362" s="9" t="s">
        <v>1035</v>
      </c>
      <c r="B362" s="171" t="s">
        <v>1034</v>
      </c>
      <c r="C362" s="28" t="s">
        <v>1034</v>
      </c>
      <c r="D362" s="28">
        <v>29</v>
      </c>
      <c r="E362" s="170">
        <v>-87852296.852500007</v>
      </c>
      <c r="F362" s="172" t="s">
        <v>2120</v>
      </c>
    </row>
    <row r="363" spans="1:6" x14ac:dyDescent="0.25">
      <c r="A363" s="9" t="s">
        <v>1092</v>
      </c>
      <c r="B363" s="171" t="s">
        <v>1091</v>
      </c>
      <c r="C363" s="28" t="s">
        <v>1091</v>
      </c>
      <c r="D363" s="28">
        <v>29</v>
      </c>
      <c r="E363" s="170">
        <v>-11626760.494166667</v>
      </c>
      <c r="F363" s="172" t="s">
        <v>2120</v>
      </c>
    </row>
    <row r="364" spans="1:6" x14ac:dyDescent="0.25">
      <c r="A364" s="9" t="s">
        <v>1094</v>
      </c>
      <c r="B364" s="171" t="s">
        <v>1093</v>
      </c>
      <c r="C364" s="28" t="s">
        <v>1093</v>
      </c>
      <c r="D364" s="28">
        <v>29</v>
      </c>
      <c r="E364" s="170">
        <v>-8045423.5562499994</v>
      </c>
      <c r="F364" s="172" t="s">
        <v>2120</v>
      </c>
    </row>
    <row r="365" spans="1:6" x14ac:dyDescent="0.25">
      <c r="A365" s="9" t="s">
        <v>1125</v>
      </c>
      <c r="B365" s="28" t="s">
        <v>1126</v>
      </c>
      <c r="C365" s="28" t="s">
        <v>1124</v>
      </c>
      <c r="D365" s="28">
        <v>29</v>
      </c>
      <c r="E365" s="170">
        <v>-7403856.3504166668</v>
      </c>
      <c r="F365" s="172" t="s">
        <v>2120</v>
      </c>
    </row>
    <row r="366" spans="1:6" x14ac:dyDescent="0.25">
      <c r="A366" s="9" t="s">
        <v>1128</v>
      </c>
      <c r="B366" s="28" t="s">
        <v>1129</v>
      </c>
      <c r="C366" s="28" t="s">
        <v>1127</v>
      </c>
      <c r="D366" s="28">
        <v>23</v>
      </c>
      <c r="E366" s="170">
        <v>-10491950.024166666</v>
      </c>
      <c r="F366" s="28" t="s">
        <v>4055</v>
      </c>
    </row>
    <row r="367" spans="1:6" x14ac:dyDescent="0.25">
      <c r="A367" s="9" t="s">
        <v>1131</v>
      </c>
      <c r="B367" s="28" t="s">
        <v>1132</v>
      </c>
      <c r="C367" s="28" t="s">
        <v>1130</v>
      </c>
      <c r="D367" s="28">
        <v>23</v>
      </c>
      <c r="E367" s="170">
        <v>-738912.17666666664</v>
      </c>
      <c r="F367" s="28" t="s">
        <v>4055</v>
      </c>
    </row>
    <row r="368" spans="1:6" x14ac:dyDescent="0.25">
      <c r="A368" s="9" t="s">
        <v>1134</v>
      </c>
      <c r="B368" s="28" t="s">
        <v>1135</v>
      </c>
      <c r="C368" s="28" t="s">
        <v>1133</v>
      </c>
      <c r="D368" s="28">
        <v>23</v>
      </c>
      <c r="E368" s="170">
        <v>-51765.551249999997</v>
      </c>
      <c r="F368" s="28" t="s">
        <v>4055</v>
      </c>
    </row>
    <row r="369" spans="1:6" x14ac:dyDescent="0.25">
      <c r="A369" s="9" t="s">
        <v>4049</v>
      </c>
      <c r="B369" s="28" t="s">
        <v>1506</v>
      </c>
      <c r="C369" s="28" t="s">
        <v>2817</v>
      </c>
      <c r="D369" s="28">
        <v>23</v>
      </c>
      <c r="E369" s="170">
        <v>-5474.75</v>
      </c>
      <c r="F369" s="28" t="s">
        <v>4055</v>
      </c>
    </row>
    <row r="370" spans="1:6" x14ac:dyDescent="0.25">
      <c r="A370" s="9" t="s">
        <v>1137</v>
      </c>
      <c r="B370" s="28" t="s">
        <v>1138</v>
      </c>
      <c r="C370" s="28" t="s">
        <v>1136</v>
      </c>
      <c r="D370" s="28">
        <v>23</v>
      </c>
      <c r="E370" s="170">
        <v>-285250</v>
      </c>
      <c r="F370" s="28" t="s">
        <v>4055</v>
      </c>
    </row>
    <row r="371" spans="1:6" x14ac:dyDescent="0.25">
      <c r="A371" s="9" t="s">
        <v>1137</v>
      </c>
      <c r="B371" s="28" t="s">
        <v>1140</v>
      </c>
      <c r="C371" s="28" t="s">
        <v>1139</v>
      </c>
      <c r="D371" s="28">
        <v>23</v>
      </c>
      <c r="E371" s="170">
        <v>-1344166.6666666667</v>
      </c>
      <c r="F371" s="28" t="s">
        <v>4055</v>
      </c>
    </row>
    <row r="372" spans="1:6" x14ac:dyDescent="0.25">
      <c r="A372" s="9" t="s">
        <v>1142</v>
      </c>
      <c r="B372" s="28" t="s">
        <v>1143</v>
      </c>
      <c r="C372" s="28" t="s">
        <v>1141</v>
      </c>
      <c r="D372" s="28">
        <v>23</v>
      </c>
      <c r="E372" s="170">
        <v>-28791.666666666668</v>
      </c>
      <c r="F372" s="28" t="s">
        <v>4055</v>
      </c>
    </row>
    <row r="373" spans="1:6" x14ac:dyDescent="0.25">
      <c r="A373" s="9" t="s">
        <v>1145</v>
      </c>
      <c r="B373" s="28" t="s">
        <v>1146</v>
      </c>
      <c r="C373" s="28" t="s">
        <v>1144</v>
      </c>
      <c r="D373" s="28">
        <v>23</v>
      </c>
      <c r="E373" s="170">
        <v>-13624833.333333334</v>
      </c>
      <c r="F373" s="28" t="s">
        <v>4055</v>
      </c>
    </row>
    <row r="374" spans="1:6" x14ac:dyDescent="0.25">
      <c r="A374" s="9" t="s">
        <v>1148</v>
      </c>
      <c r="B374" s="28" t="s">
        <v>1149</v>
      </c>
      <c r="C374" s="28" t="s">
        <v>1147</v>
      </c>
      <c r="D374" s="28">
        <v>23</v>
      </c>
      <c r="E374" s="170">
        <v>-464041.66666666669</v>
      </c>
      <c r="F374" s="28" t="s">
        <v>4055</v>
      </c>
    </row>
    <row r="375" spans="1:6" x14ac:dyDescent="0.25">
      <c r="A375" s="9" t="s">
        <v>1151</v>
      </c>
      <c r="B375" s="28" t="s">
        <v>1152</v>
      </c>
      <c r="C375" s="28" t="s">
        <v>1150</v>
      </c>
      <c r="D375" s="28">
        <v>23</v>
      </c>
      <c r="E375" s="170">
        <v>-165541.66666666666</v>
      </c>
      <c r="F375" s="28" t="s">
        <v>4055</v>
      </c>
    </row>
    <row r="376" spans="1:6" x14ac:dyDescent="0.25">
      <c r="A376" s="9" t="s">
        <v>1153</v>
      </c>
      <c r="B376" s="28" t="s">
        <v>1155</v>
      </c>
      <c r="C376" s="28" t="s">
        <v>1154</v>
      </c>
      <c r="D376" s="28">
        <v>1</v>
      </c>
      <c r="E376" s="170">
        <v>-4529438.4587500002</v>
      </c>
      <c r="F376" s="28" t="s">
        <v>4056</v>
      </c>
    </row>
    <row r="377" spans="1:6" x14ac:dyDescent="0.25">
      <c r="A377" s="9" t="s">
        <v>1157</v>
      </c>
      <c r="B377" s="28" t="s">
        <v>1158</v>
      </c>
      <c r="C377" s="28" t="s">
        <v>1156</v>
      </c>
      <c r="D377" s="28">
        <v>12</v>
      </c>
      <c r="E377" s="170">
        <v>-4891875.7491666665</v>
      </c>
      <c r="F377" s="28" t="s">
        <v>4055</v>
      </c>
    </row>
    <row r="378" spans="1:6" x14ac:dyDescent="0.25">
      <c r="A378" s="9" t="s">
        <v>1160</v>
      </c>
      <c r="B378" s="28" t="s">
        <v>1161</v>
      </c>
      <c r="C378" s="28" t="s">
        <v>1159</v>
      </c>
      <c r="D378" s="28">
        <v>12</v>
      </c>
      <c r="E378" s="170">
        <v>-22844.090833333335</v>
      </c>
      <c r="F378" s="28" t="s">
        <v>4055</v>
      </c>
    </row>
    <row r="379" spans="1:6" x14ac:dyDescent="0.25">
      <c r="A379" s="9" t="s">
        <v>1163</v>
      </c>
      <c r="B379" s="28" t="s">
        <v>1164</v>
      </c>
      <c r="C379" s="28" t="s">
        <v>1162</v>
      </c>
      <c r="D379" s="28">
        <v>12</v>
      </c>
      <c r="E379" s="170">
        <v>-157730.89833333335</v>
      </c>
      <c r="F379" s="28" t="s">
        <v>4055</v>
      </c>
    </row>
    <row r="380" spans="1:6" x14ac:dyDescent="0.25">
      <c r="A380" s="9" t="s">
        <v>1166</v>
      </c>
      <c r="B380" s="171" t="s">
        <v>1165</v>
      </c>
      <c r="C380" s="28" t="s">
        <v>1165</v>
      </c>
      <c r="D380" s="28">
        <v>29</v>
      </c>
      <c r="E380" s="170">
        <v>-3551329.9320833334</v>
      </c>
      <c r="F380" s="172" t="s">
        <v>2120</v>
      </c>
    </row>
    <row r="381" spans="1:6" x14ac:dyDescent="0.25">
      <c r="A381" s="9" t="s">
        <v>1168</v>
      </c>
      <c r="B381" s="28" t="s">
        <v>1169</v>
      </c>
      <c r="C381" s="28" t="s">
        <v>1167</v>
      </c>
      <c r="D381" s="28">
        <v>5</v>
      </c>
      <c r="E381" s="170">
        <v>0</v>
      </c>
      <c r="F381" s="28" t="s">
        <v>4056</v>
      </c>
    </row>
    <row r="382" spans="1:6" x14ac:dyDescent="0.25">
      <c r="A382" s="9" t="s">
        <v>1171</v>
      </c>
      <c r="B382" s="171" t="s">
        <v>1170</v>
      </c>
      <c r="C382" s="28" t="s">
        <v>1170</v>
      </c>
      <c r="D382" s="28">
        <v>29</v>
      </c>
      <c r="E382" s="170">
        <v>-27972088.277083334</v>
      </c>
      <c r="F382" s="172" t="s">
        <v>2120</v>
      </c>
    </row>
    <row r="383" spans="1:6" x14ac:dyDescent="0.25">
      <c r="A383" s="9" t="s">
        <v>1507</v>
      </c>
      <c r="B383" s="10" t="s">
        <v>1508</v>
      </c>
      <c r="C383" s="28" t="s">
        <v>2723</v>
      </c>
      <c r="D383" s="28">
        <v>29</v>
      </c>
      <c r="E383" s="170">
        <v>697046.45833333337</v>
      </c>
      <c r="F383" s="172" t="s">
        <v>2120</v>
      </c>
    </row>
    <row r="384" spans="1:6" x14ac:dyDescent="0.25">
      <c r="A384" s="9" t="s">
        <v>1173</v>
      </c>
      <c r="B384" s="28" t="s">
        <v>1174</v>
      </c>
      <c r="C384" s="28" t="s">
        <v>1172</v>
      </c>
      <c r="D384" s="28">
        <v>4</v>
      </c>
      <c r="E384" s="170">
        <v>-321.60500000000002</v>
      </c>
      <c r="F384" s="28" t="s">
        <v>4056</v>
      </c>
    </row>
    <row r="385" spans="1:6" x14ac:dyDescent="0.25">
      <c r="A385" s="9" t="s">
        <v>3742</v>
      </c>
      <c r="B385" s="28" t="s">
        <v>1509</v>
      </c>
      <c r="C385" s="28" t="s">
        <v>3909</v>
      </c>
      <c r="D385" s="28">
        <v>9</v>
      </c>
      <c r="E385" s="170">
        <v>0</v>
      </c>
      <c r="F385" s="28" t="s">
        <v>4051</v>
      </c>
    </row>
    <row r="386" spans="1:6" x14ac:dyDescent="0.25">
      <c r="A386" s="9" t="s">
        <v>1176</v>
      </c>
      <c r="B386" s="28" t="s">
        <v>1177</v>
      </c>
      <c r="C386" s="28" t="s">
        <v>1175</v>
      </c>
      <c r="D386" s="28">
        <v>9</v>
      </c>
      <c r="E386" s="170">
        <v>44741920.416666664</v>
      </c>
      <c r="F386" s="28" t="s">
        <v>4051</v>
      </c>
    </row>
    <row r="387" spans="1:6" x14ac:dyDescent="0.25">
      <c r="A387" s="9" t="s">
        <v>1179</v>
      </c>
      <c r="B387" s="28" t="s">
        <v>1180</v>
      </c>
      <c r="C387" s="28" t="s">
        <v>1178</v>
      </c>
      <c r="D387" s="28">
        <v>19</v>
      </c>
      <c r="E387" s="170">
        <v>-34130.618333333317</v>
      </c>
      <c r="F387" s="28" t="s">
        <v>4055</v>
      </c>
    </row>
    <row r="388" spans="1:6" x14ac:dyDescent="0.25">
      <c r="A388" s="9" t="s">
        <v>1182</v>
      </c>
      <c r="B388" s="28" t="s">
        <v>1183</v>
      </c>
      <c r="C388" s="28" t="s">
        <v>1181</v>
      </c>
      <c r="D388" s="28">
        <v>19</v>
      </c>
      <c r="E388" s="170">
        <v>-159697.91666666666</v>
      </c>
      <c r="F388" s="28" t="s">
        <v>4055</v>
      </c>
    </row>
    <row r="389" spans="1:6" x14ac:dyDescent="0.25">
      <c r="A389" s="9" t="s">
        <v>1185</v>
      </c>
      <c r="B389" s="28" t="s">
        <v>1186</v>
      </c>
      <c r="C389" s="28" t="s">
        <v>1184</v>
      </c>
      <c r="D389" s="28">
        <v>19</v>
      </c>
      <c r="E389" s="170">
        <v>-2440316.0566666671</v>
      </c>
      <c r="F389" s="28" t="s">
        <v>4055</v>
      </c>
    </row>
    <row r="390" spans="1:6" x14ac:dyDescent="0.25">
      <c r="A390" s="9" t="s">
        <v>1185</v>
      </c>
      <c r="B390" s="28" t="s">
        <v>1188</v>
      </c>
      <c r="C390" s="28" t="s">
        <v>1187</v>
      </c>
      <c r="D390" s="28">
        <v>19</v>
      </c>
      <c r="E390" s="170">
        <v>-21962610.40666667</v>
      </c>
      <c r="F390" s="28" t="s">
        <v>4055</v>
      </c>
    </row>
    <row r="391" spans="1:6" x14ac:dyDescent="0.25">
      <c r="A391" s="9" t="s">
        <v>1510</v>
      </c>
      <c r="B391" s="28" t="s">
        <v>1511</v>
      </c>
      <c r="C391" s="28" t="s">
        <v>2816</v>
      </c>
      <c r="D391" s="28">
        <v>9</v>
      </c>
      <c r="E391" s="170">
        <v>0</v>
      </c>
      <c r="F391" s="28" t="s">
        <v>4051</v>
      </c>
    </row>
    <row r="392" spans="1:6" x14ac:dyDescent="0.25">
      <c r="A392" s="9" t="s">
        <v>1190</v>
      </c>
      <c r="B392" s="28" t="s">
        <v>1191</v>
      </c>
      <c r="C392" s="28" t="s">
        <v>1189</v>
      </c>
      <c r="D392" s="28">
        <v>19</v>
      </c>
      <c r="E392" s="170">
        <v>-832928.375</v>
      </c>
      <c r="F392" s="28" t="s">
        <v>4055</v>
      </c>
    </row>
    <row r="393" spans="1:6" x14ac:dyDescent="0.25">
      <c r="A393" s="9" t="s">
        <v>1193</v>
      </c>
      <c r="B393" s="28" t="s">
        <v>1194</v>
      </c>
      <c r="C393" s="28" t="s">
        <v>1192</v>
      </c>
      <c r="D393" s="28">
        <v>19</v>
      </c>
      <c r="E393" s="170">
        <v>-295284.16666666669</v>
      </c>
      <c r="F393" s="28" t="s">
        <v>4055</v>
      </c>
    </row>
    <row r="394" spans="1:6" x14ac:dyDescent="0.25">
      <c r="A394" s="9" t="s">
        <v>1196</v>
      </c>
      <c r="B394" s="28" t="s">
        <v>1197</v>
      </c>
      <c r="C394" s="28" t="s">
        <v>1195</v>
      </c>
      <c r="D394" s="28">
        <v>19</v>
      </c>
      <c r="E394" s="170">
        <v>-2540368.3966666656</v>
      </c>
      <c r="F394" s="28" t="s">
        <v>4055</v>
      </c>
    </row>
    <row r="395" spans="1:6" x14ac:dyDescent="0.25">
      <c r="A395" s="9" t="s">
        <v>1196</v>
      </c>
      <c r="B395" s="28" t="s">
        <v>1199</v>
      </c>
      <c r="C395" s="28" t="s">
        <v>1198</v>
      </c>
      <c r="D395" s="28">
        <v>19</v>
      </c>
      <c r="E395" s="170">
        <v>-273506.24333333346</v>
      </c>
      <c r="F395" s="28" t="s">
        <v>4055</v>
      </c>
    </row>
    <row r="396" spans="1:6" x14ac:dyDescent="0.25">
      <c r="A396" s="9" t="s">
        <v>1201</v>
      </c>
      <c r="B396" s="28" t="s">
        <v>1202</v>
      </c>
      <c r="C396" s="28" t="s">
        <v>1200</v>
      </c>
      <c r="D396" s="28">
        <v>19</v>
      </c>
      <c r="E396" s="170">
        <v>-258367.86833333338</v>
      </c>
      <c r="F396" s="28" t="s">
        <v>4055</v>
      </c>
    </row>
    <row r="397" spans="1:6" x14ac:dyDescent="0.25">
      <c r="A397" s="9" t="s">
        <v>1201</v>
      </c>
      <c r="B397" s="28" t="s">
        <v>1204</v>
      </c>
      <c r="C397" s="28" t="s">
        <v>1203</v>
      </c>
      <c r="D397" s="28">
        <v>19</v>
      </c>
      <c r="E397" s="170">
        <v>-75600.258333333346</v>
      </c>
      <c r="F397" s="28" t="s">
        <v>4055</v>
      </c>
    </row>
    <row r="398" spans="1:6" x14ac:dyDescent="0.25">
      <c r="A398" s="9" t="s">
        <v>1206</v>
      </c>
      <c r="B398" s="28" t="s">
        <v>1207</v>
      </c>
      <c r="C398" s="28" t="s">
        <v>1205</v>
      </c>
      <c r="D398" s="28">
        <v>9</v>
      </c>
      <c r="E398" s="170">
        <v>-249533004.85458329</v>
      </c>
      <c r="F398" s="28" t="s">
        <v>4051</v>
      </c>
    </row>
    <row r="399" spans="1:6" x14ac:dyDescent="0.25">
      <c r="A399" s="9" t="s">
        <v>1206</v>
      </c>
      <c r="B399" s="28" t="s">
        <v>1209</v>
      </c>
      <c r="C399" s="28" t="s">
        <v>1208</v>
      </c>
      <c r="D399" s="28">
        <v>9</v>
      </c>
      <c r="E399" s="170">
        <v>-75843421.310000002</v>
      </c>
      <c r="F399" s="28" t="s">
        <v>4051</v>
      </c>
    </row>
    <row r="400" spans="1:6" x14ac:dyDescent="0.25">
      <c r="A400" s="9" t="s">
        <v>1211</v>
      </c>
      <c r="B400" s="28" t="s">
        <v>1212</v>
      </c>
      <c r="C400" s="28" t="s">
        <v>1210</v>
      </c>
      <c r="D400" s="28">
        <v>9</v>
      </c>
      <c r="E400" s="170">
        <v>-21847166.55875</v>
      </c>
      <c r="F400" s="28" t="s">
        <v>4051</v>
      </c>
    </row>
    <row r="401" spans="1:6" x14ac:dyDescent="0.25">
      <c r="A401" s="9" t="s">
        <v>1211</v>
      </c>
      <c r="B401" s="28" t="s">
        <v>1214</v>
      </c>
      <c r="C401" s="28" t="s">
        <v>1213</v>
      </c>
      <c r="D401" s="28">
        <v>19</v>
      </c>
      <c r="E401" s="170">
        <v>-7296262.5391666666</v>
      </c>
      <c r="F401" s="28" t="s">
        <v>4055</v>
      </c>
    </row>
    <row r="402" spans="1:6" x14ac:dyDescent="0.25">
      <c r="A402" s="9" t="s">
        <v>1216</v>
      </c>
      <c r="B402" s="28" t="s">
        <v>1217</v>
      </c>
      <c r="C402" s="28" t="s">
        <v>1215</v>
      </c>
      <c r="D402" s="28">
        <v>19</v>
      </c>
      <c r="E402" s="170">
        <v>-6579655.9450000003</v>
      </c>
      <c r="F402" s="28" t="s">
        <v>4055</v>
      </c>
    </row>
    <row r="403" spans="1:6" x14ac:dyDescent="0.25">
      <c r="A403" s="9" t="s">
        <v>1216</v>
      </c>
      <c r="B403" s="28" t="s">
        <v>1219</v>
      </c>
      <c r="C403" s="28" t="s">
        <v>1218</v>
      </c>
      <c r="D403" s="28">
        <v>19</v>
      </c>
      <c r="E403" s="170">
        <v>-2037751.4549999994</v>
      </c>
      <c r="F403" s="28" t="s">
        <v>4055</v>
      </c>
    </row>
    <row r="404" spans="1:6" x14ac:dyDescent="0.25">
      <c r="A404" s="9" t="s">
        <v>1221</v>
      </c>
      <c r="B404" s="28" t="s">
        <v>1222</v>
      </c>
      <c r="C404" s="28" t="s">
        <v>1220</v>
      </c>
      <c r="D404" s="28">
        <v>19</v>
      </c>
      <c r="E404" s="170">
        <v>41209030.081250004</v>
      </c>
      <c r="F404" s="28" t="s">
        <v>4055</v>
      </c>
    </row>
    <row r="405" spans="1:6" x14ac:dyDescent="0.25">
      <c r="A405" s="9" t="s">
        <v>1512</v>
      </c>
      <c r="B405" s="28" t="s">
        <v>1224</v>
      </c>
      <c r="C405" s="28" t="s">
        <v>1223</v>
      </c>
      <c r="D405" s="28">
        <v>19</v>
      </c>
      <c r="E405" s="170">
        <v>12848438.928749999</v>
      </c>
      <c r="F405" s="28" t="s">
        <v>4055</v>
      </c>
    </row>
    <row r="406" spans="1:6" x14ac:dyDescent="0.25">
      <c r="A406" s="9" t="s">
        <v>1226</v>
      </c>
      <c r="B406" s="28" t="s">
        <v>1227</v>
      </c>
      <c r="C406" s="28" t="s">
        <v>1225</v>
      </c>
      <c r="D406" s="28">
        <v>19</v>
      </c>
      <c r="E406" s="170">
        <v>86439.208333333328</v>
      </c>
      <c r="F406" s="28" t="s">
        <v>4055</v>
      </c>
    </row>
    <row r="407" spans="1:6" x14ac:dyDescent="0.25">
      <c r="A407" s="9" t="s">
        <v>1229</v>
      </c>
      <c r="B407" s="28" t="s">
        <v>1230</v>
      </c>
      <c r="C407" s="28" t="s">
        <v>1228</v>
      </c>
      <c r="D407" s="28">
        <v>19</v>
      </c>
      <c r="E407" s="170">
        <v>-37397018.21791666</v>
      </c>
      <c r="F407" s="28" t="s">
        <v>4055</v>
      </c>
    </row>
    <row r="408" spans="1:6" x14ac:dyDescent="0.25">
      <c r="A408" s="9" t="s">
        <v>1232</v>
      </c>
      <c r="B408" s="28" t="s">
        <v>1233</v>
      </c>
      <c r="C408" s="28" t="s">
        <v>1231</v>
      </c>
      <c r="D408" s="28">
        <v>19</v>
      </c>
      <c r="E408" s="170">
        <v>-11655297.65958333</v>
      </c>
      <c r="F408" s="28" t="s">
        <v>4055</v>
      </c>
    </row>
    <row r="409" spans="1:6" x14ac:dyDescent="0.25">
      <c r="A409" s="9" t="s">
        <v>1235</v>
      </c>
      <c r="B409" s="28" t="s">
        <v>1236</v>
      </c>
      <c r="C409" s="28" t="s">
        <v>1234</v>
      </c>
      <c r="D409" s="28">
        <v>19</v>
      </c>
      <c r="E409" s="170">
        <v>-1082146.0937499998</v>
      </c>
      <c r="F409" s="28" t="s">
        <v>4055</v>
      </c>
    </row>
    <row r="410" spans="1:6" x14ac:dyDescent="0.25">
      <c r="A410" s="9" t="s">
        <v>1238</v>
      </c>
      <c r="B410" s="28" t="s">
        <v>1239</v>
      </c>
      <c r="C410" s="28" t="s">
        <v>1237</v>
      </c>
      <c r="D410" s="28">
        <v>19</v>
      </c>
      <c r="E410" s="170">
        <v>-334619.5395833333</v>
      </c>
      <c r="F410" s="28" t="s">
        <v>4055</v>
      </c>
    </row>
    <row r="411" spans="1:6" x14ac:dyDescent="0.25">
      <c r="A411" s="9" t="s">
        <v>1125</v>
      </c>
      <c r="B411" s="28" t="s">
        <v>1241</v>
      </c>
      <c r="C411" s="28" t="s">
        <v>1240</v>
      </c>
      <c r="D411" s="28">
        <v>29</v>
      </c>
      <c r="E411" s="170">
        <v>-1350796.5879166669</v>
      </c>
      <c r="F411" s="172" t="s">
        <v>2120</v>
      </c>
    </row>
    <row r="412" spans="1:6" x14ac:dyDescent="0.25">
      <c r="A412" s="9" t="s">
        <v>1243</v>
      </c>
      <c r="B412" s="28" t="s">
        <v>1244</v>
      </c>
      <c r="C412" s="28" t="s">
        <v>1242</v>
      </c>
      <c r="D412" s="28">
        <v>16</v>
      </c>
      <c r="E412" s="170">
        <v>-1002714.9795833332</v>
      </c>
      <c r="F412" s="28" t="s">
        <v>4055</v>
      </c>
    </row>
    <row r="413" spans="1:6" x14ac:dyDescent="0.25">
      <c r="A413" s="9" t="s">
        <v>1246</v>
      </c>
      <c r="B413" s="28" t="s">
        <v>1247</v>
      </c>
      <c r="C413" s="28" t="s">
        <v>1245</v>
      </c>
      <c r="D413" s="28">
        <v>9</v>
      </c>
      <c r="E413" s="170">
        <v>-151583722.16666666</v>
      </c>
      <c r="F413" s="28" t="s">
        <v>4051</v>
      </c>
    </row>
    <row r="414" spans="1:6" x14ac:dyDescent="0.25">
      <c r="A414" s="9" t="s">
        <v>1249</v>
      </c>
      <c r="B414" s="28" t="s">
        <v>1250</v>
      </c>
      <c r="C414" s="28" t="s">
        <v>1248</v>
      </c>
      <c r="D414" s="28">
        <v>19</v>
      </c>
      <c r="E414" s="170">
        <v>-5828341.041666667</v>
      </c>
      <c r="F414" s="28" t="s">
        <v>4055</v>
      </c>
    </row>
    <row r="415" spans="1:6" x14ac:dyDescent="0.25">
      <c r="A415" s="9" t="s">
        <v>1252</v>
      </c>
      <c r="B415" s="28" t="s">
        <v>1253</v>
      </c>
      <c r="C415" s="28" t="s">
        <v>1251</v>
      </c>
      <c r="D415" s="28">
        <v>9</v>
      </c>
      <c r="E415" s="170">
        <v>-11592802.5</v>
      </c>
      <c r="F415" s="28" t="s">
        <v>4051</v>
      </c>
    </row>
    <row r="416" spans="1:6" x14ac:dyDescent="0.25">
      <c r="A416" s="9" t="s">
        <v>1255</v>
      </c>
      <c r="B416" s="28" t="s">
        <v>1256</v>
      </c>
      <c r="C416" s="28" t="s">
        <v>1254</v>
      </c>
      <c r="D416" s="28">
        <v>19</v>
      </c>
      <c r="E416" s="170">
        <v>-3133677.1966666668</v>
      </c>
      <c r="F416" s="28" t="s">
        <v>4055</v>
      </c>
    </row>
    <row r="417" spans="1:6" x14ac:dyDescent="0.25">
      <c r="A417" s="9" t="s">
        <v>1258</v>
      </c>
      <c r="B417" s="28" t="s">
        <v>1259</v>
      </c>
      <c r="C417" s="28" t="s">
        <v>1257</v>
      </c>
      <c r="D417" s="28">
        <v>19</v>
      </c>
      <c r="E417" s="170">
        <v>-466751.20833333331</v>
      </c>
      <c r="F417" s="28" t="s">
        <v>4055</v>
      </c>
    </row>
    <row r="418" spans="1:6" x14ac:dyDescent="0.25">
      <c r="A418" s="9" t="s">
        <v>1261</v>
      </c>
      <c r="B418" s="28" t="s">
        <v>1262</v>
      </c>
      <c r="C418" s="28" t="s">
        <v>1260</v>
      </c>
      <c r="D418" s="28">
        <v>19</v>
      </c>
      <c r="E418" s="170">
        <v>-1646935.0108333332</v>
      </c>
      <c r="F418" s="28" t="s">
        <v>4055</v>
      </c>
    </row>
    <row r="419" spans="1:6" x14ac:dyDescent="0.25">
      <c r="A419" s="9" t="s">
        <v>1264</v>
      </c>
      <c r="B419" s="28" t="s">
        <v>1265</v>
      </c>
      <c r="C419" s="28" t="s">
        <v>1263</v>
      </c>
      <c r="D419" s="28">
        <v>19</v>
      </c>
      <c r="E419" s="170">
        <v>-86857.145416666681</v>
      </c>
      <c r="F419" s="28" t="s">
        <v>4055</v>
      </c>
    </row>
    <row r="420" spans="1:6" x14ac:dyDescent="0.25">
      <c r="A420" s="9" t="s">
        <v>1267</v>
      </c>
      <c r="B420" s="28" t="s">
        <v>1268</v>
      </c>
      <c r="C420" s="28" t="s">
        <v>1266</v>
      </c>
      <c r="D420" s="28">
        <v>23</v>
      </c>
      <c r="E420" s="170">
        <v>-759341.56583333341</v>
      </c>
      <c r="F420" s="28" t="s">
        <v>4055</v>
      </c>
    </row>
    <row r="421" spans="1:6" x14ac:dyDescent="0.25">
      <c r="A421" s="9" t="s">
        <v>1271</v>
      </c>
      <c r="B421" s="28" t="s">
        <v>1272</v>
      </c>
      <c r="C421" s="28" t="s">
        <v>1270</v>
      </c>
      <c r="D421" s="28">
        <v>8</v>
      </c>
      <c r="E421" s="170">
        <v>0</v>
      </c>
      <c r="F421" s="28" t="s">
        <v>4051</v>
      </c>
    </row>
    <row r="422" spans="1:6" x14ac:dyDescent="0.25">
      <c r="A422" s="9" t="s">
        <v>1269</v>
      </c>
      <c r="B422" s="28" t="s">
        <v>1274</v>
      </c>
      <c r="C422" s="28" t="s">
        <v>1273</v>
      </c>
      <c r="D422" s="28">
        <v>8</v>
      </c>
      <c r="E422" s="170">
        <v>-364208659.20958334</v>
      </c>
      <c r="F422" s="28" t="s">
        <v>4051</v>
      </c>
    </row>
    <row r="423" spans="1:6" x14ac:dyDescent="0.25">
      <c r="A423" s="9" t="s">
        <v>1276</v>
      </c>
      <c r="B423" s="28" t="s">
        <v>1277</v>
      </c>
      <c r="C423" s="28" t="s">
        <v>1275</v>
      </c>
      <c r="D423" s="28">
        <v>18</v>
      </c>
      <c r="E423" s="170">
        <v>0</v>
      </c>
      <c r="F423" s="28" t="s">
        <v>4055</v>
      </c>
    </row>
    <row r="424" spans="1:6" x14ac:dyDescent="0.25">
      <c r="A424" s="9" t="s">
        <v>1276</v>
      </c>
      <c r="B424" s="28" t="s">
        <v>1279</v>
      </c>
      <c r="C424" s="28" t="s">
        <v>1278</v>
      </c>
      <c r="D424" s="28">
        <v>18</v>
      </c>
      <c r="E424" s="170">
        <v>-1339228.2745833334</v>
      </c>
      <c r="F424" s="28" t="s">
        <v>4055</v>
      </c>
    </row>
    <row r="425" spans="1:6" x14ac:dyDescent="0.25">
      <c r="A425" s="9" t="s">
        <v>1281</v>
      </c>
      <c r="B425" s="28" t="s">
        <v>1282</v>
      </c>
      <c r="C425" s="28" t="s">
        <v>1280</v>
      </c>
      <c r="D425" s="28">
        <v>23</v>
      </c>
      <c r="E425" s="170">
        <v>-39166.666666666664</v>
      </c>
      <c r="F425" s="28" t="s">
        <v>4055</v>
      </c>
    </row>
    <row r="426" spans="1:6" x14ac:dyDescent="0.25">
      <c r="A426" s="9" t="s">
        <v>1281</v>
      </c>
      <c r="B426" s="28" t="s">
        <v>1284</v>
      </c>
      <c r="C426" s="28" t="s">
        <v>1283</v>
      </c>
      <c r="D426" s="28">
        <v>23</v>
      </c>
      <c r="E426" s="170">
        <v>-1195250</v>
      </c>
      <c r="F426" s="28" t="s">
        <v>4055</v>
      </c>
    </row>
    <row r="427" spans="1:6" x14ac:dyDescent="0.25">
      <c r="A427" s="9" t="s">
        <v>1286</v>
      </c>
      <c r="B427" s="28" t="s">
        <v>1287</v>
      </c>
      <c r="C427" s="28" t="s">
        <v>1285</v>
      </c>
      <c r="D427" s="28">
        <v>23</v>
      </c>
      <c r="E427" s="170">
        <v>-8166.666666666667</v>
      </c>
      <c r="F427" s="28" t="s">
        <v>4055</v>
      </c>
    </row>
    <row r="428" spans="1:6" x14ac:dyDescent="0.25">
      <c r="A428" s="9" t="s">
        <v>1289</v>
      </c>
      <c r="B428" s="28" t="s">
        <v>1290</v>
      </c>
      <c r="C428" s="28" t="s">
        <v>1288</v>
      </c>
      <c r="D428" s="28">
        <v>13</v>
      </c>
      <c r="E428" s="170">
        <v>-777710.82666666654</v>
      </c>
      <c r="F428" s="28" t="s">
        <v>4051</v>
      </c>
    </row>
    <row r="429" spans="1:6" x14ac:dyDescent="0.25">
      <c r="A429" s="9" t="s">
        <v>1289</v>
      </c>
      <c r="B429" s="28" t="s">
        <v>1292</v>
      </c>
      <c r="C429" s="28" t="s">
        <v>1291</v>
      </c>
      <c r="D429" s="28">
        <v>13</v>
      </c>
      <c r="E429" s="170">
        <v>-181328.54166666666</v>
      </c>
      <c r="F429" s="28" t="s">
        <v>4051</v>
      </c>
    </row>
    <row r="430" spans="1:6" x14ac:dyDescent="0.25">
      <c r="A430" s="9" t="s">
        <v>1294</v>
      </c>
      <c r="B430" s="28" t="s">
        <v>1295</v>
      </c>
      <c r="C430" s="28" t="s">
        <v>1293</v>
      </c>
      <c r="D430" s="28">
        <v>13</v>
      </c>
      <c r="E430" s="170">
        <v>-1776810.3566666672</v>
      </c>
      <c r="F430" s="28" t="s">
        <v>4051</v>
      </c>
    </row>
    <row r="431" spans="1:6" x14ac:dyDescent="0.25">
      <c r="A431" s="9" t="s">
        <v>1294</v>
      </c>
      <c r="B431" s="28" t="s">
        <v>1297</v>
      </c>
      <c r="C431" s="28" t="s">
        <v>1296</v>
      </c>
      <c r="D431" s="28">
        <v>13</v>
      </c>
      <c r="E431" s="170">
        <v>-458213.47625000001</v>
      </c>
      <c r="F431" s="28" t="s">
        <v>4051</v>
      </c>
    </row>
    <row r="432" spans="1:6" x14ac:dyDescent="0.25">
      <c r="A432" s="9" t="s">
        <v>1299</v>
      </c>
      <c r="B432" s="28" t="s">
        <v>1300</v>
      </c>
      <c r="C432" s="28" t="s">
        <v>1298</v>
      </c>
      <c r="D432" s="28">
        <v>13</v>
      </c>
      <c r="E432" s="170">
        <v>-30368.333333333332</v>
      </c>
      <c r="F432" s="28" t="s">
        <v>4051</v>
      </c>
    </row>
    <row r="433" spans="1:6" x14ac:dyDescent="0.25">
      <c r="A433" s="9" t="s">
        <v>1299</v>
      </c>
      <c r="B433" s="28" t="s">
        <v>1302</v>
      </c>
      <c r="C433" s="28" t="s">
        <v>1301</v>
      </c>
      <c r="D433" s="28">
        <v>13</v>
      </c>
      <c r="E433" s="170">
        <v>-6522.541666666667</v>
      </c>
      <c r="F433" s="28" t="s">
        <v>4051</v>
      </c>
    </row>
    <row r="434" spans="1:6" x14ac:dyDescent="0.25">
      <c r="A434" s="9" t="s">
        <v>1304</v>
      </c>
      <c r="B434" s="28" t="s">
        <v>1305</v>
      </c>
      <c r="C434" s="28" t="s">
        <v>1303</v>
      </c>
      <c r="D434" s="28">
        <v>13</v>
      </c>
      <c r="E434" s="170">
        <v>-23145.375</v>
      </c>
      <c r="F434" s="28" t="s">
        <v>4051</v>
      </c>
    </row>
    <row r="435" spans="1:6" x14ac:dyDescent="0.25">
      <c r="A435" s="9" t="s">
        <v>1307</v>
      </c>
      <c r="B435" s="28" t="s">
        <v>1308</v>
      </c>
      <c r="C435" s="28" t="s">
        <v>1306</v>
      </c>
      <c r="D435" s="28">
        <v>13</v>
      </c>
      <c r="E435" s="170">
        <v>-4528</v>
      </c>
      <c r="F435" s="28" t="s">
        <v>4051</v>
      </c>
    </row>
    <row r="436" spans="1:6" x14ac:dyDescent="0.25">
      <c r="A436" s="9" t="s">
        <v>1310</v>
      </c>
      <c r="B436" s="28" t="s">
        <v>1311</v>
      </c>
      <c r="C436" s="28" t="s">
        <v>1309</v>
      </c>
      <c r="D436" s="28">
        <v>13</v>
      </c>
      <c r="E436" s="170">
        <v>-525947.33541666658</v>
      </c>
      <c r="F436" s="28" t="s">
        <v>4051</v>
      </c>
    </row>
    <row r="437" spans="1:6" x14ac:dyDescent="0.25">
      <c r="A437" s="9" t="s">
        <v>1310</v>
      </c>
      <c r="B437" s="28" t="s">
        <v>1313</v>
      </c>
      <c r="C437" s="28" t="s">
        <v>1312</v>
      </c>
      <c r="D437" s="28">
        <v>13</v>
      </c>
      <c r="E437" s="170">
        <v>-40829.041666666664</v>
      </c>
      <c r="F437" s="28" t="s">
        <v>4051</v>
      </c>
    </row>
    <row r="438" spans="1:6" x14ac:dyDescent="0.25">
      <c r="A438" s="9" t="s">
        <v>1315</v>
      </c>
      <c r="B438" s="28" t="s">
        <v>1316</v>
      </c>
      <c r="C438" s="28" t="s">
        <v>1314</v>
      </c>
      <c r="D438" s="28">
        <v>13</v>
      </c>
      <c r="E438" s="170">
        <v>-266698.875</v>
      </c>
      <c r="F438" s="28" t="s">
        <v>4051</v>
      </c>
    </row>
    <row r="439" spans="1:6" x14ac:dyDescent="0.25">
      <c r="A439" s="9" t="s">
        <v>1315</v>
      </c>
      <c r="B439" s="28" t="s">
        <v>1318</v>
      </c>
      <c r="C439" s="28" t="s">
        <v>1317</v>
      </c>
      <c r="D439" s="28">
        <v>13</v>
      </c>
      <c r="E439" s="170">
        <v>-27015.875</v>
      </c>
      <c r="F439" s="28" t="s">
        <v>4051</v>
      </c>
    </row>
    <row r="440" spans="1:6" x14ac:dyDescent="0.25">
      <c r="A440" s="9" t="s">
        <v>1320</v>
      </c>
      <c r="B440" s="28" t="s">
        <v>1321</v>
      </c>
      <c r="C440" s="28" t="s">
        <v>1319</v>
      </c>
      <c r="D440" s="28">
        <v>13</v>
      </c>
      <c r="E440" s="170">
        <v>-31372.169999999995</v>
      </c>
      <c r="F440" s="28" t="s">
        <v>4051</v>
      </c>
    </row>
    <row r="441" spans="1:6" x14ac:dyDescent="0.25">
      <c r="A441" s="9" t="s">
        <v>1320</v>
      </c>
      <c r="B441" s="28" t="s">
        <v>1323</v>
      </c>
      <c r="C441" s="28" t="s">
        <v>1322</v>
      </c>
      <c r="D441" s="28">
        <v>13</v>
      </c>
      <c r="E441" s="170">
        <v>-56761</v>
      </c>
      <c r="F441" s="28" t="s">
        <v>4051</v>
      </c>
    </row>
    <row r="442" spans="1:6" x14ac:dyDescent="0.25">
      <c r="A442" s="9" t="s">
        <v>1325</v>
      </c>
      <c r="B442" s="28" t="s">
        <v>1326</v>
      </c>
      <c r="C442" s="28" t="s">
        <v>1324</v>
      </c>
      <c r="D442" s="28">
        <v>23</v>
      </c>
      <c r="E442" s="170">
        <v>-3618750</v>
      </c>
      <c r="F442" s="28" t="s">
        <v>4055</v>
      </c>
    </row>
    <row r="443" spans="1:6" x14ac:dyDescent="0.25">
      <c r="A443" s="9" t="s">
        <v>1328</v>
      </c>
      <c r="B443" s="28" t="s">
        <v>1329</v>
      </c>
      <c r="C443" s="28" t="s">
        <v>1327</v>
      </c>
      <c r="D443" s="28">
        <v>23</v>
      </c>
      <c r="E443" s="170">
        <v>-14875</v>
      </c>
      <c r="F443" s="28" t="s">
        <v>4055</v>
      </c>
    </row>
    <row r="444" spans="1:6" x14ac:dyDescent="0.25">
      <c r="A444" s="9" t="s">
        <v>1331</v>
      </c>
      <c r="B444" s="28" t="s">
        <v>1332</v>
      </c>
      <c r="C444" s="28" t="s">
        <v>1330</v>
      </c>
      <c r="D444" s="28">
        <v>23</v>
      </c>
      <c r="E444" s="170">
        <v>-39208.333333333336</v>
      </c>
      <c r="F444" s="28" t="s">
        <v>4055</v>
      </c>
    </row>
    <row r="445" spans="1:6" x14ac:dyDescent="0.25">
      <c r="A445" s="9" t="s">
        <v>1334</v>
      </c>
      <c r="B445" s="28" t="s">
        <v>1335</v>
      </c>
      <c r="C445" s="28" t="s">
        <v>1333</v>
      </c>
      <c r="D445" s="28">
        <v>23</v>
      </c>
      <c r="E445" s="170">
        <v>-27882038.059583332</v>
      </c>
      <c r="F445" s="28" t="s">
        <v>4055</v>
      </c>
    </row>
    <row r="446" spans="1:6" x14ac:dyDescent="0.25">
      <c r="A446" s="9" t="s">
        <v>1337</v>
      </c>
      <c r="B446" s="28" t="s">
        <v>1338</v>
      </c>
      <c r="C446" s="28" t="s">
        <v>1336</v>
      </c>
      <c r="D446" s="28">
        <v>23</v>
      </c>
      <c r="E446" s="170">
        <v>-5938119.145833333</v>
      </c>
      <c r="F446" s="28" t="s">
        <v>4055</v>
      </c>
    </row>
    <row r="447" spans="1:6" x14ac:dyDescent="0.25">
      <c r="A447" s="9" t="s">
        <v>1340</v>
      </c>
      <c r="B447" s="28" t="s">
        <v>1341</v>
      </c>
      <c r="C447" s="28" t="s">
        <v>1339</v>
      </c>
      <c r="D447" s="28">
        <v>23</v>
      </c>
      <c r="E447" s="170">
        <v>-155926508.63458332</v>
      </c>
      <c r="F447" s="28" t="s">
        <v>4055</v>
      </c>
    </row>
    <row r="448" spans="1:6" x14ac:dyDescent="0.25">
      <c r="A448" s="9" t="s">
        <v>1343</v>
      </c>
      <c r="B448" s="28" t="s">
        <v>1344</v>
      </c>
      <c r="C448" s="28" t="s">
        <v>1342</v>
      </c>
      <c r="D448" s="28">
        <v>23</v>
      </c>
      <c r="E448" s="170">
        <v>-26953571.797083333</v>
      </c>
      <c r="F448" s="28" t="s">
        <v>4055</v>
      </c>
    </row>
    <row r="449" spans="1:6" x14ac:dyDescent="0.25">
      <c r="A449" s="9" t="s">
        <v>1346</v>
      </c>
      <c r="B449" s="28" t="s">
        <v>1347</v>
      </c>
      <c r="C449" s="28" t="s">
        <v>1345</v>
      </c>
      <c r="D449" s="28">
        <v>23</v>
      </c>
      <c r="E449" s="170">
        <v>-3301341.4800000004</v>
      </c>
      <c r="F449" s="28" t="s">
        <v>4055</v>
      </c>
    </row>
    <row r="450" spans="1:6" x14ac:dyDescent="0.25">
      <c r="A450" s="9" t="s">
        <v>1349</v>
      </c>
      <c r="B450" s="28" t="s">
        <v>1350</v>
      </c>
      <c r="C450" s="28" t="s">
        <v>1348</v>
      </c>
      <c r="D450" s="28">
        <v>23</v>
      </c>
      <c r="E450" s="170">
        <v>-263163.85999999993</v>
      </c>
      <c r="F450" s="28" t="s">
        <v>4055</v>
      </c>
    </row>
    <row r="451" spans="1:6" x14ac:dyDescent="0.25">
      <c r="A451" s="9" t="s">
        <v>1352</v>
      </c>
      <c r="B451" s="28" t="s">
        <v>1353</v>
      </c>
      <c r="C451" s="28" t="s">
        <v>1351</v>
      </c>
      <c r="D451" s="28">
        <v>23</v>
      </c>
      <c r="E451" s="170">
        <v>-1297179.4800000002</v>
      </c>
      <c r="F451" s="28" t="s">
        <v>4055</v>
      </c>
    </row>
    <row r="452" spans="1:6" x14ac:dyDescent="0.25">
      <c r="A452" s="9" t="s">
        <v>1355</v>
      </c>
      <c r="B452" s="28" t="s">
        <v>1356</v>
      </c>
      <c r="C452" s="28" t="s">
        <v>1354</v>
      </c>
      <c r="D452" s="28">
        <v>23</v>
      </c>
      <c r="E452" s="170">
        <v>3301341.4800000004</v>
      </c>
      <c r="F452" s="28" t="s">
        <v>4055</v>
      </c>
    </row>
    <row r="453" spans="1:6" x14ac:dyDescent="0.25">
      <c r="A453" s="9" t="s">
        <v>1358</v>
      </c>
      <c r="B453" s="28" t="s">
        <v>1359</v>
      </c>
      <c r="C453" s="28" t="s">
        <v>1357</v>
      </c>
      <c r="D453" s="28">
        <v>23</v>
      </c>
      <c r="E453" s="170">
        <v>263163.85999999993</v>
      </c>
      <c r="F453" s="28" t="s">
        <v>4055</v>
      </c>
    </row>
    <row r="454" spans="1:6" x14ac:dyDescent="0.25">
      <c r="A454" s="9" t="s">
        <v>1361</v>
      </c>
      <c r="B454" s="28" t="s">
        <v>1362</v>
      </c>
      <c r="C454" s="28" t="s">
        <v>1360</v>
      </c>
      <c r="D454" s="28">
        <v>23</v>
      </c>
      <c r="E454" s="170">
        <v>1297179.4800000002</v>
      </c>
      <c r="F454" s="28" t="s">
        <v>4055</v>
      </c>
    </row>
    <row r="455" spans="1:6" x14ac:dyDescent="0.25">
      <c r="A455" s="9" t="s">
        <v>3824</v>
      </c>
      <c r="B455" s="28" t="s">
        <v>1513</v>
      </c>
      <c r="C455" s="28" t="s">
        <v>3910</v>
      </c>
      <c r="D455" s="28">
        <v>23</v>
      </c>
      <c r="E455" s="170">
        <v>0</v>
      </c>
      <c r="F455" s="28" t="s">
        <v>4055</v>
      </c>
    </row>
    <row r="456" spans="1:6" x14ac:dyDescent="0.25">
      <c r="A456" s="9" t="s">
        <v>1364</v>
      </c>
      <c r="B456" s="28" t="s">
        <v>1365</v>
      </c>
      <c r="C456" s="28" t="s">
        <v>1363</v>
      </c>
      <c r="D456" s="28">
        <v>23</v>
      </c>
      <c r="E456" s="170">
        <v>1608.1666666666667</v>
      </c>
      <c r="F456" s="28" t="s">
        <v>4055</v>
      </c>
    </row>
    <row r="457" spans="1:6" x14ac:dyDescent="0.25">
      <c r="A457" s="9" t="s">
        <v>1367</v>
      </c>
      <c r="B457" s="28" t="s">
        <v>1368</v>
      </c>
      <c r="C457" s="28" t="s">
        <v>1366</v>
      </c>
      <c r="D457" s="28">
        <v>29</v>
      </c>
      <c r="E457" s="170">
        <v>-697046.45833333337</v>
      </c>
      <c r="F457" s="172" t="s">
        <v>2120</v>
      </c>
    </row>
    <row r="458" spans="1:6" x14ac:dyDescent="0.25">
      <c r="A458" s="9" t="s">
        <v>1370</v>
      </c>
      <c r="B458" s="28" t="s">
        <v>1371</v>
      </c>
      <c r="C458" s="28" t="s">
        <v>1369</v>
      </c>
      <c r="D458" s="28">
        <v>5</v>
      </c>
      <c r="E458" s="170">
        <v>-7651956.8608333329</v>
      </c>
      <c r="F458" s="28" t="s">
        <v>4056</v>
      </c>
    </row>
    <row r="459" spans="1:6" x14ac:dyDescent="0.25">
      <c r="A459" s="9" t="s">
        <v>1373</v>
      </c>
      <c r="B459" s="28" t="s">
        <v>1374</v>
      </c>
      <c r="C459" s="28" t="s">
        <v>1372</v>
      </c>
      <c r="D459" s="28">
        <v>5</v>
      </c>
      <c r="E459" s="170">
        <v>-5123442.932500001</v>
      </c>
      <c r="F459" s="28" t="s">
        <v>4056</v>
      </c>
    </row>
    <row r="460" spans="1:6" x14ac:dyDescent="0.25">
      <c r="A460" s="9" t="s">
        <v>1376</v>
      </c>
      <c r="B460" s="28" t="s">
        <v>1377</v>
      </c>
      <c r="C460" s="28" t="s">
        <v>1375</v>
      </c>
      <c r="D460" s="28">
        <v>23</v>
      </c>
      <c r="E460" s="170">
        <v>15587188.458333334</v>
      </c>
      <c r="F460" s="28" t="s">
        <v>4055</v>
      </c>
    </row>
    <row r="461" spans="1:6" x14ac:dyDescent="0.25">
      <c r="A461" s="9" t="s">
        <v>1379</v>
      </c>
      <c r="B461" s="28" t="s">
        <v>1380</v>
      </c>
      <c r="C461" s="28" t="s">
        <v>1378</v>
      </c>
      <c r="D461" s="28">
        <v>23</v>
      </c>
      <c r="E461" s="170">
        <v>-7088193.5</v>
      </c>
      <c r="F461" s="28" t="s">
        <v>4055</v>
      </c>
    </row>
    <row r="462" spans="1:6" x14ac:dyDescent="0.25">
      <c r="A462" s="9" t="s">
        <v>1382</v>
      </c>
      <c r="B462" s="28" t="s">
        <v>1383</v>
      </c>
      <c r="C462" s="28" t="s">
        <v>1381</v>
      </c>
      <c r="D462" s="28">
        <v>23</v>
      </c>
      <c r="E462" s="170">
        <v>331787.20833333331</v>
      </c>
      <c r="F462" s="28" t="s">
        <v>4055</v>
      </c>
    </row>
    <row r="463" spans="1:6" x14ac:dyDescent="0.25">
      <c r="A463" s="9" t="s">
        <v>1385</v>
      </c>
      <c r="B463" s="28" t="s">
        <v>1386</v>
      </c>
      <c r="C463" s="28" t="s">
        <v>1384</v>
      </c>
      <c r="D463" s="28">
        <v>16</v>
      </c>
      <c r="E463" s="170">
        <v>-3729713.4537499999</v>
      </c>
      <c r="F463" s="28" t="s">
        <v>4055</v>
      </c>
    </row>
    <row r="464" spans="1:6" x14ac:dyDescent="0.25">
      <c r="A464" s="9" t="s">
        <v>1388</v>
      </c>
      <c r="B464" s="28" t="s">
        <v>1389</v>
      </c>
      <c r="C464" s="28" t="s">
        <v>1387</v>
      </c>
      <c r="D464" s="28">
        <v>29</v>
      </c>
      <c r="E464" s="170">
        <v>-173759.12583333335</v>
      </c>
      <c r="F464" s="172" t="s">
        <v>2120</v>
      </c>
    </row>
    <row r="465" spans="1:6" x14ac:dyDescent="0.25">
      <c r="A465" s="9" t="s">
        <v>1391</v>
      </c>
      <c r="B465" s="28" t="s">
        <v>1392</v>
      </c>
      <c r="C465" s="28" t="s">
        <v>1390</v>
      </c>
      <c r="D465" s="28">
        <v>29</v>
      </c>
      <c r="E465" s="170">
        <v>-17209.424999999999</v>
      </c>
      <c r="F465" s="172" t="s">
        <v>2120</v>
      </c>
    </row>
    <row r="466" spans="1:6" x14ac:dyDescent="0.25">
      <c r="A466" s="9" t="s">
        <v>1394</v>
      </c>
      <c r="B466" s="28" t="s">
        <v>1395</v>
      </c>
      <c r="C466" s="28" t="s">
        <v>1393</v>
      </c>
      <c r="D466" s="28">
        <v>29</v>
      </c>
      <c r="E466" s="170">
        <v>-39448.625833333332</v>
      </c>
      <c r="F466" s="172" t="s">
        <v>2120</v>
      </c>
    </row>
    <row r="467" spans="1:6" x14ac:dyDescent="0.25">
      <c r="A467" s="9" t="s">
        <v>1397</v>
      </c>
      <c r="B467" s="28" t="s">
        <v>1398</v>
      </c>
      <c r="C467" s="28" t="s">
        <v>1396</v>
      </c>
      <c r="D467" s="28">
        <v>29</v>
      </c>
      <c r="E467" s="170">
        <v>-20000</v>
      </c>
      <c r="F467" s="172" t="s">
        <v>2120</v>
      </c>
    </row>
    <row r="468" spans="1:6" x14ac:dyDescent="0.25">
      <c r="A468" s="9" t="s">
        <v>1400</v>
      </c>
      <c r="B468" s="28" t="s">
        <v>1401</v>
      </c>
      <c r="C468" s="28" t="s">
        <v>1399</v>
      </c>
      <c r="D468" s="28">
        <v>29</v>
      </c>
      <c r="E468" s="170">
        <v>-19166.666666666668</v>
      </c>
      <c r="F468" s="172" t="s">
        <v>2120</v>
      </c>
    </row>
    <row r="469" spans="1:6" x14ac:dyDescent="0.25">
      <c r="A469" s="9" t="s">
        <v>1403</v>
      </c>
      <c r="B469" s="28" t="s">
        <v>1404</v>
      </c>
      <c r="C469" s="28" t="s">
        <v>1402</v>
      </c>
      <c r="D469" s="28">
        <v>23</v>
      </c>
      <c r="E469" s="170">
        <v>-177986614.37999997</v>
      </c>
      <c r="F469" s="28" t="s">
        <v>4055</v>
      </c>
    </row>
    <row r="470" spans="1:6" x14ac:dyDescent="0.25">
      <c r="A470" s="9" t="s">
        <v>1406</v>
      </c>
      <c r="B470" s="28" t="s">
        <v>1407</v>
      </c>
      <c r="C470" s="28" t="s">
        <v>1405</v>
      </c>
      <c r="D470" s="28">
        <v>23</v>
      </c>
      <c r="E470" s="170">
        <v>-95652.5</v>
      </c>
      <c r="F470" s="28" t="s">
        <v>4055</v>
      </c>
    </row>
    <row r="471" spans="1:6" x14ac:dyDescent="0.25">
      <c r="A471" s="9" t="s">
        <v>1409</v>
      </c>
      <c r="B471" s="28" t="s">
        <v>1410</v>
      </c>
      <c r="C471" s="28" t="s">
        <v>1408</v>
      </c>
      <c r="D471" s="28">
        <v>23</v>
      </c>
      <c r="E471" s="170">
        <v>-3799801.65</v>
      </c>
      <c r="F471" s="28" t="s">
        <v>4055</v>
      </c>
    </row>
    <row r="472" spans="1:6" x14ac:dyDescent="0.25">
      <c r="A472" s="9" t="s">
        <v>1412</v>
      </c>
      <c r="B472" s="28" t="s">
        <v>1413</v>
      </c>
      <c r="C472" s="28" t="s">
        <v>1411</v>
      </c>
      <c r="D472" s="28">
        <v>23</v>
      </c>
      <c r="E472" s="170">
        <v>-24297535.561249997</v>
      </c>
      <c r="F472" s="28" t="s">
        <v>4055</v>
      </c>
    </row>
    <row r="473" spans="1:6" x14ac:dyDescent="0.25">
      <c r="A473" s="9" t="s">
        <v>1415</v>
      </c>
      <c r="B473" s="28" t="s">
        <v>1416</v>
      </c>
      <c r="C473" s="28" t="s">
        <v>1414</v>
      </c>
      <c r="D473" s="28">
        <v>23</v>
      </c>
      <c r="E473" s="170">
        <v>-194059.54</v>
      </c>
      <c r="F473" s="28" t="s">
        <v>4055</v>
      </c>
    </row>
    <row r="474" spans="1:6" x14ac:dyDescent="0.25">
      <c r="A474" s="9" t="s">
        <v>1418</v>
      </c>
      <c r="B474" s="28" t="s">
        <v>1419</v>
      </c>
      <c r="C474" s="28" t="s">
        <v>1417</v>
      </c>
      <c r="D474" s="28">
        <v>23</v>
      </c>
      <c r="E474" s="170">
        <v>-10532100.299999999</v>
      </c>
      <c r="F474" s="28" t="s">
        <v>4055</v>
      </c>
    </row>
    <row r="475" spans="1:6" x14ac:dyDescent="0.25">
      <c r="A475" s="9" t="s">
        <v>1421</v>
      </c>
      <c r="B475" s="28" t="s">
        <v>1422</v>
      </c>
      <c r="C475" s="28" t="s">
        <v>1420</v>
      </c>
      <c r="D475" s="28">
        <v>23</v>
      </c>
      <c r="E475" s="170">
        <v>-791226.69</v>
      </c>
      <c r="F475" s="28" t="s">
        <v>4055</v>
      </c>
    </row>
    <row r="476" spans="1:6" x14ac:dyDescent="0.25">
      <c r="A476" s="9" t="s">
        <v>1424</v>
      </c>
      <c r="B476" s="28" t="s">
        <v>1425</v>
      </c>
      <c r="C476" s="28" t="s">
        <v>1423</v>
      </c>
      <c r="D476" s="28">
        <v>23</v>
      </c>
      <c r="E476" s="170">
        <v>-16321768.771666668</v>
      </c>
      <c r="F476" s="28" t="s">
        <v>4055</v>
      </c>
    </row>
    <row r="477" spans="1:6" x14ac:dyDescent="0.25">
      <c r="A477" s="9" t="s">
        <v>1427</v>
      </c>
      <c r="B477" s="28" t="s">
        <v>1428</v>
      </c>
      <c r="C477" s="28" t="s">
        <v>1426</v>
      </c>
      <c r="D477" s="28">
        <v>23</v>
      </c>
      <c r="E477" s="170">
        <v>-158120.39999999997</v>
      </c>
      <c r="F477" s="28" t="s">
        <v>4055</v>
      </c>
    </row>
    <row r="478" spans="1:6" x14ac:dyDescent="0.25">
      <c r="A478" s="9" t="s">
        <v>1430</v>
      </c>
      <c r="B478" s="28" t="s">
        <v>1431</v>
      </c>
      <c r="C478" s="28" t="s">
        <v>1429</v>
      </c>
      <c r="D478" s="28">
        <v>23</v>
      </c>
      <c r="E478" s="170">
        <v>72818711.463333324</v>
      </c>
      <c r="F478" s="28" t="s">
        <v>4055</v>
      </c>
    </row>
    <row r="479" spans="1:6" x14ac:dyDescent="0.25">
      <c r="A479" s="9" t="s">
        <v>1433</v>
      </c>
      <c r="B479" s="28" t="s">
        <v>1434</v>
      </c>
      <c r="C479" s="28" t="s">
        <v>1432</v>
      </c>
      <c r="D479" s="28">
        <v>23</v>
      </c>
      <c r="E479" s="170">
        <v>3799801.65</v>
      </c>
      <c r="F479" s="28" t="s">
        <v>4055</v>
      </c>
    </row>
    <row r="480" spans="1:6" x14ac:dyDescent="0.25">
      <c r="A480" s="9" t="s">
        <v>1436</v>
      </c>
      <c r="B480" s="28" t="s">
        <v>1437</v>
      </c>
      <c r="C480" s="28" t="s">
        <v>1435</v>
      </c>
      <c r="D480" s="28">
        <v>23</v>
      </c>
      <c r="E480" s="170">
        <v>19162040.76958333</v>
      </c>
      <c r="F480" s="28" t="s">
        <v>4055</v>
      </c>
    </row>
    <row r="481" spans="1:6" x14ac:dyDescent="0.25">
      <c r="A481" s="9" t="s">
        <v>1439</v>
      </c>
      <c r="B481" s="28" t="s">
        <v>1440</v>
      </c>
      <c r="C481" s="28" t="s">
        <v>1438</v>
      </c>
      <c r="D481" s="28">
        <v>23</v>
      </c>
      <c r="E481" s="170">
        <v>10532100.299999999</v>
      </c>
      <c r="F481" s="28" t="s">
        <v>4055</v>
      </c>
    </row>
    <row r="482" spans="1:6" x14ac:dyDescent="0.25">
      <c r="A482" s="9" t="s">
        <v>1442</v>
      </c>
      <c r="B482" s="28" t="s">
        <v>1443</v>
      </c>
      <c r="C482" s="28" t="s">
        <v>1441</v>
      </c>
      <c r="D482" s="28">
        <v>23</v>
      </c>
      <c r="E482" s="170">
        <v>95652.5</v>
      </c>
      <c r="F482" s="28" t="s">
        <v>4055</v>
      </c>
    </row>
    <row r="483" spans="1:6" x14ac:dyDescent="0.25">
      <c r="A483" s="9" t="s">
        <v>1445</v>
      </c>
      <c r="B483" s="28" t="s">
        <v>1446</v>
      </c>
      <c r="C483" s="28" t="s">
        <v>1444</v>
      </c>
      <c r="D483" s="28">
        <v>23</v>
      </c>
      <c r="E483" s="170">
        <v>4715286.6883333335</v>
      </c>
      <c r="F483" s="28" t="s">
        <v>4055</v>
      </c>
    </row>
    <row r="484" spans="1:6" x14ac:dyDescent="0.25">
      <c r="A484" s="9" t="s">
        <v>1448</v>
      </c>
      <c r="B484" s="28" t="s">
        <v>1449</v>
      </c>
      <c r="C484" s="28" t="s">
        <v>1447</v>
      </c>
      <c r="D484" s="28">
        <v>23</v>
      </c>
      <c r="E484" s="170">
        <v>14982.33</v>
      </c>
      <c r="F484" s="28" t="s">
        <v>4055</v>
      </c>
    </row>
    <row r="485" spans="1:6" x14ac:dyDescent="0.25">
      <c r="A485" s="9" t="s">
        <v>1451</v>
      </c>
      <c r="B485" s="28" t="s">
        <v>1452</v>
      </c>
      <c r="C485" s="28" t="s">
        <v>1450</v>
      </c>
      <c r="D485" s="28">
        <v>23</v>
      </c>
      <c r="E485" s="170">
        <v>764882.52333333332</v>
      </c>
      <c r="F485" s="28" t="s">
        <v>4055</v>
      </c>
    </row>
    <row r="486" spans="1:6" x14ac:dyDescent="0.25">
      <c r="A486" s="9" t="s">
        <v>1454</v>
      </c>
      <c r="B486" s="28" t="s">
        <v>1455</v>
      </c>
      <c r="C486" s="28" t="s">
        <v>1453</v>
      </c>
      <c r="D486" s="28">
        <v>23</v>
      </c>
      <c r="E486" s="170">
        <v>158120.39999999997</v>
      </c>
      <c r="F486" s="28" t="s">
        <v>4055</v>
      </c>
    </row>
    <row r="487" spans="1:6" x14ac:dyDescent="0.25">
      <c r="A487" s="9" t="s">
        <v>1457</v>
      </c>
      <c r="B487" s="28" t="s">
        <v>1458</v>
      </c>
      <c r="C487" s="28" t="s">
        <v>1456</v>
      </c>
      <c r="D487" s="28">
        <v>29</v>
      </c>
      <c r="E487" s="170">
        <v>-4610464.4520833334</v>
      </c>
      <c r="F487" s="172" t="s">
        <v>2120</v>
      </c>
    </row>
    <row r="488" spans="1:6" x14ac:dyDescent="0.25">
      <c r="A488" s="9" t="s">
        <v>1457</v>
      </c>
      <c r="B488" s="28" t="s">
        <v>1459</v>
      </c>
      <c r="C488" s="28" t="s">
        <v>4050</v>
      </c>
      <c r="D488" s="28">
        <v>29</v>
      </c>
      <c r="E488" s="170">
        <v>0</v>
      </c>
      <c r="F488" s="172" t="s">
        <v>2120</v>
      </c>
    </row>
    <row r="489" spans="1:6" x14ac:dyDescent="0.25">
      <c r="A489" s="9"/>
      <c r="B489" s="28"/>
      <c r="C489" s="28"/>
      <c r="D489" s="28"/>
      <c r="E489" s="170"/>
    </row>
  </sheetData>
  <autoFilter ref="A8:F488" xr:uid="{F7F788A8-0BA6-4150-A0F9-F5B3A627B798}"/>
  <pageMargins left="0.7" right="0.7" top="0.75" bottom="0.75" header="0.3" footer="0.3"/>
  <pageSetup orientation="portrait" horizontalDpi="0" verticalDpi="0" r:id="rId1"/>
  <headerFooter>
    <oddHeader>&amp;RExh. KTW-4 Walker WP12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FEEB-655F-4352-8114-5031581EA61D}">
  <dimension ref="A1:CD24"/>
  <sheetViews>
    <sheetView zoomScaleNormal="100" workbookViewId="0">
      <pane xSplit="4" ySplit="5" topLeftCell="S6" activePane="bottomRight" state="frozen"/>
      <selection pane="topRight" activeCell="E1" sqref="E1"/>
      <selection pane="bottomLeft" activeCell="A6" sqref="A6"/>
      <selection pane="bottomRight" activeCell="T25" sqref="T25"/>
    </sheetView>
  </sheetViews>
  <sheetFormatPr defaultRowHeight="15" outlineLevelCol="1" x14ac:dyDescent="0.25"/>
  <cols>
    <col min="1" max="1" width="9.140625" style="35"/>
    <col min="2" max="2" width="27.28515625" style="9" bestFit="1" customWidth="1"/>
    <col min="3" max="3" width="14.28515625" style="9" customWidth="1"/>
    <col min="4" max="4" width="14.85546875" style="9" bestFit="1" customWidth="1"/>
    <col min="5" max="14" width="18.28515625" style="64" hidden="1" customWidth="1" outlineLevel="1"/>
    <col min="15" max="15" width="18.28515625" style="64" customWidth="1" collapsed="1"/>
    <col min="16" max="26" width="18.28515625" style="64" customWidth="1"/>
    <col min="27" max="27" width="17.85546875" style="64" customWidth="1"/>
    <col min="28" max="28" width="8.140625" style="64" customWidth="1"/>
    <col min="29" max="82" width="9.140625" style="35"/>
    <col min="83" max="16384" width="9.140625" style="64"/>
  </cols>
  <sheetData>
    <row r="1" spans="1:27" x14ac:dyDescent="0.25">
      <c r="B1" s="83" t="s">
        <v>1563</v>
      </c>
      <c r="Y1" s="79"/>
    </row>
    <row r="2" spans="1:27" s="35" customFormat="1" ht="15.75" thickBot="1" x14ac:dyDescent="0.3">
      <c r="A2" s="35">
        <v>1</v>
      </c>
      <c r="B2" s="72">
        <v>2</v>
      </c>
      <c r="C2" s="52">
        <v>3</v>
      </c>
      <c r="D2" s="52">
        <v>4</v>
      </c>
      <c r="E2" s="80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  <c r="M2" s="35">
        <v>13</v>
      </c>
      <c r="N2" s="35">
        <v>14</v>
      </c>
      <c r="O2" s="35">
        <v>15</v>
      </c>
      <c r="P2" s="35">
        <v>16</v>
      </c>
      <c r="Q2" s="35">
        <v>17</v>
      </c>
      <c r="R2" s="35">
        <v>18</v>
      </c>
      <c r="S2" s="35">
        <v>19</v>
      </c>
      <c r="T2" s="35">
        <v>20</v>
      </c>
      <c r="U2" s="35">
        <v>21</v>
      </c>
      <c r="V2" s="35">
        <v>22</v>
      </c>
      <c r="W2" s="35">
        <v>23</v>
      </c>
      <c r="X2" s="35">
        <v>24</v>
      </c>
      <c r="Y2" s="35">
        <v>25</v>
      </c>
      <c r="Z2" s="35">
        <v>26</v>
      </c>
    </row>
    <row r="3" spans="1:27" ht="15.75" thickBot="1" x14ac:dyDescent="0.3">
      <c r="B3" s="265"/>
      <c r="C3" s="266"/>
      <c r="D3" s="84"/>
      <c r="E3" s="51" t="s">
        <v>1564</v>
      </c>
      <c r="F3" s="51" t="s">
        <v>1564</v>
      </c>
      <c r="G3" s="51" t="s">
        <v>1564</v>
      </c>
      <c r="H3" s="51" t="s">
        <v>1564</v>
      </c>
      <c r="I3" s="51" t="s">
        <v>1564</v>
      </c>
      <c r="J3" s="51" t="s">
        <v>1564</v>
      </c>
      <c r="K3" s="51" t="s">
        <v>1564</v>
      </c>
      <c r="L3" s="51" t="s">
        <v>1564</v>
      </c>
      <c r="M3" s="51" t="s">
        <v>1564</v>
      </c>
      <c r="N3" s="51" t="s">
        <v>1564</v>
      </c>
      <c r="O3" s="51" t="s">
        <v>1564</v>
      </c>
      <c r="P3" s="51" t="s">
        <v>1564</v>
      </c>
      <c r="Q3" s="51" t="s">
        <v>1564</v>
      </c>
      <c r="R3" s="51" t="s">
        <v>1564</v>
      </c>
      <c r="S3" s="51" t="s">
        <v>1564</v>
      </c>
      <c r="T3" s="66" t="s">
        <v>1564</v>
      </c>
      <c r="U3" s="66" t="s">
        <v>1564</v>
      </c>
      <c r="V3" s="66" t="s">
        <v>1564</v>
      </c>
      <c r="W3" s="51" t="s">
        <v>1564</v>
      </c>
      <c r="X3" s="51" t="s">
        <v>1564</v>
      </c>
      <c r="Y3" s="51" t="s">
        <v>1564</v>
      </c>
      <c r="Z3" s="51" t="s">
        <v>1564</v>
      </c>
      <c r="AA3" s="66" t="s">
        <v>1564</v>
      </c>
    </row>
    <row r="4" spans="1:27" ht="15.75" thickBot="1" x14ac:dyDescent="0.3">
      <c r="B4" s="267"/>
      <c r="C4" s="268"/>
      <c r="D4" s="84" t="s">
        <v>1565</v>
      </c>
      <c r="E4" s="66" t="s">
        <v>2734</v>
      </c>
      <c r="F4" s="66" t="s">
        <v>2735</v>
      </c>
      <c r="G4" s="66" t="s">
        <v>2736</v>
      </c>
      <c r="H4" s="66" t="s">
        <v>2818</v>
      </c>
      <c r="I4" s="66" t="s">
        <v>2819</v>
      </c>
      <c r="J4" s="66" t="s">
        <v>2820</v>
      </c>
      <c r="K4" s="66" t="s">
        <v>2919</v>
      </c>
      <c r="L4" s="66" t="s">
        <v>2920</v>
      </c>
      <c r="M4" s="66" t="s">
        <v>2921</v>
      </c>
      <c r="N4" s="66" t="s">
        <v>2926</v>
      </c>
      <c r="O4" s="66" t="s">
        <v>2927</v>
      </c>
      <c r="P4" s="66" t="s">
        <v>2928</v>
      </c>
      <c r="Q4" s="66" t="s">
        <v>3895</v>
      </c>
      <c r="R4" s="66" t="s">
        <v>3896</v>
      </c>
      <c r="S4" s="66" t="s">
        <v>3897</v>
      </c>
      <c r="T4" s="51" t="s">
        <v>3930</v>
      </c>
      <c r="U4" s="51" t="s">
        <v>3931</v>
      </c>
      <c r="V4" s="51" t="s">
        <v>3932</v>
      </c>
      <c r="W4" s="66" t="s">
        <v>3983</v>
      </c>
      <c r="X4" s="66" t="s">
        <v>3984</v>
      </c>
      <c r="Y4" s="66" t="s">
        <v>3985</v>
      </c>
      <c r="Z4" s="66"/>
      <c r="AA4" s="20" t="s">
        <v>1566</v>
      </c>
    </row>
    <row r="5" spans="1:27" ht="15.75" thickBot="1" x14ac:dyDescent="0.3">
      <c r="B5" s="274" t="s">
        <v>1567</v>
      </c>
      <c r="C5" s="275"/>
      <c r="D5" s="51" t="s">
        <v>1568</v>
      </c>
      <c r="E5" s="65" t="s">
        <v>1569</v>
      </c>
      <c r="F5" s="65" t="s">
        <v>1569</v>
      </c>
      <c r="G5" s="65" t="s">
        <v>1569</v>
      </c>
      <c r="H5" s="65" t="s">
        <v>1569</v>
      </c>
      <c r="I5" s="65" t="s">
        <v>1569</v>
      </c>
      <c r="J5" s="65" t="s">
        <v>1569</v>
      </c>
      <c r="K5" s="65" t="s">
        <v>1569</v>
      </c>
      <c r="L5" s="65" t="s">
        <v>1569</v>
      </c>
      <c r="M5" s="65" t="s">
        <v>1569</v>
      </c>
      <c r="N5" s="65" t="s">
        <v>1569</v>
      </c>
      <c r="O5" s="65" t="s">
        <v>1569</v>
      </c>
      <c r="P5" s="65" t="s">
        <v>1569</v>
      </c>
      <c r="Q5" s="65" t="s">
        <v>1569</v>
      </c>
      <c r="R5" s="65" t="s">
        <v>1569</v>
      </c>
      <c r="S5" s="65" t="s">
        <v>1569</v>
      </c>
      <c r="T5" s="65"/>
      <c r="U5" s="65"/>
      <c r="V5" s="65"/>
      <c r="W5" s="65"/>
      <c r="X5" s="65"/>
      <c r="Y5" s="65"/>
      <c r="Z5" s="65"/>
      <c r="AA5" s="21" t="s">
        <v>1569</v>
      </c>
    </row>
    <row r="6" spans="1:27" ht="15.75" thickBot="1" x14ac:dyDescent="0.3">
      <c r="A6" s="57" t="s">
        <v>0</v>
      </c>
      <c r="B6" s="276" t="s">
        <v>1566</v>
      </c>
      <c r="C6" s="277"/>
      <c r="D6" s="278"/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/>
      <c r="U6" s="67"/>
      <c r="V6" s="67"/>
      <c r="W6" s="67"/>
      <c r="X6" s="67"/>
      <c r="Y6" s="67"/>
      <c r="Z6" s="67"/>
      <c r="AA6" s="67">
        <v>0</v>
      </c>
    </row>
    <row r="7" spans="1:27" ht="15.75" thickBot="1" x14ac:dyDescent="0.3">
      <c r="A7" s="22" t="str">
        <f t="shared" ref="A7:A11" si="0">RIGHT(C7,6)</f>
        <v>101601</v>
      </c>
      <c r="B7" s="59" t="s">
        <v>2739</v>
      </c>
      <c r="C7" s="76" t="s">
        <v>2740</v>
      </c>
      <c r="D7" s="58" t="s">
        <v>4</v>
      </c>
      <c r="E7" s="68">
        <v>180888.94</v>
      </c>
      <c r="F7" s="68">
        <v>180888.94</v>
      </c>
      <c r="G7" s="68">
        <v>180888.94</v>
      </c>
      <c r="H7" s="68">
        <v>180888.94</v>
      </c>
      <c r="I7" s="68">
        <v>260859.94</v>
      </c>
      <c r="J7" s="68">
        <v>260859.94</v>
      </c>
      <c r="K7" s="68">
        <v>260859.94</v>
      </c>
      <c r="L7" s="68">
        <v>260859.94</v>
      </c>
      <c r="M7" s="68">
        <v>260859.94</v>
      </c>
      <c r="N7" s="68">
        <v>260859.94</v>
      </c>
      <c r="O7" s="68">
        <v>260859.94</v>
      </c>
      <c r="P7" s="68">
        <v>452618.94</v>
      </c>
      <c r="Q7" s="68">
        <v>452618.94</v>
      </c>
      <c r="R7" s="68">
        <v>626150.93999999994</v>
      </c>
      <c r="S7" s="68">
        <v>686015.94</v>
      </c>
      <c r="T7" s="114">
        <v>686015.94</v>
      </c>
      <c r="U7" s="114">
        <v>716566.94</v>
      </c>
      <c r="V7" s="114">
        <v>849283.94</v>
      </c>
      <c r="W7" s="114">
        <v>849283.94</v>
      </c>
      <c r="X7" s="114">
        <v>849283.94</v>
      </c>
      <c r="Y7" s="114">
        <v>1063757.94</v>
      </c>
      <c r="Z7" s="68"/>
      <c r="AA7" s="67"/>
    </row>
    <row r="8" spans="1:27" ht="15.75" thickBot="1" x14ac:dyDescent="0.3">
      <c r="A8" s="22" t="str">
        <f t="shared" si="0"/>
        <v>101501</v>
      </c>
      <c r="B8" s="75" t="s">
        <v>2821</v>
      </c>
      <c r="C8" s="76" t="s">
        <v>2822</v>
      </c>
      <c r="D8" s="58" t="s">
        <v>4</v>
      </c>
      <c r="E8" s="69"/>
      <c r="F8" s="69"/>
      <c r="G8" s="69"/>
      <c r="H8" s="69">
        <v>0</v>
      </c>
      <c r="I8" s="69">
        <v>0</v>
      </c>
      <c r="J8" s="69">
        <v>-146485835</v>
      </c>
      <c r="K8" s="69">
        <v>-148773000</v>
      </c>
      <c r="L8" s="69">
        <v>-148773000</v>
      </c>
      <c r="M8" s="69">
        <v>-146816356.71000001</v>
      </c>
      <c r="N8" s="69">
        <v>-148773000</v>
      </c>
      <c r="O8" s="69">
        <v>-148773000</v>
      </c>
      <c r="P8" s="69">
        <v>-146485853.63</v>
      </c>
      <c r="Q8" s="69">
        <v>-148773000</v>
      </c>
      <c r="R8" s="69">
        <v>-148773000</v>
      </c>
      <c r="S8" s="69">
        <v>-148308811.09999999</v>
      </c>
      <c r="T8" s="115">
        <v>-148773000</v>
      </c>
      <c r="U8" s="115">
        <v>-148773000</v>
      </c>
      <c r="V8" s="115">
        <v>-148773000</v>
      </c>
      <c r="W8" s="115">
        <v>-148773000</v>
      </c>
      <c r="X8" s="115">
        <v>-148773000</v>
      </c>
      <c r="Y8" s="115">
        <v>-148773000</v>
      </c>
      <c r="Z8" s="69"/>
      <c r="AA8" s="67"/>
    </row>
    <row r="9" spans="1:27" ht="15.75" thickBot="1" x14ac:dyDescent="0.3">
      <c r="A9" s="22" t="str">
        <f t="shared" si="0"/>
        <v>108005</v>
      </c>
      <c r="B9" s="75" t="s">
        <v>2825</v>
      </c>
      <c r="C9" s="76" t="s">
        <v>2826</v>
      </c>
      <c r="D9" s="58" t="s">
        <v>4</v>
      </c>
      <c r="E9" s="68"/>
      <c r="F9" s="68"/>
      <c r="G9" s="68"/>
      <c r="H9" s="68">
        <v>0</v>
      </c>
      <c r="I9" s="68">
        <v>0</v>
      </c>
      <c r="J9" s="68">
        <v>8657.41</v>
      </c>
      <c r="K9" s="68">
        <v>14627.43</v>
      </c>
      <c r="L9" s="68">
        <v>20600.28</v>
      </c>
      <c r="M9" s="68">
        <v>26384.02</v>
      </c>
      <c r="N9" s="68">
        <v>32364.240000000002</v>
      </c>
      <c r="O9" s="68">
        <v>38158.980000000003</v>
      </c>
      <c r="P9" s="68">
        <v>44150.2</v>
      </c>
      <c r="Q9" s="68">
        <v>50140.37</v>
      </c>
      <c r="R9" s="68">
        <v>55745.95</v>
      </c>
      <c r="S9" s="68">
        <v>61744.23</v>
      </c>
      <c r="T9" s="69">
        <v>67550.84</v>
      </c>
      <c r="U9" s="69">
        <v>73552.25</v>
      </c>
      <c r="V9" s="69">
        <v>79375.03</v>
      </c>
      <c r="W9" s="68">
        <v>85392.59</v>
      </c>
      <c r="X9" s="68">
        <v>91411.41</v>
      </c>
      <c r="Y9" s="68">
        <v>97238.35</v>
      </c>
      <c r="Z9" s="68"/>
      <c r="AA9" s="67"/>
    </row>
    <row r="10" spans="1:27" ht="15.75" thickBot="1" x14ac:dyDescent="0.3">
      <c r="A10" s="22" t="str">
        <f t="shared" si="0"/>
        <v>108016</v>
      </c>
      <c r="B10" s="75" t="s">
        <v>2827</v>
      </c>
      <c r="C10" s="76" t="s">
        <v>2828</v>
      </c>
      <c r="D10" s="58" t="s">
        <v>4</v>
      </c>
      <c r="E10" s="68"/>
      <c r="F10" s="68"/>
      <c r="G10" s="68"/>
      <c r="H10" s="68">
        <v>0</v>
      </c>
      <c r="I10" s="68">
        <v>-110407.35</v>
      </c>
      <c r="J10" s="68">
        <v>-396015.61</v>
      </c>
      <c r="K10" s="68">
        <v>-660621.39</v>
      </c>
      <c r="L10" s="68">
        <v>-925553.48</v>
      </c>
      <c r="M10" s="68">
        <v>-1190682.8</v>
      </c>
      <c r="N10" s="68">
        <v>-1456115.75</v>
      </c>
      <c r="O10" s="68">
        <v>-1722397.66</v>
      </c>
      <c r="P10" s="68">
        <v>-1989763.68</v>
      </c>
      <c r="Q10" s="68">
        <v>-2257232.4700000002</v>
      </c>
      <c r="R10" s="68">
        <v>-2524756.91</v>
      </c>
      <c r="S10" s="68">
        <v>-2792563.02</v>
      </c>
      <c r="T10" s="69">
        <v>-3060654.43</v>
      </c>
      <c r="U10" s="69">
        <v>-3328786.4</v>
      </c>
      <c r="V10" s="69">
        <v>-3597525.22</v>
      </c>
      <c r="W10" s="68">
        <v>-3866845.7</v>
      </c>
      <c r="X10" s="68">
        <v>-4136189.33</v>
      </c>
      <c r="Y10" s="68">
        <v>-4405588.18</v>
      </c>
      <c r="Z10" s="68"/>
      <c r="AA10" s="67"/>
    </row>
    <row r="11" spans="1:27" ht="15.75" thickBot="1" x14ac:dyDescent="0.3">
      <c r="A11" s="22" t="str">
        <f t="shared" si="0"/>
        <v>108501</v>
      </c>
      <c r="B11" s="75" t="s">
        <v>2829</v>
      </c>
      <c r="C11" s="76" t="s">
        <v>2830</v>
      </c>
      <c r="D11" s="58" t="s">
        <v>4</v>
      </c>
      <c r="E11" s="68"/>
      <c r="F11" s="68"/>
      <c r="G11" s="68"/>
      <c r="H11" s="68">
        <v>0</v>
      </c>
      <c r="I11" s="68">
        <v>0</v>
      </c>
      <c r="J11" s="68">
        <v>449704</v>
      </c>
      <c r="K11" s="68">
        <v>449704</v>
      </c>
      <c r="L11" s="68">
        <v>449704</v>
      </c>
      <c r="M11" s="68">
        <v>1419700.19</v>
      </c>
      <c r="N11" s="68">
        <v>1419700.19</v>
      </c>
      <c r="O11" s="68">
        <v>1419700.19</v>
      </c>
      <c r="P11" s="68">
        <v>2389696.38</v>
      </c>
      <c r="Q11" s="68">
        <v>2389696.38</v>
      </c>
      <c r="R11" s="68">
        <v>2389696.38</v>
      </c>
      <c r="S11" s="68">
        <v>3359692.57</v>
      </c>
      <c r="T11" s="69">
        <v>3359692.57</v>
      </c>
      <c r="U11" s="69">
        <v>3359692.57</v>
      </c>
      <c r="V11" s="69">
        <v>4329688.76</v>
      </c>
      <c r="W11" s="68">
        <v>4329688.76</v>
      </c>
      <c r="X11" s="68">
        <v>4329688.76</v>
      </c>
      <c r="Y11" s="68">
        <v>5299684.95</v>
      </c>
      <c r="Z11" s="68"/>
      <c r="AA11" s="67"/>
    </row>
    <row r="12" spans="1:27" ht="15.75" thickBot="1" x14ac:dyDescent="0.3">
      <c r="A12" s="22" t="str">
        <f t="shared" ref="A12" si="1">RIGHT(C12,6)</f>
        <v>164013</v>
      </c>
      <c r="B12" s="59" t="s">
        <v>1469</v>
      </c>
      <c r="C12" s="76" t="s">
        <v>1470</v>
      </c>
      <c r="D12" s="58" t="s">
        <v>4</v>
      </c>
      <c r="E12" s="68">
        <v>171453.46</v>
      </c>
      <c r="F12" s="68">
        <v>171453.46</v>
      </c>
      <c r="G12" s="68">
        <v>171453.46</v>
      </c>
      <c r="H12" s="68">
        <v>171453.46</v>
      </c>
      <c r="I12" s="68">
        <v>171453.46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/>
      <c r="AA12" s="67"/>
    </row>
    <row r="13" spans="1:27" ht="15.75" thickBot="1" x14ac:dyDescent="0.3">
      <c r="A13" s="22" t="str">
        <f t="shared" ref="A13:A14" si="2">RIGHT(C13,6)</f>
        <v>172502</v>
      </c>
      <c r="B13" s="59" t="s">
        <v>2833</v>
      </c>
      <c r="C13" s="76" t="s">
        <v>2834</v>
      </c>
      <c r="D13" s="58" t="s">
        <v>4</v>
      </c>
      <c r="E13" s="69"/>
      <c r="F13" s="69"/>
      <c r="G13" s="69"/>
      <c r="H13" s="69">
        <v>0</v>
      </c>
      <c r="I13" s="69">
        <v>0</v>
      </c>
      <c r="J13" s="69">
        <v>5699885</v>
      </c>
      <c r="K13" s="69">
        <v>5699885</v>
      </c>
      <c r="L13" s="69">
        <v>5699885</v>
      </c>
      <c r="M13" s="69">
        <v>5493566.9100000001</v>
      </c>
      <c r="N13" s="69">
        <v>5493566.9100000001</v>
      </c>
      <c r="O13" s="69">
        <v>5493566.9100000001</v>
      </c>
      <c r="P13" s="69">
        <v>5287248.54</v>
      </c>
      <c r="Q13" s="69">
        <v>5287248.54</v>
      </c>
      <c r="R13" s="69">
        <v>5287248.54</v>
      </c>
      <c r="S13" s="69">
        <v>5215757.33</v>
      </c>
      <c r="T13" s="115">
        <v>5215757.33</v>
      </c>
      <c r="U13" s="115">
        <v>5215757.33</v>
      </c>
      <c r="V13" s="115">
        <v>5167095.09</v>
      </c>
      <c r="W13" s="115">
        <v>5167095.09</v>
      </c>
      <c r="X13" s="115">
        <v>5167095.09</v>
      </c>
      <c r="Y13" s="115">
        <v>5110159.92</v>
      </c>
      <c r="Z13" s="69"/>
      <c r="AA13" s="67"/>
    </row>
    <row r="14" spans="1:27" ht="15.75" thickBot="1" x14ac:dyDescent="0.3">
      <c r="A14" s="22" t="str">
        <f t="shared" si="2"/>
        <v>186033</v>
      </c>
      <c r="B14" s="59" t="s">
        <v>2835</v>
      </c>
      <c r="C14" s="76" t="s">
        <v>2836</v>
      </c>
      <c r="D14" s="58" t="s">
        <v>4</v>
      </c>
      <c r="E14" s="69"/>
      <c r="F14" s="69"/>
      <c r="G14" s="69"/>
      <c r="H14" s="69">
        <v>0</v>
      </c>
      <c r="I14" s="69">
        <v>0</v>
      </c>
      <c r="J14" s="69">
        <v>1420643</v>
      </c>
      <c r="K14" s="69">
        <v>1420643</v>
      </c>
      <c r="L14" s="69">
        <v>1420643</v>
      </c>
      <c r="M14" s="69">
        <v>1420643</v>
      </c>
      <c r="N14" s="69">
        <v>1420643</v>
      </c>
      <c r="O14" s="69">
        <v>1420643</v>
      </c>
      <c r="P14" s="69">
        <v>1404295</v>
      </c>
      <c r="Q14" s="69">
        <v>1404295</v>
      </c>
      <c r="R14" s="69">
        <v>1404295</v>
      </c>
      <c r="S14" s="69">
        <v>1386378</v>
      </c>
      <c r="T14" s="68">
        <v>1386378</v>
      </c>
      <c r="U14" s="68">
        <v>1386378</v>
      </c>
      <c r="V14" s="68">
        <v>1386378</v>
      </c>
      <c r="W14" s="69">
        <v>1386378</v>
      </c>
      <c r="X14" s="69">
        <v>1386378</v>
      </c>
      <c r="Y14" s="69">
        <v>1386378</v>
      </c>
      <c r="Z14" s="69"/>
      <c r="AA14" s="67"/>
    </row>
    <row r="15" spans="1:27" ht="15.75" thickBot="1" x14ac:dyDescent="0.3">
      <c r="A15" s="22" t="str">
        <f t="shared" ref="A15" si="3">RIGHT(C15,6)</f>
        <v>172501</v>
      </c>
      <c r="B15" s="74" t="s">
        <v>2840</v>
      </c>
      <c r="C15" s="76" t="s">
        <v>2841</v>
      </c>
      <c r="D15" s="58" t="s">
        <v>4</v>
      </c>
      <c r="E15" s="68"/>
      <c r="F15" s="68"/>
      <c r="G15" s="68"/>
      <c r="H15" s="68">
        <v>0</v>
      </c>
      <c r="I15" s="68">
        <v>0</v>
      </c>
      <c r="J15" s="68">
        <v>147927056</v>
      </c>
      <c r="K15" s="68">
        <v>150214221</v>
      </c>
      <c r="L15" s="68">
        <v>150214221</v>
      </c>
      <c r="M15" s="68">
        <v>146987461.13</v>
      </c>
      <c r="N15" s="68">
        <v>148944104.41999999</v>
      </c>
      <c r="O15" s="68">
        <v>148944104.41999999</v>
      </c>
      <c r="P15" s="68">
        <v>145412438.03</v>
      </c>
      <c r="Q15" s="68">
        <v>147699584.40000001</v>
      </c>
      <c r="R15" s="68">
        <v>147699584.40000001</v>
      </c>
      <c r="S15" s="68">
        <v>146070723.03999999</v>
      </c>
      <c r="T15" s="69">
        <v>146534911.94</v>
      </c>
      <c r="U15" s="69">
        <v>146534911.94</v>
      </c>
      <c r="V15" s="69">
        <v>145372128.56999999</v>
      </c>
      <c r="W15" s="68">
        <v>145372128.56999999</v>
      </c>
      <c r="X15" s="68">
        <v>145372128.56999999</v>
      </c>
      <c r="Y15" s="68">
        <v>144165826.63999999</v>
      </c>
      <c r="Z15" s="68"/>
      <c r="AA15" s="67"/>
    </row>
    <row r="16" spans="1:27" ht="15.75" thickBot="1" x14ac:dyDescent="0.3">
      <c r="A16" s="22" t="str">
        <f t="shared" ref="A16" si="4">RIGHT(C16,6)</f>
        <v>254400</v>
      </c>
      <c r="B16" s="59" t="s">
        <v>2906</v>
      </c>
      <c r="C16" s="76" t="s">
        <v>2870</v>
      </c>
      <c r="D16" s="58" t="s">
        <v>4</v>
      </c>
      <c r="E16" s="68"/>
      <c r="F16" s="68"/>
      <c r="G16" s="68"/>
      <c r="H16" s="68"/>
      <c r="I16" s="68"/>
      <c r="J16" s="68">
        <v>-1494818</v>
      </c>
      <c r="K16" s="68">
        <v>0</v>
      </c>
      <c r="L16" s="68">
        <v>0</v>
      </c>
      <c r="M16" s="68">
        <v>-1281699.99</v>
      </c>
      <c r="N16" s="68">
        <v>0</v>
      </c>
      <c r="O16" s="68">
        <v>0</v>
      </c>
      <c r="P16" s="68">
        <v>-1068502.42</v>
      </c>
      <c r="Q16" s="68">
        <v>0</v>
      </c>
      <c r="R16" s="68">
        <v>0</v>
      </c>
      <c r="S16" s="68">
        <v>-990132.01</v>
      </c>
      <c r="T16" s="68">
        <v>0</v>
      </c>
      <c r="U16" s="68">
        <v>0</v>
      </c>
      <c r="V16" s="68">
        <v>-934395.03</v>
      </c>
      <c r="W16" s="68">
        <v>0</v>
      </c>
      <c r="X16" s="68">
        <v>0</v>
      </c>
      <c r="Y16" s="68">
        <v>-869994.09</v>
      </c>
      <c r="Z16" s="68"/>
      <c r="AA16" s="67"/>
    </row>
    <row r="17" spans="1:27" ht="15.75" thickBot="1" x14ac:dyDescent="0.3">
      <c r="A17" s="22" t="str">
        <f t="shared" ref="A17:A23" si="5">RIGHT(C17,6)</f>
        <v>283041</v>
      </c>
      <c r="B17" s="59" t="s">
        <v>2861</v>
      </c>
      <c r="C17" s="76" t="s">
        <v>2862</v>
      </c>
      <c r="D17" s="58" t="s">
        <v>4</v>
      </c>
      <c r="E17" s="68"/>
      <c r="F17" s="68"/>
      <c r="G17" s="68"/>
      <c r="H17" s="68">
        <v>0</v>
      </c>
      <c r="I17" s="68">
        <v>-242777</v>
      </c>
      <c r="J17" s="68">
        <v>-1406340</v>
      </c>
      <c r="K17" s="68">
        <v>-2880723</v>
      </c>
      <c r="L17" s="68">
        <v>-4439923</v>
      </c>
      <c r="M17" s="68">
        <v>-4844183</v>
      </c>
      <c r="N17" s="68">
        <v>-6388957</v>
      </c>
      <c r="O17" s="68">
        <v>-8009620</v>
      </c>
      <c r="P17" s="68">
        <v>-9596020</v>
      </c>
      <c r="Q17" s="68">
        <v>-9678507</v>
      </c>
      <c r="R17" s="68">
        <v>-9759676</v>
      </c>
      <c r="S17" s="68">
        <v>-9807919</v>
      </c>
      <c r="T17" s="69">
        <v>-9883890</v>
      </c>
      <c r="U17" s="69">
        <v>-9957292</v>
      </c>
      <c r="V17" s="69">
        <v>-9853315</v>
      </c>
      <c r="W17" s="68">
        <v>-9895400</v>
      </c>
      <c r="X17" s="68">
        <v>-9938638</v>
      </c>
      <c r="Y17" s="68">
        <v>-9841445</v>
      </c>
      <c r="Z17" s="68"/>
      <c r="AA17" s="67"/>
    </row>
    <row r="18" spans="1:27" ht="15.75" thickBot="1" x14ac:dyDescent="0.3">
      <c r="A18" s="22" t="str">
        <f t="shared" si="5"/>
        <v>283042</v>
      </c>
      <c r="B18" s="59" t="s">
        <v>2863</v>
      </c>
      <c r="C18" s="76" t="s">
        <v>2864</v>
      </c>
      <c r="D18" s="58" t="s">
        <v>4</v>
      </c>
      <c r="E18" s="69"/>
      <c r="F18" s="69"/>
      <c r="G18" s="69"/>
      <c r="H18" s="69">
        <v>0</v>
      </c>
      <c r="I18" s="69">
        <v>-86066</v>
      </c>
      <c r="J18" s="69">
        <v>-498555</v>
      </c>
      <c r="K18" s="69">
        <v>-1021232</v>
      </c>
      <c r="L18" s="69">
        <v>-1573977</v>
      </c>
      <c r="M18" s="69">
        <v>-1717290</v>
      </c>
      <c r="N18" s="69">
        <v>-2264921</v>
      </c>
      <c r="O18" s="69">
        <v>-2839455</v>
      </c>
      <c r="P18" s="69">
        <v>-3401842</v>
      </c>
      <c r="Q18" s="69">
        <v>-3431084</v>
      </c>
      <c r="R18" s="69">
        <v>-3459859</v>
      </c>
      <c r="S18" s="69">
        <v>-3476961</v>
      </c>
      <c r="T18" s="68">
        <v>-3503893</v>
      </c>
      <c r="U18" s="68">
        <v>-3529914</v>
      </c>
      <c r="V18" s="68">
        <v>-3493053</v>
      </c>
      <c r="W18" s="69">
        <v>-3507972</v>
      </c>
      <c r="X18" s="69">
        <v>-3523300</v>
      </c>
      <c r="Y18" s="69">
        <v>-3488844</v>
      </c>
      <c r="Z18" s="69"/>
      <c r="AA18" s="67"/>
    </row>
    <row r="19" spans="1:27" ht="15.75" thickBot="1" x14ac:dyDescent="0.3">
      <c r="A19" s="22" t="str">
        <f t="shared" si="5"/>
        <v>283043</v>
      </c>
      <c r="B19" s="59" t="s">
        <v>2865</v>
      </c>
      <c r="C19" s="76" t="s">
        <v>2866</v>
      </c>
      <c r="D19" s="58" t="s">
        <v>4</v>
      </c>
      <c r="E19" s="68"/>
      <c r="F19" s="68"/>
      <c r="G19" s="68"/>
      <c r="H19" s="68">
        <v>0</v>
      </c>
      <c r="I19" s="68">
        <v>0</v>
      </c>
      <c r="J19" s="68">
        <v>-1048828</v>
      </c>
      <c r="K19" s="68">
        <v>-1048828</v>
      </c>
      <c r="L19" s="68">
        <v>-1048828</v>
      </c>
      <c r="M19" s="68">
        <v>-1048828</v>
      </c>
      <c r="N19" s="68">
        <v>-1048828</v>
      </c>
      <c r="O19" s="68">
        <v>-1048828</v>
      </c>
      <c r="P19" s="68">
        <v>-1036759</v>
      </c>
      <c r="Q19" s="68">
        <v>-1036759</v>
      </c>
      <c r="R19" s="68">
        <v>-1036759</v>
      </c>
      <c r="S19" s="68">
        <v>-1023531</v>
      </c>
      <c r="T19" s="69">
        <v>-1023531</v>
      </c>
      <c r="U19" s="69">
        <v>-1023531</v>
      </c>
      <c r="V19" s="69">
        <v>-1023531</v>
      </c>
      <c r="W19" s="68">
        <v>-1023531</v>
      </c>
      <c r="X19" s="68">
        <v>-1023531</v>
      </c>
      <c r="Y19" s="68">
        <v>-1023531</v>
      </c>
      <c r="Z19" s="68"/>
      <c r="AA19" s="67"/>
    </row>
    <row r="20" spans="1:27" ht="15.75" thickBot="1" x14ac:dyDescent="0.3">
      <c r="A20" s="22" t="str">
        <f t="shared" si="5"/>
        <v>283044</v>
      </c>
      <c r="B20" s="59" t="s">
        <v>2863</v>
      </c>
      <c r="C20" s="76" t="s">
        <v>2867</v>
      </c>
      <c r="D20" s="58" t="s">
        <v>4</v>
      </c>
      <c r="E20" s="69"/>
      <c r="F20" s="69"/>
      <c r="G20" s="69"/>
      <c r="H20" s="69">
        <v>0</v>
      </c>
      <c r="I20" s="69">
        <v>0</v>
      </c>
      <c r="J20" s="69">
        <v>-371815</v>
      </c>
      <c r="K20" s="69">
        <v>-371815</v>
      </c>
      <c r="L20" s="69">
        <v>-371815</v>
      </c>
      <c r="M20" s="69">
        <v>-371815</v>
      </c>
      <c r="N20" s="69">
        <v>-371815</v>
      </c>
      <c r="O20" s="69">
        <v>-371815</v>
      </c>
      <c r="P20" s="69">
        <v>-367536</v>
      </c>
      <c r="Q20" s="69">
        <v>-367536</v>
      </c>
      <c r="R20" s="69">
        <v>-367536</v>
      </c>
      <c r="S20" s="69">
        <v>-362847</v>
      </c>
      <c r="T20" s="68">
        <v>-362847</v>
      </c>
      <c r="U20" s="68">
        <v>-362847</v>
      </c>
      <c r="V20" s="68">
        <v>-362847</v>
      </c>
      <c r="W20" s="69">
        <v>-362847</v>
      </c>
      <c r="X20" s="69">
        <v>-362847</v>
      </c>
      <c r="Y20" s="69">
        <v>-362847</v>
      </c>
      <c r="Z20" s="69"/>
      <c r="AA20" s="67"/>
    </row>
    <row r="21" spans="1:27" ht="15.75" thickBot="1" x14ac:dyDescent="0.3">
      <c r="A21" s="22" t="str">
        <f t="shared" si="5"/>
        <v>254002</v>
      </c>
      <c r="B21" s="59" t="s">
        <v>1243</v>
      </c>
      <c r="C21" s="76" t="s">
        <v>1244</v>
      </c>
      <c r="D21" s="58" t="s">
        <v>4</v>
      </c>
      <c r="E21" s="68">
        <v>-1130539.06</v>
      </c>
      <c r="F21" s="68">
        <v>-1244344.52</v>
      </c>
      <c r="G21" s="68">
        <v>-1247665.19</v>
      </c>
      <c r="H21" s="68">
        <v>-1266052.18</v>
      </c>
      <c r="I21" s="68">
        <v>-1290330.1499999999</v>
      </c>
      <c r="J21" s="68">
        <v>-1269691.7</v>
      </c>
      <c r="K21" s="68">
        <v>-1269691.7</v>
      </c>
      <c r="L21" s="68">
        <v>-1269691.7</v>
      </c>
      <c r="M21" s="68">
        <v>-1290845.45</v>
      </c>
      <c r="N21" s="68">
        <v>-1290845.45</v>
      </c>
      <c r="O21" s="68">
        <v>0</v>
      </c>
      <c r="P21" s="68">
        <v>0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7"/>
    </row>
    <row r="22" spans="1:27" ht="15.75" thickBot="1" x14ac:dyDescent="0.3">
      <c r="A22" s="22" t="str">
        <f t="shared" si="5"/>
        <v>254003</v>
      </c>
      <c r="B22" s="59" t="s">
        <v>2977</v>
      </c>
      <c r="C22" s="76" t="s">
        <v>2978</v>
      </c>
      <c r="D22" s="58" t="s">
        <v>4</v>
      </c>
      <c r="E22" s="69"/>
      <c r="F22" s="69"/>
      <c r="G22" s="69"/>
      <c r="H22" s="69"/>
      <c r="I22" s="69"/>
      <c r="J22" s="69"/>
      <c r="K22" s="69"/>
      <c r="L22" s="69"/>
      <c r="M22" s="69"/>
      <c r="N22" s="69">
        <v>0</v>
      </c>
      <c r="O22" s="69">
        <v>-1240921.24</v>
      </c>
      <c r="P22" s="69">
        <v>-1056576.2</v>
      </c>
      <c r="Q22" s="69">
        <v>-855381.18</v>
      </c>
      <c r="R22" s="69">
        <v>-686148.32</v>
      </c>
      <c r="S22" s="69">
        <v>-524130.75</v>
      </c>
      <c r="T22" s="69">
        <v>-399311.58</v>
      </c>
      <c r="U22" s="69">
        <v>-330694.90000000002</v>
      </c>
      <c r="V22" s="69">
        <v>-277149.75</v>
      </c>
      <c r="W22" s="69">
        <v>-236256.63</v>
      </c>
      <c r="X22" s="69">
        <v>-203575.97</v>
      </c>
      <c r="Y22" s="69">
        <v>-169605.95</v>
      </c>
      <c r="Z22" s="69"/>
      <c r="AA22" s="67"/>
    </row>
    <row r="23" spans="1:27" ht="15.75" thickBot="1" x14ac:dyDescent="0.3">
      <c r="A23" s="22" t="str">
        <f t="shared" si="5"/>
        <v>254401</v>
      </c>
      <c r="B23" s="59" t="s">
        <v>2907</v>
      </c>
      <c r="C23" s="76" t="s">
        <v>2871</v>
      </c>
      <c r="D23" s="58" t="s">
        <v>4</v>
      </c>
      <c r="E23" s="69"/>
      <c r="F23" s="69"/>
      <c r="G23" s="69"/>
      <c r="H23" s="69"/>
      <c r="I23" s="69"/>
      <c r="J23" s="69">
        <v>-6095992</v>
      </c>
      <c r="K23" s="69">
        <v>-7590810</v>
      </c>
      <c r="L23" s="69">
        <v>-7590810</v>
      </c>
      <c r="M23" s="69">
        <v>-5802671.5300000003</v>
      </c>
      <c r="N23" s="69">
        <v>-7084371.5199999996</v>
      </c>
      <c r="O23" s="69">
        <v>-7084371.5199999996</v>
      </c>
      <c r="P23" s="69">
        <v>-5535026.9000000004</v>
      </c>
      <c r="Q23" s="69">
        <v>-6603529.3200000003</v>
      </c>
      <c r="R23" s="69">
        <v>-6603529.3200000003</v>
      </c>
      <c r="S23" s="69">
        <v>-5347229.83</v>
      </c>
      <c r="T23" s="69">
        <v>-6337361.8399999999</v>
      </c>
      <c r="U23" s="69">
        <v>-6337361.8399999999</v>
      </c>
      <c r="V23" s="69">
        <v>-5161517.3899999997</v>
      </c>
      <c r="W23" s="69">
        <v>-6095912.4199999999</v>
      </c>
      <c r="X23" s="69">
        <v>-6095912.4199999999</v>
      </c>
      <c r="Y23" s="69">
        <v>-4932677.42</v>
      </c>
      <c r="Z23" s="69"/>
      <c r="AA23" s="67"/>
    </row>
    <row r="24" spans="1:27" ht="15.75" thickBot="1" x14ac:dyDescent="0.3">
      <c r="A24" s="22" t="str">
        <f t="shared" ref="A24" si="6">RIGHT(C24,6)</f>
        <v>108103</v>
      </c>
      <c r="B24" s="59" t="s">
        <v>2868</v>
      </c>
      <c r="C24" s="76" t="s">
        <v>2869</v>
      </c>
      <c r="D24" s="58" t="s">
        <v>4</v>
      </c>
      <c r="E24" s="69"/>
      <c r="F24" s="69"/>
      <c r="G24" s="69"/>
      <c r="H24" s="69">
        <v>0</v>
      </c>
      <c r="I24" s="69">
        <v>-15963.93</v>
      </c>
      <c r="J24" s="69">
        <v>-88691.98</v>
      </c>
      <c r="K24" s="69">
        <v>-147914.39000000001</v>
      </c>
      <c r="L24" s="69">
        <v>-207177.59</v>
      </c>
      <c r="M24" s="69">
        <v>-266467.73</v>
      </c>
      <c r="N24" s="69">
        <v>-325796.33</v>
      </c>
      <c r="O24" s="69">
        <v>-385144.13</v>
      </c>
      <c r="P24" s="69">
        <v>-444573.76</v>
      </c>
      <c r="Q24" s="69">
        <v>-504002.24</v>
      </c>
      <c r="R24" s="69">
        <v>-563445.17000000004</v>
      </c>
      <c r="S24" s="69">
        <v>-622922.79</v>
      </c>
      <c r="T24" s="69">
        <v>-682434.62</v>
      </c>
      <c r="U24" s="69">
        <v>-741957.26</v>
      </c>
      <c r="V24" s="69">
        <v>-801551.75</v>
      </c>
      <c r="W24" s="69">
        <v>-861215.47</v>
      </c>
      <c r="X24" s="69">
        <v>-920884.87</v>
      </c>
      <c r="Y24" s="69">
        <v>-980567.61</v>
      </c>
      <c r="Z24" s="69"/>
      <c r="AA24" s="67"/>
    </row>
  </sheetData>
  <mergeCells count="3">
    <mergeCell ref="B3:C4"/>
    <mergeCell ref="B5:C5"/>
    <mergeCell ref="B6:D6"/>
  </mergeCells>
  <conditionalFormatting sqref="A7:A24">
    <cfRule type="duplicateValues" dxfId="1" priority="247"/>
  </conditionalFormatting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065F7-469D-44B2-ABFB-AD123DF90AE7}">
  <dimension ref="A3:M24"/>
  <sheetViews>
    <sheetView zoomScale="90" zoomScaleNormal="90" workbookViewId="0">
      <selection activeCell="T25" sqref="T25"/>
    </sheetView>
  </sheetViews>
  <sheetFormatPr defaultRowHeight="15" x14ac:dyDescent="0.25"/>
  <cols>
    <col min="1" max="1" width="54.85546875" bestFit="1" customWidth="1"/>
    <col min="2" max="2" width="7.42578125" customWidth="1"/>
    <col min="3" max="3" width="9" customWidth="1"/>
    <col min="4" max="4" width="9" style="64" customWidth="1"/>
    <col min="5" max="5" width="16.5703125" customWidth="1"/>
    <col min="12" max="12" width="22.42578125" bestFit="1" customWidth="1"/>
    <col min="13" max="13" width="13" bestFit="1" customWidth="1"/>
  </cols>
  <sheetData>
    <row r="3" spans="1:13" x14ac:dyDescent="0.25">
      <c r="A3" s="64" t="s">
        <v>3022</v>
      </c>
      <c r="B3" s="64" t="s">
        <v>3002</v>
      </c>
      <c r="C3" s="132">
        <v>101001</v>
      </c>
      <c r="D3" s="77"/>
      <c r="E3" s="71">
        <v>0</v>
      </c>
      <c r="K3" s="99"/>
      <c r="L3" s="99"/>
      <c r="M3" s="99"/>
    </row>
    <row r="4" spans="1:13" x14ac:dyDescent="0.25">
      <c r="A4" s="78" t="s">
        <v>3011</v>
      </c>
      <c r="B4" s="64" t="s">
        <v>3002</v>
      </c>
      <c r="C4" s="77">
        <v>101501</v>
      </c>
      <c r="D4" s="77"/>
      <c r="E4" t="s">
        <v>3024</v>
      </c>
      <c r="K4" s="99"/>
      <c r="L4" s="99"/>
      <c r="M4" s="99"/>
    </row>
    <row r="5" spans="1:13" x14ac:dyDescent="0.25">
      <c r="A5" s="78" t="s">
        <v>3019</v>
      </c>
      <c r="B5" s="64" t="s">
        <v>3002</v>
      </c>
      <c r="C5" s="77">
        <v>106001</v>
      </c>
      <c r="D5" s="77"/>
      <c r="E5" t="s">
        <v>3024</v>
      </c>
      <c r="K5" s="99"/>
      <c r="L5" s="99"/>
      <c r="M5" s="99"/>
    </row>
    <row r="6" spans="1:13" x14ac:dyDescent="0.25">
      <c r="A6" s="78" t="s">
        <v>3020</v>
      </c>
      <c r="B6" s="64" t="s">
        <v>3002</v>
      </c>
      <c r="C6" s="77">
        <v>108005</v>
      </c>
      <c r="D6" s="77"/>
      <c r="E6" t="s">
        <v>3024</v>
      </c>
      <c r="K6" s="99"/>
      <c r="L6" s="99"/>
      <c r="M6" s="99"/>
    </row>
    <row r="7" spans="1:13" x14ac:dyDescent="0.25">
      <c r="A7" s="78" t="s">
        <v>3021</v>
      </c>
      <c r="B7" s="64" t="s">
        <v>3002</v>
      </c>
      <c r="C7" s="77">
        <v>108016</v>
      </c>
      <c r="D7" s="77"/>
      <c r="E7" t="s">
        <v>3024</v>
      </c>
      <c r="K7" s="99"/>
      <c r="L7" s="99"/>
      <c r="M7" s="99"/>
    </row>
    <row r="8" spans="1:13" x14ac:dyDescent="0.25">
      <c r="A8" s="64" t="s">
        <v>3010</v>
      </c>
      <c r="B8" s="64" t="s">
        <v>3002</v>
      </c>
      <c r="C8" s="132">
        <v>108017</v>
      </c>
      <c r="D8" s="77"/>
      <c r="E8" s="71">
        <v>0</v>
      </c>
      <c r="K8" s="99"/>
      <c r="L8" s="99"/>
      <c r="M8" s="99"/>
    </row>
    <row r="9" spans="1:13" x14ac:dyDescent="0.25">
      <c r="A9" s="78" t="s">
        <v>3017</v>
      </c>
      <c r="B9" s="64" t="s">
        <v>3002</v>
      </c>
      <c r="C9" s="77">
        <v>108103</v>
      </c>
      <c r="D9" s="77"/>
      <c r="K9" s="99"/>
      <c r="L9" s="99"/>
      <c r="M9" s="99"/>
    </row>
    <row r="10" spans="1:13" x14ac:dyDescent="0.25">
      <c r="A10" s="78" t="s">
        <v>3008</v>
      </c>
      <c r="B10" s="64" t="s">
        <v>3002</v>
      </c>
      <c r="C10" s="77">
        <v>108501</v>
      </c>
      <c r="D10" s="77"/>
      <c r="K10" s="99"/>
      <c r="L10" s="99"/>
      <c r="M10" s="99"/>
    </row>
    <row r="11" spans="1:13" s="64" customFormat="1" x14ac:dyDescent="0.25">
      <c r="A11" s="78" t="s">
        <v>3025</v>
      </c>
      <c r="B11" s="64" t="s">
        <v>3002</v>
      </c>
      <c r="C11" s="77">
        <v>164013</v>
      </c>
      <c r="D11" s="77"/>
      <c r="K11" s="99"/>
      <c r="L11" s="99"/>
      <c r="M11" s="99"/>
    </row>
    <row r="12" spans="1:13" x14ac:dyDescent="0.25">
      <c r="A12" s="78" t="s">
        <v>3012</v>
      </c>
      <c r="B12" s="64" t="s">
        <v>3002</v>
      </c>
      <c r="C12" s="77">
        <v>172501</v>
      </c>
      <c r="D12" s="77"/>
      <c r="K12" s="99"/>
      <c r="L12" s="99"/>
      <c r="M12" s="99"/>
    </row>
    <row r="13" spans="1:13" x14ac:dyDescent="0.25">
      <c r="A13" s="78" t="s">
        <v>3015</v>
      </c>
      <c r="B13" s="64" t="s">
        <v>3002</v>
      </c>
      <c r="C13" s="77">
        <v>172502</v>
      </c>
      <c r="D13" s="77"/>
      <c r="K13" s="100"/>
      <c r="L13" s="101"/>
      <c r="M13" s="94"/>
    </row>
    <row r="14" spans="1:13" x14ac:dyDescent="0.25">
      <c r="A14" s="64" t="s">
        <v>3009</v>
      </c>
      <c r="B14" s="64" t="s">
        <v>3002</v>
      </c>
      <c r="C14" s="132">
        <v>172503</v>
      </c>
      <c r="D14" s="77"/>
      <c r="E14" s="71">
        <v>0</v>
      </c>
    </row>
    <row r="15" spans="1:13" x14ac:dyDescent="0.25">
      <c r="A15" s="78" t="s">
        <v>3023</v>
      </c>
      <c r="B15" s="64" t="s">
        <v>3002</v>
      </c>
      <c r="C15" s="77">
        <v>186033</v>
      </c>
      <c r="D15" s="77"/>
    </row>
    <row r="16" spans="1:13" x14ac:dyDescent="0.25">
      <c r="A16" s="64" t="s">
        <v>3014</v>
      </c>
      <c r="B16" s="64" t="s">
        <v>3002</v>
      </c>
      <c r="C16" s="132">
        <v>186293</v>
      </c>
      <c r="D16" s="77"/>
      <c r="E16" s="71">
        <v>0</v>
      </c>
    </row>
    <row r="17" spans="1:4" x14ac:dyDescent="0.25">
      <c r="A17" s="78" t="s">
        <v>3018</v>
      </c>
      <c r="B17" s="64" t="s">
        <v>3002</v>
      </c>
      <c r="C17" s="77">
        <v>254002</v>
      </c>
      <c r="D17" s="77"/>
    </row>
    <row r="18" spans="1:4" x14ac:dyDescent="0.25">
      <c r="A18" s="78" t="s">
        <v>3007</v>
      </c>
      <c r="B18" s="64" t="s">
        <v>3002</v>
      </c>
      <c r="C18" s="77">
        <v>254003</v>
      </c>
      <c r="D18" s="77"/>
    </row>
    <row r="19" spans="1:4" x14ac:dyDescent="0.25">
      <c r="A19" s="78" t="s">
        <v>3016</v>
      </c>
      <c r="B19" s="64" t="s">
        <v>3002</v>
      </c>
      <c r="C19" s="77">
        <v>254400</v>
      </c>
      <c r="D19" s="77"/>
    </row>
    <row r="20" spans="1:4" x14ac:dyDescent="0.25">
      <c r="A20" s="78" t="s">
        <v>3013</v>
      </c>
      <c r="B20" s="64" t="s">
        <v>3002</v>
      </c>
      <c r="C20" s="77">
        <v>254401</v>
      </c>
      <c r="D20" s="77"/>
    </row>
    <row r="21" spans="1:4" x14ac:dyDescent="0.25">
      <c r="A21" s="78" t="s">
        <v>3003</v>
      </c>
      <c r="B21" s="64" t="s">
        <v>3002</v>
      </c>
      <c r="C21" s="77">
        <v>283041</v>
      </c>
      <c r="D21" s="77"/>
    </row>
    <row r="22" spans="1:4" x14ac:dyDescent="0.25">
      <c r="A22" s="78" t="s">
        <v>3004</v>
      </c>
      <c r="B22" s="64" t="s">
        <v>3002</v>
      </c>
      <c r="C22" s="77">
        <v>283042</v>
      </c>
      <c r="D22" s="77"/>
    </row>
    <row r="23" spans="1:4" x14ac:dyDescent="0.25">
      <c r="A23" s="78" t="s">
        <v>3005</v>
      </c>
      <c r="B23" s="64" t="s">
        <v>3002</v>
      </c>
      <c r="C23" s="77">
        <v>283043</v>
      </c>
      <c r="D23" s="77"/>
    </row>
    <row r="24" spans="1:4" x14ac:dyDescent="0.25">
      <c r="A24" s="78" t="s">
        <v>3006</v>
      </c>
      <c r="B24" s="64" t="s">
        <v>3002</v>
      </c>
      <c r="C24" s="77">
        <v>283044</v>
      </c>
      <c r="D24" s="77"/>
    </row>
  </sheetData>
  <conditionalFormatting sqref="K13">
    <cfRule type="duplicateValues" dxfId="0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388E-4EA4-4CD1-971E-11432146F001}">
  <dimension ref="A1:G1367"/>
  <sheetViews>
    <sheetView workbookViewId="0">
      <selection activeCell="T25" sqref="T25"/>
    </sheetView>
  </sheetViews>
  <sheetFormatPr defaultRowHeight="15" x14ac:dyDescent="0.25"/>
  <cols>
    <col min="1" max="1" width="9.7109375" bestFit="1" customWidth="1"/>
    <col min="3" max="3" width="10.7109375" customWidth="1"/>
    <col min="4" max="4" width="15.28515625" customWidth="1"/>
    <col min="5" max="5" width="9.140625" style="37"/>
    <col min="6" max="6" width="19.28515625" customWidth="1"/>
  </cols>
  <sheetData>
    <row r="1" spans="1:6" s="64" customFormat="1" x14ac:dyDescent="0.25">
      <c r="A1" s="111">
        <v>44041</v>
      </c>
      <c r="C1" s="108" t="s">
        <v>3958</v>
      </c>
      <c r="D1" s="108" t="s">
        <v>3959</v>
      </c>
      <c r="E1" s="109" t="s">
        <v>3960</v>
      </c>
    </row>
    <row r="2" spans="1:6" x14ac:dyDescent="0.25">
      <c r="C2">
        <v>101000</v>
      </c>
      <c r="D2">
        <v>101000</v>
      </c>
      <c r="E2" s="37">
        <f>C2-D2</f>
        <v>0</v>
      </c>
    </row>
    <row r="3" spans="1:6" x14ac:dyDescent="0.25">
      <c r="C3">
        <v>101003</v>
      </c>
      <c r="D3">
        <v>101003</v>
      </c>
      <c r="E3" s="37">
        <f t="shared" ref="E3:E66" si="0">C3-D3</f>
        <v>0</v>
      </c>
    </row>
    <row r="4" spans="1:6" x14ac:dyDescent="0.25">
      <c r="C4">
        <v>101500</v>
      </c>
      <c r="D4">
        <v>101500</v>
      </c>
      <c r="E4" s="37">
        <f t="shared" si="0"/>
        <v>0</v>
      </c>
    </row>
    <row r="5" spans="1:6" x14ac:dyDescent="0.25">
      <c r="C5">
        <v>101501</v>
      </c>
      <c r="D5">
        <v>101501</v>
      </c>
      <c r="E5" s="37">
        <f t="shared" si="0"/>
        <v>0</v>
      </c>
    </row>
    <row r="6" spans="1:6" x14ac:dyDescent="0.25">
      <c r="C6">
        <v>101600</v>
      </c>
      <c r="D6">
        <v>101600</v>
      </c>
      <c r="E6" s="37">
        <f t="shared" si="0"/>
        <v>0</v>
      </c>
    </row>
    <row r="7" spans="1:6" x14ac:dyDescent="0.25">
      <c r="C7">
        <v>101601</v>
      </c>
      <c r="D7">
        <v>101601</v>
      </c>
      <c r="E7" s="37">
        <f t="shared" si="0"/>
        <v>0</v>
      </c>
    </row>
    <row r="8" spans="1:6" x14ac:dyDescent="0.25">
      <c r="C8">
        <v>101602</v>
      </c>
      <c r="D8">
        <v>101602</v>
      </c>
      <c r="E8" s="37">
        <f t="shared" si="0"/>
        <v>0</v>
      </c>
    </row>
    <row r="9" spans="1:6" x14ac:dyDescent="0.25">
      <c r="C9">
        <v>101666</v>
      </c>
      <c r="D9">
        <v>101666</v>
      </c>
      <c r="E9" s="37">
        <f t="shared" si="0"/>
        <v>0</v>
      </c>
    </row>
    <row r="10" spans="1:6" x14ac:dyDescent="0.25">
      <c r="C10">
        <v>105000</v>
      </c>
      <c r="D10">
        <v>105000</v>
      </c>
      <c r="E10" s="37">
        <f t="shared" si="0"/>
        <v>0</v>
      </c>
    </row>
    <row r="11" spans="1:6" x14ac:dyDescent="0.25">
      <c r="C11">
        <v>105666</v>
      </c>
      <c r="D11" s="64"/>
      <c r="E11" s="37">
        <f t="shared" si="0"/>
        <v>105666</v>
      </c>
      <c r="F11" s="64" t="s">
        <v>3950</v>
      </c>
    </row>
    <row r="12" spans="1:6" x14ac:dyDescent="0.25">
      <c r="C12">
        <v>106000</v>
      </c>
      <c r="D12">
        <v>106000</v>
      </c>
      <c r="E12" s="37">
        <f t="shared" si="0"/>
        <v>0</v>
      </c>
    </row>
    <row r="13" spans="1:6" x14ac:dyDescent="0.25">
      <c r="C13">
        <v>106001</v>
      </c>
      <c r="D13">
        <v>106001</v>
      </c>
      <c r="E13" s="37">
        <f t="shared" si="0"/>
        <v>0</v>
      </c>
    </row>
    <row r="14" spans="1:6" x14ac:dyDescent="0.25">
      <c r="C14">
        <v>107000</v>
      </c>
      <c r="D14">
        <v>107000</v>
      </c>
      <c r="E14" s="37">
        <f t="shared" si="0"/>
        <v>0</v>
      </c>
    </row>
    <row r="15" spans="1:6" x14ac:dyDescent="0.25">
      <c r="C15">
        <v>107666</v>
      </c>
      <c r="D15">
        <v>107666</v>
      </c>
      <c r="E15" s="37">
        <f t="shared" si="0"/>
        <v>0</v>
      </c>
    </row>
    <row r="16" spans="1:6" x14ac:dyDescent="0.25">
      <c r="C16">
        <v>107700</v>
      </c>
      <c r="D16">
        <v>107700</v>
      </c>
      <c r="E16" s="37">
        <f t="shared" si="0"/>
        <v>0</v>
      </c>
    </row>
    <row r="17" spans="3:5" x14ac:dyDescent="0.25">
      <c r="C17">
        <v>107707</v>
      </c>
      <c r="D17">
        <v>107707</v>
      </c>
      <c r="E17" s="37">
        <f t="shared" si="0"/>
        <v>0</v>
      </c>
    </row>
    <row r="18" spans="3:5" x14ac:dyDescent="0.25">
      <c r="C18">
        <v>108001</v>
      </c>
      <c r="D18">
        <v>108001</v>
      </c>
      <c r="E18" s="37">
        <f t="shared" si="0"/>
        <v>0</v>
      </c>
    </row>
    <row r="19" spans="3:5" x14ac:dyDescent="0.25">
      <c r="C19">
        <v>108002</v>
      </c>
      <c r="D19">
        <v>108002</v>
      </c>
      <c r="E19" s="37">
        <f t="shared" si="0"/>
        <v>0</v>
      </c>
    </row>
    <row r="20" spans="3:5" x14ac:dyDescent="0.25">
      <c r="C20">
        <v>108003</v>
      </c>
      <c r="D20">
        <v>108003</v>
      </c>
      <c r="E20" s="37">
        <f t="shared" si="0"/>
        <v>0</v>
      </c>
    </row>
    <row r="21" spans="3:5" x14ac:dyDescent="0.25">
      <c r="C21">
        <v>108004</v>
      </c>
      <c r="D21">
        <v>108004</v>
      </c>
      <c r="E21" s="37">
        <f t="shared" si="0"/>
        <v>0</v>
      </c>
    </row>
    <row r="22" spans="3:5" x14ac:dyDescent="0.25">
      <c r="C22">
        <v>108005</v>
      </c>
      <c r="D22">
        <v>108005</v>
      </c>
      <c r="E22" s="37">
        <f t="shared" si="0"/>
        <v>0</v>
      </c>
    </row>
    <row r="23" spans="3:5" x14ac:dyDescent="0.25">
      <c r="C23">
        <v>108009</v>
      </c>
      <c r="D23">
        <v>108009</v>
      </c>
      <c r="E23" s="37">
        <f t="shared" si="0"/>
        <v>0</v>
      </c>
    </row>
    <row r="24" spans="3:5" x14ac:dyDescent="0.25">
      <c r="C24">
        <v>108010</v>
      </c>
      <c r="D24">
        <v>108010</v>
      </c>
      <c r="E24" s="37">
        <f t="shared" si="0"/>
        <v>0</v>
      </c>
    </row>
    <row r="25" spans="3:5" x14ac:dyDescent="0.25">
      <c r="C25">
        <v>108011</v>
      </c>
      <c r="D25">
        <v>108011</v>
      </c>
      <c r="E25" s="37">
        <f t="shared" si="0"/>
        <v>0</v>
      </c>
    </row>
    <row r="26" spans="3:5" x14ac:dyDescent="0.25">
      <c r="C26">
        <v>108012</v>
      </c>
      <c r="D26">
        <v>108012</v>
      </c>
      <c r="E26" s="37">
        <f t="shared" si="0"/>
        <v>0</v>
      </c>
    </row>
    <row r="27" spans="3:5" x14ac:dyDescent="0.25">
      <c r="C27">
        <v>108013</v>
      </c>
      <c r="D27">
        <v>108013</v>
      </c>
      <c r="E27" s="37">
        <f t="shared" si="0"/>
        <v>0</v>
      </c>
    </row>
    <row r="28" spans="3:5" x14ac:dyDescent="0.25">
      <c r="C28">
        <v>108014</v>
      </c>
      <c r="D28">
        <v>108014</v>
      </c>
      <c r="E28" s="37">
        <f t="shared" si="0"/>
        <v>0</v>
      </c>
    </row>
    <row r="29" spans="3:5" x14ac:dyDescent="0.25">
      <c r="C29">
        <v>108015</v>
      </c>
      <c r="D29">
        <v>108015</v>
      </c>
      <c r="E29" s="37">
        <f t="shared" si="0"/>
        <v>0</v>
      </c>
    </row>
    <row r="30" spans="3:5" x14ac:dyDescent="0.25">
      <c r="C30">
        <v>108016</v>
      </c>
      <c r="D30">
        <v>108016</v>
      </c>
      <c r="E30" s="37">
        <f t="shared" si="0"/>
        <v>0</v>
      </c>
    </row>
    <row r="31" spans="3:5" x14ac:dyDescent="0.25">
      <c r="C31">
        <v>108018</v>
      </c>
      <c r="D31">
        <v>108018</v>
      </c>
      <c r="E31" s="37">
        <f t="shared" si="0"/>
        <v>0</v>
      </c>
    </row>
    <row r="32" spans="3:5" x14ac:dyDescent="0.25">
      <c r="C32">
        <v>108100</v>
      </c>
      <c r="D32">
        <v>108100</v>
      </c>
      <c r="E32" s="37">
        <f t="shared" si="0"/>
        <v>0</v>
      </c>
    </row>
    <row r="33" spans="3:6" x14ac:dyDescent="0.25">
      <c r="C33">
        <v>108101</v>
      </c>
      <c r="D33" s="64"/>
      <c r="E33" s="37">
        <f t="shared" si="0"/>
        <v>108101</v>
      </c>
      <c r="F33" s="64" t="s">
        <v>3950</v>
      </c>
    </row>
    <row r="34" spans="3:6" x14ac:dyDescent="0.25">
      <c r="C34">
        <v>108102</v>
      </c>
      <c r="D34">
        <v>108102</v>
      </c>
      <c r="E34" s="37">
        <f t="shared" si="0"/>
        <v>0</v>
      </c>
    </row>
    <row r="35" spans="3:6" x14ac:dyDescent="0.25">
      <c r="C35">
        <v>108103</v>
      </c>
      <c r="D35">
        <v>108103</v>
      </c>
      <c r="E35" s="37">
        <f t="shared" si="0"/>
        <v>0</v>
      </c>
    </row>
    <row r="36" spans="3:6" x14ac:dyDescent="0.25">
      <c r="C36">
        <v>108500</v>
      </c>
      <c r="D36">
        <v>108500</v>
      </c>
      <c r="E36" s="37">
        <f t="shared" si="0"/>
        <v>0</v>
      </c>
    </row>
    <row r="37" spans="3:6" x14ac:dyDescent="0.25">
      <c r="C37">
        <v>108501</v>
      </c>
      <c r="D37">
        <v>108501</v>
      </c>
      <c r="E37" s="37">
        <f t="shared" si="0"/>
        <v>0</v>
      </c>
    </row>
    <row r="38" spans="3:6" x14ac:dyDescent="0.25">
      <c r="C38">
        <v>108600</v>
      </c>
      <c r="D38">
        <v>108600</v>
      </c>
      <c r="E38" s="37">
        <f t="shared" si="0"/>
        <v>0</v>
      </c>
    </row>
    <row r="39" spans="3:6" x14ac:dyDescent="0.25">
      <c r="C39">
        <v>108601</v>
      </c>
      <c r="D39">
        <v>108601</v>
      </c>
      <c r="E39" s="37">
        <f t="shared" si="0"/>
        <v>0</v>
      </c>
    </row>
    <row r="40" spans="3:6" x14ac:dyDescent="0.25">
      <c r="C40">
        <v>108602</v>
      </c>
      <c r="D40">
        <v>108602</v>
      </c>
      <c r="E40" s="37">
        <f t="shared" si="0"/>
        <v>0</v>
      </c>
    </row>
    <row r="41" spans="3:6" x14ac:dyDescent="0.25">
      <c r="C41">
        <v>108666</v>
      </c>
      <c r="D41">
        <v>108666</v>
      </c>
      <c r="E41" s="37">
        <f t="shared" si="0"/>
        <v>0</v>
      </c>
    </row>
    <row r="42" spans="3:6" x14ac:dyDescent="0.25">
      <c r="C42">
        <v>117001</v>
      </c>
      <c r="D42">
        <v>117001</v>
      </c>
      <c r="E42" s="37">
        <f t="shared" si="0"/>
        <v>0</v>
      </c>
    </row>
    <row r="43" spans="3:6" x14ac:dyDescent="0.25">
      <c r="C43">
        <v>117002</v>
      </c>
      <c r="D43">
        <v>117002</v>
      </c>
      <c r="E43" s="37">
        <f t="shared" si="0"/>
        <v>0</v>
      </c>
    </row>
    <row r="44" spans="3:6" x14ac:dyDescent="0.25">
      <c r="C44">
        <v>117003</v>
      </c>
      <c r="D44">
        <v>117003</v>
      </c>
      <c r="E44" s="37">
        <f t="shared" si="0"/>
        <v>0</v>
      </c>
    </row>
    <row r="45" spans="3:6" x14ac:dyDescent="0.25">
      <c r="C45">
        <v>117004</v>
      </c>
      <c r="D45">
        <v>117004</v>
      </c>
      <c r="E45" s="37">
        <f t="shared" si="0"/>
        <v>0</v>
      </c>
    </row>
    <row r="46" spans="3:6" x14ac:dyDescent="0.25">
      <c r="C46">
        <v>117005</v>
      </c>
      <c r="D46">
        <v>117005</v>
      </c>
      <c r="E46" s="37">
        <f t="shared" si="0"/>
        <v>0</v>
      </c>
    </row>
    <row r="47" spans="3:6" x14ac:dyDescent="0.25">
      <c r="C47">
        <v>117006</v>
      </c>
      <c r="D47">
        <v>117006</v>
      </c>
      <c r="E47" s="37">
        <f t="shared" si="0"/>
        <v>0</v>
      </c>
    </row>
    <row r="48" spans="3:6" x14ac:dyDescent="0.25">
      <c r="C48">
        <v>117007</v>
      </c>
      <c r="D48">
        <v>117007</v>
      </c>
      <c r="E48" s="37">
        <f t="shared" si="0"/>
        <v>0</v>
      </c>
    </row>
    <row r="49" spans="3:6" x14ac:dyDescent="0.25">
      <c r="C49">
        <v>117008</v>
      </c>
      <c r="D49">
        <v>117008</v>
      </c>
      <c r="E49" s="37">
        <f t="shared" si="0"/>
        <v>0</v>
      </c>
    </row>
    <row r="50" spans="3:6" x14ac:dyDescent="0.25">
      <c r="C50">
        <v>121001</v>
      </c>
      <c r="D50">
        <v>121001</v>
      </c>
      <c r="E50" s="37">
        <f t="shared" si="0"/>
        <v>0</v>
      </c>
    </row>
    <row r="51" spans="3:6" x14ac:dyDescent="0.25">
      <c r="C51">
        <v>121002</v>
      </c>
      <c r="D51">
        <v>121002</v>
      </c>
      <c r="E51" s="37">
        <f t="shared" si="0"/>
        <v>0</v>
      </c>
    </row>
    <row r="52" spans="3:6" x14ac:dyDescent="0.25">
      <c r="C52">
        <v>121003</v>
      </c>
      <c r="D52">
        <v>121003</v>
      </c>
      <c r="E52" s="37">
        <f t="shared" si="0"/>
        <v>0</v>
      </c>
    </row>
    <row r="53" spans="3:6" x14ac:dyDescent="0.25">
      <c r="C53">
        <v>121007</v>
      </c>
      <c r="D53">
        <v>121007</v>
      </c>
      <c r="E53" s="37">
        <f t="shared" si="0"/>
        <v>0</v>
      </c>
    </row>
    <row r="54" spans="3:6" x14ac:dyDescent="0.25">
      <c r="C54">
        <v>121008</v>
      </c>
      <c r="D54">
        <v>121008</v>
      </c>
      <c r="E54" s="37">
        <f t="shared" si="0"/>
        <v>0</v>
      </c>
    </row>
    <row r="55" spans="3:6" x14ac:dyDescent="0.25">
      <c r="C55">
        <v>121044</v>
      </c>
      <c r="D55">
        <v>121044</v>
      </c>
      <c r="E55" s="37">
        <f t="shared" si="0"/>
        <v>0</v>
      </c>
    </row>
    <row r="56" spans="3:6" x14ac:dyDescent="0.25">
      <c r="C56">
        <v>121045</v>
      </c>
      <c r="D56">
        <v>121045</v>
      </c>
      <c r="E56" s="37">
        <f t="shared" si="0"/>
        <v>0</v>
      </c>
    </row>
    <row r="57" spans="3:6" x14ac:dyDescent="0.25">
      <c r="C57">
        <v>121107</v>
      </c>
      <c r="D57">
        <v>121107</v>
      </c>
      <c r="E57" s="37">
        <f t="shared" si="0"/>
        <v>0</v>
      </c>
    </row>
    <row r="58" spans="3:6" x14ac:dyDescent="0.25">
      <c r="C58">
        <v>121117</v>
      </c>
      <c r="D58">
        <v>121117</v>
      </c>
      <c r="E58" s="37">
        <f t="shared" si="0"/>
        <v>0</v>
      </c>
    </row>
    <row r="59" spans="3:6" x14ac:dyDescent="0.25">
      <c r="C59">
        <v>121200</v>
      </c>
      <c r="D59">
        <v>121200</v>
      </c>
      <c r="E59" s="37">
        <f t="shared" si="0"/>
        <v>0</v>
      </c>
    </row>
    <row r="60" spans="3:6" x14ac:dyDescent="0.25">
      <c r="C60">
        <v>121201</v>
      </c>
      <c r="D60">
        <v>121201</v>
      </c>
      <c r="E60" s="37">
        <f t="shared" si="0"/>
        <v>0</v>
      </c>
    </row>
    <row r="61" spans="3:6" x14ac:dyDescent="0.25">
      <c r="C61">
        <v>121202</v>
      </c>
      <c r="D61">
        <v>121202</v>
      </c>
      <c r="E61" s="37">
        <f t="shared" si="0"/>
        <v>0</v>
      </c>
    </row>
    <row r="62" spans="3:6" x14ac:dyDescent="0.25">
      <c r="C62">
        <v>121666</v>
      </c>
      <c r="D62" s="64"/>
      <c r="E62" s="37">
        <f t="shared" si="0"/>
        <v>121666</v>
      </c>
      <c r="F62" s="64" t="s">
        <v>3950</v>
      </c>
    </row>
    <row r="63" spans="3:6" x14ac:dyDescent="0.25">
      <c r="C63">
        <v>121707</v>
      </c>
      <c r="D63">
        <v>121707</v>
      </c>
      <c r="E63" s="37">
        <f t="shared" si="0"/>
        <v>0</v>
      </c>
    </row>
    <row r="64" spans="3:6" x14ac:dyDescent="0.25">
      <c r="C64">
        <v>122002</v>
      </c>
      <c r="D64">
        <v>122002</v>
      </c>
      <c r="E64" s="37">
        <f t="shared" si="0"/>
        <v>0</v>
      </c>
    </row>
    <row r="65" spans="3:6" x14ac:dyDescent="0.25">
      <c r="C65">
        <v>122026</v>
      </c>
      <c r="D65">
        <v>122026</v>
      </c>
      <c r="E65" s="37">
        <f t="shared" si="0"/>
        <v>0</v>
      </c>
    </row>
    <row r="66" spans="3:6" x14ac:dyDescent="0.25">
      <c r="C66">
        <v>122027</v>
      </c>
      <c r="D66">
        <v>122027</v>
      </c>
      <c r="E66" s="37">
        <f t="shared" si="0"/>
        <v>0</v>
      </c>
    </row>
    <row r="67" spans="3:6" x14ac:dyDescent="0.25">
      <c r="C67">
        <v>122028</v>
      </c>
      <c r="D67">
        <v>122028</v>
      </c>
      <c r="E67" s="37">
        <f t="shared" ref="E67:E132" si="1">C67-D67</f>
        <v>0</v>
      </c>
    </row>
    <row r="68" spans="3:6" x14ac:dyDescent="0.25">
      <c r="C68">
        <v>122029</v>
      </c>
      <c r="D68">
        <v>122029</v>
      </c>
      <c r="E68" s="37">
        <f t="shared" si="1"/>
        <v>0</v>
      </c>
    </row>
    <row r="69" spans="3:6" x14ac:dyDescent="0.25">
      <c r="C69">
        <v>122100</v>
      </c>
      <c r="D69">
        <v>122100</v>
      </c>
      <c r="E69" s="37">
        <f t="shared" si="1"/>
        <v>0</v>
      </c>
    </row>
    <row r="70" spans="3:6" x14ac:dyDescent="0.25">
      <c r="C70">
        <v>122101</v>
      </c>
      <c r="D70" s="64"/>
      <c r="E70" s="37">
        <f t="shared" si="1"/>
        <v>122101</v>
      </c>
      <c r="F70" s="64" t="s">
        <v>3950</v>
      </c>
    </row>
    <row r="71" spans="3:6" x14ac:dyDescent="0.25">
      <c r="C71">
        <v>122102</v>
      </c>
      <c r="D71">
        <v>122102</v>
      </c>
      <c r="E71" s="37">
        <f t="shared" si="1"/>
        <v>0</v>
      </c>
    </row>
    <row r="72" spans="3:6" x14ac:dyDescent="0.25">
      <c r="C72">
        <v>123016</v>
      </c>
      <c r="D72">
        <v>123016</v>
      </c>
      <c r="E72" s="37">
        <f t="shared" si="1"/>
        <v>0</v>
      </c>
    </row>
    <row r="73" spans="3:6" x14ac:dyDescent="0.25">
      <c r="C73">
        <v>123017</v>
      </c>
      <c r="D73">
        <v>123017</v>
      </c>
      <c r="E73" s="37">
        <f t="shared" si="1"/>
        <v>0</v>
      </c>
    </row>
    <row r="74" spans="3:6" x14ac:dyDescent="0.25">
      <c r="C74">
        <v>123020</v>
      </c>
      <c r="D74">
        <v>123020</v>
      </c>
      <c r="E74" s="37">
        <f t="shared" si="1"/>
        <v>0</v>
      </c>
    </row>
    <row r="75" spans="3:6" x14ac:dyDescent="0.25">
      <c r="C75">
        <v>123030</v>
      </c>
      <c r="D75">
        <v>123030</v>
      </c>
      <c r="E75" s="37">
        <f t="shared" si="1"/>
        <v>0</v>
      </c>
    </row>
    <row r="76" spans="3:6" x14ac:dyDescent="0.25">
      <c r="C76">
        <v>123060</v>
      </c>
      <c r="D76">
        <v>123060</v>
      </c>
      <c r="E76" s="37">
        <f t="shared" si="1"/>
        <v>0</v>
      </c>
    </row>
    <row r="77" spans="3:6" x14ac:dyDescent="0.25">
      <c r="C77">
        <v>123401</v>
      </c>
      <c r="D77" s="64"/>
      <c r="E77" s="37">
        <f t="shared" si="1"/>
        <v>123401</v>
      </c>
      <c r="F77" s="64" t="s">
        <v>3950</v>
      </c>
    </row>
    <row r="78" spans="3:6" x14ac:dyDescent="0.25">
      <c r="C78">
        <v>123410</v>
      </c>
      <c r="D78">
        <v>123410</v>
      </c>
      <c r="E78" s="37">
        <f t="shared" si="1"/>
        <v>0</v>
      </c>
    </row>
    <row r="79" spans="3:6" x14ac:dyDescent="0.25">
      <c r="C79">
        <v>123420</v>
      </c>
      <c r="D79" s="64"/>
      <c r="E79" s="37">
        <f t="shared" si="1"/>
        <v>123420</v>
      </c>
      <c r="F79" s="64" t="s">
        <v>3950</v>
      </c>
    </row>
    <row r="80" spans="3:6" x14ac:dyDescent="0.25">
      <c r="C80">
        <v>124005</v>
      </c>
      <c r="D80" s="64"/>
      <c r="E80" s="37">
        <f t="shared" si="1"/>
        <v>124005</v>
      </c>
      <c r="F80" s="64" t="s">
        <v>3950</v>
      </c>
    </row>
    <row r="81" spans="3:6" x14ac:dyDescent="0.25">
      <c r="C81">
        <v>124040</v>
      </c>
      <c r="D81">
        <v>124040</v>
      </c>
      <c r="E81" s="37">
        <f t="shared" si="1"/>
        <v>0</v>
      </c>
    </row>
    <row r="82" spans="3:6" x14ac:dyDescent="0.25">
      <c r="C82">
        <v>124045</v>
      </c>
      <c r="D82" s="64"/>
      <c r="E82" s="37">
        <f t="shared" si="1"/>
        <v>124045</v>
      </c>
      <c r="F82" s="64" t="s">
        <v>3950</v>
      </c>
    </row>
    <row r="83" spans="3:6" x14ac:dyDescent="0.25">
      <c r="C83">
        <v>124046</v>
      </c>
      <c r="D83" s="64"/>
      <c r="E83" s="37">
        <f t="shared" si="1"/>
        <v>124046</v>
      </c>
      <c r="F83" s="64" t="s">
        <v>3950</v>
      </c>
    </row>
    <row r="84" spans="3:6" x14ac:dyDescent="0.25">
      <c r="C84">
        <v>124050</v>
      </c>
      <c r="D84" s="64"/>
      <c r="E84" s="37">
        <f t="shared" si="1"/>
        <v>124050</v>
      </c>
      <c r="F84" s="64" t="s">
        <v>3950</v>
      </c>
    </row>
    <row r="85" spans="3:6" x14ac:dyDescent="0.25">
      <c r="C85">
        <v>124059</v>
      </c>
      <c r="D85">
        <v>124059</v>
      </c>
      <c r="E85" s="37">
        <f t="shared" si="1"/>
        <v>0</v>
      </c>
    </row>
    <row r="86" spans="3:6" x14ac:dyDescent="0.25">
      <c r="C86">
        <v>124062</v>
      </c>
      <c r="D86">
        <v>124062</v>
      </c>
      <c r="E86" s="37">
        <f t="shared" si="1"/>
        <v>0</v>
      </c>
    </row>
    <row r="87" spans="3:6" x14ac:dyDescent="0.25">
      <c r="C87">
        <v>124099</v>
      </c>
      <c r="D87" s="64"/>
      <c r="E87" s="37">
        <f t="shared" si="1"/>
        <v>124099</v>
      </c>
      <c r="F87" s="64" t="s">
        <v>3950</v>
      </c>
    </row>
    <row r="88" spans="3:6" x14ac:dyDescent="0.25">
      <c r="C88">
        <v>124100</v>
      </c>
      <c r="D88">
        <v>124100</v>
      </c>
      <c r="E88" s="37">
        <f t="shared" si="1"/>
        <v>0</v>
      </c>
    </row>
    <row r="89" spans="3:6" x14ac:dyDescent="0.25">
      <c r="C89">
        <v>124101</v>
      </c>
      <c r="D89">
        <v>124101</v>
      </c>
      <c r="E89" s="37">
        <f t="shared" si="1"/>
        <v>0</v>
      </c>
    </row>
    <row r="90" spans="3:6" x14ac:dyDescent="0.25">
      <c r="C90">
        <v>124102</v>
      </c>
      <c r="D90">
        <v>124102</v>
      </c>
      <c r="E90" s="37">
        <f t="shared" si="1"/>
        <v>0</v>
      </c>
    </row>
    <row r="91" spans="3:6" x14ac:dyDescent="0.25">
      <c r="C91">
        <v>124103</v>
      </c>
      <c r="D91">
        <v>124103</v>
      </c>
      <c r="E91" s="37">
        <f t="shared" si="1"/>
        <v>0</v>
      </c>
    </row>
    <row r="92" spans="3:6" x14ac:dyDescent="0.25">
      <c r="C92">
        <v>124104</v>
      </c>
      <c r="D92">
        <v>124104</v>
      </c>
      <c r="E92" s="37">
        <f t="shared" si="1"/>
        <v>0</v>
      </c>
    </row>
    <row r="93" spans="3:6" x14ac:dyDescent="0.25">
      <c r="C93">
        <v>124105</v>
      </c>
      <c r="D93" s="64"/>
      <c r="E93" s="37">
        <f t="shared" si="1"/>
        <v>124105</v>
      </c>
      <c r="F93" s="64" t="s">
        <v>3950</v>
      </c>
    </row>
    <row r="94" spans="3:6" x14ac:dyDescent="0.25">
      <c r="C94">
        <v>124107</v>
      </c>
      <c r="D94">
        <v>124107</v>
      </c>
      <c r="E94" s="37">
        <f t="shared" si="1"/>
        <v>0</v>
      </c>
    </row>
    <row r="95" spans="3:6" x14ac:dyDescent="0.25">
      <c r="C95">
        <v>124108</v>
      </c>
      <c r="D95">
        <v>124108</v>
      </c>
      <c r="E95" s="37">
        <f t="shared" si="1"/>
        <v>0</v>
      </c>
    </row>
    <row r="96" spans="3:6" x14ac:dyDescent="0.25">
      <c r="C96">
        <v>124109</v>
      </c>
      <c r="D96">
        <v>124109</v>
      </c>
      <c r="E96" s="37">
        <f t="shared" si="1"/>
        <v>0</v>
      </c>
    </row>
    <row r="97" spans="3:6" x14ac:dyDescent="0.25">
      <c r="C97">
        <v>124110</v>
      </c>
      <c r="D97">
        <v>124110</v>
      </c>
      <c r="E97" s="37">
        <f t="shared" si="1"/>
        <v>0</v>
      </c>
    </row>
    <row r="98" spans="3:6" x14ac:dyDescent="0.25">
      <c r="C98">
        <v>124111</v>
      </c>
      <c r="D98">
        <v>124111</v>
      </c>
      <c r="E98" s="37">
        <f t="shared" si="1"/>
        <v>0</v>
      </c>
    </row>
    <row r="99" spans="3:6" x14ac:dyDescent="0.25">
      <c r="C99">
        <v>124112</v>
      </c>
      <c r="D99">
        <v>124112</v>
      </c>
      <c r="E99" s="37">
        <f t="shared" si="1"/>
        <v>0</v>
      </c>
    </row>
    <row r="100" spans="3:6" x14ac:dyDescent="0.25">
      <c r="C100">
        <v>124113</v>
      </c>
      <c r="D100">
        <v>124113</v>
      </c>
      <c r="E100" s="37">
        <f t="shared" si="1"/>
        <v>0</v>
      </c>
    </row>
    <row r="101" spans="3:6" x14ac:dyDescent="0.25">
      <c r="C101">
        <v>124301</v>
      </c>
      <c r="D101">
        <v>124301</v>
      </c>
      <c r="E101" s="37">
        <f t="shared" si="1"/>
        <v>0</v>
      </c>
    </row>
    <row r="102" spans="3:6" x14ac:dyDescent="0.25">
      <c r="C102">
        <v>131001</v>
      </c>
      <c r="D102">
        <v>131001</v>
      </c>
      <c r="E102" s="37">
        <f t="shared" si="1"/>
        <v>0</v>
      </c>
    </row>
    <row r="103" spans="3:6" x14ac:dyDescent="0.25">
      <c r="C103">
        <v>131006</v>
      </c>
      <c r="D103">
        <v>131006</v>
      </c>
      <c r="E103" s="37">
        <f t="shared" si="1"/>
        <v>0</v>
      </c>
    </row>
    <row r="104" spans="3:6" x14ac:dyDescent="0.25">
      <c r="C104">
        <v>131012</v>
      </c>
      <c r="D104" s="64"/>
      <c r="E104" s="37">
        <f t="shared" si="1"/>
        <v>131012</v>
      </c>
      <c r="F104" s="64" t="s">
        <v>3950</v>
      </c>
    </row>
    <row r="105" spans="3:6" x14ac:dyDescent="0.25">
      <c r="C105">
        <v>131025</v>
      </c>
      <c r="D105">
        <v>131025</v>
      </c>
      <c r="E105" s="37">
        <f t="shared" si="1"/>
        <v>0</v>
      </c>
    </row>
    <row r="106" spans="3:6" x14ac:dyDescent="0.25">
      <c r="C106">
        <v>131032</v>
      </c>
      <c r="D106" s="64"/>
      <c r="E106" s="37">
        <f t="shared" si="1"/>
        <v>131032</v>
      </c>
      <c r="F106" s="64" t="s">
        <v>3950</v>
      </c>
    </row>
    <row r="107" spans="3:6" x14ac:dyDescent="0.25">
      <c r="C107">
        <v>131040</v>
      </c>
      <c r="D107">
        <v>131040</v>
      </c>
      <c r="E107" s="37">
        <f t="shared" si="1"/>
        <v>0</v>
      </c>
    </row>
    <row r="108" spans="3:6" x14ac:dyDescent="0.25">
      <c r="C108">
        <v>131041</v>
      </c>
      <c r="D108">
        <v>131041</v>
      </c>
      <c r="E108" s="37">
        <f t="shared" si="1"/>
        <v>0</v>
      </c>
    </row>
    <row r="109" spans="3:6" x14ac:dyDescent="0.25">
      <c r="C109">
        <v>131042</v>
      </c>
      <c r="D109">
        <v>131042</v>
      </c>
      <c r="E109" s="37">
        <f t="shared" si="1"/>
        <v>0</v>
      </c>
    </row>
    <row r="110" spans="3:6" x14ac:dyDescent="0.25">
      <c r="C110">
        <v>131044</v>
      </c>
      <c r="D110">
        <v>131044</v>
      </c>
      <c r="E110" s="37">
        <f t="shared" si="1"/>
        <v>0</v>
      </c>
    </row>
    <row r="111" spans="3:6" x14ac:dyDescent="0.25">
      <c r="C111">
        <v>131045</v>
      </c>
      <c r="D111">
        <v>131045</v>
      </c>
      <c r="E111" s="37">
        <f t="shared" si="1"/>
        <v>0</v>
      </c>
    </row>
    <row r="112" spans="3:6" x14ac:dyDescent="0.25">
      <c r="C112">
        <v>131051</v>
      </c>
      <c r="D112">
        <v>131051</v>
      </c>
      <c r="E112" s="37">
        <f t="shared" si="1"/>
        <v>0</v>
      </c>
    </row>
    <row r="113" spans="3:6" x14ac:dyDescent="0.25">
      <c r="C113">
        <v>131052</v>
      </c>
      <c r="D113">
        <v>131052</v>
      </c>
      <c r="E113" s="37">
        <f t="shared" si="1"/>
        <v>0</v>
      </c>
    </row>
    <row r="114" spans="3:6" x14ac:dyDescent="0.25">
      <c r="C114">
        <v>131053</v>
      </c>
      <c r="D114" s="64"/>
      <c r="E114" s="37">
        <f t="shared" si="1"/>
        <v>131053</v>
      </c>
      <c r="F114" s="64" t="s">
        <v>3950</v>
      </c>
    </row>
    <row r="115" spans="3:6" x14ac:dyDescent="0.25">
      <c r="C115">
        <v>131060</v>
      </c>
      <c r="D115">
        <v>131060</v>
      </c>
      <c r="E115" s="37">
        <f t="shared" si="1"/>
        <v>0</v>
      </c>
    </row>
    <row r="116" spans="3:6" x14ac:dyDescent="0.25">
      <c r="C116">
        <v>131061</v>
      </c>
      <c r="D116" s="64"/>
      <c r="E116" s="37">
        <f t="shared" si="1"/>
        <v>131061</v>
      </c>
      <c r="F116" s="64" t="s">
        <v>3950</v>
      </c>
    </row>
    <row r="117" spans="3:6" x14ac:dyDescent="0.25">
      <c r="C117">
        <v>131070</v>
      </c>
      <c r="D117" s="64"/>
      <c r="E117" s="37">
        <f t="shared" si="1"/>
        <v>131070</v>
      </c>
      <c r="F117" s="64" t="s">
        <v>3950</v>
      </c>
    </row>
    <row r="118" spans="3:6" x14ac:dyDescent="0.25">
      <c r="C118">
        <v>131099</v>
      </c>
      <c r="D118" s="64"/>
      <c r="E118" s="37">
        <f t="shared" si="1"/>
        <v>131099</v>
      </c>
      <c r="F118" s="64" t="s">
        <v>3950</v>
      </c>
    </row>
    <row r="119" spans="3:6" x14ac:dyDescent="0.25">
      <c r="C119">
        <v>131401</v>
      </c>
      <c r="D119" s="64"/>
      <c r="E119" s="37">
        <f t="shared" si="1"/>
        <v>131401</v>
      </c>
      <c r="F119" s="64" t="s">
        <v>3950</v>
      </c>
    </row>
    <row r="120" spans="3:6" x14ac:dyDescent="0.25">
      <c r="C120">
        <v>131530</v>
      </c>
      <c r="D120">
        <v>131530</v>
      </c>
      <c r="E120" s="37">
        <f t="shared" si="1"/>
        <v>0</v>
      </c>
    </row>
    <row r="121" spans="3:6" x14ac:dyDescent="0.25">
      <c r="C121">
        <v>131540</v>
      </c>
      <c r="D121">
        <v>131540</v>
      </c>
      <c r="E121" s="37">
        <f t="shared" si="1"/>
        <v>0</v>
      </c>
    </row>
    <row r="122" spans="3:6" x14ac:dyDescent="0.25">
      <c r="C122">
        <v>131541</v>
      </c>
      <c r="D122">
        <v>131541</v>
      </c>
      <c r="E122" s="37">
        <f t="shared" si="1"/>
        <v>0</v>
      </c>
    </row>
    <row r="123" spans="3:6" x14ac:dyDescent="0.25">
      <c r="C123">
        <v>131550</v>
      </c>
      <c r="D123">
        <v>131550</v>
      </c>
      <c r="E123" s="37">
        <f t="shared" si="1"/>
        <v>0</v>
      </c>
    </row>
    <row r="124" spans="3:6" x14ac:dyDescent="0.25">
      <c r="C124">
        <v>131555</v>
      </c>
      <c r="D124">
        <v>131555</v>
      </c>
      <c r="E124" s="37">
        <f t="shared" si="1"/>
        <v>0</v>
      </c>
    </row>
    <row r="125" spans="3:6" x14ac:dyDescent="0.25">
      <c r="C125">
        <v>131600</v>
      </c>
      <c r="D125">
        <v>131600</v>
      </c>
      <c r="E125" s="37">
        <f t="shared" si="1"/>
        <v>0</v>
      </c>
    </row>
    <row r="126" spans="3:6" x14ac:dyDescent="0.25">
      <c r="C126">
        <v>131621</v>
      </c>
      <c r="D126">
        <v>131621</v>
      </c>
      <c r="E126" s="37">
        <f t="shared" si="1"/>
        <v>0</v>
      </c>
    </row>
    <row r="127" spans="3:6" x14ac:dyDescent="0.25">
      <c r="C127">
        <v>131710</v>
      </c>
      <c r="D127">
        <v>131710</v>
      </c>
      <c r="E127" s="37">
        <f t="shared" si="1"/>
        <v>0</v>
      </c>
    </row>
    <row r="128" spans="3:6" x14ac:dyDescent="0.25">
      <c r="C128">
        <v>131999</v>
      </c>
      <c r="D128">
        <v>131999</v>
      </c>
      <c r="E128" s="37">
        <f t="shared" si="1"/>
        <v>0</v>
      </c>
    </row>
    <row r="129" spans="3:7" x14ac:dyDescent="0.25">
      <c r="C129">
        <v>134036</v>
      </c>
      <c r="D129">
        <v>134036</v>
      </c>
      <c r="E129" s="37">
        <f t="shared" si="1"/>
        <v>0</v>
      </c>
    </row>
    <row r="130" spans="3:7" x14ac:dyDescent="0.25">
      <c r="C130">
        <v>134037</v>
      </c>
      <c r="D130">
        <v>134037</v>
      </c>
      <c r="E130" s="37">
        <f t="shared" si="1"/>
        <v>0</v>
      </c>
    </row>
    <row r="131" spans="3:7" x14ac:dyDescent="0.25">
      <c r="C131">
        <v>134038</v>
      </c>
      <c r="D131">
        <v>134038</v>
      </c>
      <c r="E131" s="37">
        <f t="shared" si="1"/>
        <v>0</v>
      </c>
    </row>
    <row r="132" spans="3:7" x14ac:dyDescent="0.25">
      <c r="C132">
        <v>134100</v>
      </c>
      <c r="D132" s="64"/>
      <c r="E132" s="37">
        <f t="shared" si="1"/>
        <v>134100</v>
      </c>
      <c r="F132" s="64" t="s">
        <v>3950</v>
      </c>
    </row>
    <row r="133" spans="3:7" x14ac:dyDescent="0.25">
      <c r="C133">
        <v>134200</v>
      </c>
      <c r="D133">
        <v>134200</v>
      </c>
      <c r="E133" s="37">
        <f t="shared" ref="E133:E196" si="2">C133-D133</f>
        <v>0</v>
      </c>
    </row>
    <row r="134" spans="3:7" x14ac:dyDescent="0.25">
      <c r="C134">
        <v>134300</v>
      </c>
      <c r="D134">
        <v>134300</v>
      </c>
      <c r="E134" s="37">
        <f t="shared" si="2"/>
        <v>0</v>
      </c>
    </row>
    <row r="135" spans="3:7" x14ac:dyDescent="0.25">
      <c r="C135">
        <v>135002</v>
      </c>
      <c r="D135">
        <v>135002</v>
      </c>
      <c r="E135" s="37">
        <f t="shared" si="2"/>
        <v>0</v>
      </c>
    </row>
    <row r="136" spans="3:7" x14ac:dyDescent="0.25">
      <c r="C136">
        <v>135009</v>
      </c>
      <c r="D136">
        <v>135009</v>
      </c>
      <c r="E136" s="37">
        <f t="shared" si="2"/>
        <v>0</v>
      </c>
    </row>
    <row r="137" spans="3:7" x14ac:dyDescent="0.25">
      <c r="C137">
        <v>135101</v>
      </c>
      <c r="D137" s="64"/>
      <c r="E137" s="37">
        <f t="shared" si="2"/>
        <v>135101</v>
      </c>
      <c r="F137" s="64" t="s">
        <v>3950</v>
      </c>
    </row>
    <row r="138" spans="3:7" x14ac:dyDescent="0.25">
      <c r="C138">
        <v>135102</v>
      </c>
      <c r="D138" s="64"/>
      <c r="E138" s="37">
        <f t="shared" si="2"/>
        <v>135102</v>
      </c>
      <c r="F138" s="64" t="s">
        <v>3950</v>
      </c>
    </row>
    <row r="139" spans="3:7" x14ac:dyDescent="0.25">
      <c r="C139">
        <v>135104</v>
      </c>
      <c r="D139" s="64"/>
      <c r="E139" s="37">
        <f t="shared" si="2"/>
        <v>135104</v>
      </c>
      <c r="F139" s="64" t="s">
        <v>3950</v>
      </c>
    </row>
    <row r="140" spans="3:7" x14ac:dyDescent="0.25">
      <c r="C140">
        <v>135106</v>
      </c>
      <c r="D140" s="64"/>
      <c r="E140" s="37">
        <f t="shared" si="2"/>
        <v>135106</v>
      </c>
      <c r="F140" s="64" t="s">
        <v>3950</v>
      </c>
    </row>
    <row r="141" spans="3:7" x14ac:dyDescent="0.25">
      <c r="C141">
        <v>135108</v>
      </c>
      <c r="D141" s="64"/>
      <c r="E141" s="37">
        <f t="shared" si="2"/>
        <v>135108</v>
      </c>
      <c r="F141" s="64" t="s">
        <v>3950</v>
      </c>
    </row>
    <row r="142" spans="3:7" x14ac:dyDescent="0.25">
      <c r="C142">
        <v>135109</v>
      </c>
      <c r="D142" s="64"/>
      <c r="E142" s="37">
        <f t="shared" si="2"/>
        <v>135109</v>
      </c>
      <c r="F142" s="64" t="s">
        <v>3950</v>
      </c>
    </row>
    <row r="143" spans="3:7" x14ac:dyDescent="0.25">
      <c r="C143">
        <v>135110</v>
      </c>
      <c r="D143">
        <v>135110</v>
      </c>
      <c r="E143" s="37">
        <f t="shared" si="2"/>
        <v>0</v>
      </c>
    </row>
    <row r="144" spans="3:7" x14ac:dyDescent="0.25">
      <c r="C144">
        <v>135111</v>
      </c>
      <c r="D144" s="64"/>
      <c r="E144" s="37">
        <f t="shared" si="2"/>
        <v>135111</v>
      </c>
      <c r="F144" s="64" t="s">
        <v>3950</v>
      </c>
      <c r="G144" s="64"/>
    </row>
    <row r="145" spans="3:6" x14ac:dyDescent="0.25">
      <c r="C145">
        <v>135112</v>
      </c>
      <c r="D145">
        <v>135112</v>
      </c>
      <c r="E145" s="37">
        <f t="shared" si="2"/>
        <v>0</v>
      </c>
    </row>
    <row r="146" spans="3:6" x14ac:dyDescent="0.25">
      <c r="C146">
        <v>135113</v>
      </c>
      <c r="D146" s="64"/>
      <c r="E146" s="37">
        <f t="shared" si="2"/>
        <v>135113</v>
      </c>
      <c r="F146" s="64" t="s">
        <v>3950</v>
      </c>
    </row>
    <row r="147" spans="3:6" x14ac:dyDescent="0.25">
      <c r="C147">
        <v>135114</v>
      </c>
      <c r="D147" s="64"/>
      <c r="E147" s="37">
        <f t="shared" si="2"/>
        <v>135114</v>
      </c>
      <c r="F147" s="64" t="s">
        <v>3950</v>
      </c>
    </row>
    <row r="148" spans="3:6" x14ac:dyDescent="0.25">
      <c r="C148">
        <v>135117</v>
      </c>
      <c r="D148" s="64"/>
      <c r="E148" s="37">
        <f t="shared" si="2"/>
        <v>135117</v>
      </c>
      <c r="F148" s="64" t="s">
        <v>3950</v>
      </c>
    </row>
    <row r="149" spans="3:6" x14ac:dyDescent="0.25">
      <c r="C149">
        <v>135118</v>
      </c>
      <c r="D149" s="64"/>
      <c r="E149" s="37">
        <f t="shared" si="2"/>
        <v>135118</v>
      </c>
      <c r="F149" s="64" t="s">
        <v>3950</v>
      </c>
    </row>
    <row r="150" spans="3:6" x14ac:dyDescent="0.25">
      <c r="C150">
        <v>135121</v>
      </c>
      <c r="D150">
        <v>135121</v>
      </c>
      <c r="E150" s="37">
        <f t="shared" si="2"/>
        <v>0</v>
      </c>
    </row>
    <row r="151" spans="3:6" x14ac:dyDescent="0.25">
      <c r="C151">
        <v>135122</v>
      </c>
      <c r="D151">
        <v>135122</v>
      </c>
      <c r="E151" s="37">
        <f t="shared" si="2"/>
        <v>0</v>
      </c>
    </row>
    <row r="152" spans="3:6" x14ac:dyDescent="0.25">
      <c r="C152">
        <v>135125</v>
      </c>
      <c r="D152" s="64"/>
      <c r="E152" s="37">
        <f t="shared" si="2"/>
        <v>135125</v>
      </c>
      <c r="F152" s="64" t="s">
        <v>3950</v>
      </c>
    </row>
    <row r="153" spans="3:6" x14ac:dyDescent="0.25">
      <c r="C153">
        <v>135131</v>
      </c>
      <c r="D153" s="64"/>
      <c r="E153" s="37">
        <f t="shared" si="2"/>
        <v>135131</v>
      </c>
      <c r="F153" s="64" t="s">
        <v>3950</v>
      </c>
    </row>
    <row r="154" spans="3:6" x14ac:dyDescent="0.25">
      <c r="C154">
        <v>135135</v>
      </c>
      <c r="D154">
        <v>135135</v>
      </c>
      <c r="E154" s="37">
        <f t="shared" si="2"/>
        <v>0</v>
      </c>
    </row>
    <row r="155" spans="3:6" x14ac:dyDescent="0.25">
      <c r="C155">
        <v>135136</v>
      </c>
      <c r="D155" s="64"/>
      <c r="E155" s="37">
        <f t="shared" si="2"/>
        <v>135136</v>
      </c>
      <c r="F155" s="64" t="s">
        <v>3950</v>
      </c>
    </row>
    <row r="156" spans="3:6" x14ac:dyDescent="0.25">
      <c r="C156">
        <v>135137</v>
      </c>
      <c r="D156">
        <v>135137</v>
      </c>
      <c r="E156" s="37">
        <f t="shared" si="2"/>
        <v>0</v>
      </c>
    </row>
    <row r="157" spans="3:6" x14ac:dyDescent="0.25">
      <c r="C157">
        <v>135140</v>
      </c>
      <c r="D157">
        <v>135140</v>
      </c>
      <c r="E157" s="37">
        <f t="shared" si="2"/>
        <v>0</v>
      </c>
    </row>
    <row r="158" spans="3:6" x14ac:dyDescent="0.25">
      <c r="C158">
        <v>136002</v>
      </c>
      <c r="D158">
        <v>136002</v>
      </c>
      <c r="E158" s="37">
        <f t="shared" si="2"/>
        <v>0</v>
      </c>
    </row>
    <row r="159" spans="3:6" x14ac:dyDescent="0.25">
      <c r="C159">
        <v>136032</v>
      </c>
      <c r="D159">
        <v>136032</v>
      </c>
      <c r="E159" s="37">
        <f t="shared" si="2"/>
        <v>0</v>
      </c>
    </row>
    <row r="160" spans="3:6" x14ac:dyDescent="0.25">
      <c r="C160">
        <v>136100</v>
      </c>
      <c r="D160">
        <v>136100</v>
      </c>
      <c r="E160" s="37">
        <f t="shared" si="2"/>
        <v>0</v>
      </c>
    </row>
    <row r="161" spans="3:6" x14ac:dyDescent="0.25">
      <c r="C161">
        <v>136104</v>
      </c>
      <c r="D161">
        <v>136104</v>
      </c>
      <c r="E161" s="37">
        <f t="shared" si="2"/>
        <v>0</v>
      </c>
    </row>
    <row r="162" spans="3:6" x14ac:dyDescent="0.25">
      <c r="C162">
        <v>136105</v>
      </c>
      <c r="D162">
        <v>136105</v>
      </c>
      <c r="E162" s="37">
        <f t="shared" si="2"/>
        <v>0</v>
      </c>
    </row>
    <row r="163" spans="3:6" x14ac:dyDescent="0.25">
      <c r="C163">
        <v>136201</v>
      </c>
      <c r="D163" s="64"/>
      <c r="E163" s="37">
        <f t="shared" si="2"/>
        <v>136201</v>
      </c>
      <c r="F163" s="64" t="s">
        <v>3950</v>
      </c>
    </row>
    <row r="164" spans="3:6" x14ac:dyDescent="0.25">
      <c r="C164">
        <v>136205</v>
      </c>
      <c r="D164" s="64"/>
      <c r="E164" s="37">
        <f t="shared" si="2"/>
        <v>136205</v>
      </c>
      <c r="F164" s="64" t="s">
        <v>3950</v>
      </c>
    </row>
    <row r="165" spans="3:6" x14ac:dyDescent="0.25">
      <c r="C165">
        <v>142001</v>
      </c>
      <c r="D165">
        <v>142001</v>
      </c>
      <c r="E165" s="37">
        <f t="shared" si="2"/>
        <v>0</v>
      </c>
    </row>
    <row r="166" spans="3:6" x14ac:dyDescent="0.25">
      <c r="C166">
        <v>142005</v>
      </c>
      <c r="D166">
        <v>142005</v>
      </c>
      <c r="E166" s="37">
        <f t="shared" si="2"/>
        <v>0</v>
      </c>
    </row>
    <row r="167" spans="3:6" x14ac:dyDescent="0.25">
      <c r="C167">
        <v>142010</v>
      </c>
      <c r="D167">
        <v>142010</v>
      </c>
      <c r="E167" s="37">
        <f t="shared" si="2"/>
        <v>0</v>
      </c>
    </row>
    <row r="168" spans="3:6" x14ac:dyDescent="0.25">
      <c r="C168">
        <v>142032</v>
      </c>
      <c r="D168">
        <v>142032</v>
      </c>
      <c r="E168" s="37">
        <f t="shared" si="2"/>
        <v>0</v>
      </c>
    </row>
    <row r="169" spans="3:6" x14ac:dyDescent="0.25">
      <c r="C169">
        <v>142101</v>
      </c>
      <c r="D169">
        <v>142101</v>
      </c>
      <c r="E169" s="37">
        <f t="shared" si="2"/>
        <v>0</v>
      </c>
    </row>
    <row r="170" spans="3:6" x14ac:dyDescent="0.25">
      <c r="C170">
        <v>142102</v>
      </c>
      <c r="D170">
        <v>142102</v>
      </c>
      <c r="E170" s="37">
        <f t="shared" si="2"/>
        <v>0</v>
      </c>
    </row>
    <row r="171" spans="3:6" x14ac:dyDescent="0.25">
      <c r="C171">
        <v>142103</v>
      </c>
      <c r="D171">
        <v>142103</v>
      </c>
      <c r="E171" s="37">
        <f t="shared" si="2"/>
        <v>0</v>
      </c>
    </row>
    <row r="172" spans="3:6" x14ac:dyDescent="0.25">
      <c r="C172">
        <v>142106</v>
      </c>
      <c r="D172" s="64"/>
      <c r="E172" s="37">
        <f t="shared" si="2"/>
        <v>142106</v>
      </c>
      <c r="F172" s="64" t="s">
        <v>3950</v>
      </c>
    </row>
    <row r="173" spans="3:6" x14ac:dyDescent="0.25">
      <c r="C173">
        <v>142107</v>
      </c>
      <c r="D173">
        <v>142107</v>
      </c>
      <c r="E173" s="37">
        <f t="shared" si="2"/>
        <v>0</v>
      </c>
    </row>
    <row r="174" spans="3:6" x14ac:dyDescent="0.25">
      <c r="C174">
        <v>143001</v>
      </c>
      <c r="D174">
        <v>143001</v>
      </c>
      <c r="E174" s="37">
        <f t="shared" si="2"/>
        <v>0</v>
      </c>
    </row>
    <row r="175" spans="3:6" x14ac:dyDescent="0.25">
      <c r="C175">
        <v>143003</v>
      </c>
      <c r="D175" s="64"/>
      <c r="E175" s="37">
        <f t="shared" si="2"/>
        <v>143003</v>
      </c>
      <c r="F175" s="64" t="s">
        <v>3950</v>
      </c>
    </row>
    <row r="176" spans="3:6" x14ac:dyDescent="0.25">
      <c r="C176">
        <v>143006</v>
      </c>
      <c r="D176">
        <v>143006</v>
      </c>
      <c r="E176" s="37">
        <f t="shared" si="2"/>
        <v>0</v>
      </c>
    </row>
    <row r="177" spans="3:6" x14ac:dyDescent="0.25">
      <c r="C177">
        <v>143007</v>
      </c>
      <c r="D177" s="64"/>
      <c r="E177" s="37">
        <f t="shared" si="2"/>
        <v>143007</v>
      </c>
      <c r="F177" s="64" t="s">
        <v>3950</v>
      </c>
    </row>
    <row r="178" spans="3:6" x14ac:dyDescent="0.25">
      <c r="C178">
        <v>143008</v>
      </c>
      <c r="D178">
        <v>143008</v>
      </c>
      <c r="E178" s="37">
        <f t="shared" si="2"/>
        <v>0</v>
      </c>
    </row>
    <row r="179" spans="3:6" x14ac:dyDescent="0.25">
      <c r="C179">
        <v>143009</v>
      </c>
      <c r="D179">
        <v>143009</v>
      </c>
      <c r="E179" s="37">
        <f t="shared" si="2"/>
        <v>0</v>
      </c>
    </row>
    <row r="180" spans="3:6" x14ac:dyDescent="0.25">
      <c r="C180">
        <v>143010</v>
      </c>
      <c r="D180" s="64"/>
      <c r="E180" s="37">
        <f t="shared" si="2"/>
        <v>143010</v>
      </c>
      <c r="F180" s="64" t="s">
        <v>3950</v>
      </c>
    </row>
    <row r="181" spans="3:6" x14ac:dyDescent="0.25">
      <c r="C181">
        <v>143011</v>
      </c>
      <c r="D181">
        <v>143011</v>
      </c>
      <c r="E181" s="37">
        <f t="shared" si="2"/>
        <v>0</v>
      </c>
    </row>
    <row r="182" spans="3:6" x14ac:dyDescent="0.25">
      <c r="C182">
        <v>143014</v>
      </c>
      <c r="D182">
        <v>143014</v>
      </c>
      <c r="E182" s="37">
        <f t="shared" si="2"/>
        <v>0</v>
      </c>
    </row>
    <row r="183" spans="3:6" x14ac:dyDescent="0.25">
      <c r="C183">
        <v>143016</v>
      </c>
      <c r="D183">
        <v>143016</v>
      </c>
      <c r="E183" s="37">
        <f t="shared" si="2"/>
        <v>0</v>
      </c>
    </row>
    <row r="184" spans="3:6" x14ac:dyDescent="0.25">
      <c r="C184">
        <v>143018</v>
      </c>
      <c r="D184" s="64"/>
      <c r="E184" s="37">
        <f t="shared" si="2"/>
        <v>143018</v>
      </c>
      <c r="F184" s="64" t="s">
        <v>3950</v>
      </c>
    </row>
    <row r="185" spans="3:6" x14ac:dyDescent="0.25">
      <c r="C185">
        <v>143019</v>
      </c>
      <c r="D185">
        <v>143019</v>
      </c>
      <c r="E185" s="37">
        <f t="shared" si="2"/>
        <v>0</v>
      </c>
    </row>
    <row r="186" spans="3:6" x14ac:dyDescent="0.25">
      <c r="C186">
        <v>143020</v>
      </c>
      <c r="D186">
        <v>143020</v>
      </c>
      <c r="E186" s="37">
        <f t="shared" si="2"/>
        <v>0</v>
      </c>
    </row>
    <row r="187" spans="3:6" x14ac:dyDescent="0.25">
      <c r="C187">
        <v>143022</v>
      </c>
      <c r="D187">
        <v>143022</v>
      </c>
      <c r="E187" s="37">
        <f t="shared" si="2"/>
        <v>0</v>
      </c>
    </row>
    <row r="188" spans="3:6" x14ac:dyDescent="0.25">
      <c r="C188">
        <v>143025</v>
      </c>
      <c r="D188">
        <v>143025</v>
      </c>
      <c r="E188" s="37">
        <f t="shared" si="2"/>
        <v>0</v>
      </c>
    </row>
    <row r="189" spans="3:6" x14ac:dyDescent="0.25">
      <c r="C189">
        <v>143026</v>
      </c>
      <c r="D189">
        <v>143026</v>
      </c>
      <c r="E189" s="37">
        <f t="shared" si="2"/>
        <v>0</v>
      </c>
    </row>
    <row r="190" spans="3:6" x14ac:dyDescent="0.25">
      <c r="C190">
        <v>143027</v>
      </c>
      <c r="D190">
        <v>143027</v>
      </c>
      <c r="E190" s="37">
        <f t="shared" si="2"/>
        <v>0</v>
      </c>
    </row>
    <row r="191" spans="3:6" x14ac:dyDescent="0.25">
      <c r="C191">
        <v>143028</v>
      </c>
      <c r="D191">
        <v>143028</v>
      </c>
      <c r="E191" s="37">
        <f t="shared" si="2"/>
        <v>0</v>
      </c>
    </row>
    <row r="192" spans="3:6" x14ac:dyDescent="0.25">
      <c r="C192">
        <v>143029</v>
      </c>
      <c r="D192">
        <v>143029</v>
      </c>
      <c r="E192" s="37">
        <f t="shared" si="2"/>
        <v>0</v>
      </c>
    </row>
    <row r="193" spans="3:6" x14ac:dyDescent="0.25">
      <c r="C193">
        <v>143053</v>
      </c>
      <c r="D193">
        <v>143053</v>
      </c>
      <c r="E193" s="37">
        <f t="shared" si="2"/>
        <v>0</v>
      </c>
    </row>
    <row r="194" spans="3:6" x14ac:dyDescent="0.25">
      <c r="C194">
        <v>143666</v>
      </c>
      <c r="D194" s="64"/>
      <c r="E194" s="37">
        <f t="shared" si="2"/>
        <v>143666</v>
      </c>
      <c r="F194" s="64" t="s">
        <v>3950</v>
      </c>
    </row>
    <row r="195" spans="3:6" x14ac:dyDescent="0.25">
      <c r="C195">
        <v>143999</v>
      </c>
      <c r="D195" s="64"/>
      <c r="E195" s="37">
        <f t="shared" si="2"/>
        <v>143999</v>
      </c>
      <c r="F195" s="64" t="s">
        <v>3950</v>
      </c>
    </row>
    <row r="196" spans="3:6" x14ac:dyDescent="0.25">
      <c r="C196">
        <v>144011</v>
      </c>
      <c r="D196">
        <v>144011</v>
      </c>
      <c r="E196" s="37">
        <f t="shared" si="2"/>
        <v>0</v>
      </c>
    </row>
    <row r="197" spans="3:6" x14ac:dyDescent="0.25">
      <c r="C197">
        <v>144012</v>
      </c>
      <c r="D197">
        <v>144012</v>
      </c>
      <c r="E197" s="37">
        <f t="shared" ref="E197:E260" si="3">C197-D197</f>
        <v>0</v>
      </c>
    </row>
    <row r="198" spans="3:6" x14ac:dyDescent="0.25">
      <c r="C198">
        <v>144013</v>
      </c>
      <c r="D198">
        <v>144013</v>
      </c>
      <c r="E198" s="37">
        <f t="shared" si="3"/>
        <v>0</v>
      </c>
    </row>
    <row r="199" spans="3:6" x14ac:dyDescent="0.25">
      <c r="C199">
        <v>144014</v>
      </c>
      <c r="D199">
        <v>144014</v>
      </c>
      <c r="E199" s="37">
        <f t="shared" si="3"/>
        <v>0</v>
      </c>
    </row>
    <row r="200" spans="3:6" x14ac:dyDescent="0.25">
      <c r="C200">
        <v>144020</v>
      </c>
      <c r="D200">
        <v>144020</v>
      </c>
      <c r="E200" s="37">
        <f t="shared" si="3"/>
        <v>0</v>
      </c>
    </row>
    <row r="201" spans="3:6" x14ac:dyDescent="0.25">
      <c r="C201">
        <v>144021</v>
      </c>
      <c r="D201">
        <v>144021</v>
      </c>
      <c r="E201" s="37">
        <f t="shared" si="3"/>
        <v>0</v>
      </c>
    </row>
    <row r="202" spans="3:6" x14ac:dyDescent="0.25">
      <c r="C202">
        <v>144025</v>
      </c>
      <c r="D202">
        <v>144025</v>
      </c>
      <c r="E202" s="37">
        <f t="shared" si="3"/>
        <v>0</v>
      </c>
    </row>
    <row r="203" spans="3:6" x14ac:dyDescent="0.25">
      <c r="C203">
        <v>146010</v>
      </c>
      <c r="D203">
        <v>146010</v>
      </c>
      <c r="E203" s="37">
        <f t="shared" si="3"/>
        <v>0</v>
      </c>
    </row>
    <row r="204" spans="3:6" x14ac:dyDescent="0.25">
      <c r="C204">
        <v>146010</v>
      </c>
      <c r="D204" s="64"/>
      <c r="E204" s="37">
        <f t="shared" si="3"/>
        <v>146010</v>
      </c>
      <c r="F204" s="64" t="s">
        <v>3950</v>
      </c>
    </row>
    <row r="205" spans="3:6" x14ac:dyDescent="0.25">
      <c r="C205">
        <v>146012</v>
      </c>
      <c r="D205">
        <v>146012</v>
      </c>
      <c r="E205" s="37">
        <f t="shared" si="3"/>
        <v>0</v>
      </c>
    </row>
    <row r="206" spans="3:6" x14ac:dyDescent="0.25">
      <c r="C206">
        <v>146013</v>
      </c>
      <c r="D206">
        <v>146013</v>
      </c>
      <c r="E206" s="37">
        <f t="shared" si="3"/>
        <v>0</v>
      </c>
    </row>
    <row r="207" spans="3:6" x14ac:dyDescent="0.25">
      <c r="C207" s="106">
        <v>146016</v>
      </c>
      <c r="D207" s="106">
        <v>146016</v>
      </c>
      <c r="E207" s="37">
        <f t="shared" si="3"/>
        <v>0</v>
      </c>
    </row>
    <row r="208" spans="3:6" x14ac:dyDescent="0.25">
      <c r="C208" s="106">
        <v>146016</v>
      </c>
      <c r="D208" s="106"/>
      <c r="E208" s="107">
        <f t="shared" si="3"/>
        <v>146016</v>
      </c>
      <c r="F208" s="64" t="s">
        <v>3961</v>
      </c>
    </row>
    <row r="209" spans="3:6" x14ac:dyDescent="0.25">
      <c r="C209">
        <v>146017</v>
      </c>
      <c r="D209" s="64"/>
      <c r="E209" s="37">
        <f t="shared" si="3"/>
        <v>146017</v>
      </c>
      <c r="F209" s="64" t="s">
        <v>3950</v>
      </c>
    </row>
    <row r="210" spans="3:6" x14ac:dyDescent="0.25">
      <c r="C210">
        <v>146030</v>
      </c>
      <c r="D210" s="64"/>
      <c r="E210" s="37">
        <f t="shared" si="3"/>
        <v>146030</v>
      </c>
      <c r="F210" s="64" t="s">
        <v>3950</v>
      </c>
    </row>
    <row r="211" spans="3:6" x14ac:dyDescent="0.25">
      <c r="C211">
        <v>146031</v>
      </c>
      <c r="D211">
        <v>146031</v>
      </c>
      <c r="E211" s="37">
        <f t="shared" si="3"/>
        <v>0</v>
      </c>
    </row>
    <row r="212" spans="3:6" x14ac:dyDescent="0.25">
      <c r="C212">
        <v>146035</v>
      </c>
      <c r="D212">
        <v>146035</v>
      </c>
      <c r="E212" s="37">
        <f t="shared" si="3"/>
        <v>0</v>
      </c>
    </row>
    <row r="213" spans="3:6" x14ac:dyDescent="0.25">
      <c r="C213">
        <v>146040</v>
      </c>
      <c r="D213">
        <v>146040</v>
      </c>
      <c r="E213" s="37">
        <f t="shared" si="3"/>
        <v>0</v>
      </c>
    </row>
    <row r="214" spans="3:6" x14ac:dyDescent="0.25">
      <c r="C214">
        <v>146042</v>
      </c>
      <c r="D214">
        <v>146042</v>
      </c>
      <c r="E214" s="37">
        <f t="shared" si="3"/>
        <v>0</v>
      </c>
    </row>
    <row r="215" spans="3:6" x14ac:dyDescent="0.25">
      <c r="C215">
        <v>146050</v>
      </c>
      <c r="D215">
        <v>146050</v>
      </c>
      <c r="E215" s="37">
        <f t="shared" si="3"/>
        <v>0</v>
      </c>
    </row>
    <row r="216" spans="3:6" x14ac:dyDescent="0.25">
      <c r="C216">
        <v>146060</v>
      </c>
      <c r="D216">
        <v>146060</v>
      </c>
      <c r="E216" s="37">
        <f t="shared" si="3"/>
        <v>0</v>
      </c>
    </row>
    <row r="217" spans="3:6" x14ac:dyDescent="0.25">
      <c r="C217">
        <v>146096</v>
      </c>
      <c r="D217">
        <v>146096</v>
      </c>
      <c r="E217" s="37">
        <f t="shared" si="3"/>
        <v>0</v>
      </c>
    </row>
    <row r="218" spans="3:6" x14ac:dyDescent="0.25">
      <c r="C218">
        <v>146800</v>
      </c>
      <c r="D218">
        <v>146800</v>
      </c>
      <c r="E218" s="37">
        <f t="shared" si="3"/>
        <v>0</v>
      </c>
    </row>
    <row r="219" spans="3:6" x14ac:dyDescent="0.25">
      <c r="C219">
        <v>146905</v>
      </c>
      <c r="D219">
        <v>146905</v>
      </c>
      <c r="E219" s="37">
        <f t="shared" si="3"/>
        <v>0</v>
      </c>
    </row>
    <row r="220" spans="3:6" x14ac:dyDescent="0.25">
      <c r="C220">
        <v>146905</v>
      </c>
      <c r="D220" s="64"/>
      <c r="E220" s="37">
        <f t="shared" si="3"/>
        <v>146905</v>
      </c>
      <c r="F220" s="64" t="s">
        <v>3950</v>
      </c>
    </row>
    <row r="221" spans="3:6" x14ac:dyDescent="0.25">
      <c r="C221">
        <v>146920</v>
      </c>
      <c r="D221">
        <v>146920</v>
      </c>
      <c r="E221" s="37">
        <f t="shared" si="3"/>
        <v>0</v>
      </c>
    </row>
    <row r="222" spans="3:6" x14ac:dyDescent="0.25">
      <c r="C222">
        <v>146920</v>
      </c>
      <c r="D222" s="64"/>
      <c r="E222" s="37">
        <f t="shared" si="3"/>
        <v>146920</v>
      </c>
      <c r="F222" s="64" t="s">
        <v>3950</v>
      </c>
    </row>
    <row r="223" spans="3:6" x14ac:dyDescent="0.25">
      <c r="C223">
        <v>154001</v>
      </c>
      <c r="D223">
        <v>154001</v>
      </c>
      <c r="E223" s="37">
        <f t="shared" si="3"/>
        <v>0</v>
      </c>
    </row>
    <row r="224" spans="3:6" x14ac:dyDescent="0.25">
      <c r="C224">
        <v>154002</v>
      </c>
      <c r="D224" s="64"/>
      <c r="E224" s="37">
        <f t="shared" si="3"/>
        <v>154002</v>
      </c>
      <c r="F224" s="64" t="s">
        <v>3950</v>
      </c>
    </row>
    <row r="225" spans="3:6" x14ac:dyDescent="0.25">
      <c r="C225">
        <v>154003</v>
      </c>
      <c r="D225">
        <v>154003</v>
      </c>
      <c r="E225" s="37">
        <f t="shared" si="3"/>
        <v>0</v>
      </c>
    </row>
    <row r="226" spans="3:6" x14ac:dyDescent="0.25">
      <c r="C226">
        <v>154005</v>
      </c>
      <c r="D226">
        <v>154005</v>
      </c>
      <c r="E226" s="37">
        <f t="shared" si="3"/>
        <v>0</v>
      </c>
    </row>
    <row r="227" spans="3:6" x14ac:dyDescent="0.25">
      <c r="C227">
        <v>154007</v>
      </c>
      <c r="D227">
        <v>154007</v>
      </c>
      <c r="E227" s="37">
        <f t="shared" si="3"/>
        <v>0</v>
      </c>
    </row>
    <row r="228" spans="3:6" x14ac:dyDescent="0.25">
      <c r="C228">
        <v>154009</v>
      </c>
      <c r="D228" s="64"/>
      <c r="E228" s="37">
        <f t="shared" si="3"/>
        <v>154009</v>
      </c>
      <c r="F228" s="64" t="s">
        <v>3950</v>
      </c>
    </row>
    <row r="229" spans="3:6" x14ac:dyDescent="0.25">
      <c r="C229">
        <v>154010</v>
      </c>
      <c r="D229">
        <v>154010</v>
      </c>
      <c r="E229" s="37">
        <f t="shared" si="3"/>
        <v>0</v>
      </c>
    </row>
    <row r="230" spans="3:6" x14ac:dyDescent="0.25">
      <c r="C230">
        <v>154013</v>
      </c>
      <c r="D230" s="64"/>
      <c r="E230" s="37">
        <f t="shared" si="3"/>
        <v>154013</v>
      </c>
      <c r="F230" s="64" t="s">
        <v>3950</v>
      </c>
    </row>
    <row r="231" spans="3:6" x14ac:dyDescent="0.25">
      <c r="C231">
        <v>154015</v>
      </c>
      <c r="D231" s="64"/>
      <c r="E231" s="37">
        <f t="shared" si="3"/>
        <v>154015</v>
      </c>
      <c r="F231" s="64" t="s">
        <v>3950</v>
      </c>
    </row>
    <row r="232" spans="3:6" x14ac:dyDescent="0.25">
      <c r="C232">
        <v>154025</v>
      </c>
      <c r="D232" s="64"/>
      <c r="E232" s="37">
        <f t="shared" si="3"/>
        <v>154025</v>
      </c>
      <c r="F232" s="64" t="s">
        <v>3950</v>
      </c>
    </row>
    <row r="233" spans="3:6" x14ac:dyDescent="0.25">
      <c r="C233">
        <v>154038</v>
      </c>
      <c r="D233">
        <v>154038</v>
      </c>
      <c r="E233" s="37">
        <f t="shared" si="3"/>
        <v>0</v>
      </c>
    </row>
    <row r="234" spans="3:6" x14ac:dyDescent="0.25">
      <c r="C234">
        <v>154039</v>
      </c>
      <c r="D234">
        <v>154039</v>
      </c>
      <c r="E234" s="37">
        <f t="shared" si="3"/>
        <v>0</v>
      </c>
    </row>
    <row r="235" spans="3:6" x14ac:dyDescent="0.25">
      <c r="C235">
        <v>154040</v>
      </c>
      <c r="D235">
        <v>154040</v>
      </c>
      <c r="E235" s="37">
        <f t="shared" si="3"/>
        <v>0</v>
      </c>
    </row>
    <row r="236" spans="3:6" x14ac:dyDescent="0.25">
      <c r="C236">
        <v>154042</v>
      </c>
      <c r="D236" s="64"/>
      <c r="E236" s="37">
        <f t="shared" si="3"/>
        <v>154042</v>
      </c>
      <c r="F236" s="64" t="s">
        <v>3950</v>
      </c>
    </row>
    <row r="237" spans="3:6" x14ac:dyDescent="0.25">
      <c r="C237">
        <v>154048</v>
      </c>
      <c r="D237" s="64"/>
      <c r="E237" s="37">
        <f t="shared" si="3"/>
        <v>154048</v>
      </c>
      <c r="F237" s="64" t="s">
        <v>3950</v>
      </c>
    </row>
    <row r="238" spans="3:6" x14ac:dyDescent="0.25">
      <c r="C238">
        <v>154050</v>
      </c>
      <c r="D238">
        <v>154050</v>
      </c>
      <c r="E238" s="37">
        <f t="shared" si="3"/>
        <v>0</v>
      </c>
    </row>
    <row r="239" spans="3:6" x14ac:dyDescent="0.25">
      <c r="C239">
        <v>154071</v>
      </c>
      <c r="D239">
        <v>154071</v>
      </c>
      <c r="E239" s="37">
        <f t="shared" si="3"/>
        <v>0</v>
      </c>
    </row>
    <row r="240" spans="3:6" x14ac:dyDescent="0.25">
      <c r="C240">
        <v>154073</v>
      </c>
      <c r="D240">
        <v>154073</v>
      </c>
      <c r="E240" s="37">
        <f t="shared" si="3"/>
        <v>0</v>
      </c>
    </row>
    <row r="241" spans="3:6" x14ac:dyDescent="0.25">
      <c r="C241">
        <v>154085</v>
      </c>
      <c r="D241">
        <v>154085</v>
      </c>
      <c r="E241" s="37">
        <f t="shared" si="3"/>
        <v>0</v>
      </c>
    </row>
    <row r="242" spans="3:6" x14ac:dyDescent="0.25">
      <c r="C242">
        <v>154666</v>
      </c>
      <c r="D242">
        <v>154666</v>
      </c>
      <c r="E242" s="37">
        <f t="shared" si="3"/>
        <v>0</v>
      </c>
    </row>
    <row r="243" spans="3:6" x14ac:dyDescent="0.25">
      <c r="C243">
        <v>163001</v>
      </c>
      <c r="D243" s="64"/>
      <c r="E243" s="37">
        <f t="shared" si="3"/>
        <v>163001</v>
      </c>
      <c r="F243" s="64" t="s">
        <v>3950</v>
      </c>
    </row>
    <row r="244" spans="3:6" x14ac:dyDescent="0.25">
      <c r="C244">
        <v>163002</v>
      </c>
      <c r="D244">
        <v>163002</v>
      </c>
      <c r="E244" s="37">
        <f t="shared" si="3"/>
        <v>0</v>
      </c>
    </row>
    <row r="245" spans="3:6" x14ac:dyDescent="0.25">
      <c r="C245">
        <v>163003</v>
      </c>
      <c r="D245">
        <v>163003</v>
      </c>
      <c r="E245" s="37">
        <f t="shared" si="3"/>
        <v>0</v>
      </c>
    </row>
    <row r="246" spans="3:6" x14ac:dyDescent="0.25">
      <c r="C246">
        <v>163005</v>
      </c>
      <c r="D246" s="64"/>
      <c r="E246" s="37">
        <f t="shared" si="3"/>
        <v>163005</v>
      </c>
      <c r="F246" s="64" t="s">
        <v>3950</v>
      </c>
    </row>
    <row r="247" spans="3:6" x14ac:dyDescent="0.25">
      <c r="C247">
        <v>164012</v>
      </c>
      <c r="D247">
        <v>164012</v>
      </c>
      <c r="E247" s="37">
        <f t="shared" si="3"/>
        <v>0</v>
      </c>
    </row>
    <row r="248" spans="3:6" x14ac:dyDescent="0.25">
      <c r="C248">
        <v>164013</v>
      </c>
      <c r="D248">
        <v>164013</v>
      </c>
      <c r="E248" s="37">
        <f t="shared" si="3"/>
        <v>0</v>
      </c>
    </row>
    <row r="249" spans="3:6" x14ac:dyDescent="0.25">
      <c r="C249">
        <v>164016</v>
      </c>
      <c r="D249">
        <v>164016</v>
      </c>
      <c r="E249" s="37">
        <f t="shared" si="3"/>
        <v>0</v>
      </c>
    </row>
    <row r="250" spans="3:6" x14ac:dyDescent="0.25">
      <c r="C250">
        <v>164017</v>
      </c>
      <c r="D250">
        <v>164017</v>
      </c>
      <c r="E250" s="37">
        <f t="shared" si="3"/>
        <v>0</v>
      </c>
    </row>
    <row r="251" spans="3:6" x14ac:dyDescent="0.25">
      <c r="C251">
        <v>164021</v>
      </c>
      <c r="D251">
        <v>164021</v>
      </c>
      <c r="E251" s="37">
        <f t="shared" si="3"/>
        <v>0</v>
      </c>
    </row>
    <row r="252" spans="3:6" x14ac:dyDescent="0.25">
      <c r="C252">
        <v>164022</v>
      </c>
      <c r="D252">
        <v>164022</v>
      </c>
      <c r="E252" s="37">
        <f t="shared" si="3"/>
        <v>0</v>
      </c>
    </row>
    <row r="253" spans="3:6" x14ac:dyDescent="0.25">
      <c r="C253">
        <v>164023</v>
      </c>
      <c r="D253">
        <v>164023</v>
      </c>
      <c r="E253" s="37">
        <f t="shared" si="3"/>
        <v>0</v>
      </c>
    </row>
    <row r="254" spans="3:6" x14ac:dyDescent="0.25">
      <c r="C254">
        <v>164031</v>
      </c>
      <c r="D254">
        <v>164031</v>
      </c>
      <c r="E254" s="37">
        <f t="shared" si="3"/>
        <v>0</v>
      </c>
    </row>
    <row r="255" spans="3:6" x14ac:dyDescent="0.25">
      <c r="C255">
        <v>164032</v>
      </c>
      <c r="D255">
        <v>164032</v>
      </c>
      <c r="E255" s="37">
        <f t="shared" si="3"/>
        <v>0</v>
      </c>
    </row>
    <row r="256" spans="3:6" x14ac:dyDescent="0.25">
      <c r="C256">
        <v>164038</v>
      </c>
      <c r="D256" s="64"/>
      <c r="E256" s="37">
        <f t="shared" si="3"/>
        <v>164038</v>
      </c>
      <c r="F256" s="64" t="s">
        <v>3950</v>
      </c>
    </row>
    <row r="257" spans="3:6" x14ac:dyDescent="0.25">
      <c r="C257">
        <v>164040</v>
      </c>
      <c r="D257" s="64"/>
      <c r="E257" s="37">
        <f t="shared" si="3"/>
        <v>164040</v>
      </c>
      <c r="F257" s="64" t="s">
        <v>3950</v>
      </c>
    </row>
    <row r="258" spans="3:6" x14ac:dyDescent="0.25">
      <c r="C258">
        <v>165001</v>
      </c>
      <c r="D258" s="64"/>
      <c r="E258" s="37">
        <f t="shared" si="3"/>
        <v>165001</v>
      </c>
      <c r="F258" s="64" t="s">
        <v>3950</v>
      </c>
    </row>
    <row r="259" spans="3:6" x14ac:dyDescent="0.25">
      <c r="C259">
        <v>165008</v>
      </c>
      <c r="D259">
        <v>165008</v>
      </c>
      <c r="E259" s="37">
        <f t="shared" si="3"/>
        <v>0</v>
      </c>
    </row>
    <row r="260" spans="3:6" x14ac:dyDescent="0.25">
      <c r="C260">
        <v>165009</v>
      </c>
      <c r="D260">
        <v>165009</v>
      </c>
      <c r="E260" s="37">
        <f t="shared" si="3"/>
        <v>0</v>
      </c>
    </row>
    <row r="261" spans="3:6" x14ac:dyDescent="0.25">
      <c r="C261">
        <v>165010</v>
      </c>
      <c r="D261">
        <v>165010</v>
      </c>
      <c r="E261" s="37">
        <f t="shared" ref="E261:E324" si="4">C261-D261</f>
        <v>0</v>
      </c>
    </row>
    <row r="262" spans="3:6" x14ac:dyDescent="0.25">
      <c r="C262">
        <v>165011</v>
      </c>
      <c r="D262">
        <v>165011</v>
      </c>
      <c r="E262" s="37">
        <f t="shared" si="4"/>
        <v>0</v>
      </c>
    </row>
    <row r="263" spans="3:6" x14ac:dyDescent="0.25">
      <c r="C263">
        <v>165012</v>
      </c>
      <c r="D263">
        <v>165012</v>
      </c>
      <c r="E263" s="37">
        <f t="shared" si="4"/>
        <v>0</v>
      </c>
    </row>
    <row r="264" spans="3:6" x14ac:dyDescent="0.25">
      <c r="C264">
        <v>165013</v>
      </c>
      <c r="D264">
        <v>165013</v>
      </c>
      <c r="E264" s="37">
        <f t="shared" si="4"/>
        <v>0</v>
      </c>
    </row>
    <row r="265" spans="3:6" x14ac:dyDescent="0.25">
      <c r="C265">
        <v>165014</v>
      </c>
      <c r="D265">
        <v>165014</v>
      </c>
      <c r="E265" s="37">
        <f t="shared" si="4"/>
        <v>0</v>
      </c>
    </row>
    <row r="266" spans="3:6" x14ac:dyDescent="0.25">
      <c r="C266">
        <v>165015</v>
      </c>
      <c r="D266">
        <v>165015</v>
      </c>
      <c r="E266" s="37">
        <f t="shared" si="4"/>
        <v>0</v>
      </c>
    </row>
    <row r="267" spans="3:6" x14ac:dyDescent="0.25">
      <c r="C267">
        <v>165018</v>
      </c>
      <c r="D267">
        <v>165018</v>
      </c>
      <c r="E267" s="37">
        <f t="shared" si="4"/>
        <v>0</v>
      </c>
    </row>
    <row r="268" spans="3:6" x14ac:dyDescent="0.25">
      <c r="C268">
        <v>165019</v>
      </c>
      <c r="D268">
        <v>165019</v>
      </c>
      <c r="E268" s="37">
        <f t="shared" si="4"/>
        <v>0</v>
      </c>
    </row>
    <row r="269" spans="3:6" x14ac:dyDescent="0.25">
      <c r="C269">
        <v>165020</v>
      </c>
      <c r="D269">
        <v>165020</v>
      </c>
      <c r="E269" s="37">
        <f t="shared" si="4"/>
        <v>0</v>
      </c>
    </row>
    <row r="270" spans="3:6" x14ac:dyDescent="0.25">
      <c r="C270">
        <v>165021</v>
      </c>
      <c r="D270">
        <v>165021</v>
      </c>
      <c r="E270" s="37">
        <f t="shared" si="4"/>
        <v>0</v>
      </c>
    </row>
    <row r="271" spans="3:6" x14ac:dyDescent="0.25">
      <c r="C271">
        <v>165031</v>
      </c>
      <c r="D271">
        <v>165031</v>
      </c>
      <c r="E271" s="37">
        <f t="shared" si="4"/>
        <v>0</v>
      </c>
    </row>
    <row r="272" spans="3:6" x14ac:dyDescent="0.25">
      <c r="C272">
        <v>165070</v>
      </c>
      <c r="D272">
        <v>165070</v>
      </c>
      <c r="E272" s="37">
        <f t="shared" si="4"/>
        <v>0</v>
      </c>
    </row>
    <row r="273" spans="3:6" x14ac:dyDescent="0.25">
      <c r="C273">
        <v>165071</v>
      </c>
      <c r="D273">
        <v>165071</v>
      </c>
      <c r="E273" s="37">
        <f t="shared" si="4"/>
        <v>0</v>
      </c>
    </row>
    <row r="274" spans="3:6" x14ac:dyDescent="0.25">
      <c r="C274">
        <v>165075</v>
      </c>
      <c r="D274" s="64"/>
      <c r="E274" s="37">
        <f t="shared" si="4"/>
        <v>165075</v>
      </c>
      <c r="F274" t="s">
        <v>3950</v>
      </c>
    </row>
    <row r="275" spans="3:6" x14ac:dyDescent="0.25">
      <c r="C275">
        <v>165076</v>
      </c>
      <c r="D275" s="64"/>
      <c r="E275" s="37">
        <f t="shared" si="4"/>
        <v>165076</v>
      </c>
      <c r="F275" t="s">
        <v>3950</v>
      </c>
    </row>
    <row r="276" spans="3:6" x14ac:dyDescent="0.25">
      <c r="C276">
        <v>165101</v>
      </c>
      <c r="D276" s="64"/>
      <c r="E276" s="37">
        <f t="shared" si="4"/>
        <v>165101</v>
      </c>
      <c r="F276" t="s">
        <v>3950</v>
      </c>
    </row>
    <row r="277" spans="3:6" x14ac:dyDescent="0.25">
      <c r="C277">
        <v>165130</v>
      </c>
      <c r="D277">
        <v>165130</v>
      </c>
      <c r="E277" s="37">
        <f t="shared" si="4"/>
        <v>0</v>
      </c>
    </row>
    <row r="278" spans="3:6" x14ac:dyDescent="0.25">
      <c r="C278">
        <v>165131</v>
      </c>
      <c r="D278">
        <v>165131</v>
      </c>
      <c r="E278" s="37">
        <f t="shared" si="4"/>
        <v>0</v>
      </c>
    </row>
    <row r="279" spans="3:6" x14ac:dyDescent="0.25">
      <c r="C279">
        <v>165404</v>
      </c>
      <c r="D279" s="64"/>
      <c r="E279" s="37">
        <f t="shared" si="4"/>
        <v>165404</v>
      </c>
      <c r="F279" t="s">
        <v>3950</v>
      </c>
    </row>
    <row r="280" spans="3:6" x14ac:dyDescent="0.25">
      <c r="C280">
        <v>165800</v>
      </c>
      <c r="D280" s="64"/>
      <c r="E280" s="37">
        <f t="shared" si="4"/>
        <v>165800</v>
      </c>
      <c r="F280" t="s">
        <v>3950</v>
      </c>
    </row>
    <row r="281" spans="3:6" x14ac:dyDescent="0.25">
      <c r="C281">
        <v>165900</v>
      </c>
      <c r="D281">
        <v>165900</v>
      </c>
      <c r="E281" s="37">
        <f t="shared" si="4"/>
        <v>0</v>
      </c>
    </row>
    <row r="282" spans="3:6" x14ac:dyDescent="0.25">
      <c r="C282">
        <v>166001</v>
      </c>
      <c r="D282" s="64"/>
      <c r="E282" s="37">
        <f t="shared" si="4"/>
        <v>166001</v>
      </c>
      <c r="F282" s="64" t="s">
        <v>3950</v>
      </c>
    </row>
    <row r="283" spans="3:6" x14ac:dyDescent="0.25">
      <c r="C283">
        <v>171002</v>
      </c>
      <c r="D283" s="64"/>
      <c r="E283" s="37">
        <f t="shared" si="4"/>
        <v>171002</v>
      </c>
      <c r="F283" s="64" t="s">
        <v>3950</v>
      </c>
    </row>
    <row r="284" spans="3:6" x14ac:dyDescent="0.25">
      <c r="C284">
        <v>172001</v>
      </c>
      <c r="D284" s="64"/>
      <c r="E284" s="37">
        <f t="shared" si="4"/>
        <v>172001</v>
      </c>
      <c r="F284" s="64" t="s">
        <v>3950</v>
      </c>
    </row>
    <row r="285" spans="3:6" x14ac:dyDescent="0.25">
      <c r="C285">
        <v>172002</v>
      </c>
      <c r="D285" s="64"/>
      <c r="E285" s="37">
        <f t="shared" si="4"/>
        <v>172002</v>
      </c>
      <c r="F285" s="64" t="s">
        <v>3950</v>
      </c>
    </row>
    <row r="286" spans="3:6" x14ac:dyDescent="0.25">
      <c r="C286">
        <v>172500</v>
      </c>
      <c r="D286">
        <v>172500</v>
      </c>
      <c r="E286" s="37">
        <f t="shared" si="4"/>
        <v>0</v>
      </c>
    </row>
    <row r="287" spans="3:6" x14ac:dyDescent="0.25">
      <c r="C287">
        <v>172501</v>
      </c>
      <c r="D287">
        <v>172501</v>
      </c>
      <c r="E287" s="37">
        <f t="shared" si="4"/>
        <v>0</v>
      </c>
    </row>
    <row r="288" spans="3:6" x14ac:dyDescent="0.25">
      <c r="C288">
        <v>172502</v>
      </c>
      <c r="D288">
        <v>172502</v>
      </c>
      <c r="E288" s="37">
        <f t="shared" si="4"/>
        <v>0</v>
      </c>
    </row>
    <row r="289" spans="3:6" x14ac:dyDescent="0.25">
      <c r="C289">
        <v>173001</v>
      </c>
      <c r="D289">
        <v>173001</v>
      </c>
      <c r="E289" s="37">
        <f t="shared" si="4"/>
        <v>0</v>
      </c>
    </row>
    <row r="290" spans="3:6" x14ac:dyDescent="0.25">
      <c r="C290">
        <v>173003</v>
      </c>
      <c r="D290">
        <v>173003</v>
      </c>
      <c r="E290" s="37">
        <f t="shared" si="4"/>
        <v>0</v>
      </c>
    </row>
    <row r="291" spans="3:6" x14ac:dyDescent="0.25">
      <c r="C291">
        <v>174000</v>
      </c>
      <c r="D291">
        <v>174000</v>
      </c>
      <c r="E291" s="37">
        <f t="shared" si="4"/>
        <v>0</v>
      </c>
    </row>
    <row r="292" spans="3:6" x14ac:dyDescent="0.25">
      <c r="C292">
        <v>174002</v>
      </c>
      <c r="D292" s="64"/>
      <c r="E292" s="37">
        <f t="shared" si="4"/>
        <v>174002</v>
      </c>
      <c r="F292" s="64" t="s">
        <v>3950</v>
      </c>
    </row>
    <row r="293" spans="3:6" x14ac:dyDescent="0.25">
      <c r="C293">
        <v>174004</v>
      </c>
      <c r="D293" s="64"/>
      <c r="E293" s="37">
        <f t="shared" si="4"/>
        <v>174004</v>
      </c>
      <c r="F293" s="64" t="s">
        <v>3950</v>
      </c>
    </row>
    <row r="294" spans="3:6" x14ac:dyDescent="0.25">
      <c r="C294">
        <v>174006</v>
      </c>
      <c r="D294" s="64"/>
      <c r="E294" s="37">
        <f t="shared" si="4"/>
        <v>174006</v>
      </c>
      <c r="F294" s="64" t="s">
        <v>3950</v>
      </c>
    </row>
    <row r="295" spans="3:6" x14ac:dyDescent="0.25">
      <c r="C295">
        <v>174008</v>
      </c>
      <c r="D295">
        <v>174008</v>
      </c>
      <c r="E295" s="37">
        <f t="shared" si="4"/>
        <v>0</v>
      </c>
    </row>
    <row r="296" spans="3:6" x14ac:dyDescent="0.25">
      <c r="C296">
        <v>174100</v>
      </c>
      <c r="D296">
        <v>174100</v>
      </c>
      <c r="E296" s="37">
        <f t="shared" si="4"/>
        <v>0</v>
      </c>
    </row>
    <row r="297" spans="3:6" x14ac:dyDescent="0.25">
      <c r="C297">
        <v>174101</v>
      </c>
      <c r="D297">
        <v>174101</v>
      </c>
      <c r="E297" s="37">
        <f t="shared" si="4"/>
        <v>0</v>
      </c>
    </row>
    <row r="298" spans="3:6" x14ac:dyDescent="0.25">
      <c r="C298">
        <v>181000</v>
      </c>
      <c r="D298" s="64"/>
      <c r="E298" s="37">
        <f t="shared" si="4"/>
        <v>181000</v>
      </c>
      <c r="F298" t="s">
        <v>3951</v>
      </c>
    </row>
    <row r="299" spans="3:6" x14ac:dyDescent="0.25">
      <c r="C299">
        <v>181026</v>
      </c>
      <c r="D299" s="64"/>
      <c r="E299" s="37">
        <f t="shared" si="4"/>
        <v>181026</v>
      </c>
      <c r="F299" s="64" t="s">
        <v>3951</v>
      </c>
    </row>
    <row r="300" spans="3:6" x14ac:dyDescent="0.25">
      <c r="C300">
        <v>181067</v>
      </c>
      <c r="D300" s="64"/>
      <c r="E300" s="37">
        <f t="shared" si="4"/>
        <v>181067</v>
      </c>
      <c r="F300" s="64" t="s">
        <v>3951</v>
      </c>
    </row>
    <row r="301" spans="3:6" x14ac:dyDescent="0.25">
      <c r="C301">
        <v>181072</v>
      </c>
      <c r="D301" s="64"/>
      <c r="E301" s="37">
        <f t="shared" si="4"/>
        <v>181072</v>
      </c>
      <c r="F301" s="64" t="s">
        <v>3951</v>
      </c>
    </row>
    <row r="302" spans="3:6" x14ac:dyDescent="0.25">
      <c r="C302">
        <v>181073</v>
      </c>
      <c r="D302" s="64"/>
      <c r="E302" s="37">
        <f t="shared" si="4"/>
        <v>181073</v>
      </c>
      <c r="F302" s="64" t="s">
        <v>3951</v>
      </c>
    </row>
    <row r="303" spans="3:6" x14ac:dyDescent="0.25">
      <c r="C303">
        <v>181074</v>
      </c>
      <c r="D303" s="64"/>
      <c r="E303" s="37">
        <f t="shared" si="4"/>
        <v>181074</v>
      </c>
      <c r="F303" s="64" t="s">
        <v>3951</v>
      </c>
    </row>
    <row r="304" spans="3:6" x14ac:dyDescent="0.25">
      <c r="C304">
        <v>181075</v>
      </c>
      <c r="D304" s="64"/>
      <c r="E304" s="37">
        <f t="shared" si="4"/>
        <v>181075</v>
      </c>
      <c r="F304" s="64" t="s">
        <v>3951</v>
      </c>
    </row>
    <row r="305" spans="3:6" x14ac:dyDescent="0.25">
      <c r="C305">
        <v>181076</v>
      </c>
      <c r="D305" s="64"/>
      <c r="E305" s="37">
        <f t="shared" si="4"/>
        <v>181076</v>
      </c>
      <c r="F305" s="64" t="s">
        <v>3951</v>
      </c>
    </row>
    <row r="306" spans="3:6" x14ac:dyDescent="0.25">
      <c r="C306">
        <v>181078</v>
      </c>
      <c r="D306" s="64"/>
      <c r="E306" s="37">
        <f t="shared" si="4"/>
        <v>181078</v>
      </c>
      <c r="F306" s="64" t="s">
        <v>3951</v>
      </c>
    </row>
    <row r="307" spans="3:6" x14ac:dyDescent="0.25">
      <c r="C307">
        <v>181079</v>
      </c>
      <c r="D307" s="64"/>
      <c r="E307" s="37">
        <f t="shared" si="4"/>
        <v>181079</v>
      </c>
      <c r="F307" s="64" t="s">
        <v>3951</v>
      </c>
    </row>
    <row r="308" spans="3:6" x14ac:dyDescent="0.25">
      <c r="C308">
        <v>181080</v>
      </c>
      <c r="D308" s="64"/>
      <c r="E308" s="37">
        <f t="shared" si="4"/>
        <v>181080</v>
      </c>
      <c r="F308" s="64" t="s">
        <v>3951</v>
      </c>
    </row>
    <row r="309" spans="3:6" x14ac:dyDescent="0.25">
      <c r="C309">
        <v>181081</v>
      </c>
      <c r="D309" s="64"/>
      <c r="E309" s="37">
        <f t="shared" si="4"/>
        <v>181081</v>
      </c>
      <c r="F309" s="64" t="s">
        <v>3951</v>
      </c>
    </row>
    <row r="310" spans="3:6" x14ac:dyDescent="0.25">
      <c r="C310">
        <v>181085</v>
      </c>
      <c r="D310" s="64"/>
      <c r="E310" s="37">
        <f t="shared" si="4"/>
        <v>181085</v>
      </c>
      <c r="F310" s="64" t="s">
        <v>3951</v>
      </c>
    </row>
    <row r="311" spans="3:6" x14ac:dyDescent="0.25">
      <c r="C311">
        <v>181086</v>
      </c>
      <c r="D311" s="64"/>
      <c r="E311" s="37">
        <f t="shared" si="4"/>
        <v>181086</v>
      </c>
      <c r="F311" s="64" t="s">
        <v>3951</v>
      </c>
    </row>
    <row r="312" spans="3:6" x14ac:dyDescent="0.25">
      <c r="C312">
        <v>181087</v>
      </c>
      <c r="D312" s="64"/>
      <c r="E312" s="37">
        <f t="shared" si="4"/>
        <v>181087</v>
      </c>
      <c r="F312" s="64" t="s">
        <v>3951</v>
      </c>
    </row>
    <row r="313" spans="3:6" x14ac:dyDescent="0.25">
      <c r="C313">
        <v>181088</v>
      </c>
      <c r="D313" s="64"/>
      <c r="E313" s="37">
        <f t="shared" si="4"/>
        <v>181088</v>
      </c>
      <c r="F313" s="64" t="s">
        <v>3951</v>
      </c>
    </row>
    <row r="314" spans="3:6" x14ac:dyDescent="0.25">
      <c r="C314">
        <v>181089</v>
      </c>
      <c r="D314" s="64"/>
      <c r="E314" s="37">
        <f t="shared" si="4"/>
        <v>181089</v>
      </c>
      <c r="F314" s="64" t="s">
        <v>3951</v>
      </c>
    </row>
    <row r="315" spans="3:6" x14ac:dyDescent="0.25">
      <c r="C315">
        <v>181091</v>
      </c>
      <c r="D315" s="64"/>
      <c r="E315" s="37">
        <f t="shared" si="4"/>
        <v>181091</v>
      </c>
      <c r="F315" s="64" t="s">
        <v>3951</v>
      </c>
    </row>
    <row r="316" spans="3:6" x14ac:dyDescent="0.25">
      <c r="C316">
        <v>181093</v>
      </c>
      <c r="D316" s="64"/>
      <c r="E316" s="37">
        <f t="shared" si="4"/>
        <v>181093</v>
      </c>
      <c r="F316" s="64" t="s">
        <v>3951</v>
      </c>
    </row>
    <row r="317" spans="3:6" x14ac:dyDescent="0.25">
      <c r="C317">
        <v>181094</v>
      </c>
      <c r="D317" s="64"/>
      <c r="E317" s="37">
        <f t="shared" si="4"/>
        <v>181094</v>
      </c>
      <c r="F317" s="64" t="s">
        <v>3951</v>
      </c>
    </row>
    <row r="318" spans="3:6" x14ac:dyDescent="0.25">
      <c r="C318">
        <v>181095</v>
      </c>
      <c r="D318" s="64"/>
      <c r="E318" s="37">
        <f t="shared" si="4"/>
        <v>181095</v>
      </c>
      <c r="F318" s="64" t="s">
        <v>3951</v>
      </c>
    </row>
    <row r="319" spans="3:6" x14ac:dyDescent="0.25">
      <c r="C319">
        <v>181097</v>
      </c>
      <c r="D319" s="64"/>
      <c r="E319" s="37">
        <f t="shared" si="4"/>
        <v>181097</v>
      </c>
      <c r="F319" s="64" t="s">
        <v>3951</v>
      </c>
    </row>
    <row r="320" spans="3:6" x14ac:dyDescent="0.25">
      <c r="C320">
        <v>181098</v>
      </c>
      <c r="D320" s="64"/>
      <c r="E320" s="37">
        <f t="shared" si="4"/>
        <v>181098</v>
      </c>
      <c r="F320" s="64" t="s">
        <v>3951</v>
      </c>
    </row>
    <row r="321" spans="3:6" x14ac:dyDescent="0.25">
      <c r="C321">
        <v>181099</v>
      </c>
      <c r="D321" s="64"/>
      <c r="E321" s="37">
        <f t="shared" si="4"/>
        <v>181099</v>
      </c>
      <c r="F321" s="64" t="s">
        <v>3951</v>
      </c>
    </row>
    <row r="322" spans="3:6" x14ac:dyDescent="0.25">
      <c r="C322">
        <v>181100</v>
      </c>
      <c r="D322" s="64"/>
      <c r="E322" s="37">
        <f t="shared" si="4"/>
        <v>181100</v>
      </c>
      <c r="F322" s="64" t="s">
        <v>3951</v>
      </c>
    </row>
    <row r="323" spans="3:6" x14ac:dyDescent="0.25">
      <c r="C323">
        <v>181101</v>
      </c>
      <c r="D323" s="64"/>
      <c r="E323" s="37">
        <f t="shared" si="4"/>
        <v>181101</v>
      </c>
      <c r="F323" s="64" t="s">
        <v>3951</v>
      </c>
    </row>
    <row r="324" spans="3:6" x14ac:dyDescent="0.25">
      <c r="C324">
        <v>181102</v>
      </c>
      <c r="D324" s="64"/>
      <c r="E324" s="37">
        <f t="shared" si="4"/>
        <v>181102</v>
      </c>
      <c r="F324" s="64" t="s">
        <v>3951</v>
      </c>
    </row>
    <row r="325" spans="3:6" x14ac:dyDescent="0.25">
      <c r="C325">
        <v>181103</v>
      </c>
      <c r="D325" s="64"/>
      <c r="E325" s="37">
        <f t="shared" ref="E325:E389" si="5">C325-D325</f>
        <v>181103</v>
      </c>
      <c r="F325" s="64" t="s">
        <v>3951</v>
      </c>
    </row>
    <row r="326" spans="3:6" x14ac:dyDescent="0.25">
      <c r="C326">
        <v>181104</v>
      </c>
      <c r="D326" s="64"/>
      <c r="E326" s="37">
        <f t="shared" si="5"/>
        <v>181104</v>
      </c>
      <c r="F326" s="64" t="s">
        <v>3951</v>
      </c>
    </row>
    <row r="327" spans="3:6" x14ac:dyDescent="0.25">
      <c r="C327">
        <v>181105</v>
      </c>
      <c r="D327" s="64"/>
      <c r="E327" s="37">
        <f t="shared" si="5"/>
        <v>181105</v>
      </c>
      <c r="F327" s="64" t="s">
        <v>3951</v>
      </c>
    </row>
    <row r="328" spans="3:6" x14ac:dyDescent="0.25">
      <c r="C328">
        <v>181106</v>
      </c>
      <c r="D328" s="64"/>
      <c r="E328" s="37">
        <f t="shared" si="5"/>
        <v>181106</v>
      </c>
      <c r="F328" s="64" t="s">
        <v>3951</v>
      </c>
    </row>
    <row r="329" spans="3:6" x14ac:dyDescent="0.25">
      <c r="C329">
        <v>181107</v>
      </c>
      <c r="D329" s="64"/>
      <c r="E329" s="37">
        <f t="shared" si="5"/>
        <v>181107</v>
      </c>
      <c r="F329" s="64" t="s">
        <v>3951</v>
      </c>
    </row>
    <row r="330" spans="3:6" x14ac:dyDescent="0.25">
      <c r="C330">
        <v>181108</v>
      </c>
      <c r="D330" s="64"/>
      <c r="E330" s="37">
        <f t="shared" si="5"/>
        <v>181108</v>
      </c>
      <c r="F330" s="64" t="s">
        <v>3951</v>
      </c>
    </row>
    <row r="331" spans="3:6" x14ac:dyDescent="0.25">
      <c r="C331">
        <v>181109</v>
      </c>
      <c r="D331" s="64"/>
      <c r="E331" s="37">
        <f t="shared" si="5"/>
        <v>181109</v>
      </c>
      <c r="F331" s="64" t="s">
        <v>3951</v>
      </c>
    </row>
    <row r="332" spans="3:6" x14ac:dyDescent="0.25">
      <c r="C332">
        <v>181110</v>
      </c>
      <c r="D332" s="64"/>
      <c r="E332" s="37">
        <f t="shared" si="5"/>
        <v>181110</v>
      </c>
      <c r="F332" s="64" t="s">
        <v>3951</v>
      </c>
    </row>
    <row r="333" spans="3:6" x14ac:dyDescent="0.25">
      <c r="C333">
        <v>181111</v>
      </c>
      <c r="D333" s="64"/>
      <c r="E333" s="37">
        <f t="shared" si="5"/>
        <v>181111</v>
      </c>
      <c r="F333" s="64" t="s">
        <v>3951</v>
      </c>
    </row>
    <row r="334" spans="3:6" x14ac:dyDescent="0.25">
      <c r="C334">
        <v>181112</v>
      </c>
      <c r="D334" s="64"/>
      <c r="E334" s="37">
        <f t="shared" si="5"/>
        <v>181112</v>
      </c>
      <c r="F334" s="64" t="s">
        <v>3951</v>
      </c>
    </row>
    <row r="335" spans="3:6" x14ac:dyDescent="0.25">
      <c r="C335">
        <v>181113</v>
      </c>
      <c r="D335" s="64"/>
      <c r="E335" s="37">
        <f t="shared" si="5"/>
        <v>181113</v>
      </c>
      <c r="F335" s="64" t="s">
        <v>3951</v>
      </c>
    </row>
    <row r="336" spans="3:6" x14ac:dyDescent="0.25">
      <c r="C336">
        <v>181114</v>
      </c>
      <c r="D336" s="64"/>
      <c r="E336" s="37">
        <f t="shared" si="5"/>
        <v>181114</v>
      </c>
      <c r="F336" s="64" t="s">
        <v>3951</v>
      </c>
    </row>
    <row r="337" spans="3:6" x14ac:dyDescent="0.25">
      <c r="C337">
        <v>181115</v>
      </c>
      <c r="D337" s="64"/>
      <c r="E337" s="37">
        <f t="shared" si="5"/>
        <v>181115</v>
      </c>
      <c r="F337" s="64" t="s">
        <v>3951</v>
      </c>
    </row>
    <row r="338" spans="3:6" x14ac:dyDescent="0.25">
      <c r="C338">
        <v>181116</v>
      </c>
      <c r="D338" s="64"/>
      <c r="E338" s="37">
        <f t="shared" si="5"/>
        <v>181116</v>
      </c>
      <c r="F338" s="64" t="s">
        <v>3951</v>
      </c>
    </row>
    <row r="339" spans="3:6" x14ac:dyDescent="0.25">
      <c r="C339">
        <v>181500</v>
      </c>
      <c r="D339">
        <v>181500</v>
      </c>
      <c r="E339" s="37">
        <f t="shared" si="5"/>
        <v>0</v>
      </c>
      <c r="F339" s="64"/>
    </row>
    <row r="340" spans="3:6" x14ac:dyDescent="0.25">
      <c r="C340">
        <v>181996</v>
      </c>
      <c r="D340" s="64"/>
      <c r="E340" s="37">
        <f t="shared" si="5"/>
        <v>181996</v>
      </c>
      <c r="F340" s="64" t="s">
        <v>3951</v>
      </c>
    </row>
    <row r="341" spans="3:6" x14ac:dyDescent="0.25">
      <c r="C341">
        <v>181997</v>
      </c>
      <c r="D341" s="64"/>
      <c r="E341" s="37">
        <f t="shared" si="5"/>
        <v>181997</v>
      </c>
      <c r="F341" s="64" t="s">
        <v>3951</v>
      </c>
    </row>
    <row r="342" spans="3:6" x14ac:dyDescent="0.25">
      <c r="C342">
        <v>181998</v>
      </c>
      <c r="D342" s="64"/>
      <c r="E342" s="37">
        <f t="shared" si="5"/>
        <v>181998</v>
      </c>
      <c r="F342" s="64" t="s">
        <v>3951</v>
      </c>
    </row>
    <row r="343" spans="3:6" x14ac:dyDescent="0.25">
      <c r="C343">
        <v>181999</v>
      </c>
      <c r="D343" s="64"/>
      <c r="E343" s="37">
        <f t="shared" si="5"/>
        <v>181999</v>
      </c>
      <c r="F343" s="64" t="s">
        <v>3951</v>
      </c>
    </row>
    <row r="344" spans="3:6" x14ac:dyDescent="0.25">
      <c r="C344">
        <v>182300</v>
      </c>
      <c r="D344">
        <v>182300</v>
      </c>
      <c r="E344" s="37">
        <f t="shared" si="5"/>
        <v>0</v>
      </c>
    </row>
    <row r="345" spans="3:6" x14ac:dyDescent="0.25">
      <c r="C345">
        <v>182301</v>
      </c>
      <c r="D345">
        <v>182301</v>
      </c>
      <c r="E345" s="37">
        <f t="shared" si="5"/>
        <v>0</v>
      </c>
    </row>
    <row r="346" spans="3:6" x14ac:dyDescent="0.25">
      <c r="C346">
        <v>182302</v>
      </c>
      <c r="D346">
        <v>182302</v>
      </c>
      <c r="E346" s="37">
        <f t="shared" si="5"/>
        <v>0</v>
      </c>
    </row>
    <row r="347" spans="3:6" x14ac:dyDescent="0.25">
      <c r="C347">
        <v>182303</v>
      </c>
      <c r="D347">
        <v>182303</v>
      </c>
      <c r="E347" s="37">
        <f t="shared" si="5"/>
        <v>0</v>
      </c>
    </row>
    <row r="348" spans="3:6" x14ac:dyDescent="0.25">
      <c r="C348">
        <v>182305</v>
      </c>
      <c r="D348">
        <v>182305</v>
      </c>
      <c r="E348" s="37">
        <f t="shared" si="5"/>
        <v>0</v>
      </c>
    </row>
    <row r="349" spans="3:6" x14ac:dyDescent="0.25">
      <c r="C349">
        <v>183002</v>
      </c>
      <c r="D349">
        <v>183002</v>
      </c>
      <c r="E349" s="37">
        <f t="shared" si="5"/>
        <v>0</v>
      </c>
    </row>
    <row r="350" spans="3:6" x14ac:dyDescent="0.25">
      <c r="C350">
        <v>183003</v>
      </c>
      <c r="D350" s="64"/>
      <c r="E350" s="37">
        <f t="shared" si="5"/>
        <v>183003</v>
      </c>
      <c r="F350" t="s">
        <v>3950</v>
      </c>
    </row>
    <row r="351" spans="3:6" x14ac:dyDescent="0.25">
      <c r="C351">
        <v>183005</v>
      </c>
      <c r="D351" s="64"/>
      <c r="E351" s="37">
        <f t="shared" si="5"/>
        <v>183005</v>
      </c>
      <c r="F351" t="s">
        <v>3950</v>
      </c>
    </row>
    <row r="352" spans="3:6" x14ac:dyDescent="0.25">
      <c r="C352">
        <v>183006</v>
      </c>
      <c r="D352" s="64"/>
      <c r="E352" s="37">
        <f t="shared" si="5"/>
        <v>183006</v>
      </c>
      <c r="F352" t="s">
        <v>3950</v>
      </c>
    </row>
    <row r="353" spans="3:6" x14ac:dyDescent="0.25">
      <c r="C353">
        <v>184000</v>
      </c>
      <c r="D353">
        <v>184000</v>
      </c>
      <c r="E353" s="37">
        <f t="shared" si="5"/>
        <v>0</v>
      </c>
    </row>
    <row r="354" spans="3:6" x14ac:dyDescent="0.25">
      <c r="C354">
        <v>184100</v>
      </c>
      <c r="D354">
        <v>184100</v>
      </c>
      <c r="E354" s="37">
        <f t="shared" si="5"/>
        <v>0</v>
      </c>
    </row>
    <row r="355" spans="3:6" x14ac:dyDescent="0.25">
      <c r="C355">
        <v>184200</v>
      </c>
      <c r="D355" s="64"/>
      <c r="E355" s="37">
        <f t="shared" si="5"/>
        <v>184200</v>
      </c>
      <c r="F355" s="64" t="s">
        <v>3950</v>
      </c>
    </row>
    <row r="356" spans="3:6" x14ac:dyDescent="0.25">
      <c r="C356">
        <v>184300</v>
      </c>
      <c r="D356" s="64"/>
      <c r="E356" s="37">
        <f t="shared" si="5"/>
        <v>184300</v>
      </c>
      <c r="F356" s="64" t="s">
        <v>3950</v>
      </c>
    </row>
    <row r="357" spans="3:6" x14ac:dyDescent="0.25">
      <c r="C357">
        <v>184301</v>
      </c>
      <c r="D357" s="64"/>
      <c r="E357" s="37">
        <f t="shared" si="5"/>
        <v>184301</v>
      </c>
      <c r="F357" s="64" t="s">
        <v>3950</v>
      </c>
    </row>
    <row r="358" spans="3:6" x14ac:dyDescent="0.25">
      <c r="C358">
        <v>184400</v>
      </c>
      <c r="D358" s="64"/>
      <c r="E358" s="37">
        <f t="shared" si="5"/>
        <v>184400</v>
      </c>
      <c r="F358" s="64" t="s">
        <v>3950</v>
      </c>
    </row>
    <row r="359" spans="3:6" x14ac:dyDescent="0.25">
      <c r="C359">
        <v>184900</v>
      </c>
      <c r="D359">
        <v>184900</v>
      </c>
      <c r="E359" s="37">
        <f t="shared" si="5"/>
        <v>0</v>
      </c>
    </row>
    <row r="360" spans="3:6" x14ac:dyDescent="0.25">
      <c r="C360">
        <v>184999</v>
      </c>
      <c r="D360">
        <v>184999</v>
      </c>
      <c r="E360" s="37">
        <f t="shared" si="5"/>
        <v>0</v>
      </c>
    </row>
    <row r="361" spans="3:6" x14ac:dyDescent="0.25">
      <c r="C361">
        <v>186001</v>
      </c>
      <c r="D361" s="64"/>
      <c r="E361" s="37">
        <f t="shared" si="5"/>
        <v>186001</v>
      </c>
      <c r="F361" s="64" t="s">
        <v>3950</v>
      </c>
    </row>
    <row r="362" spans="3:6" x14ac:dyDescent="0.25">
      <c r="C362">
        <v>186002</v>
      </c>
      <c r="D362" s="64"/>
      <c r="E362" s="37">
        <f t="shared" si="5"/>
        <v>186002</v>
      </c>
      <c r="F362" s="64" t="s">
        <v>3950</v>
      </c>
    </row>
    <row r="363" spans="3:6" x14ac:dyDescent="0.25">
      <c r="C363">
        <v>186003</v>
      </c>
      <c r="D363" s="64"/>
      <c r="E363" s="37">
        <f t="shared" si="5"/>
        <v>186003</v>
      </c>
      <c r="F363" s="64" t="s">
        <v>3950</v>
      </c>
    </row>
    <row r="364" spans="3:6" x14ac:dyDescent="0.25">
      <c r="C364">
        <v>186004</v>
      </c>
      <c r="D364" s="64"/>
      <c r="E364" s="37">
        <f t="shared" si="5"/>
        <v>186004</v>
      </c>
      <c r="F364" s="64" t="s">
        <v>3950</v>
      </c>
    </row>
    <row r="365" spans="3:6" x14ac:dyDescent="0.25">
      <c r="C365">
        <v>186005</v>
      </c>
      <c r="D365">
        <v>186005</v>
      </c>
      <c r="E365" s="37">
        <f t="shared" si="5"/>
        <v>0</v>
      </c>
    </row>
    <row r="366" spans="3:6" x14ac:dyDescent="0.25">
      <c r="C366">
        <v>186006</v>
      </c>
      <c r="D366">
        <v>186006</v>
      </c>
      <c r="E366" s="37">
        <f t="shared" si="5"/>
        <v>0</v>
      </c>
    </row>
    <row r="367" spans="3:6" x14ac:dyDescent="0.25">
      <c r="C367">
        <v>186008</v>
      </c>
      <c r="D367">
        <v>186008</v>
      </c>
      <c r="E367" s="37">
        <f t="shared" si="5"/>
        <v>0</v>
      </c>
    </row>
    <row r="368" spans="3:6" x14ac:dyDescent="0.25">
      <c r="C368">
        <v>186009</v>
      </c>
      <c r="D368" s="64"/>
      <c r="E368" s="37">
        <f t="shared" si="5"/>
        <v>186009</v>
      </c>
      <c r="F368" s="64" t="s">
        <v>3950</v>
      </c>
    </row>
    <row r="369" spans="3:6" x14ac:dyDescent="0.25">
      <c r="C369">
        <v>186011</v>
      </c>
      <c r="D369">
        <v>186011</v>
      </c>
      <c r="E369" s="37">
        <f t="shared" si="5"/>
        <v>0</v>
      </c>
    </row>
    <row r="370" spans="3:6" x14ac:dyDescent="0.25">
      <c r="C370">
        <v>186012</v>
      </c>
      <c r="D370" s="64"/>
      <c r="E370" s="37">
        <f t="shared" si="5"/>
        <v>186012</v>
      </c>
      <c r="F370" s="64" t="s">
        <v>3950</v>
      </c>
    </row>
    <row r="371" spans="3:6" x14ac:dyDescent="0.25">
      <c r="C371">
        <v>186013</v>
      </c>
      <c r="D371" s="64"/>
      <c r="E371" s="37">
        <f t="shared" si="5"/>
        <v>186013</v>
      </c>
      <c r="F371" s="64" t="s">
        <v>3950</v>
      </c>
    </row>
    <row r="372" spans="3:6" x14ac:dyDescent="0.25">
      <c r="C372">
        <v>186016</v>
      </c>
      <c r="D372">
        <v>186016</v>
      </c>
      <c r="E372" s="37">
        <f t="shared" si="5"/>
        <v>0</v>
      </c>
    </row>
    <row r="373" spans="3:6" x14ac:dyDescent="0.25">
      <c r="C373">
        <v>186017</v>
      </c>
      <c r="D373" s="64"/>
      <c r="E373" s="37">
        <f t="shared" si="5"/>
        <v>186017</v>
      </c>
      <c r="F373" s="64" t="s">
        <v>3950</v>
      </c>
    </row>
    <row r="374" spans="3:6" x14ac:dyDescent="0.25">
      <c r="C374">
        <v>186018</v>
      </c>
      <c r="D374" s="64"/>
      <c r="E374" s="37">
        <f t="shared" si="5"/>
        <v>186018</v>
      </c>
      <c r="F374" s="64" t="s">
        <v>3950</v>
      </c>
    </row>
    <row r="375" spans="3:6" x14ac:dyDescent="0.25">
      <c r="C375">
        <v>186020</v>
      </c>
      <c r="D375">
        <v>186020</v>
      </c>
      <c r="E375" s="37">
        <f t="shared" si="5"/>
        <v>0</v>
      </c>
    </row>
    <row r="376" spans="3:6" x14ac:dyDescent="0.25">
      <c r="C376">
        <v>186021</v>
      </c>
      <c r="D376">
        <v>186021</v>
      </c>
      <c r="E376" s="37">
        <f t="shared" si="5"/>
        <v>0</v>
      </c>
    </row>
    <row r="377" spans="3:6" x14ac:dyDescent="0.25">
      <c r="C377">
        <v>186022</v>
      </c>
      <c r="D377">
        <v>186022</v>
      </c>
      <c r="E377" s="37">
        <f t="shared" si="5"/>
        <v>0</v>
      </c>
    </row>
    <row r="378" spans="3:6" x14ac:dyDescent="0.25">
      <c r="C378">
        <v>186024</v>
      </c>
      <c r="D378" s="64"/>
      <c r="E378" s="37">
        <f t="shared" si="5"/>
        <v>186024</v>
      </c>
      <c r="F378" s="64" t="s">
        <v>3950</v>
      </c>
    </row>
    <row r="379" spans="3:6" x14ac:dyDescent="0.25">
      <c r="C379">
        <v>186025</v>
      </c>
      <c r="D379" s="64"/>
      <c r="E379" s="37">
        <f t="shared" si="5"/>
        <v>186025</v>
      </c>
      <c r="F379" s="64" t="s">
        <v>3950</v>
      </c>
    </row>
    <row r="380" spans="3:6" x14ac:dyDescent="0.25">
      <c r="C380">
        <v>186026</v>
      </c>
      <c r="D380">
        <v>186026</v>
      </c>
      <c r="E380" s="37">
        <f t="shared" si="5"/>
        <v>0</v>
      </c>
    </row>
    <row r="381" spans="3:6" x14ac:dyDescent="0.25">
      <c r="C381">
        <v>186028</v>
      </c>
      <c r="D381">
        <v>186028</v>
      </c>
      <c r="E381" s="37">
        <f t="shared" si="5"/>
        <v>0</v>
      </c>
    </row>
    <row r="382" spans="3:6" x14ac:dyDescent="0.25">
      <c r="C382">
        <v>186031</v>
      </c>
      <c r="D382">
        <v>186031</v>
      </c>
      <c r="E382" s="37">
        <f t="shared" si="5"/>
        <v>0</v>
      </c>
    </row>
    <row r="383" spans="3:6" x14ac:dyDescent="0.25">
      <c r="C383">
        <v>186033</v>
      </c>
      <c r="D383">
        <v>186033</v>
      </c>
      <c r="E383" s="37">
        <f t="shared" si="5"/>
        <v>0</v>
      </c>
    </row>
    <row r="384" spans="3:6" x14ac:dyDescent="0.25">
      <c r="C384">
        <v>186042</v>
      </c>
      <c r="D384">
        <v>186042</v>
      </c>
      <c r="E384" s="37">
        <f t="shared" si="5"/>
        <v>0</v>
      </c>
    </row>
    <row r="385" spans="3:6" x14ac:dyDescent="0.25">
      <c r="C385">
        <v>186043</v>
      </c>
      <c r="D385">
        <v>186043</v>
      </c>
      <c r="E385" s="37">
        <f t="shared" si="5"/>
        <v>0</v>
      </c>
    </row>
    <row r="386" spans="3:6" x14ac:dyDescent="0.25">
      <c r="C386">
        <v>186044</v>
      </c>
      <c r="D386">
        <v>186044</v>
      </c>
      <c r="E386" s="37">
        <f t="shared" si="5"/>
        <v>0</v>
      </c>
    </row>
    <row r="387" spans="3:6" x14ac:dyDescent="0.25">
      <c r="C387">
        <v>186045</v>
      </c>
      <c r="D387">
        <v>186045</v>
      </c>
      <c r="E387" s="37">
        <f t="shared" si="5"/>
        <v>0</v>
      </c>
    </row>
    <row r="388" spans="3:6" x14ac:dyDescent="0.25">
      <c r="C388">
        <v>186046</v>
      </c>
      <c r="D388">
        <v>186046</v>
      </c>
      <c r="E388" s="37">
        <f t="shared" si="5"/>
        <v>0</v>
      </c>
    </row>
    <row r="389" spans="3:6" x14ac:dyDescent="0.25">
      <c r="C389">
        <v>186047</v>
      </c>
      <c r="D389" s="64"/>
      <c r="E389" s="107">
        <f t="shared" si="5"/>
        <v>186047</v>
      </c>
      <c r="F389" s="37" t="s">
        <v>3962</v>
      </c>
    </row>
    <row r="390" spans="3:6" x14ac:dyDescent="0.25">
      <c r="C390">
        <v>186048</v>
      </c>
      <c r="D390" s="64"/>
      <c r="E390" s="107">
        <f t="shared" ref="E390:E453" si="6">C390-D390</f>
        <v>186048</v>
      </c>
      <c r="F390" s="37" t="s">
        <v>3962</v>
      </c>
    </row>
    <row r="391" spans="3:6" x14ac:dyDescent="0.25">
      <c r="C391">
        <v>186050</v>
      </c>
      <c r="D391" s="64"/>
      <c r="E391" s="107">
        <f t="shared" si="6"/>
        <v>186050</v>
      </c>
      <c r="F391" s="37" t="s">
        <v>3962</v>
      </c>
    </row>
    <row r="392" spans="3:6" x14ac:dyDescent="0.25">
      <c r="C392">
        <v>186130</v>
      </c>
      <c r="D392">
        <v>186130</v>
      </c>
      <c r="E392" s="37">
        <f t="shared" si="6"/>
        <v>0</v>
      </c>
    </row>
    <row r="393" spans="3:6" x14ac:dyDescent="0.25">
      <c r="C393">
        <v>186133</v>
      </c>
      <c r="D393">
        <v>186133</v>
      </c>
      <c r="E393" s="37">
        <f t="shared" si="6"/>
        <v>0</v>
      </c>
    </row>
    <row r="394" spans="3:6" x14ac:dyDescent="0.25">
      <c r="C394">
        <v>186134</v>
      </c>
      <c r="D394">
        <v>186134</v>
      </c>
      <c r="E394" s="37">
        <f t="shared" si="6"/>
        <v>0</v>
      </c>
    </row>
    <row r="395" spans="3:6" x14ac:dyDescent="0.25">
      <c r="C395">
        <v>186140</v>
      </c>
      <c r="D395">
        <v>186140</v>
      </c>
      <c r="E395" s="37">
        <f t="shared" si="6"/>
        <v>0</v>
      </c>
    </row>
    <row r="396" spans="3:6" x14ac:dyDescent="0.25">
      <c r="C396">
        <v>186143</v>
      </c>
      <c r="D396">
        <v>186143</v>
      </c>
      <c r="E396" s="37">
        <f t="shared" si="6"/>
        <v>0</v>
      </c>
    </row>
    <row r="397" spans="3:6" x14ac:dyDescent="0.25">
      <c r="C397">
        <v>186144</v>
      </c>
      <c r="D397">
        <v>186144</v>
      </c>
      <c r="E397" s="37">
        <f t="shared" si="6"/>
        <v>0</v>
      </c>
    </row>
    <row r="398" spans="3:6" x14ac:dyDescent="0.25">
      <c r="C398">
        <v>186145</v>
      </c>
      <c r="D398">
        <v>186145</v>
      </c>
      <c r="E398" s="37">
        <f t="shared" si="6"/>
        <v>0</v>
      </c>
    </row>
    <row r="399" spans="3:6" x14ac:dyDescent="0.25">
      <c r="C399">
        <v>186146</v>
      </c>
      <c r="D399">
        <v>186146</v>
      </c>
      <c r="E399" s="37">
        <f t="shared" si="6"/>
        <v>0</v>
      </c>
    </row>
    <row r="400" spans="3:6" x14ac:dyDescent="0.25">
      <c r="C400">
        <v>186147</v>
      </c>
      <c r="D400">
        <v>186147</v>
      </c>
      <c r="E400" s="37">
        <f t="shared" si="6"/>
        <v>0</v>
      </c>
    </row>
    <row r="401" spans="3:6" x14ac:dyDescent="0.25">
      <c r="C401">
        <v>186148</v>
      </c>
      <c r="D401">
        <v>186148</v>
      </c>
      <c r="E401" s="37">
        <f t="shared" si="6"/>
        <v>0</v>
      </c>
    </row>
    <row r="402" spans="3:6" x14ac:dyDescent="0.25">
      <c r="C402">
        <v>186149</v>
      </c>
      <c r="D402">
        <v>186149</v>
      </c>
      <c r="E402" s="37">
        <f t="shared" si="6"/>
        <v>0</v>
      </c>
    </row>
    <row r="403" spans="3:6" x14ac:dyDescent="0.25">
      <c r="C403">
        <v>186151</v>
      </c>
      <c r="D403">
        <v>186151</v>
      </c>
      <c r="E403" s="37">
        <f t="shared" si="6"/>
        <v>0</v>
      </c>
    </row>
    <row r="404" spans="3:6" x14ac:dyDescent="0.25">
      <c r="C404">
        <v>186152</v>
      </c>
      <c r="D404">
        <v>186152</v>
      </c>
      <c r="E404" s="37">
        <f t="shared" si="6"/>
        <v>0</v>
      </c>
    </row>
    <row r="405" spans="3:6" x14ac:dyDescent="0.25">
      <c r="C405">
        <v>186153</v>
      </c>
      <c r="D405">
        <v>186153</v>
      </c>
      <c r="E405" s="37">
        <f t="shared" si="6"/>
        <v>0</v>
      </c>
    </row>
    <row r="406" spans="3:6" x14ac:dyDescent="0.25">
      <c r="C406">
        <v>186154</v>
      </c>
      <c r="D406">
        <v>186154</v>
      </c>
      <c r="E406" s="37">
        <f t="shared" si="6"/>
        <v>0</v>
      </c>
    </row>
    <row r="407" spans="3:6" x14ac:dyDescent="0.25">
      <c r="C407">
        <v>186155</v>
      </c>
      <c r="D407">
        <v>186155</v>
      </c>
      <c r="E407" s="37">
        <f t="shared" si="6"/>
        <v>0</v>
      </c>
    </row>
    <row r="408" spans="3:6" x14ac:dyDescent="0.25">
      <c r="C408">
        <v>186156</v>
      </c>
      <c r="D408" s="64"/>
      <c r="E408" s="37">
        <f t="shared" si="6"/>
        <v>186156</v>
      </c>
      <c r="F408" s="64" t="s">
        <v>3950</v>
      </c>
    </row>
    <row r="409" spans="3:6" x14ac:dyDescent="0.25">
      <c r="C409">
        <v>186158</v>
      </c>
      <c r="D409">
        <v>186158</v>
      </c>
      <c r="E409" s="37">
        <f t="shared" si="6"/>
        <v>0</v>
      </c>
    </row>
    <row r="410" spans="3:6" x14ac:dyDescent="0.25">
      <c r="C410">
        <v>186159</v>
      </c>
      <c r="D410">
        <v>186159</v>
      </c>
      <c r="E410" s="37">
        <f t="shared" si="6"/>
        <v>0</v>
      </c>
    </row>
    <row r="411" spans="3:6" x14ac:dyDescent="0.25">
      <c r="C411">
        <v>186160</v>
      </c>
      <c r="D411">
        <v>186160</v>
      </c>
      <c r="E411" s="37">
        <f t="shared" si="6"/>
        <v>0</v>
      </c>
    </row>
    <row r="412" spans="3:6" x14ac:dyDescent="0.25">
      <c r="C412">
        <v>186161</v>
      </c>
      <c r="D412">
        <v>186161</v>
      </c>
      <c r="E412" s="37">
        <f t="shared" si="6"/>
        <v>0</v>
      </c>
    </row>
    <row r="413" spans="3:6" x14ac:dyDescent="0.25">
      <c r="C413">
        <v>186175</v>
      </c>
      <c r="D413">
        <v>186175</v>
      </c>
      <c r="E413" s="37">
        <f t="shared" si="6"/>
        <v>0</v>
      </c>
    </row>
    <row r="414" spans="3:6" x14ac:dyDescent="0.25">
      <c r="C414">
        <v>186176</v>
      </c>
      <c r="D414">
        <v>186176</v>
      </c>
      <c r="E414" s="37">
        <f t="shared" si="6"/>
        <v>0</v>
      </c>
    </row>
    <row r="415" spans="3:6" x14ac:dyDescent="0.25">
      <c r="C415">
        <v>186177</v>
      </c>
      <c r="D415">
        <v>186177</v>
      </c>
      <c r="E415" s="37">
        <f t="shared" si="6"/>
        <v>0</v>
      </c>
    </row>
    <row r="416" spans="3:6" x14ac:dyDescent="0.25">
      <c r="C416">
        <v>186178</v>
      </c>
      <c r="D416">
        <v>186178</v>
      </c>
      <c r="E416" s="37">
        <f t="shared" si="6"/>
        <v>0</v>
      </c>
    </row>
    <row r="417" spans="3:5" x14ac:dyDescent="0.25">
      <c r="C417">
        <v>186179</v>
      </c>
      <c r="D417">
        <v>186179</v>
      </c>
      <c r="E417" s="37">
        <f t="shared" si="6"/>
        <v>0</v>
      </c>
    </row>
    <row r="418" spans="3:5" x14ac:dyDescent="0.25">
      <c r="C418">
        <v>186180</v>
      </c>
      <c r="D418">
        <v>186180</v>
      </c>
      <c r="E418" s="37">
        <f t="shared" si="6"/>
        <v>0</v>
      </c>
    </row>
    <row r="419" spans="3:5" x14ac:dyDescent="0.25">
      <c r="C419">
        <v>186181</v>
      </c>
      <c r="D419">
        <v>186181</v>
      </c>
      <c r="E419" s="37">
        <f t="shared" si="6"/>
        <v>0</v>
      </c>
    </row>
    <row r="420" spans="3:5" x14ac:dyDescent="0.25">
      <c r="C420">
        <v>186182</v>
      </c>
      <c r="D420">
        <v>186182</v>
      </c>
      <c r="E420" s="37">
        <f t="shared" si="6"/>
        <v>0</v>
      </c>
    </row>
    <row r="421" spans="3:5" x14ac:dyDescent="0.25">
      <c r="C421">
        <v>186183</v>
      </c>
      <c r="D421">
        <v>186183</v>
      </c>
      <c r="E421" s="37">
        <f t="shared" si="6"/>
        <v>0</v>
      </c>
    </row>
    <row r="422" spans="3:5" x14ac:dyDescent="0.25">
      <c r="C422">
        <v>186203</v>
      </c>
      <c r="D422">
        <v>186203</v>
      </c>
      <c r="E422" s="37">
        <f t="shared" si="6"/>
        <v>0</v>
      </c>
    </row>
    <row r="423" spans="3:5" x14ac:dyDescent="0.25">
      <c r="C423">
        <v>186221</v>
      </c>
      <c r="D423">
        <v>186221</v>
      </c>
      <c r="E423" s="37">
        <f t="shared" si="6"/>
        <v>0</v>
      </c>
    </row>
    <row r="424" spans="3:5" x14ac:dyDescent="0.25">
      <c r="C424">
        <v>186225</v>
      </c>
      <c r="D424">
        <v>186225</v>
      </c>
      <c r="E424" s="37">
        <f t="shared" si="6"/>
        <v>0</v>
      </c>
    </row>
    <row r="425" spans="3:5" x14ac:dyDescent="0.25">
      <c r="C425">
        <v>186227</v>
      </c>
      <c r="D425">
        <v>186227</v>
      </c>
      <c r="E425" s="37">
        <f t="shared" si="6"/>
        <v>0</v>
      </c>
    </row>
    <row r="426" spans="3:5" x14ac:dyDescent="0.25">
      <c r="C426">
        <v>186229</v>
      </c>
      <c r="D426" s="64"/>
      <c r="E426" s="37">
        <f t="shared" si="6"/>
        <v>186229</v>
      </c>
    </row>
    <row r="427" spans="3:5" x14ac:dyDescent="0.25">
      <c r="C427">
        <v>186231</v>
      </c>
      <c r="D427">
        <v>186231</v>
      </c>
      <c r="E427" s="37">
        <f t="shared" si="6"/>
        <v>0</v>
      </c>
    </row>
    <row r="428" spans="3:5" x14ac:dyDescent="0.25">
      <c r="C428">
        <v>186232</v>
      </c>
      <c r="D428">
        <v>186232</v>
      </c>
      <c r="E428" s="37">
        <f t="shared" si="6"/>
        <v>0</v>
      </c>
    </row>
    <row r="429" spans="3:5" x14ac:dyDescent="0.25">
      <c r="C429">
        <v>186233</v>
      </c>
      <c r="D429">
        <v>186233</v>
      </c>
      <c r="E429" s="37">
        <f t="shared" si="6"/>
        <v>0</v>
      </c>
    </row>
    <row r="430" spans="3:5" x14ac:dyDescent="0.25">
      <c r="C430">
        <v>186234</v>
      </c>
      <c r="D430">
        <v>186234</v>
      </c>
      <c r="E430" s="37">
        <f t="shared" si="6"/>
        <v>0</v>
      </c>
    </row>
    <row r="431" spans="3:5" x14ac:dyDescent="0.25">
      <c r="C431">
        <v>186235</v>
      </c>
      <c r="D431">
        <v>186235</v>
      </c>
      <c r="E431" s="37">
        <f t="shared" si="6"/>
        <v>0</v>
      </c>
    </row>
    <row r="432" spans="3:5" x14ac:dyDescent="0.25">
      <c r="C432">
        <v>186236</v>
      </c>
      <c r="D432">
        <v>186236</v>
      </c>
      <c r="E432" s="37">
        <f t="shared" si="6"/>
        <v>0</v>
      </c>
    </row>
    <row r="433" spans="3:6" x14ac:dyDescent="0.25">
      <c r="C433">
        <v>186237</v>
      </c>
      <c r="D433">
        <v>186237</v>
      </c>
      <c r="E433" s="37">
        <f t="shared" si="6"/>
        <v>0</v>
      </c>
    </row>
    <row r="434" spans="3:6" x14ac:dyDescent="0.25">
      <c r="C434">
        <v>186238</v>
      </c>
      <c r="D434">
        <v>186238</v>
      </c>
      <c r="E434" s="37">
        <f t="shared" si="6"/>
        <v>0</v>
      </c>
    </row>
    <row r="435" spans="3:6" x14ac:dyDescent="0.25">
      <c r="C435">
        <v>186239</v>
      </c>
      <c r="D435">
        <v>186239</v>
      </c>
      <c r="E435" s="37">
        <f t="shared" si="6"/>
        <v>0</v>
      </c>
    </row>
    <row r="436" spans="3:6" x14ac:dyDescent="0.25">
      <c r="C436">
        <v>186244</v>
      </c>
      <c r="D436">
        <v>186244</v>
      </c>
      <c r="E436" s="37">
        <f t="shared" si="6"/>
        <v>0</v>
      </c>
    </row>
    <row r="437" spans="3:6" x14ac:dyDescent="0.25">
      <c r="C437">
        <v>186245</v>
      </c>
      <c r="D437">
        <v>186245</v>
      </c>
      <c r="E437" s="37">
        <f t="shared" si="6"/>
        <v>0</v>
      </c>
    </row>
    <row r="438" spans="3:6" x14ac:dyDescent="0.25">
      <c r="C438">
        <v>186248</v>
      </c>
      <c r="D438">
        <v>186248</v>
      </c>
      <c r="E438" s="37">
        <f t="shared" si="6"/>
        <v>0</v>
      </c>
    </row>
    <row r="439" spans="3:6" x14ac:dyDescent="0.25">
      <c r="C439">
        <v>186250</v>
      </c>
      <c r="D439">
        <v>186250</v>
      </c>
      <c r="E439" s="37">
        <f t="shared" si="6"/>
        <v>0</v>
      </c>
    </row>
    <row r="440" spans="3:6" x14ac:dyDescent="0.25">
      <c r="C440">
        <v>186251</v>
      </c>
      <c r="D440">
        <v>186251</v>
      </c>
      <c r="E440" s="37">
        <f t="shared" si="6"/>
        <v>0</v>
      </c>
    </row>
    <row r="441" spans="3:6" x14ac:dyDescent="0.25">
      <c r="C441">
        <v>186254</v>
      </c>
      <c r="D441">
        <v>186254</v>
      </c>
      <c r="E441" s="37">
        <f t="shared" si="6"/>
        <v>0</v>
      </c>
    </row>
    <row r="442" spans="3:6" x14ac:dyDescent="0.25">
      <c r="C442">
        <v>186257</v>
      </c>
      <c r="D442">
        <v>186257</v>
      </c>
      <c r="E442" s="37">
        <f t="shared" si="6"/>
        <v>0</v>
      </c>
    </row>
    <row r="443" spans="3:6" x14ac:dyDescent="0.25">
      <c r="C443">
        <v>186259</v>
      </c>
      <c r="D443" s="64"/>
      <c r="E443" s="37">
        <f t="shared" si="6"/>
        <v>186259</v>
      </c>
      <c r="F443" t="s">
        <v>3950</v>
      </c>
    </row>
    <row r="444" spans="3:6" x14ac:dyDescent="0.25">
      <c r="C444">
        <v>186260</v>
      </c>
      <c r="D444" s="64"/>
      <c r="E444" s="37">
        <f t="shared" si="6"/>
        <v>186260</v>
      </c>
      <c r="F444" t="s">
        <v>3950</v>
      </c>
    </row>
    <row r="445" spans="3:6" x14ac:dyDescent="0.25">
      <c r="C445">
        <v>186265</v>
      </c>
      <c r="D445">
        <v>186265</v>
      </c>
      <c r="E445" s="37">
        <f t="shared" si="6"/>
        <v>0</v>
      </c>
    </row>
    <row r="446" spans="3:6" x14ac:dyDescent="0.25">
      <c r="C446">
        <v>186266</v>
      </c>
      <c r="D446">
        <v>186266</v>
      </c>
      <c r="E446" s="37">
        <f t="shared" si="6"/>
        <v>0</v>
      </c>
    </row>
    <row r="447" spans="3:6" x14ac:dyDescent="0.25">
      <c r="C447">
        <v>186267</v>
      </c>
      <c r="D447" s="64"/>
      <c r="E447" s="37">
        <f t="shared" si="6"/>
        <v>186267</v>
      </c>
      <c r="F447" t="s">
        <v>3950</v>
      </c>
    </row>
    <row r="448" spans="3:6" x14ac:dyDescent="0.25">
      <c r="C448">
        <v>186268</v>
      </c>
      <c r="D448">
        <v>186268</v>
      </c>
      <c r="E448" s="37">
        <f t="shared" si="6"/>
        <v>0</v>
      </c>
    </row>
    <row r="449" spans="3:6" x14ac:dyDescent="0.25">
      <c r="C449">
        <v>186269</v>
      </c>
      <c r="D449">
        <v>186269</v>
      </c>
      <c r="E449" s="37">
        <f t="shared" si="6"/>
        <v>0</v>
      </c>
    </row>
    <row r="450" spans="3:6" x14ac:dyDescent="0.25">
      <c r="C450">
        <v>186270</v>
      </c>
      <c r="D450">
        <v>186270</v>
      </c>
      <c r="E450" s="37">
        <f t="shared" si="6"/>
        <v>0</v>
      </c>
    </row>
    <row r="451" spans="3:6" x14ac:dyDescent="0.25">
      <c r="C451">
        <v>186271</v>
      </c>
      <c r="D451">
        <v>186271</v>
      </c>
      <c r="E451" s="37">
        <f t="shared" si="6"/>
        <v>0</v>
      </c>
    </row>
    <row r="452" spans="3:6" x14ac:dyDescent="0.25">
      <c r="C452">
        <v>186272</v>
      </c>
      <c r="D452">
        <v>186272</v>
      </c>
      <c r="E452" s="37">
        <f t="shared" si="6"/>
        <v>0</v>
      </c>
    </row>
    <row r="453" spans="3:6" x14ac:dyDescent="0.25">
      <c r="C453">
        <v>186273</v>
      </c>
      <c r="D453">
        <v>186273</v>
      </c>
      <c r="E453" s="37">
        <f t="shared" si="6"/>
        <v>0</v>
      </c>
    </row>
    <row r="454" spans="3:6" x14ac:dyDescent="0.25">
      <c r="C454">
        <v>186274</v>
      </c>
      <c r="D454">
        <v>186274</v>
      </c>
      <c r="E454" s="37">
        <f t="shared" ref="E454:E518" si="7">C454-D454</f>
        <v>0</v>
      </c>
    </row>
    <row r="455" spans="3:6" x14ac:dyDescent="0.25">
      <c r="C455">
        <v>186275</v>
      </c>
      <c r="D455">
        <v>186275</v>
      </c>
      <c r="E455" s="37">
        <f t="shared" si="7"/>
        <v>0</v>
      </c>
    </row>
    <row r="456" spans="3:6" x14ac:dyDescent="0.25">
      <c r="C456">
        <v>186276</v>
      </c>
      <c r="D456">
        <v>186276</v>
      </c>
      <c r="E456" s="37">
        <f t="shared" si="7"/>
        <v>0</v>
      </c>
    </row>
    <row r="457" spans="3:6" x14ac:dyDescent="0.25">
      <c r="C457">
        <v>186277</v>
      </c>
      <c r="D457">
        <v>186277</v>
      </c>
      <c r="E457" s="37">
        <f t="shared" si="7"/>
        <v>0</v>
      </c>
    </row>
    <row r="458" spans="3:6" x14ac:dyDescent="0.25">
      <c r="C458">
        <v>186278</v>
      </c>
      <c r="D458">
        <v>186278</v>
      </c>
      <c r="E458" s="37">
        <f t="shared" si="7"/>
        <v>0</v>
      </c>
    </row>
    <row r="459" spans="3:6" x14ac:dyDescent="0.25">
      <c r="C459">
        <v>186279</v>
      </c>
      <c r="D459" s="64"/>
      <c r="E459" s="37">
        <f t="shared" si="7"/>
        <v>186279</v>
      </c>
      <c r="F459" t="s">
        <v>3950</v>
      </c>
    </row>
    <row r="460" spans="3:6" x14ac:dyDescent="0.25">
      <c r="C460">
        <v>186280</v>
      </c>
      <c r="D460">
        <v>186280</v>
      </c>
      <c r="E460" s="37">
        <f t="shared" si="7"/>
        <v>0</v>
      </c>
    </row>
    <row r="461" spans="3:6" x14ac:dyDescent="0.25">
      <c r="C461">
        <v>186281</v>
      </c>
      <c r="D461">
        <v>186281</v>
      </c>
      <c r="E461" s="37">
        <f t="shared" si="7"/>
        <v>0</v>
      </c>
    </row>
    <row r="462" spans="3:6" x14ac:dyDescent="0.25">
      <c r="C462">
        <v>186282</v>
      </c>
      <c r="D462">
        <v>186282</v>
      </c>
      <c r="E462" s="37">
        <f t="shared" si="7"/>
        <v>0</v>
      </c>
    </row>
    <row r="463" spans="3:6" x14ac:dyDescent="0.25">
      <c r="C463">
        <v>186284</v>
      </c>
      <c r="D463">
        <v>186284</v>
      </c>
      <c r="E463" s="37">
        <f t="shared" si="7"/>
        <v>0</v>
      </c>
    </row>
    <row r="464" spans="3:6" x14ac:dyDescent="0.25">
      <c r="C464">
        <v>186285</v>
      </c>
      <c r="D464">
        <v>186285</v>
      </c>
      <c r="E464" s="37">
        <f t="shared" si="7"/>
        <v>0</v>
      </c>
    </row>
    <row r="465" spans="3:6" x14ac:dyDescent="0.25">
      <c r="C465">
        <v>186286</v>
      </c>
      <c r="D465">
        <v>186286</v>
      </c>
      <c r="E465" s="37">
        <f t="shared" si="7"/>
        <v>0</v>
      </c>
    </row>
    <row r="466" spans="3:6" x14ac:dyDescent="0.25">
      <c r="C466">
        <v>186287</v>
      </c>
      <c r="D466">
        <v>186287</v>
      </c>
      <c r="E466" s="37">
        <f t="shared" si="7"/>
        <v>0</v>
      </c>
    </row>
    <row r="467" spans="3:6" x14ac:dyDescent="0.25">
      <c r="C467">
        <v>186288</v>
      </c>
      <c r="D467">
        <v>186288</v>
      </c>
      <c r="E467" s="37">
        <f t="shared" si="7"/>
        <v>0</v>
      </c>
    </row>
    <row r="468" spans="3:6" x14ac:dyDescent="0.25">
      <c r="C468">
        <v>186290</v>
      </c>
      <c r="D468" s="64"/>
      <c r="E468" s="37">
        <f t="shared" si="7"/>
        <v>186290</v>
      </c>
      <c r="F468" t="s">
        <v>3950</v>
      </c>
    </row>
    <row r="469" spans="3:6" x14ac:dyDescent="0.25">
      <c r="C469">
        <v>186292</v>
      </c>
      <c r="D469" s="64"/>
      <c r="E469" s="37">
        <f t="shared" si="7"/>
        <v>186292</v>
      </c>
      <c r="F469" s="64" t="s">
        <v>3950</v>
      </c>
    </row>
    <row r="470" spans="3:6" x14ac:dyDescent="0.25">
      <c r="C470">
        <v>186301</v>
      </c>
      <c r="D470" s="64"/>
      <c r="E470" s="37">
        <f t="shared" si="7"/>
        <v>186301</v>
      </c>
      <c r="F470" s="64" t="s">
        <v>3950</v>
      </c>
    </row>
    <row r="471" spans="3:6" x14ac:dyDescent="0.25">
      <c r="C471">
        <v>186302</v>
      </c>
      <c r="D471" s="64"/>
      <c r="E471" s="37">
        <f t="shared" si="7"/>
        <v>186302</v>
      </c>
      <c r="F471" s="64" t="s">
        <v>3950</v>
      </c>
    </row>
    <row r="472" spans="3:6" x14ac:dyDescent="0.25">
      <c r="C472">
        <v>186304</v>
      </c>
      <c r="D472">
        <v>186304</v>
      </c>
      <c r="E472" s="37">
        <f t="shared" si="7"/>
        <v>0</v>
      </c>
    </row>
    <row r="473" spans="3:6" x14ac:dyDescent="0.25">
      <c r="C473">
        <v>186306</v>
      </c>
      <c r="D473" s="64"/>
      <c r="E473" s="37">
        <f t="shared" si="7"/>
        <v>186306</v>
      </c>
      <c r="F473" s="64" t="s">
        <v>3950</v>
      </c>
    </row>
    <row r="474" spans="3:6" x14ac:dyDescent="0.25">
      <c r="C474">
        <v>186307</v>
      </c>
      <c r="D474" s="64"/>
      <c r="E474" s="37">
        <f t="shared" si="7"/>
        <v>186307</v>
      </c>
      <c r="F474" s="64" t="s">
        <v>3950</v>
      </c>
    </row>
    <row r="475" spans="3:6" x14ac:dyDescent="0.25">
      <c r="C475">
        <v>186308</v>
      </c>
      <c r="D475" s="64"/>
      <c r="E475" s="37">
        <f t="shared" si="7"/>
        <v>186308</v>
      </c>
      <c r="F475" s="64" t="s">
        <v>3950</v>
      </c>
    </row>
    <row r="476" spans="3:6" x14ac:dyDescent="0.25">
      <c r="C476">
        <v>186309</v>
      </c>
      <c r="D476" s="64"/>
      <c r="E476" s="37">
        <f t="shared" si="7"/>
        <v>186309</v>
      </c>
      <c r="F476" s="64" t="s">
        <v>3950</v>
      </c>
    </row>
    <row r="477" spans="3:6" x14ac:dyDescent="0.25">
      <c r="C477">
        <v>186310</v>
      </c>
      <c r="D477">
        <v>186310</v>
      </c>
      <c r="E477" s="37">
        <f t="shared" si="7"/>
        <v>0</v>
      </c>
    </row>
    <row r="478" spans="3:6" x14ac:dyDescent="0.25">
      <c r="C478">
        <v>186311</v>
      </c>
      <c r="D478">
        <v>186311</v>
      </c>
      <c r="E478" s="37">
        <f t="shared" si="7"/>
        <v>0</v>
      </c>
    </row>
    <row r="479" spans="3:6" x14ac:dyDescent="0.25">
      <c r="C479">
        <v>186312</v>
      </c>
      <c r="D479">
        <v>186312</v>
      </c>
      <c r="E479" s="37">
        <f t="shared" si="7"/>
        <v>0</v>
      </c>
    </row>
    <row r="480" spans="3:6" x14ac:dyDescent="0.25">
      <c r="C480">
        <v>186314</v>
      </c>
      <c r="D480">
        <v>186314</v>
      </c>
      <c r="E480" s="37">
        <f t="shared" si="7"/>
        <v>0</v>
      </c>
    </row>
    <row r="481" spans="3:6" x14ac:dyDescent="0.25">
      <c r="C481">
        <v>186315</v>
      </c>
      <c r="D481">
        <v>186315</v>
      </c>
      <c r="E481" s="37">
        <f t="shared" si="7"/>
        <v>0</v>
      </c>
    </row>
    <row r="482" spans="3:6" x14ac:dyDescent="0.25">
      <c r="C482">
        <v>186316</v>
      </c>
      <c r="D482">
        <v>186316</v>
      </c>
      <c r="E482" s="37">
        <f t="shared" si="7"/>
        <v>0</v>
      </c>
    </row>
    <row r="483" spans="3:6" x14ac:dyDescent="0.25">
      <c r="C483">
        <v>186317</v>
      </c>
      <c r="D483">
        <v>186317</v>
      </c>
      <c r="E483" s="37">
        <f t="shared" si="7"/>
        <v>0</v>
      </c>
    </row>
    <row r="484" spans="3:6" x14ac:dyDescent="0.25">
      <c r="C484">
        <v>186318</v>
      </c>
      <c r="D484">
        <v>186318</v>
      </c>
      <c r="E484" s="37">
        <f t="shared" si="7"/>
        <v>0</v>
      </c>
    </row>
    <row r="485" spans="3:6" x14ac:dyDescent="0.25">
      <c r="C485">
        <v>186350</v>
      </c>
      <c r="D485" s="64"/>
      <c r="E485" s="37">
        <f t="shared" si="7"/>
        <v>186350</v>
      </c>
      <c r="F485" s="64" t="s">
        <v>3950</v>
      </c>
    </row>
    <row r="486" spans="3:6" x14ac:dyDescent="0.25">
      <c r="C486">
        <v>186351</v>
      </c>
      <c r="D486" s="64"/>
      <c r="E486" s="37">
        <f t="shared" si="7"/>
        <v>186351</v>
      </c>
      <c r="F486" s="64" t="s">
        <v>3950</v>
      </c>
    </row>
    <row r="487" spans="3:6" x14ac:dyDescent="0.25">
      <c r="C487">
        <v>186360</v>
      </c>
      <c r="D487" s="64"/>
      <c r="E487" s="37">
        <f t="shared" si="7"/>
        <v>186360</v>
      </c>
      <c r="F487" s="64" t="s">
        <v>3950</v>
      </c>
    </row>
    <row r="488" spans="3:6" x14ac:dyDescent="0.25">
      <c r="C488">
        <v>186361</v>
      </c>
      <c r="D488" s="64"/>
      <c r="E488" s="37">
        <f t="shared" si="7"/>
        <v>186361</v>
      </c>
      <c r="F488" s="64" t="s">
        <v>3950</v>
      </c>
    </row>
    <row r="489" spans="3:6" x14ac:dyDescent="0.25">
      <c r="C489">
        <v>186365</v>
      </c>
      <c r="D489" s="64"/>
      <c r="E489" s="37">
        <f t="shared" si="7"/>
        <v>186365</v>
      </c>
      <c r="F489" s="64" t="s">
        <v>3950</v>
      </c>
    </row>
    <row r="490" spans="3:6" x14ac:dyDescent="0.25">
      <c r="C490">
        <v>186370</v>
      </c>
      <c r="D490">
        <v>186370</v>
      </c>
      <c r="E490" s="37">
        <f t="shared" si="7"/>
        <v>0</v>
      </c>
    </row>
    <row r="491" spans="3:6" x14ac:dyDescent="0.25">
      <c r="C491">
        <v>186375</v>
      </c>
      <c r="D491">
        <v>186375</v>
      </c>
      <c r="E491" s="37">
        <f t="shared" si="7"/>
        <v>0</v>
      </c>
    </row>
    <row r="492" spans="3:6" x14ac:dyDescent="0.25">
      <c r="C492">
        <v>186380</v>
      </c>
      <c r="D492">
        <v>186380</v>
      </c>
      <c r="E492" s="37">
        <f t="shared" si="7"/>
        <v>0</v>
      </c>
    </row>
    <row r="493" spans="3:6" x14ac:dyDescent="0.25">
      <c r="C493">
        <v>186381</v>
      </c>
      <c r="D493">
        <v>186381</v>
      </c>
      <c r="E493" s="37">
        <f t="shared" si="7"/>
        <v>0</v>
      </c>
    </row>
    <row r="494" spans="3:6" x14ac:dyDescent="0.25">
      <c r="C494">
        <v>186400</v>
      </c>
      <c r="D494" s="64"/>
      <c r="E494" s="37">
        <f t="shared" si="7"/>
        <v>186400</v>
      </c>
      <c r="F494" s="64" t="s">
        <v>3950</v>
      </c>
    </row>
    <row r="495" spans="3:6" x14ac:dyDescent="0.25">
      <c r="C495">
        <v>186401</v>
      </c>
      <c r="D495" s="64"/>
      <c r="E495" s="37">
        <f t="shared" si="7"/>
        <v>186401</v>
      </c>
      <c r="F495" s="64" t="s">
        <v>3950</v>
      </c>
    </row>
    <row r="496" spans="3:6" x14ac:dyDescent="0.25">
      <c r="C496">
        <v>186404</v>
      </c>
      <c r="D496">
        <v>186404</v>
      </c>
      <c r="E496" s="37">
        <f t="shared" si="7"/>
        <v>0</v>
      </c>
    </row>
    <row r="497" spans="3:7" x14ac:dyDescent="0.25">
      <c r="C497">
        <v>186406</v>
      </c>
      <c r="D497">
        <v>186406</v>
      </c>
      <c r="E497" s="37">
        <f t="shared" si="7"/>
        <v>0</v>
      </c>
    </row>
    <row r="498" spans="3:7" x14ac:dyDescent="0.25">
      <c r="C498">
        <v>186410</v>
      </c>
      <c r="D498" s="64"/>
      <c r="E498" s="37">
        <f t="shared" si="7"/>
        <v>186410</v>
      </c>
      <c r="F498" t="s">
        <v>3950</v>
      </c>
    </row>
    <row r="499" spans="3:7" x14ac:dyDescent="0.25">
      <c r="C499">
        <v>186420</v>
      </c>
      <c r="D499">
        <v>186420</v>
      </c>
      <c r="E499" s="37">
        <f t="shared" si="7"/>
        <v>0</v>
      </c>
    </row>
    <row r="500" spans="3:7" x14ac:dyDescent="0.25">
      <c r="C500">
        <v>186421</v>
      </c>
      <c r="D500">
        <v>186421</v>
      </c>
      <c r="E500" s="37">
        <f t="shared" si="7"/>
        <v>0</v>
      </c>
    </row>
    <row r="501" spans="3:7" x14ac:dyDescent="0.25">
      <c r="C501">
        <v>186430</v>
      </c>
      <c r="D501" s="64"/>
      <c r="E501" s="107">
        <f t="shared" si="7"/>
        <v>186430</v>
      </c>
      <c r="F501" t="s">
        <v>3952</v>
      </c>
      <c r="G501" t="s">
        <v>3962</v>
      </c>
    </row>
    <row r="502" spans="3:7" x14ac:dyDescent="0.25">
      <c r="C502">
        <v>186432</v>
      </c>
      <c r="D502" s="64"/>
      <c r="E502" s="107">
        <f t="shared" si="7"/>
        <v>186432</v>
      </c>
      <c r="F502" s="64" t="s">
        <v>3952</v>
      </c>
      <c r="G502" s="64" t="s">
        <v>3962</v>
      </c>
    </row>
    <row r="503" spans="3:7" x14ac:dyDescent="0.25">
      <c r="C503">
        <v>186434</v>
      </c>
      <c r="D503" s="64"/>
      <c r="E503" s="107">
        <f t="shared" si="7"/>
        <v>186434</v>
      </c>
      <c r="F503" s="64" t="s">
        <v>3952</v>
      </c>
      <c r="G503" s="64" t="s">
        <v>3962</v>
      </c>
    </row>
    <row r="504" spans="3:7" x14ac:dyDescent="0.25">
      <c r="C504">
        <v>186436</v>
      </c>
      <c r="D504" s="64"/>
      <c r="E504" s="107">
        <f t="shared" si="7"/>
        <v>186436</v>
      </c>
      <c r="F504" s="64" t="s">
        <v>3952</v>
      </c>
      <c r="G504" s="64" t="s">
        <v>3962</v>
      </c>
    </row>
    <row r="505" spans="3:7" x14ac:dyDescent="0.25">
      <c r="C505">
        <v>186438</v>
      </c>
      <c r="D505" s="64"/>
      <c r="E505" s="107">
        <f t="shared" si="7"/>
        <v>186438</v>
      </c>
      <c r="F505" s="64" t="s">
        <v>3952</v>
      </c>
      <c r="G505" s="64" t="s">
        <v>3962</v>
      </c>
    </row>
    <row r="506" spans="3:7" x14ac:dyDescent="0.25">
      <c r="C506">
        <v>186439</v>
      </c>
      <c r="D506" s="64"/>
      <c r="E506" s="107">
        <f t="shared" si="7"/>
        <v>186439</v>
      </c>
      <c r="F506" s="64" t="s">
        <v>3952</v>
      </c>
      <c r="G506" s="64" t="s">
        <v>3962</v>
      </c>
    </row>
    <row r="507" spans="3:7" x14ac:dyDescent="0.25">
      <c r="C507">
        <v>186440</v>
      </c>
      <c r="D507" s="64"/>
      <c r="E507" s="107">
        <f t="shared" si="7"/>
        <v>186440</v>
      </c>
      <c r="F507" s="64" t="s">
        <v>3952</v>
      </c>
      <c r="G507" s="64" t="s">
        <v>3962</v>
      </c>
    </row>
    <row r="508" spans="3:7" x14ac:dyDescent="0.25">
      <c r="C508">
        <v>186441</v>
      </c>
      <c r="D508" s="64"/>
      <c r="E508" s="107">
        <f t="shared" si="7"/>
        <v>186441</v>
      </c>
      <c r="F508" s="64" t="s">
        <v>3952</v>
      </c>
      <c r="G508" s="64" t="s">
        <v>3962</v>
      </c>
    </row>
    <row r="509" spans="3:7" x14ac:dyDescent="0.25">
      <c r="C509">
        <v>186500</v>
      </c>
      <c r="D509">
        <v>186500</v>
      </c>
      <c r="E509" s="37">
        <f t="shared" si="7"/>
        <v>0</v>
      </c>
    </row>
    <row r="510" spans="3:7" x14ac:dyDescent="0.25">
      <c r="C510">
        <v>186630</v>
      </c>
      <c r="D510">
        <v>186630</v>
      </c>
      <c r="E510" s="37">
        <f t="shared" si="7"/>
        <v>0</v>
      </c>
    </row>
    <row r="511" spans="3:7" x14ac:dyDescent="0.25">
      <c r="C511">
        <v>186635</v>
      </c>
      <c r="D511">
        <v>186635</v>
      </c>
      <c r="E511" s="37">
        <f t="shared" si="7"/>
        <v>0</v>
      </c>
    </row>
    <row r="512" spans="3:7" x14ac:dyDescent="0.25">
      <c r="C512">
        <v>186637</v>
      </c>
      <c r="D512">
        <v>186637</v>
      </c>
      <c r="E512" s="37">
        <f t="shared" si="7"/>
        <v>0</v>
      </c>
    </row>
    <row r="513" spans="3:5" x14ac:dyDescent="0.25">
      <c r="C513">
        <v>186640</v>
      </c>
      <c r="D513">
        <v>186640</v>
      </c>
      <c r="E513" s="37">
        <f t="shared" si="7"/>
        <v>0</v>
      </c>
    </row>
    <row r="514" spans="3:5" x14ac:dyDescent="0.25">
      <c r="C514">
        <v>186645</v>
      </c>
      <c r="D514">
        <v>186645</v>
      </c>
      <c r="E514" s="37">
        <f t="shared" si="7"/>
        <v>0</v>
      </c>
    </row>
    <row r="515" spans="3:5" x14ac:dyDescent="0.25">
      <c r="C515">
        <v>186647</v>
      </c>
      <c r="D515">
        <v>186647</v>
      </c>
      <c r="E515" s="37">
        <f t="shared" si="7"/>
        <v>0</v>
      </c>
    </row>
    <row r="516" spans="3:5" x14ac:dyDescent="0.25">
      <c r="C516">
        <v>186700</v>
      </c>
      <c r="D516">
        <v>186700</v>
      </c>
      <c r="E516" s="37">
        <f t="shared" si="7"/>
        <v>0</v>
      </c>
    </row>
    <row r="517" spans="3:5" x14ac:dyDescent="0.25">
      <c r="C517">
        <v>186701</v>
      </c>
      <c r="D517">
        <v>186701</v>
      </c>
      <c r="E517" s="37">
        <f t="shared" si="7"/>
        <v>0</v>
      </c>
    </row>
    <row r="518" spans="3:5" x14ac:dyDescent="0.25">
      <c r="C518">
        <v>186710</v>
      </c>
      <c r="D518">
        <v>186710</v>
      </c>
      <c r="E518" s="37">
        <f t="shared" si="7"/>
        <v>0</v>
      </c>
    </row>
    <row r="519" spans="3:5" x14ac:dyDescent="0.25">
      <c r="C519">
        <v>186711</v>
      </c>
      <c r="D519">
        <v>186711</v>
      </c>
      <c r="E519" s="37">
        <f t="shared" ref="E519:E582" si="8">C519-D519</f>
        <v>0</v>
      </c>
    </row>
    <row r="520" spans="3:5" x14ac:dyDescent="0.25">
      <c r="C520">
        <v>186800</v>
      </c>
      <c r="D520">
        <v>186800</v>
      </c>
      <c r="E520" s="37">
        <f t="shared" si="8"/>
        <v>0</v>
      </c>
    </row>
    <row r="521" spans="3:5" x14ac:dyDescent="0.25">
      <c r="C521">
        <v>186801</v>
      </c>
      <c r="D521">
        <v>186801</v>
      </c>
      <c r="E521" s="37">
        <f t="shared" si="8"/>
        <v>0</v>
      </c>
    </row>
    <row r="522" spans="3:5" x14ac:dyDescent="0.25">
      <c r="C522">
        <v>186802</v>
      </c>
      <c r="D522">
        <v>186802</v>
      </c>
      <c r="E522" s="37">
        <f t="shared" si="8"/>
        <v>0</v>
      </c>
    </row>
    <row r="523" spans="3:5" x14ac:dyDescent="0.25">
      <c r="C523">
        <v>186803</v>
      </c>
      <c r="D523">
        <v>186803</v>
      </c>
      <c r="E523" s="37">
        <f t="shared" si="8"/>
        <v>0</v>
      </c>
    </row>
    <row r="524" spans="3:5" x14ac:dyDescent="0.25">
      <c r="C524">
        <v>186804</v>
      </c>
      <c r="D524">
        <v>186804</v>
      </c>
      <c r="E524" s="37">
        <f t="shared" si="8"/>
        <v>0</v>
      </c>
    </row>
    <row r="525" spans="3:5" x14ac:dyDescent="0.25">
      <c r="C525">
        <v>186805</v>
      </c>
      <c r="D525">
        <v>186805</v>
      </c>
      <c r="E525" s="37">
        <f t="shared" si="8"/>
        <v>0</v>
      </c>
    </row>
    <row r="526" spans="3:5" x14ac:dyDescent="0.25">
      <c r="C526">
        <v>186806</v>
      </c>
      <c r="D526">
        <v>186806</v>
      </c>
      <c r="E526" s="37">
        <f t="shared" si="8"/>
        <v>0</v>
      </c>
    </row>
    <row r="527" spans="3:5" x14ac:dyDescent="0.25">
      <c r="C527">
        <v>186808</v>
      </c>
      <c r="D527">
        <v>186808</v>
      </c>
      <c r="E527" s="37">
        <f t="shared" si="8"/>
        <v>0</v>
      </c>
    </row>
    <row r="528" spans="3:5" x14ac:dyDescent="0.25">
      <c r="C528">
        <v>186809</v>
      </c>
      <c r="D528">
        <v>186809</v>
      </c>
      <c r="E528" s="37">
        <f t="shared" si="8"/>
        <v>0</v>
      </c>
    </row>
    <row r="529" spans="3:6" x14ac:dyDescent="0.25">
      <c r="C529">
        <v>186810</v>
      </c>
      <c r="D529">
        <v>186810</v>
      </c>
      <c r="E529" s="37">
        <f t="shared" si="8"/>
        <v>0</v>
      </c>
    </row>
    <row r="530" spans="3:6" x14ac:dyDescent="0.25">
      <c r="C530">
        <v>186811</v>
      </c>
      <c r="D530">
        <v>186811</v>
      </c>
      <c r="E530" s="37">
        <f t="shared" si="8"/>
        <v>0</v>
      </c>
    </row>
    <row r="531" spans="3:6" x14ac:dyDescent="0.25">
      <c r="C531">
        <v>186812</v>
      </c>
      <c r="D531">
        <v>186812</v>
      </c>
      <c r="E531" s="37">
        <f t="shared" si="8"/>
        <v>0</v>
      </c>
    </row>
    <row r="532" spans="3:6" x14ac:dyDescent="0.25">
      <c r="C532">
        <v>186813</v>
      </c>
      <c r="D532">
        <v>186813</v>
      </c>
      <c r="E532" s="37">
        <f t="shared" si="8"/>
        <v>0</v>
      </c>
    </row>
    <row r="533" spans="3:6" x14ac:dyDescent="0.25">
      <c r="C533">
        <v>186814</v>
      </c>
      <c r="D533">
        <v>186814</v>
      </c>
      <c r="E533" s="37">
        <f t="shared" si="8"/>
        <v>0</v>
      </c>
    </row>
    <row r="534" spans="3:6" x14ac:dyDescent="0.25">
      <c r="C534">
        <v>186815</v>
      </c>
      <c r="D534">
        <v>186815</v>
      </c>
      <c r="E534" s="37">
        <f t="shared" si="8"/>
        <v>0</v>
      </c>
    </row>
    <row r="535" spans="3:6" x14ac:dyDescent="0.25">
      <c r="C535">
        <v>186816</v>
      </c>
      <c r="D535">
        <v>186816</v>
      </c>
      <c r="E535" s="37">
        <f t="shared" si="8"/>
        <v>0</v>
      </c>
    </row>
    <row r="536" spans="3:6" x14ac:dyDescent="0.25">
      <c r="C536">
        <v>186818</v>
      </c>
      <c r="D536">
        <v>186818</v>
      </c>
      <c r="E536" s="37">
        <f t="shared" si="8"/>
        <v>0</v>
      </c>
    </row>
    <row r="537" spans="3:6" x14ac:dyDescent="0.25">
      <c r="C537">
        <v>186820</v>
      </c>
      <c r="D537">
        <v>186820</v>
      </c>
      <c r="E537" s="37">
        <f t="shared" si="8"/>
        <v>0</v>
      </c>
    </row>
    <row r="538" spans="3:6" x14ac:dyDescent="0.25">
      <c r="C538">
        <v>186822</v>
      </c>
      <c r="D538" s="64"/>
      <c r="E538" s="107">
        <f t="shared" si="8"/>
        <v>186822</v>
      </c>
      <c r="F538" s="37" t="s">
        <v>3962</v>
      </c>
    </row>
    <row r="539" spans="3:6" x14ac:dyDescent="0.25">
      <c r="C539">
        <v>186900</v>
      </c>
      <c r="D539">
        <v>186900</v>
      </c>
      <c r="E539" s="37">
        <f t="shared" si="8"/>
        <v>0</v>
      </c>
    </row>
    <row r="540" spans="3:6" x14ac:dyDescent="0.25">
      <c r="C540">
        <v>189006</v>
      </c>
      <c r="D540">
        <v>189006</v>
      </c>
      <c r="E540" s="37">
        <f t="shared" si="8"/>
        <v>0</v>
      </c>
    </row>
    <row r="541" spans="3:6" x14ac:dyDescent="0.25">
      <c r="C541">
        <v>189007</v>
      </c>
      <c r="D541">
        <v>189007</v>
      </c>
      <c r="E541" s="37">
        <f t="shared" si="8"/>
        <v>0</v>
      </c>
    </row>
    <row r="542" spans="3:6" x14ac:dyDescent="0.25">
      <c r="C542">
        <v>189008</v>
      </c>
      <c r="D542">
        <v>189008</v>
      </c>
      <c r="E542" s="37">
        <f t="shared" si="8"/>
        <v>0</v>
      </c>
    </row>
    <row r="543" spans="3:6" x14ac:dyDescent="0.25">
      <c r="C543">
        <v>189013</v>
      </c>
      <c r="D543">
        <v>189013</v>
      </c>
      <c r="E543" s="37">
        <f t="shared" si="8"/>
        <v>0</v>
      </c>
    </row>
    <row r="544" spans="3:6" x14ac:dyDescent="0.25">
      <c r="C544">
        <v>189014</v>
      </c>
      <c r="D544" s="64"/>
      <c r="E544" s="37">
        <f t="shared" si="8"/>
        <v>189014</v>
      </c>
      <c r="F544" t="s">
        <v>3950</v>
      </c>
    </row>
    <row r="545" spans="3:6" x14ac:dyDescent="0.25">
      <c r="C545">
        <v>190100</v>
      </c>
      <c r="D545" s="64"/>
      <c r="E545" s="37">
        <f t="shared" si="8"/>
        <v>190100</v>
      </c>
      <c r="F545" t="s">
        <v>3950</v>
      </c>
    </row>
    <row r="546" spans="3:6" x14ac:dyDescent="0.25">
      <c r="C546">
        <v>190102</v>
      </c>
      <c r="D546" s="64"/>
      <c r="E546" s="37">
        <f t="shared" si="8"/>
        <v>190102</v>
      </c>
      <c r="F546" t="s">
        <v>3950</v>
      </c>
    </row>
    <row r="547" spans="3:6" x14ac:dyDescent="0.25">
      <c r="C547">
        <v>191030</v>
      </c>
      <c r="D547" s="64"/>
      <c r="E547" s="37">
        <f t="shared" si="8"/>
        <v>191030</v>
      </c>
      <c r="F547" s="64" t="s">
        <v>3950</v>
      </c>
    </row>
    <row r="548" spans="3:6" x14ac:dyDescent="0.25">
      <c r="C548">
        <v>191031</v>
      </c>
      <c r="D548" s="64"/>
      <c r="E548" s="37">
        <f t="shared" si="8"/>
        <v>191031</v>
      </c>
      <c r="F548" s="64" t="s">
        <v>3950</v>
      </c>
    </row>
    <row r="549" spans="3:6" x14ac:dyDescent="0.25">
      <c r="C549">
        <v>191400</v>
      </c>
      <c r="D549">
        <v>191400</v>
      </c>
      <c r="E549" s="37">
        <f t="shared" si="8"/>
        <v>0</v>
      </c>
    </row>
    <row r="550" spans="3:6" x14ac:dyDescent="0.25">
      <c r="C550">
        <v>191401</v>
      </c>
      <c r="D550">
        <v>191401</v>
      </c>
      <c r="E550" s="37">
        <f t="shared" si="8"/>
        <v>0</v>
      </c>
    </row>
    <row r="551" spans="3:6" x14ac:dyDescent="0.25">
      <c r="C551">
        <v>191402</v>
      </c>
      <c r="D551">
        <v>191402</v>
      </c>
      <c r="E551" s="37">
        <f t="shared" si="8"/>
        <v>0</v>
      </c>
    </row>
    <row r="552" spans="3:6" x14ac:dyDescent="0.25">
      <c r="C552">
        <v>191405</v>
      </c>
      <c r="D552" s="64"/>
      <c r="E552" s="37">
        <f t="shared" si="8"/>
        <v>191405</v>
      </c>
      <c r="F552" s="64" t="s">
        <v>3950</v>
      </c>
    </row>
    <row r="553" spans="3:6" x14ac:dyDescent="0.25">
      <c r="C553">
        <v>191410</v>
      </c>
      <c r="D553">
        <v>191410</v>
      </c>
      <c r="E553" s="37">
        <f t="shared" si="8"/>
        <v>0</v>
      </c>
    </row>
    <row r="554" spans="3:6" x14ac:dyDescent="0.25">
      <c r="C554">
        <v>191411</v>
      </c>
      <c r="D554">
        <v>191411</v>
      </c>
      <c r="E554" s="37">
        <f t="shared" si="8"/>
        <v>0</v>
      </c>
    </row>
    <row r="555" spans="3:6" x14ac:dyDescent="0.25">
      <c r="C555">
        <v>191412</v>
      </c>
      <c r="D555">
        <v>191412</v>
      </c>
      <c r="E555" s="37">
        <f t="shared" si="8"/>
        <v>0</v>
      </c>
    </row>
    <row r="556" spans="3:6" x14ac:dyDescent="0.25">
      <c r="C556">
        <v>191417</v>
      </c>
      <c r="D556">
        <v>191417</v>
      </c>
      <c r="E556" s="37">
        <f t="shared" si="8"/>
        <v>0</v>
      </c>
    </row>
    <row r="557" spans="3:6" x14ac:dyDescent="0.25">
      <c r="C557">
        <v>191420</v>
      </c>
      <c r="D557">
        <v>191420</v>
      </c>
      <c r="E557" s="37">
        <f t="shared" si="8"/>
        <v>0</v>
      </c>
    </row>
    <row r="558" spans="3:6" x14ac:dyDescent="0.25">
      <c r="C558">
        <v>191421</v>
      </c>
      <c r="D558">
        <v>191421</v>
      </c>
      <c r="E558" s="37">
        <f t="shared" si="8"/>
        <v>0</v>
      </c>
    </row>
    <row r="559" spans="3:6" x14ac:dyDescent="0.25">
      <c r="C559">
        <v>191430</v>
      </c>
      <c r="D559">
        <v>191430</v>
      </c>
      <c r="E559" s="37">
        <f t="shared" si="8"/>
        <v>0</v>
      </c>
    </row>
    <row r="560" spans="3:6" x14ac:dyDescent="0.25">
      <c r="C560">
        <v>191431</v>
      </c>
      <c r="D560">
        <v>191431</v>
      </c>
      <c r="E560" s="37">
        <f t="shared" si="8"/>
        <v>0</v>
      </c>
    </row>
    <row r="561" spans="3:6" x14ac:dyDescent="0.25">
      <c r="C561">
        <v>191432</v>
      </c>
      <c r="D561" s="64"/>
      <c r="E561" s="37">
        <f t="shared" si="8"/>
        <v>191432</v>
      </c>
      <c r="F561" t="s">
        <v>3950</v>
      </c>
    </row>
    <row r="562" spans="3:6" x14ac:dyDescent="0.25">
      <c r="C562">
        <v>191440</v>
      </c>
      <c r="D562" s="64"/>
      <c r="E562" s="37">
        <f t="shared" si="8"/>
        <v>191440</v>
      </c>
      <c r="F562" s="64" t="s">
        <v>3950</v>
      </c>
    </row>
    <row r="563" spans="3:6" x14ac:dyDescent="0.25">
      <c r="C563">
        <v>191441</v>
      </c>
      <c r="D563" s="64"/>
      <c r="E563" s="37">
        <f t="shared" si="8"/>
        <v>191441</v>
      </c>
      <c r="F563" s="64" t="s">
        <v>3950</v>
      </c>
    </row>
    <row r="564" spans="3:6" x14ac:dyDescent="0.25">
      <c r="C564">
        <v>191442</v>
      </c>
      <c r="D564" s="64"/>
      <c r="E564" s="37">
        <f t="shared" si="8"/>
        <v>191442</v>
      </c>
      <c r="F564" s="64" t="s">
        <v>3950</v>
      </c>
    </row>
    <row r="565" spans="3:6" x14ac:dyDescent="0.25">
      <c r="C565">
        <v>191445</v>
      </c>
      <c r="D565" s="64"/>
      <c r="E565" s="37">
        <f t="shared" si="8"/>
        <v>191445</v>
      </c>
      <c r="F565" s="64" t="s">
        <v>3950</v>
      </c>
    </row>
    <row r="566" spans="3:6" x14ac:dyDescent="0.25">
      <c r="C566">
        <v>191446</v>
      </c>
      <c r="D566" s="64"/>
      <c r="E566" s="37">
        <f t="shared" si="8"/>
        <v>191446</v>
      </c>
      <c r="F566" s="64" t="s">
        <v>3950</v>
      </c>
    </row>
    <row r="567" spans="3:6" x14ac:dyDescent="0.25">
      <c r="C567">
        <v>191450</v>
      </c>
      <c r="D567">
        <v>191450</v>
      </c>
      <c r="E567" s="37">
        <f t="shared" si="8"/>
        <v>0</v>
      </c>
    </row>
    <row r="568" spans="3:6" x14ac:dyDescent="0.25">
      <c r="C568">
        <v>191451</v>
      </c>
      <c r="D568">
        <v>191451</v>
      </c>
      <c r="E568" s="37">
        <f t="shared" si="8"/>
        <v>0</v>
      </c>
    </row>
    <row r="569" spans="3:6" x14ac:dyDescent="0.25">
      <c r="C569">
        <v>191452</v>
      </c>
      <c r="D569">
        <v>191452</v>
      </c>
      <c r="E569" s="37">
        <f t="shared" si="8"/>
        <v>0</v>
      </c>
    </row>
    <row r="570" spans="3:6" x14ac:dyDescent="0.25">
      <c r="C570">
        <v>192630</v>
      </c>
      <c r="D570">
        <v>192630</v>
      </c>
      <c r="E570" s="37">
        <f t="shared" si="8"/>
        <v>0</v>
      </c>
    </row>
    <row r="571" spans="3:6" x14ac:dyDescent="0.25">
      <c r="C571">
        <v>192633</v>
      </c>
      <c r="D571" s="64"/>
      <c r="E571" s="37">
        <f t="shared" si="8"/>
        <v>192633</v>
      </c>
      <c r="F571" t="s">
        <v>3950</v>
      </c>
    </row>
    <row r="572" spans="3:6" x14ac:dyDescent="0.25">
      <c r="C572">
        <v>192635</v>
      </c>
      <c r="D572">
        <v>192635</v>
      </c>
      <c r="E572" s="37">
        <f t="shared" si="8"/>
        <v>0</v>
      </c>
    </row>
    <row r="573" spans="3:6" x14ac:dyDescent="0.25">
      <c r="C573">
        <v>192637</v>
      </c>
      <c r="D573">
        <v>192637</v>
      </c>
      <c r="E573" s="37">
        <f t="shared" si="8"/>
        <v>0</v>
      </c>
    </row>
    <row r="574" spans="3:6" x14ac:dyDescent="0.25">
      <c r="C574">
        <v>192640</v>
      </c>
      <c r="D574">
        <v>192640</v>
      </c>
      <c r="E574" s="37">
        <f t="shared" si="8"/>
        <v>0</v>
      </c>
    </row>
    <row r="575" spans="3:6" x14ac:dyDescent="0.25">
      <c r="C575">
        <v>192643</v>
      </c>
      <c r="D575" s="64"/>
      <c r="E575" s="37">
        <f t="shared" si="8"/>
        <v>192643</v>
      </c>
      <c r="F575" t="s">
        <v>3950</v>
      </c>
    </row>
    <row r="576" spans="3:6" x14ac:dyDescent="0.25">
      <c r="C576">
        <v>192645</v>
      </c>
      <c r="D576">
        <v>192645</v>
      </c>
      <c r="E576" s="37">
        <f t="shared" si="8"/>
        <v>0</v>
      </c>
    </row>
    <row r="577" spans="3:6" x14ac:dyDescent="0.25">
      <c r="C577">
        <v>192647</v>
      </c>
      <c r="D577">
        <v>192647</v>
      </c>
      <c r="E577" s="37">
        <f t="shared" si="8"/>
        <v>0</v>
      </c>
    </row>
    <row r="578" spans="3:6" x14ac:dyDescent="0.25">
      <c r="C578">
        <v>196630</v>
      </c>
      <c r="D578" s="64"/>
      <c r="E578" s="37">
        <f t="shared" si="8"/>
        <v>196630</v>
      </c>
      <c r="F578" t="s">
        <v>3950</v>
      </c>
    </row>
    <row r="579" spans="3:6" x14ac:dyDescent="0.25">
      <c r="C579">
        <v>196635</v>
      </c>
      <c r="D579" s="64"/>
      <c r="E579" s="37">
        <f t="shared" si="8"/>
        <v>196635</v>
      </c>
      <c r="F579" t="s">
        <v>3950</v>
      </c>
    </row>
    <row r="580" spans="3:6" x14ac:dyDescent="0.25">
      <c r="C580">
        <v>196640</v>
      </c>
      <c r="D580" s="64"/>
      <c r="E580" s="37">
        <f t="shared" si="8"/>
        <v>196640</v>
      </c>
      <c r="F580" s="64" t="s">
        <v>3950</v>
      </c>
    </row>
    <row r="581" spans="3:6" x14ac:dyDescent="0.25">
      <c r="C581">
        <v>196645</v>
      </c>
      <c r="D581" s="64"/>
      <c r="E581" s="37">
        <f t="shared" si="8"/>
        <v>196645</v>
      </c>
      <c r="F581" s="64" t="s">
        <v>3950</v>
      </c>
    </row>
    <row r="582" spans="3:6" x14ac:dyDescent="0.25">
      <c r="C582">
        <v>196647</v>
      </c>
      <c r="D582" s="64"/>
      <c r="E582" s="37">
        <f t="shared" si="8"/>
        <v>196647</v>
      </c>
      <c r="F582" s="64" t="s">
        <v>3950</v>
      </c>
    </row>
    <row r="583" spans="3:6" x14ac:dyDescent="0.25">
      <c r="C583">
        <v>196999</v>
      </c>
      <c r="D583" s="64"/>
      <c r="E583" s="37">
        <f t="shared" ref="E583:E646" si="9">C583-D583</f>
        <v>196999</v>
      </c>
      <c r="F583" s="64" t="s">
        <v>3950</v>
      </c>
    </row>
    <row r="584" spans="3:6" x14ac:dyDescent="0.25">
      <c r="C584">
        <v>199990</v>
      </c>
      <c r="D584" s="64"/>
      <c r="E584" s="37">
        <f t="shared" si="9"/>
        <v>199990</v>
      </c>
      <c r="F584" s="64" t="s">
        <v>3950</v>
      </c>
    </row>
    <row r="585" spans="3:6" x14ac:dyDescent="0.25">
      <c r="C585">
        <v>199991</v>
      </c>
      <c r="D585">
        <v>199991</v>
      </c>
      <c r="E585" s="37">
        <f t="shared" si="9"/>
        <v>0</v>
      </c>
    </row>
    <row r="586" spans="3:6" x14ac:dyDescent="0.25">
      <c r="C586">
        <v>199992</v>
      </c>
      <c r="D586" s="64"/>
      <c r="E586" s="37">
        <f t="shared" si="9"/>
        <v>199992</v>
      </c>
      <c r="F586" s="64" t="s">
        <v>3950</v>
      </c>
    </row>
    <row r="587" spans="3:6" x14ac:dyDescent="0.25">
      <c r="C587">
        <v>199996</v>
      </c>
      <c r="D587" s="64"/>
      <c r="E587" s="37">
        <f t="shared" si="9"/>
        <v>199996</v>
      </c>
      <c r="F587" s="64" t="s">
        <v>3950</v>
      </c>
    </row>
    <row r="588" spans="3:6" x14ac:dyDescent="0.25">
      <c r="C588">
        <v>199998</v>
      </c>
      <c r="D588">
        <v>199998</v>
      </c>
      <c r="E588" s="37">
        <f t="shared" si="9"/>
        <v>0</v>
      </c>
    </row>
    <row r="589" spans="3:6" x14ac:dyDescent="0.25">
      <c r="C589">
        <v>199999</v>
      </c>
      <c r="D589">
        <v>199999</v>
      </c>
      <c r="E589" s="37">
        <f t="shared" si="9"/>
        <v>0</v>
      </c>
    </row>
    <row r="590" spans="3:6" x14ac:dyDescent="0.25">
      <c r="C590">
        <v>201000</v>
      </c>
      <c r="D590">
        <v>201000</v>
      </c>
      <c r="E590" s="37">
        <f t="shared" si="9"/>
        <v>0</v>
      </c>
    </row>
    <row r="591" spans="3:6" x14ac:dyDescent="0.25">
      <c r="C591">
        <v>201100</v>
      </c>
      <c r="D591">
        <v>201100</v>
      </c>
      <c r="E591" s="37">
        <f t="shared" si="9"/>
        <v>0</v>
      </c>
    </row>
    <row r="592" spans="3:6" x14ac:dyDescent="0.25">
      <c r="C592">
        <v>207001</v>
      </c>
      <c r="D592">
        <v>207001</v>
      </c>
      <c r="E592" s="37">
        <f t="shared" si="9"/>
        <v>0</v>
      </c>
    </row>
    <row r="593" spans="3:6" x14ac:dyDescent="0.25">
      <c r="C593">
        <v>207003</v>
      </c>
      <c r="D593">
        <v>207003</v>
      </c>
      <c r="E593" s="37">
        <f t="shared" si="9"/>
        <v>0</v>
      </c>
    </row>
    <row r="594" spans="3:6" x14ac:dyDescent="0.25">
      <c r="C594">
        <v>207004</v>
      </c>
      <c r="D594">
        <v>207004</v>
      </c>
      <c r="E594" s="37">
        <f t="shared" si="9"/>
        <v>0</v>
      </c>
    </row>
    <row r="595" spans="3:6" x14ac:dyDescent="0.25">
      <c r="C595">
        <v>207010</v>
      </c>
      <c r="D595">
        <v>207010</v>
      </c>
      <c r="E595" s="37">
        <f t="shared" si="9"/>
        <v>0</v>
      </c>
    </row>
    <row r="596" spans="3:6" x14ac:dyDescent="0.25">
      <c r="C596">
        <v>207011</v>
      </c>
      <c r="D596" s="64"/>
      <c r="E596" s="37">
        <f t="shared" si="9"/>
        <v>207011</v>
      </c>
      <c r="F596" t="s">
        <v>3950</v>
      </c>
    </row>
    <row r="597" spans="3:6" x14ac:dyDescent="0.25">
      <c r="C597">
        <v>209000</v>
      </c>
      <c r="D597">
        <v>209000</v>
      </c>
      <c r="E597" s="37">
        <f t="shared" si="9"/>
        <v>0</v>
      </c>
    </row>
    <row r="598" spans="3:6" x14ac:dyDescent="0.25">
      <c r="C598">
        <v>210000</v>
      </c>
      <c r="D598">
        <v>210000</v>
      </c>
      <c r="E598" s="37">
        <f t="shared" si="9"/>
        <v>0</v>
      </c>
    </row>
    <row r="599" spans="3:6" x14ac:dyDescent="0.25">
      <c r="C599">
        <v>211400</v>
      </c>
      <c r="D599">
        <v>211400</v>
      </c>
      <c r="E599" s="37">
        <f t="shared" si="9"/>
        <v>0</v>
      </c>
    </row>
    <row r="600" spans="3:6" x14ac:dyDescent="0.25">
      <c r="C600">
        <v>212001</v>
      </c>
      <c r="D600">
        <v>212001</v>
      </c>
      <c r="E600" s="37">
        <f t="shared" si="9"/>
        <v>0</v>
      </c>
    </row>
    <row r="601" spans="3:6" x14ac:dyDescent="0.25">
      <c r="C601">
        <v>214001</v>
      </c>
      <c r="D601">
        <v>214001</v>
      </c>
      <c r="E601" s="37">
        <f t="shared" si="9"/>
        <v>0</v>
      </c>
    </row>
    <row r="602" spans="3:6" x14ac:dyDescent="0.25">
      <c r="C602">
        <v>214002</v>
      </c>
      <c r="D602">
        <v>214002</v>
      </c>
      <c r="E602" s="37">
        <f t="shared" si="9"/>
        <v>0</v>
      </c>
    </row>
    <row r="603" spans="3:6" x14ac:dyDescent="0.25">
      <c r="C603">
        <v>216000</v>
      </c>
      <c r="D603">
        <v>216000</v>
      </c>
      <c r="E603" s="37">
        <f t="shared" si="9"/>
        <v>0</v>
      </c>
    </row>
    <row r="604" spans="3:6" x14ac:dyDescent="0.25">
      <c r="C604">
        <v>216016</v>
      </c>
      <c r="D604">
        <v>216016</v>
      </c>
      <c r="E604" s="37">
        <f t="shared" si="9"/>
        <v>0</v>
      </c>
    </row>
    <row r="605" spans="3:6" x14ac:dyDescent="0.25">
      <c r="C605">
        <v>216018</v>
      </c>
      <c r="D605">
        <v>216018</v>
      </c>
      <c r="E605" s="37">
        <f t="shared" si="9"/>
        <v>0</v>
      </c>
    </row>
    <row r="606" spans="3:6" x14ac:dyDescent="0.25">
      <c r="C606">
        <v>216100</v>
      </c>
      <c r="D606">
        <v>216100</v>
      </c>
      <c r="E606" s="37">
        <f t="shared" si="9"/>
        <v>0</v>
      </c>
    </row>
    <row r="607" spans="3:6" x14ac:dyDescent="0.25">
      <c r="C607">
        <v>216999</v>
      </c>
      <c r="D607">
        <v>216999</v>
      </c>
      <c r="E607" s="37">
        <f t="shared" si="9"/>
        <v>0</v>
      </c>
    </row>
    <row r="608" spans="3:6" x14ac:dyDescent="0.25">
      <c r="C608">
        <v>218000</v>
      </c>
      <c r="D608">
        <v>218000</v>
      </c>
      <c r="E608" s="37">
        <f t="shared" si="9"/>
        <v>0</v>
      </c>
    </row>
    <row r="609" spans="3:6" x14ac:dyDescent="0.25">
      <c r="C609">
        <v>218004</v>
      </c>
      <c r="D609" s="64"/>
      <c r="E609" s="37">
        <f t="shared" si="9"/>
        <v>218004</v>
      </c>
      <c r="F609" t="s">
        <v>3950</v>
      </c>
    </row>
    <row r="610" spans="3:6" x14ac:dyDescent="0.25">
      <c r="C610">
        <v>221001</v>
      </c>
      <c r="D610" s="64"/>
      <c r="E610" s="37">
        <f t="shared" si="9"/>
        <v>221001</v>
      </c>
      <c r="F610" t="s">
        <v>3951</v>
      </c>
    </row>
    <row r="611" spans="3:6" x14ac:dyDescent="0.25">
      <c r="C611">
        <v>221026</v>
      </c>
      <c r="D611" s="64"/>
      <c r="E611" s="37">
        <f t="shared" si="9"/>
        <v>221026</v>
      </c>
      <c r="F611" s="64" t="s">
        <v>3951</v>
      </c>
    </row>
    <row r="612" spans="3:6" x14ac:dyDescent="0.25">
      <c r="C612">
        <v>221067</v>
      </c>
      <c r="D612" s="64"/>
      <c r="E612" s="37">
        <f t="shared" si="9"/>
        <v>221067</v>
      </c>
      <c r="F612" s="64" t="s">
        <v>3951</v>
      </c>
    </row>
    <row r="613" spans="3:6" x14ac:dyDescent="0.25">
      <c r="C613">
        <v>221072</v>
      </c>
      <c r="D613" s="64"/>
      <c r="E613" s="37">
        <f t="shared" si="9"/>
        <v>221072</v>
      </c>
      <c r="F613" s="64" t="s">
        <v>3951</v>
      </c>
    </row>
    <row r="614" spans="3:6" x14ac:dyDescent="0.25">
      <c r="C614">
        <v>221073</v>
      </c>
      <c r="D614" s="64"/>
      <c r="E614" s="37">
        <f t="shared" si="9"/>
        <v>221073</v>
      </c>
      <c r="F614" s="64" t="s">
        <v>3951</v>
      </c>
    </row>
    <row r="615" spans="3:6" x14ac:dyDescent="0.25">
      <c r="C615">
        <v>221074</v>
      </c>
      <c r="D615" s="64"/>
      <c r="E615" s="37">
        <f t="shared" si="9"/>
        <v>221074</v>
      </c>
      <c r="F615" s="64" t="s">
        <v>3951</v>
      </c>
    </row>
    <row r="616" spans="3:6" x14ac:dyDescent="0.25">
      <c r="C616">
        <v>221075</v>
      </c>
      <c r="D616" s="64"/>
      <c r="E616" s="37">
        <f t="shared" si="9"/>
        <v>221075</v>
      </c>
      <c r="F616" s="64" t="s">
        <v>3951</v>
      </c>
    </row>
    <row r="617" spans="3:6" x14ac:dyDescent="0.25">
      <c r="C617">
        <v>221076</v>
      </c>
      <c r="D617" s="64"/>
      <c r="E617" s="37">
        <f t="shared" si="9"/>
        <v>221076</v>
      </c>
      <c r="F617" s="64" t="s">
        <v>3951</v>
      </c>
    </row>
    <row r="618" spans="3:6" x14ac:dyDescent="0.25">
      <c r="C618">
        <v>221077</v>
      </c>
      <c r="D618" s="64"/>
      <c r="E618" s="37">
        <f t="shared" si="9"/>
        <v>221077</v>
      </c>
      <c r="F618" s="64" t="s">
        <v>3951</v>
      </c>
    </row>
    <row r="619" spans="3:6" x14ac:dyDescent="0.25">
      <c r="C619">
        <v>221078</v>
      </c>
      <c r="D619" s="64"/>
      <c r="E619" s="37">
        <f t="shared" si="9"/>
        <v>221078</v>
      </c>
      <c r="F619" s="64" t="s">
        <v>3951</v>
      </c>
    </row>
    <row r="620" spans="3:6" x14ac:dyDescent="0.25">
      <c r="C620">
        <v>221079</v>
      </c>
      <c r="D620" s="64"/>
      <c r="E620" s="37">
        <f t="shared" si="9"/>
        <v>221079</v>
      </c>
      <c r="F620" s="64" t="s">
        <v>3951</v>
      </c>
    </row>
    <row r="621" spans="3:6" x14ac:dyDescent="0.25">
      <c r="C621">
        <v>221080</v>
      </c>
      <c r="D621" s="64"/>
      <c r="E621" s="37">
        <f t="shared" si="9"/>
        <v>221080</v>
      </c>
      <c r="F621" s="64" t="s">
        <v>3951</v>
      </c>
    </row>
    <row r="622" spans="3:6" x14ac:dyDescent="0.25">
      <c r="C622">
        <v>221081</v>
      </c>
      <c r="D622" s="64"/>
      <c r="E622" s="37">
        <f t="shared" si="9"/>
        <v>221081</v>
      </c>
      <c r="F622" s="64" t="s">
        <v>3951</v>
      </c>
    </row>
    <row r="623" spans="3:6" x14ac:dyDescent="0.25">
      <c r="C623">
        <v>221085</v>
      </c>
      <c r="D623" s="64"/>
      <c r="E623" s="37">
        <f t="shared" si="9"/>
        <v>221085</v>
      </c>
      <c r="F623" s="64" t="s">
        <v>3951</v>
      </c>
    </row>
    <row r="624" spans="3:6" x14ac:dyDescent="0.25">
      <c r="C624">
        <v>221086</v>
      </c>
      <c r="D624" s="64"/>
      <c r="E624" s="37">
        <f t="shared" si="9"/>
        <v>221086</v>
      </c>
      <c r="F624" s="64" t="s">
        <v>3951</v>
      </c>
    </row>
    <row r="625" spans="3:6" x14ac:dyDescent="0.25">
      <c r="C625">
        <v>221087</v>
      </c>
      <c r="D625" s="64"/>
      <c r="E625" s="37">
        <f t="shared" si="9"/>
        <v>221087</v>
      </c>
      <c r="F625" s="64" t="s">
        <v>3951</v>
      </c>
    </row>
    <row r="626" spans="3:6" x14ac:dyDescent="0.25">
      <c r="C626">
        <v>221088</v>
      </c>
      <c r="D626" s="64"/>
      <c r="E626" s="37">
        <f t="shared" si="9"/>
        <v>221088</v>
      </c>
      <c r="F626" s="64" t="s">
        <v>3951</v>
      </c>
    </row>
    <row r="627" spans="3:6" x14ac:dyDescent="0.25">
      <c r="C627">
        <v>221089</v>
      </c>
      <c r="D627" s="64"/>
      <c r="E627" s="37">
        <f t="shared" si="9"/>
        <v>221089</v>
      </c>
      <c r="F627" s="64" t="s">
        <v>3951</v>
      </c>
    </row>
    <row r="628" spans="3:6" x14ac:dyDescent="0.25">
      <c r="C628">
        <v>221091</v>
      </c>
      <c r="D628" s="64"/>
      <c r="E628" s="37">
        <f t="shared" si="9"/>
        <v>221091</v>
      </c>
      <c r="F628" s="64" t="s">
        <v>3951</v>
      </c>
    </row>
    <row r="629" spans="3:6" x14ac:dyDescent="0.25">
      <c r="C629">
        <v>221093</v>
      </c>
      <c r="D629" s="64"/>
      <c r="E629" s="37">
        <f t="shared" si="9"/>
        <v>221093</v>
      </c>
      <c r="F629" s="64" t="s">
        <v>3951</v>
      </c>
    </row>
    <row r="630" spans="3:6" x14ac:dyDescent="0.25">
      <c r="C630">
        <v>221094</v>
      </c>
      <c r="D630" s="64"/>
      <c r="E630" s="37">
        <f t="shared" si="9"/>
        <v>221094</v>
      </c>
      <c r="F630" s="64" t="s">
        <v>3951</v>
      </c>
    </row>
    <row r="631" spans="3:6" x14ac:dyDescent="0.25">
      <c r="C631">
        <v>221095</v>
      </c>
      <c r="D631" s="64"/>
      <c r="E631" s="37">
        <f t="shared" si="9"/>
        <v>221095</v>
      </c>
      <c r="F631" s="64" t="s">
        <v>3951</v>
      </c>
    </row>
    <row r="632" spans="3:6" x14ac:dyDescent="0.25">
      <c r="C632">
        <v>221097</v>
      </c>
      <c r="D632" s="64"/>
      <c r="E632" s="37">
        <f t="shared" si="9"/>
        <v>221097</v>
      </c>
      <c r="F632" s="64" t="s">
        <v>3951</v>
      </c>
    </row>
    <row r="633" spans="3:6" x14ac:dyDescent="0.25">
      <c r="C633">
        <v>221098</v>
      </c>
      <c r="D633" s="64"/>
      <c r="E633" s="37">
        <f t="shared" si="9"/>
        <v>221098</v>
      </c>
      <c r="F633" s="64" t="s">
        <v>3951</v>
      </c>
    </row>
    <row r="634" spans="3:6" x14ac:dyDescent="0.25">
      <c r="C634">
        <v>221099</v>
      </c>
      <c r="D634" s="64"/>
      <c r="E634" s="37">
        <f t="shared" si="9"/>
        <v>221099</v>
      </c>
      <c r="F634" s="64" t="s">
        <v>3951</v>
      </c>
    </row>
    <row r="635" spans="3:6" x14ac:dyDescent="0.25">
      <c r="C635">
        <v>221100</v>
      </c>
      <c r="D635" s="64"/>
      <c r="E635" s="37">
        <f t="shared" si="9"/>
        <v>221100</v>
      </c>
      <c r="F635" s="64" t="s">
        <v>3951</v>
      </c>
    </row>
    <row r="636" spans="3:6" x14ac:dyDescent="0.25">
      <c r="C636">
        <v>221101</v>
      </c>
      <c r="D636" s="64"/>
      <c r="E636" s="37">
        <f t="shared" si="9"/>
        <v>221101</v>
      </c>
      <c r="F636" s="64" t="s">
        <v>3951</v>
      </c>
    </row>
    <row r="637" spans="3:6" x14ac:dyDescent="0.25">
      <c r="C637">
        <v>221102</v>
      </c>
      <c r="D637" s="64"/>
      <c r="E637" s="37">
        <f t="shared" si="9"/>
        <v>221102</v>
      </c>
      <c r="F637" s="64" t="s">
        <v>3951</v>
      </c>
    </row>
    <row r="638" spans="3:6" x14ac:dyDescent="0.25">
      <c r="C638">
        <v>221103</v>
      </c>
      <c r="D638" s="64"/>
      <c r="E638" s="37">
        <f t="shared" si="9"/>
        <v>221103</v>
      </c>
      <c r="F638" s="64" t="s">
        <v>3951</v>
      </c>
    </row>
    <row r="639" spans="3:6" x14ac:dyDescent="0.25">
      <c r="C639">
        <v>221104</v>
      </c>
      <c r="D639" s="64"/>
      <c r="E639" s="37">
        <f t="shared" si="9"/>
        <v>221104</v>
      </c>
      <c r="F639" s="64" t="s">
        <v>3951</v>
      </c>
    </row>
    <row r="640" spans="3:6" x14ac:dyDescent="0.25">
      <c r="C640">
        <v>221105</v>
      </c>
      <c r="D640" s="64"/>
      <c r="E640" s="37">
        <f t="shared" si="9"/>
        <v>221105</v>
      </c>
      <c r="F640" s="64" t="s">
        <v>3951</v>
      </c>
    </row>
    <row r="641" spans="3:6" x14ac:dyDescent="0.25">
      <c r="C641">
        <v>221106</v>
      </c>
      <c r="D641" s="64"/>
      <c r="E641" s="37">
        <f t="shared" si="9"/>
        <v>221106</v>
      </c>
      <c r="F641" s="64" t="s">
        <v>3951</v>
      </c>
    </row>
    <row r="642" spans="3:6" x14ac:dyDescent="0.25">
      <c r="C642">
        <v>221107</v>
      </c>
      <c r="D642" s="64"/>
      <c r="E642" s="37">
        <f t="shared" si="9"/>
        <v>221107</v>
      </c>
      <c r="F642" s="64" t="s">
        <v>3951</v>
      </c>
    </row>
    <row r="643" spans="3:6" x14ac:dyDescent="0.25">
      <c r="C643">
        <v>221108</v>
      </c>
      <c r="D643" s="64"/>
      <c r="E643" s="37">
        <f t="shared" si="9"/>
        <v>221108</v>
      </c>
      <c r="F643" s="64" t="s">
        <v>3951</v>
      </c>
    </row>
    <row r="644" spans="3:6" x14ac:dyDescent="0.25">
      <c r="C644">
        <v>221109</v>
      </c>
      <c r="D644" s="64"/>
      <c r="E644" s="37">
        <f t="shared" si="9"/>
        <v>221109</v>
      </c>
      <c r="F644" s="64" t="s">
        <v>3951</v>
      </c>
    </row>
    <row r="645" spans="3:6" x14ac:dyDescent="0.25">
      <c r="C645">
        <v>221110</v>
      </c>
      <c r="D645" s="64"/>
      <c r="E645" s="37">
        <f t="shared" si="9"/>
        <v>221110</v>
      </c>
      <c r="F645" s="64" t="s">
        <v>3951</v>
      </c>
    </row>
    <row r="646" spans="3:6" x14ac:dyDescent="0.25">
      <c r="C646">
        <v>221112</v>
      </c>
      <c r="D646" s="64"/>
      <c r="E646" s="37">
        <f t="shared" si="9"/>
        <v>221112</v>
      </c>
      <c r="F646" s="64" t="s">
        <v>3951</v>
      </c>
    </row>
    <row r="647" spans="3:6" x14ac:dyDescent="0.25">
      <c r="C647">
        <v>221113</v>
      </c>
      <c r="D647" s="64"/>
      <c r="E647" s="37">
        <f t="shared" ref="E647:E710" si="10">C647-D647</f>
        <v>221113</v>
      </c>
      <c r="F647" s="64" t="s">
        <v>3951</v>
      </c>
    </row>
    <row r="648" spans="3:6" x14ac:dyDescent="0.25">
      <c r="C648">
        <v>221114</v>
      </c>
      <c r="D648" s="64"/>
      <c r="E648" s="37">
        <f t="shared" si="10"/>
        <v>221114</v>
      </c>
      <c r="F648" s="64" t="s">
        <v>3951</v>
      </c>
    </row>
    <row r="649" spans="3:6" x14ac:dyDescent="0.25">
      <c r="C649">
        <v>221115</v>
      </c>
      <c r="D649" s="64"/>
      <c r="E649" s="37">
        <f t="shared" si="10"/>
        <v>221115</v>
      </c>
      <c r="F649" s="64" t="s">
        <v>3951</v>
      </c>
    </row>
    <row r="650" spans="3:6" x14ac:dyDescent="0.25">
      <c r="C650">
        <v>221116</v>
      </c>
      <c r="D650" s="64"/>
      <c r="E650" s="37">
        <f t="shared" si="10"/>
        <v>221116</v>
      </c>
      <c r="F650" s="64" t="s">
        <v>3951</v>
      </c>
    </row>
    <row r="651" spans="3:6" x14ac:dyDescent="0.25">
      <c r="C651">
        <v>227037</v>
      </c>
      <c r="D651" s="64"/>
      <c r="E651" s="37">
        <f t="shared" si="10"/>
        <v>227037</v>
      </c>
      <c r="F651" t="s">
        <v>3950</v>
      </c>
    </row>
    <row r="652" spans="3:6" x14ac:dyDescent="0.25">
      <c r="C652">
        <v>227040</v>
      </c>
      <c r="D652" s="64"/>
      <c r="E652" s="37">
        <f t="shared" si="10"/>
        <v>227040</v>
      </c>
      <c r="F652" s="64" t="s">
        <v>3950</v>
      </c>
    </row>
    <row r="653" spans="3:6" x14ac:dyDescent="0.25">
      <c r="C653">
        <v>227041</v>
      </c>
      <c r="D653" s="64"/>
      <c r="E653" s="37">
        <f t="shared" si="10"/>
        <v>227041</v>
      </c>
      <c r="F653" s="64" t="s">
        <v>3950</v>
      </c>
    </row>
    <row r="654" spans="3:6" x14ac:dyDescent="0.25">
      <c r="C654">
        <v>227042</v>
      </c>
      <c r="D654" s="64"/>
      <c r="E654" s="37">
        <f t="shared" si="10"/>
        <v>227042</v>
      </c>
      <c r="F654" s="64" t="s">
        <v>3950</v>
      </c>
    </row>
    <row r="655" spans="3:6" x14ac:dyDescent="0.25">
      <c r="C655">
        <v>227043</v>
      </c>
      <c r="D655" s="64"/>
      <c r="E655" s="37">
        <f t="shared" si="10"/>
        <v>227043</v>
      </c>
      <c r="F655" s="64" t="s">
        <v>3950</v>
      </c>
    </row>
    <row r="656" spans="3:6" x14ac:dyDescent="0.25">
      <c r="C656">
        <v>227044</v>
      </c>
      <c r="D656" s="64"/>
      <c r="E656" s="37">
        <f t="shared" si="10"/>
        <v>227044</v>
      </c>
      <c r="F656" s="64" t="s">
        <v>3950</v>
      </c>
    </row>
    <row r="657" spans="3:6" x14ac:dyDescent="0.25">
      <c r="C657">
        <v>227045</v>
      </c>
      <c r="D657" s="64"/>
      <c r="E657" s="37">
        <f t="shared" si="10"/>
        <v>227045</v>
      </c>
      <c r="F657" s="64" t="s">
        <v>3950</v>
      </c>
    </row>
    <row r="658" spans="3:6" x14ac:dyDescent="0.25">
      <c r="C658">
        <v>227046</v>
      </c>
      <c r="D658" s="64"/>
      <c r="E658" s="37">
        <f t="shared" si="10"/>
        <v>227046</v>
      </c>
      <c r="F658" s="64" t="s">
        <v>3950</v>
      </c>
    </row>
    <row r="659" spans="3:6" x14ac:dyDescent="0.25">
      <c r="C659">
        <v>227047</v>
      </c>
      <c r="D659" s="64"/>
      <c r="E659" s="37">
        <f t="shared" si="10"/>
        <v>227047</v>
      </c>
      <c r="F659" s="64" t="s">
        <v>3950</v>
      </c>
    </row>
    <row r="660" spans="3:6" x14ac:dyDescent="0.25">
      <c r="C660">
        <v>227048</v>
      </c>
      <c r="D660" s="64"/>
      <c r="E660" s="37">
        <f t="shared" si="10"/>
        <v>227048</v>
      </c>
      <c r="F660" s="64" t="s">
        <v>3950</v>
      </c>
    </row>
    <row r="661" spans="3:6" x14ac:dyDescent="0.25">
      <c r="C661">
        <v>227049</v>
      </c>
      <c r="D661" s="64"/>
      <c r="E661" s="37">
        <f t="shared" si="10"/>
        <v>227049</v>
      </c>
      <c r="F661" s="64" t="s">
        <v>3950</v>
      </c>
    </row>
    <row r="662" spans="3:6" x14ac:dyDescent="0.25">
      <c r="C662">
        <v>227050</v>
      </c>
      <c r="D662" s="64"/>
      <c r="E662" s="37">
        <f t="shared" si="10"/>
        <v>227050</v>
      </c>
      <c r="F662" s="64" t="s">
        <v>3950</v>
      </c>
    </row>
    <row r="663" spans="3:6" x14ac:dyDescent="0.25">
      <c r="C663">
        <v>227051</v>
      </c>
      <c r="D663" s="64"/>
      <c r="E663" s="37">
        <f t="shared" si="10"/>
        <v>227051</v>
      </c>
      <c r="F663" s="64" t="s">
        <v>3950</v>
      </c>
    </row>
    <row r="664" spans="3:6" x14ac:dyDescent="0.25">
      <c r="C664">
        <v>227052</v>
      </c>
      <c r="D664" s="64"/>
      <c r="E664" s="37">
        <f t="shared" si="10"/>
        <v>227052</v>
      </c>
      <c r="F664" s="64" t="s">
        <v>3950</v>
      </c>
    </row>
    <row r="665" spans="3:6" x14ac:dyDescent="0.25">
      <c r="C665">
        <v>227053</v>
      </c>
      <c r="D665" s="64"/>
      <c r="E665" s="37">
        <f t="shared" si="10"/>
        <v>227053</v>
      </c>
      <c r="F665" s="64" t="s">
        <v>3950</v>
      </c>
    </row>
    <row r="666" spans="3:6" x14ac:dyDescent="0.25">
      <c r="C666">
        <v>227054</v>
      </c>
      <c r="D666" s="64"/>
      <c r="E666" s="37">
        <f t="shared" si="10"/>
        <v>227054</v>
      </c>
      <c r="F666" s="64" t="s">
        <v>3950</v>
      </c>
    </row>
    <row r="667" spans="3:6" x14ac:dyDescent="0.25">
      <c r="C667">
        <v>227055</v>
      </c>
      <c r="D667" s="64"/>
      <c r="E667" s="37">
        <f t="shared" si="10"/>
        <v>227055</v>
      </c>
      <c r="F667" s="64" t="s">
        <v>3950</v>
      </c>
    </row>
    <row r="668" spans="3:6" x14ac:dyDescent="0.25">
      <c r="C668">
        <v>227056</v>
      </c>
      <c r="D668" s="64"/>
      <c r="E668" s="37">
        <f t="shared" si="10"/>
        <v>227056</v>
      </c>
      <c r="F668" s="64" t="s">
        <v>3950</v>
      </c>
    </row>
    <row r="669" spans="3:6" x14ac:dyDescent="0.25">
      <c r="C669">
        <v>227057</v>
      </c>
      <c r="D669" s="64"/>
      <c r="E669" s="37">
        <f t="shared" si="10"/>
        <v>227057</v>
      </c>
      <c r="F669" s="64" t="s">
        <v>3950</v>
      </c>
    </row>
    <row r="670" spans="3:6" x14ac:dyDescent="0.25">
      <c r="C670">
        <v>227058</v>
      </c>
      <c r="D670" s="64"/>
      <c r="E670" s="37">
        <f t="shared" si="10"/>
        <v>227058</v>
      </c>
      <c r="F670" s="64" t="s">
        <v>3950</v>
      </c>
    </row>
    <row r="671" spans="3:6" x14ac:dyDescent="0.25">
      <c r="C671">
        <v>227059</v>
      </c>
      <c r="D671" s="64"/>
      <c r="E671" s="37">
        <f t="shared" si="10"/>
        <v>227059</v>
      </c>
      <c r="F671" s="64" t="s">
        <v>3950</v>
      </c>
    </row>
    <row r="672" spans="3:6" x14ac:dyDescent="0.25">
      <c r="C672">
        <v>227060</v>
      </c>
      <c r="D672" s="64"/>
      <c r="E672" s="37">
        <f t="shared" si="10"/>
        <v>227060</v>
      </c>
      <c r="F672" s="64" t="s">
        <v>3950</v>
      </c>
    </row>
    <row r="673" spans="3:6" x14ac:dyDescent="0.25">
      <c r="C673">
        <v>227061</v>
      </c>
      <c r="D673" s="64"/>
      <c r="E673" s="37">
        <f t="shared" si="10"/>
        <v>227061</v>
      </c>
      <c r="F673" s="64" t="s">
        <v>3950</v>
      </c>
    </row>
    <row r="674" spans="3:6" x14ac:dyDescent="0.25">
      <c r="C674">
        <v>227062</v>
      </c>
      <c r="D674" s="64"/>
      <c r="E674" s="37">
        <f t="shared" si="10"/>
        <v>227062</v>
      </c>
      <c r="F674" s="64" t="s">
        <v>3950</v>
      </c>
    </row>
    <row r="675" spans="3:6" x14ac:dyDescent="0.25">
      <c r="C675">
        <v>227063</v>
      </c>
      <c r="D675" s="64"/>
      <c r="E675" s="37">
        <f t="shared" si="10"/>
        <v>227063</v>
      </c>
      <c r="F675" s="64" t="s">
        <v>3950</v>
      </c>
    </row>
    <row r="676" spans="3:6" x14ac:dyDescent="0.25">
      <c r="C676">
        <v>227064</v>
      </c>
      <c r="D676" s="64"/>
      <c r="E676" s="37">
        <f t="shared" si="10"/>
        <v>227064</v>
      </c>
      <c r="F676" s="64" t="s">
        <v>3950</v>
      </c>
    </row>
    <row r="677" spans="3:6" x14ac:dyDescent="0.25">
      <c r="C677">
        <v>227065</v>
      </c>
      <c r="D677">
        <v>227065</v>
      </c>
      <c r="E677" s="37">
        <f t="shared" si="10"/>
        <v>0</v>
      </c>
      <c r="F677" s="64" t="s">
        <v>3950</v>
      </c>
    </row>
    <row r="678" spans="3:6" x14ac:dyDescent="0.25">
      <c r="C678">
        <v>227066</v>
      </c>
      <c r="D678" s="64"/>
      <c r="E678" s="37">
        <f t="shared" si="10"/>
        <v>227066</v>
      </c>
      <c r="F678" s="64" t="s">
        <v>3950</v>
      </c>
    </row>
    <row r="679" spans="3:6" x14ac:dyDescent="0.25">
      <c r="C679">
        <v>227067</v>
      </c>
      <c r="D679" s="64"/>
      <c r="E679" s="37">
        <f t="shared" si="10"/>
        <v>227067</v>
      </c>
      <c r="F679" s="64" t="s">
        <v>3950</v>
      </c>
    </row>
    <row r="680" spans="3:6" x14ac:dyDescent="0.25">
      <c r="C680">
        <v>227068</v>
      </c>
      <c r="D680" s="64"/>
      <c r="E680" s="37">
        <f t="shared" si="10"/>
        <v>227068</v>
      </c>
      <c r="F680" s="64" t="s">
        <v>3950</v>
      </c>
    </row>
    <row r="681" spans="3:6" x14ac:dyDescent="0.25">
      <c r="C681">
        <v>227069</v>
      </c>
      <c r="D681" s="64"/>
      <c r="E681" s="37">
        <f t="shared" si="10"/>
        <v>227069</v>
      </c>
      <c r="F681" s="64" t="s">
        <v>3950</v>
      </c>
    </row>
    <row r="682" spans="3:6" x14ac:dyDescent="0.25">
      <c r="C682">
        <v>227070</v>
      </c>
      <c r="D682" s="64"/>
      <c r="E682" s="37">
        <f t="shared" si="10"/>
        <v>227070</v>
      </c>
      <c r="F682" s="64" t="s">
        <v>3950</v>
      </c>
    </row>
    <row r="683" spans="3:6" x14ac:dyDescent="0.25">
      <c r="C683">
        <v>227071</v>
      </c>
      <c r="D683" s="64"/>
      <c r="E683" s="37">
        <f t="shared" si="10"/>
        <v>227071</v>
      </c>
      <c r="F683" s="64" t="s">
        <v>3950</v>
      </c>
    </row>
    <row r="684" spans="3:6" x14ac:dyDescent="0.25">
      <c r="C684">
        <v>227072</v>
      </c>
      <c r="D684" s="64"/>
      <c r="E684" s="37">
        <f t="shared" si="10"/>
        <v>227072</v>
      </c>
      <c r="F684" s="64" t="s">
        <v>3950</v>
      </c>
    </row>
    <row r="685" spans="3:6" x14ac:dyDescent="0.25">
      <c r="C685">
        <v>227073</v>
      </c>
      <c r="D685" s="64"/>
      <c r="E685" s="37">
        <f t="shared" si="10"/>
        <v>227073</v>
      </c>
      <c r="F685" s="64" t="s">
        <v>3950</v>
      </c>
    </row>
    <row r="686" spans="3:6" x14ac:dyDescent="0.25">
      <c r="C686">
        <v>227075</v>
      </c>
      <c r="D686" s="64"/>
      <c r="E686" s="37">
        <f t="shared" si="10"/>
        <v>227075</v>
      </c>
      <c r="F686" s="64" t="s">
        <v>3950</v>
      </c>
    </row>
    <row r="687" spans="3:6" x14ac:dyDescent="0.25">
      <c r="C687">
        <v>227077</v>
      </c>
      <c r="D687" s="64"/>
      <c r="E687" s="37">
        <f t="shared" si="10"/>
        <v>227077</v>
      </c>
      <c r="F687" s="64" t="s">
        <v>3950</v>
      </c>
    </row>
    <row r="688" spans="3:6" x14ac:dyDescent="0.25">
      <c r="C688">
        <v>227078</v>
      </c>
      <c r="D688" s="64"/>
      <c r="E688" s="37">
        <f t="shared" si="10"/>
        <v>227078</v>
      </c>
      <c r="F688" s="64" t="s">
        <v>3950</v>
      </c>
    </row>
    <row r="689" spans="3:6" x14ac:dyDescent="0.25">
      <c r="C689">
        <v>227079</v>
      </c>
      <c r="D689" s="64"/>
      <c r="E689" s="37">
        <f t="shared" si="10"/>
        <v>227079</v>
      </c>
      <c r="F689" s="64" t="s">
        <v>3950</v>
      </c>
    </row>
    <row r="690" spans="3:6" x14ac:dyDescent="0.25">
      <c r="C690">
        <v>227080</v>
      </c>
      <c r="D690" s="64"/>
      <c r="E690" s="37">
        <f t="shared" si="10"/>
        <v>227080</v>
      </c>
      <c r="F690" s="64" t="s">
        <v>3950</v>
      </c>
    </row>
    <row r="691" spans="3:6" x14ac:dyDescent="0.25">
      <c r="C691">
        <v>227081</v>
      </c>
      <c r="D691" s="64"/>
      <c r="E691" s="37">
        <f t="shared" si="10"/>
        <v>227081</v>
      </c>
      <c r="F691" s="64" t="s">
        <v>3950</v>
      </c>
    </row>
    <row r="692" spans="3:6" x14ac:dyDescent="0.25">
      <c r="C692">
        <v>227082</v>
      </c>
      <c r="D692" s="64"/>
      <c r="E692" s="37">
        <f t="shared" si="10"/>
        <v>227082</v>
      </c>
      <c r="F692" s="64" t="s">
        <v>3950</v>
      </c>
    </row>
    <row r="693" spans="3:6" x14ac:dyDescent="0.25">
      <c r="C693">
        <v>227083</v>
      </c>
      <c r="D693" s="64"/>
      <c r="E693" s="37">
        <f t="shared" si="10"/>
        <v>227083</v>
      </c>
      <c r="F693" s="64" t="s">
        <v>3950</v>
      </c>
    </row>
    <row r="694" spans="3:6" x14ac:dyDescent="0.25">
      <c r="C694">
        <v>227084</v>
      </c>
      <c r="D694" s="64"/>
      <c r="E694" s="37">
        <f t="shared" si="10"/>
        <v>227084</v>
      </c>
      <c r="F694" s="64" t="s">
        <v>3950</v>
      </c>
    </row>
    <row r="695" spans="3:6" x14ac:dyDescent="0.25">
      <c r="C695">
        <v>227085</v>
      </c>
      <c r="D695" s="64"/>
      <c r="E695" s="37">
        <f t="shared" si="10"/>
        <v>227085</v>
      </c>
      <c r="F695" s="64" t="s">
        <v>3950</v>
      </c>
    </row>
    <row r="696" spans="3:6" x14ac:dyDescent="0.25">
      <c r="C696">
        <v>227086</v>
      </c>
      <c r="D696" s="64"/>
      <c r="E696" s="37">
        <f t="shared" si="10"/>
        <v>227086</v>
      </c>
      <c r="F696" s="64" t="s">
        <v>3950</v>
      </c>
    </row>
    <row r="697" spans="3:6" x14ac:dyDescent="0.25">
      <c r="C697">
        <v>227087</v>
      </c>
      <c r="D697" s="64"/>
      <c r="E697" s="37">
        <f t="shared" si="10"/>
        <v>227087</v>
      </c>
      <c r="F697" s="64" t="s">
        <v>3950</v>
      </c>
    </row>
    <row r="698" spans="3:6" x14ac:dyDescent="0.25">
      <c r="C698">
        <v>227088</v>
      </c>
      <c r="D698" s="64"/>
      <c r="E698" s="37">
        <f t="shared" si="10"/>
        <v>227088</v>
      </c>
      <c r="F698" s="64" t="s">
        <v>3950</v>
      </c>
    </row>
    <row r="699" spans="3:6" x14ac:dyDescent="0.25">
      <c r="C699">
        <v>227089</v>
      </c>
      <c r="D699" s="64"/>
      <c r="E699" s="37">
        <f t="shared" si="10"/>
        <v>227089</v>
      </c>
      <c r="F699" s="64" t="s">
        <v>3950</v>
      </c>
    </row>
    <row r="700" spans="3:6" x14ac:dyDescent="0.25">
      <c r="C700">
        <v>227090</v>
      </c>
      <c r="D700" s="64"/>
      <c r="E700" s="37">
        <f t="shared" si="10"/>
        <v>227090</v>
      </c>
      <c r="F700" s="64" t="s">
        <v>3950</v>
      </c>
    </row>
    <row r="701" spans="3:6" x14ac:dyDescent="0.25">
      <c r="C701">
        <v>227091</v>
      </c>
      <c r="D701" s="64"/>
      <c r="E701" s="37">
        <f t="shared" si="10"/>
        <v>227091</v>
      </c>
      <c r="F701" s="64" t="s">
        <v>3950</v>
      </c>
    </row>
    <row r="702" spans="3:6" x14ac:dyDescent="0.25">
      <c r="C702">
        <v>227092</v>
      </c>
      <c r="D702" s="64"/>
      <c r="E702" s="37">
        <f t="shared" si="10"/>
        <v>227092</v>
      </c>
      <c r="F702" s="64" t="s">
        <v>3950</v>
      </c>
    </row>
    <row r="703" spans="3:6" x14ac:dyDescent="0.25">
      <c r="C703">
        <v>227094</v>
      </c>
      <c r="D703" s="64"/>
      <c r="E703" s="37">
        <f t="shared" si="10"/>
        <v>227094</v>
      </c>
      <c r="F703" s="64" t="s">
        <v>3950</v>
      </c>
    </row>
    <row r="704" spans="3:6" x14ac:dyDescent="0.25">
      <c r="C704">
        <v>227586</v>
      </c>
      <c r="D704">
        <v>227586</v>
      </c>
      <c r="E704" s="37">
        <f t="shared" si="10"/>
        <v>0</v>
      </c>
    </row>
    <row r="705" spans="3:6" x14ac:dyDescent="0.25">
      <c r="C705">
        <v>227600</v>
      </c>
      <c r="D705">
        <v>227600</v>
      </c>
      <c r="E705" s="37">
        <f t="shared" si="10"/>
        <v>0</v>
      </c>
    </row>
    <row r="706" spans="3:6" x14ac:dyDescent="0.25">
      <c r="C706">
        <v>227602</v>
      </c>
      <c r="D706">
        <v>227602</v>
      </c>
      <c r="E706" s="37">
        <f t="shared" si="10"/>
        <v>0</v>
      </c>
    </row>
    <row r="707" spans="3:6" x14ac:dyDescent="0.25">
      <c r="C707">
        <v>228100</v>
      </c>
      <c r="D707" s="64"/>
      <c r="E707" s="110">
        <f t="shared" si="10"/>
        <v>228100</v>
      </c>
      <c r="F707" t="s">
        <v>3956</v>
      </c>
    </row>
    <row r="708" spans="3:6" x14ac:dyDescent="0.25">
      <c r="C708">
        <v>228102</v>
      </c>
      <c r="D708" s="64"/>
      <c r="E708" s="110">
        <f t="shared" si="10"/>
        <v>228102</v>
      </c>
      <c r="F708" s="64" t="s">
        <v>3956</v>
      </c>
    </row>
    <row r="709" spans="3:6" x14ac:dyDescent="0.25">
      <c r="C709">
        <v>228106</v>
      </c>
      <c r="D709" s="64"/>
      <c r="E709" s="110">
        <f t="shared" si="10"/>
        <v>228106</v>
      </c>
      <c r="F709" s="64" t="s">
        <v>3956</v>
      </c>
    </row>
    <row r="710" spans="3:6" x14ac:dyDescent="0.25">
      <c r="C710">
        <v>228200</v>
      </c>
      <c r="D710">
        <v>228200</v>
      </c>
      <c r="E710" s="37">
        <f t="shared" si="10"/>
        <v>0</v>
      </c>
    </row>
    <row r="711" spans="3:6" x14ac:dyDescent="0.25">
      <c r="C711">
        <v>228300</v>
      </c>
      <c r="D711">
        <v>228300</v>
      </c>
      <c r="E711" s="37">
        <f t="shared" ref="E711:E774" si="11">C711-D711</f>
        <v>0</v>
      </c>
    </row>
    <row r="712" spans="3:6" x14ac:dyDescent="0.25">
      <c r="C712">
        <v>228302</v>
      </c>
      <c r="D712">
        <v>228302</v>
      </c>
      <c r="E712" s="37">
        <f t="shared" si="11"/>
        <v>0</v>
      </c>
    </row>
    <row r="713" spans="3:6" x14ac:dyDescent="0.25">
      <c r="C713">
        <v>228304</v>
      </c>
      <c r="D713">
        <v>228304</v>
      </c>
      <c r="E713" s="37">
        <f t="shared" si="11"/>
        <v>0</v>
      </c>
    </row>
    <row r="714" spans="3:6" x14ac:dyDescent="0.25">
      <c r="C714">
        <v>228306</v>
      </c>
      <c r="D714">
        <v>228306</v>
      </c>
      <c r="E714" s="37">
        <f t="shared" si="11"/>
        <v>0</v>
      </c>
    </row>
    <row r="715" spans="3:6" x14ac:dyDescent="0.25">
      <c r="C715">
        <v>228400</v>
      </c>
      <c r="D715">
        <v>228400</v>
      </c>
      <c r="E715" s="37">
        <f t="shared" si="11"/>
        <v>0</v>
      </c>
    </row>
    <row r="716" spans="3:6" x14ac:dyDescent="0.25">
      <c r="C716">
        <v>228401</v>
      </c>
      <c r="D716" s="64"/>
      <c r="E716" s="37">
        <f t="shared" si="11"/>
        <v>228401</v>
      </c>
      <c r="F716" t="s">
        <v>3950</v>
      </c>
    </row>
    <row r="717" spans="3:6" x14ac:dyDescent="0.25">
      <c r="C717">
        <v>228402</v>
      </c>
      <c r="D717">
        <v>228402</v>
      </c>
      <c r="E717" s="37">
        <f t="shared" si="11"/>
        <v>0</v>
      </c>
    </row>
    <row r="718" spans="3:6" x14ac:dyDescent="0.25">
      <c r="C718">
        <v>229100</v>
      </c>
      <c r="D718" s="64"/>
      <c r="E718" s="37">
        <f t="shared" si="11"/>
        <v>229100</v>
      </c>
      <c r="F718" t="s">
        <v>3950</v>
      </c>
    </row>
    <row r="719" spans="3:6" x14ac:dyDescent="0.25">
      <c r="C719">
        <v>230001</v>
      </c>
      <c r="D719" s="64"/>
      <c r="E719" s="37">
        <f t="shared" si="11"/>
        <v>230001</v>
      </c>
      <c r="F719" t="s">
        <v>3950</v>
      </c>
    </row>
    <row r="720" spans="3:6" x14ac:dyDescent="0.25">
      <c r="C720">
        <v>231002</v>
      </c>
      <c r="D720">
        <v>231002</v>
      </c>
      <c r="E720" s="37">
        <f t="shared" si="11"/>
        <v>0</v>
      </c>
    </row>
    <row r="721" spans="3:6" x14ac:dyDescent="0.25">
      <c r="C721">
        <v>231003</v>
      </c>
      <c r="D721">
        <v>231003</v>
      </c>
      <c r="E721" s="37">
        <f t="shared" si="11"/>
        <v>0</v>
      </c>
    </row>
    <row r="722" spans="3:6" x14ac:dyDescent="0.25">
      <c r="C722">
        <v>231004</v>
      </c>
      <c r="D722">
        <v>231004</v>
      </c>
      <c r="E722" s="37">
        <f t="shared" si="11"/>
        <v>0</v>
      </c>
    </row>
    <row r="723" spans="3:6" x14ac:dyDescent="0.25">
      <c r="C723">
        <v>232000</v>
      </c>
      <c r="D723" s="64"/>
      <c r="E723" s="37">
        <f t="shared" si="11"/>
        <v>232000</v>
      </c>
      <c r="F723" t="s">
        <v>3953</v>
      </c>
    </row>
    <row r="724" spans="3:6" x14ac:dyDescent="0.25">
      <c r="C724">
        <v>232001</v>
      </c>
      <c r="D724" s="64"/>
      <c r="E724" s="37">
        <f t="shared" si="11"/>
        <v>232001</v>
      </c>
      <c r="F724" s="64" t="s">
        <v>3953</v>
      </c>
    </row>
    <row r="725" spans="3:6" x14ac:dyDescent="0.25">
      <c r="C725">
        <v>232010</v>
      </c>
      <c r="D725" s="64"/>
      <c r="E725" s="37">
        <f t="shared" si="11"/>
        <v>232010</v>
      </c>
      <c r="F725" s="64" t="s">
        <v>3953</v>
      </c>
    </row>
    <row r="726" spans="3:6" x14ac:dyDescent="0.25">
      <c r="C726">
        <v>232011</v>
      </c>
      <c r="D726" s="64"/>
      <c r="E726" s="37">
        <f t="shared" si="11"/>
        <v>232011</v>
      </c>
      <c r="F726" s="64" t="s">
        <v>3953</v>
      </c>
    </row>
    <row r="727" spans="3:6" x14ac:dyDescent="0.25">
      <c r="C727">
        <v>232013</v>
      </c>
      <c r="D727" s="64"/>
      <c r="E727" s="37">
        <f t="shared" si="11"/>
        <v>232013</v>
      </c>
      <c r="F727" s="64" t="s">
        <v>3953</v>
      </c>
    </row>
    <row r="728" spans="3:6" x14ac:dyDescent="0.25">
      <c r="C728">
        <v>232014</v>
      </c>
      <c r="D728" s="64"/>
      <c r="E728" s="37">
        <f t="shared" si="11"/>
        <v>232014</v>
      </c>
      <c r="F728" s="64" t="s">
        <v>3953</v>
      </c>
    </row>
    <row r="729" spans="3:6" x14ac:dyDescent="0.25">
      <c r="C729">
        <v>232017</v>
      </c>
      <c r="D729" s="64"/>
      <c r="E729" s="37">
        <f t="shared" si="11"/>
        <v>232017</v>
      </c>
      <c r="F729" s="64" t="s">
        <v>3953</v>
      </c>
    </row>
    <row r="730" spans="3:6" x14ac:dyDescent="0.25">
      <c r="C730">
        <v>232021</v>
      </c>
      <c r="D730" s="64"/>
      <c r="E730" s="37">
        <f t="shared" si="11"/>
        <v>232021</v>
      </c>
      <c r="F730" s="64" t="s">
        <v>3953</v>
      </c>
    </row>
    <row r="731" spans="3:6" x14ac:dyDescent="0.25">
      <c r="C731">
        <v>232022</v>
      </c>
      <c r="D731" s="64"/>
      <c r="E731" s="37">
        <f t="shared" si="11"/>
        <v>232022</v>
      </c>
      <c r="F731" s="64" t="s">
        <v>3953</v>
      </c>
    </row>
    <row r="732" spans="3:6" x14ac:dyDescent="0.25">
      <c r="C732">
        <v>232024</v>
      </c>
      <c r="D732" s="64"/>
      <c r="E732" s="37">
        <f t="shared" si="11"/>
        <v>232024</v>
      </c>
      <c r="F732" s="64" t="s">
        <v>3953</v>
      </c>
    </row>
    <row r="733" spans="3:6" x14ac:dyDescent="0.25">
      <c r="C733">
        <v>232025</v>
      </c>
      <c r="D733" s="64"/>
      <c r="E733" s="37">
        <f t="shared" si="11"/>
        <v>232025</v>
      </c>
      <c r="F733" s="64" t="s">
        <v>3953</v>
      </c>
    </row>
    <row r="734" spans="3:6" x14ac:dyDescent="0.25">
      <c r="C734">
        <v>232026</v>
      </c>
      <c r="D734" s="64"/>
      <c r="E734" s="37">
        <f t="shared" si="11"/>
        <v>232026</v>
      </c>
      <c r="F734" s="64" t="s">
        <v>3953</v>
      </c>
    </row>
    <row r="735" spans="3:6" x14ac:dyDescent="0.25">
      <c r="C735">
        <v>232027</v>
      </c>
      <c r="D735" s="64"/>
      <c r="E735" s="37">
        <f t="shared" si="11"/>
        <v>232027</v>
      </c>
      <c r="F735" s="64" t="s">
        <v>3953</v>
      </c>
    </row>
    <row r="736" spans="3:6" x14ac:dyDescent="0.25">
      <c r="C736">
        <v>232028</v>
      </c>
      <c r="D736" s="64"/>
      <c r="E736" s="37">
        <f t="shared" si="11"/>
        <v>232028</v>
      </c>
      <c r="F736" s="64" t="s">
        <v>3953</v>
      </c>
    </row>
    <row r="737" spans="3:6" x14ac:dyDescent="0.25">
      <c r="C737">
        <v>232031</v>
      </c>
      <c r="D737" s="64"/>
      <c r="E737" s="37">
        <f t="shared" si="11"/>
        <v>232031</v>
      </c>
      <c r="F737" s="64" t="s">
        <v>3953</v>
      </c>
    </row>
    <row r="738" spans="3:6" x14ac:dyDescent="0.25">
      <c r="C738">
        <v>232032</v>
      </c>
      <c r="D738" s="64"/>
      <c r="E738" s="37">
        <f t="shared" si="11"/>
        <v>232032</v>
      </c>
      <c r="F738" s="64" t="s">
        <v>3953</v>
      </c>
    </row>
    <row r="739" spans="3:6" x14ac:dyDescent="0.25">
      <c r="C739">
        <v>232040</v>
      </c>
      <c r="D739" s="64"/>
      <c r="E739" s="37">
        <f t="shared" si="11"/>
        <v>232040</v>
      </c>
      <c r="F739" s="64" t="s">
        <v>3953</v>
      </c>
    </row>
    <row r="740" spans="3:6" x14ac:dyDescent="0.25">
      <c r="C740">
        <v>232098</v>
      </c>
      <c r="D740" s="64"/>
      <c r="E740" s="37">
        <f t="shared" si="11"/>
        <v>232098</v>
      </c>
      <c r="F740" s="64" t="s">
        <v>3953</v>
      </c>
    </row>
    <row r="741" spans="3:6" x14ac:dyDescent="0.25">
      <c r="C741">
        <v>232099</v>
      </c>
      <c r="D741" s="64"/>
      <c r="E741" s="37">
        <f t="shared" si="11"/>
        <v>232099</v>
      </c>
      <c r="F741" s="64" t="s">
        <v>3953</v>
      </c>
    </row>
    <row r="742" spans="3:6" x14ac:dyDescent="0.25">
      <c r="C742">
        <v>232100</v>
      </c>
      <c r="D742" s="64"/>
      <c r="E742" s="37">
        <f t="shared" si="11"/>
        <v>232100</v>
      </c>
      <c r="F742" s="64" t="s">
        <v>3953</v>
      </c>
    </row>
    <row r="743" spans="3:6" x14ac:dyDescent="0.25">
      <c r="C743">
        <v>232109</v>
      </c>
      <c r="D743" s="64"/>
      <c r="E743" s="37">
        <f t="shared" si="11"/>
        <v>232109</v>
      </c>
      <c r="F743" s="64" t="s">
        <v>3953</v>
      </c>
    </row>
    <row r="744" spans="3:6" x14ac:dyDescent="0.25">
      <c r="C744">
        <v>232132</v>
      </c>
      <c r="D744" s="64"/>
      <c r="E744" s="37">
        <f t="shared" si="11"/>
        <v>232132</v>
      </c>
      <c r="F744" s="64" t="s">
        <v>3953</v>
      </c>
    </row>
    <row r="745" spans="3:6" x14ac:dyDescent="0.25">
      <c r="C745">
        <v>232199</v>
      </c>
      <c r="D745" s="64"/>
      <c r="E745" s="37">
        <f t="shared" si="11"/>
        <v>232199</v>
      </c>
      <c r="F745" s="64" t="s">
        <v>3953</v>
      </c>
    </row>
    <row r="746" spans="3:6" x14ac:dyDescent="0.25">
      <c r="C746">
        <v>232202</v>
      </c>
      <c r="D746" s="64"/>
      <c r="E746" s="37">
        <f t="shared" si="11"/>
        <v>232202</v>
      </c>
      <c r="F746" s="64" t="s">
        <v>3953</v>
      </c>
    </row>
    <row r="747" spans="3:6" x14ac:dyDescent="0.25">
      <c r="C747">
        <v>232209</v>
      </c>
      <c r="D747" s="64"/>
      <c r="E747" s="37">
        <f t="shared" si="11"/>
        <v>232209</v>
      </c>
      <c r="F747" s="64" t="s">
        <v>3953</v>
      </c>
    </row>
    <row r="748" spans="3:6" x14ac:dyDescent="0.25">
      <c r="C748">
        <v>232211</v>
      </c>
      <c r="D748" s="64"/>
      <c r="E748" s="37">
        <f t="shared" si="11"/>
        <v>232211</v>
      </c>
      <c r="F748" s="64" t="s">
        <v>3953</v>
      </c>
    </row>
    <row r="749" spans="3:6" x14ac:dyDescent="0.25">
      <c r="C749">
        <v>232212</v>
      </c>
      <c r="D749" s="64"/>
      <c r="E749" s="37">
        <f t="shared" si="11"/>
        <v>232212</v>
      </c>
      <c r="F749" s="64" t="s">
        <v>3953</v>
      </c>
    </row>
    <row r="750" spans="3:6" x14ac:dyDescent="0.25">
      <c r="C750">
        <v>232213</v>
      </c>
      <c r="D750" s="64"/>
      <c r="E750" s="37">
        <f t="shared" si="11"/>
        <v>232213</v>
      </c>
      <c r="F750" s="64" t="s">
        <v>3953</v>
      </c>
    </row>
    <row r="751" spans="3:6" x14ac:dyDescent="0.25">
      <c r="C751">
        <v>232217</v>
      </c>
      <c r="D751" s="64"/>
      <c r="E751" s="37">
        <f t="shared" si="11"/>
        <v>232217</v>
      </c>
      <c r="F751" s="64" t="s">
        <v>3953</v>
      </c>
    </row>
    <row r="752" spans="3:6" x14ac:dyDescent="0.25">
      <c r="C752">
        <v>232218</v>
      </c>
      <c r="D752" s="64"/>
      <c r="E752" s="37">
        <f t="shared" si="11"/>
        <v>232218</v>
      </c>
      <c r="F752" s="64" t="s">
        <v>3953</v>
      </c>
    </row>
    <row r="753" spans="3:6" x14ac:dyDescent="0.25">
      <c r="C753">
        <v>232219</v>
      </c>
      <c r="D753" s="64"/>
      <c r="E753" s="37">
        <f t="shared" si="11"/>
        <v>232219</v>
      </c>
      <c r="F753" s="64" t="s">
        <v>3953</v>
      </c>
    </row>
    <row r="754" spans="3:6" x14ac:dyDescent="0.25">
      <c r="C754">
        <v>232220</v>
      </c>
      <c r="D754" s="64"/>
      <c r="E754" s="37">
        <f t="shared" si="11"/>
        <v>232220</v>
      </c>
      <c r="F754" s="64" t="s">
        <v>3953</v>
      </c>
    </row>
    <row r="755" spans="3:6" x14ac:dyDescent="0.25">
      <c r="C755">
        <v>232221</v>
      </c>
      <c r="D755" s="64"/>
      <c r="E755" s="37">
        <f t="shared" si="11"/>
        <v>232221</v>
      </c>
      <c r="F755" s="64" t="s">
        <v>3953</v>
      </c>
    </row>
    <row r="756" spans="3:6" x14ac:dyDescent="0.25">
      <c r="C756">
        <v>232222</v>
      </c>
      <c r="D756" s="64"/>
      <c r="E756" s="37">
        <f t="shared" si="11"/>
        <v>232222</v>
      </c>
      <c r="F756" s="64" t="s">
        <v>3953</v>
      </c>
    </row>
    <row r="757" spans="3:6" x14ac:dyDescent="0.25">
      <c r="C757">
        <v>232223</v>
      </c>
      <c r="D757" s="64"/>
      <c r="E757" s="37">
        <f t="shared" si="11"/>
        <v>232223</v>
      </c>
      <c r="F757" s="64" t="s">
        <v>3953</v>
      </c>
    </row>
    <row r="758" spans="3:6" x14ac:dyDescent="0.25">
      <c r="C758">
        <v>232224</v>
      </c>
      <c r="D758" s="64"/>
      <c r="E758" s="37">
        <f t="shared" si="11"/>
        <v>232224</v>
      </c>
      <c r="F758" s="64" t="s">
        <v>3953</v>
      </c>
    </row>
    <row r="759" spans="3:6" x14ac:dyDescent="0.25">
      <c r="C759">
        <v>232229</v>
      </c>
      <c r="D759" s="64"/>
      <c r="E759" s="37">
        <f t="shared" si="11"/>
        <v>232229</v>
      </c>
      <c r="F759" s="64" t="s">
        <v>3953</v>
      </c>
    </row>
    <row r="760" spans="3:6" x14ac:dyDescent="0.25">
      <c r="C760">
        <v>232230</v>
      </c>
      <c r="D760" s="64"/>
      <c r="E760" s="37">
        <f t="shared" si="11"/>
        <v>232230</v>
      </c>
      <c r="F760" s="64" t="s">
        <v>3953</v>
      </c>
    </row>
    <row r="761" spans="3:6" x14ac:dyDescent="0.25">
      <c r="C761">
        <v>232232</v>
      </c>
      <c r="D761" s="64"/>
      <c r="E761" s="37">
        <f t="shared" si="11"/>
        <v>232232</v>
      </c>
      <c r="F761" s="64" t="s">
        <v>3953</v>
      </c>
    </row>
    <row r="762" spans="3:6" x14ac:dyDescent="0.25">
      <c r="C762">
        <v>232233</v>
      </c>
      <c r="D762" s="64"/>
      <c r="E762" s="37">
        <f t="shared" si="11"/>
        <v>232233</v>
      </c>
      <c r="F762" s="64" t="s">
        <v>3953</v>
      </c>
    </row>
    <row r="763" spans="3:6" x14ac:dyDescent="0.25">
      <c r="C763">
        <v>232234</v>
      </c>
      <c r="D763" s="64"/>
      <c r="E763" s="37">
        <f t="shared" si="11"/>
        <v>232234</v>
      </c>
      <c r="F763" s="64" t="s">
        <v>3953</v>
      </c>
    </row>
    <row r="764" spans="3:6" x14ac:dyDescent="0.25">
      <c r="C764">
        <v>232235</v>
      </c>
      <c r="D764" s="64"/>
      <c r="E764" s="37">
        <f t="shared" si="11"/>
        <v>232235</v>
      </c>
      <c r="F764" s="64" t="s">
        <v>3953</v>
      </c>
    </row>
    <row r="765" spans="3:6" x14ac:dyDescent="0.25">
      <c r="C765">
        <v>232239</v>
      </c>
      <c r="D765" s="64"/>
      <c r="E765" s="37">
        <f t="shared" si="11"/>
        <v>232239</v>
      </c>
      <c r="F765" s="64" t="s">
        <v>3953</v>
      </c>
    </row>
    <row r="766" spans="3:6" x14ac:dyDescent="0.25">
      <c r="C766">
        <v>232240</v>
      </c>
      <c r="D766" s="64"/>
      <c r="E766" s="37">
        <f t="shared" si="11"/>
        <v>232240</v>
      </c>
      <c r="F766" s="64" t="s">
        <v>3953</v>
      </c>
    </row>
    <row r="767" spans="3:6" x14ac:dyDescent="0.25">
      <c r="C767">
        <v>232242</v>
      </c>
      <c r="D767" s="64"/>
      <c r="E767" s="37">
        <f t="shared" si="11"/>
        <v>232242</v>
      </c>
      <c r="F767" s="64" t="s">
        <v>3953</v>
      </c>
    </row>
    <row r="768" spans="3:6" x14ac:dyDescent="0.25">
      <c r="C768">
        <v>232249</v>
      </c>
      <c r="D768" s="64"/>
      <c r="E768" s="37">
        <f t="shared" si="11"/>
        <v>232249</v>
      </c>
      <c r="F768" s="64" t="s">
        <v>3953</v>
      </c>
    </row>
    <row r="769" spans="3:6" x14ac:dyDescent="0.25">
      <c r="C769">
        <v>232250</v>
      </c>
      <c r="D769" s="64"/>
      <c r="E769" s="37">
        <f t="shared" si="11"/>
        <v>232250</v>
      </c>
      <c r="F769" s="64" t="s">
        <v>3953</v>
      </c>
    </row>
    <row r="770" spans="3:6" x14ac:dyDescent="0.25">
      <c r="C770">
        <v>232400</v>
      </c>
      <c r="D770" s="64"/>
      <c r="E770" s="37">
        <f t="shared" si="11"/>
        <v>232400</v>
      </c>
      <c r="F770" s="64" t="s">
        <v>3953</v>
      </c>
    </row>
    <row r="771" spans="3:6" x14ac:dyDescent="0.25">
      <c r="C771">
        <v>232450</v>
      </c>
      <c r="D771" s="64"/>
      <c r="E771" s="37">
        <f t="shared" si="11"/>
        <v>232450</v>
      </c>
      <c r="F771" s="64" t="s">
        <v>3953</v>
      </c>
    </row>
    <row r="772" spans="3:6" x14ac:dyDescent="0.25">
      <c r="C772">
        <v>232500</v>
      </c>
      <c r="D772" s="64"/>
      <c r="E772" s="37">
        <f t="shared" si="11"/>
        <v>232500</v>
      </c>
      <c r="F772" s="64" t="s">
        <v>3953</v>
      </c>
    </row>
    <row r="773" spans="3:6" x14ac:dyDescent="0.25">
      <c r="C773">
        <v>232666</v>
      </c>
      <c r="D773" s="64"/>
      <c r="E773" s="37">
        <f t="shared" si="11"/>
        <v>232666</v>
      </c>
      <c r="F773" s="64" t="s">
        <v>3953</v>
      </c>
    </row>
    <row r="774" spans="3:6" x14ac:dyDescent="0.25">
      <c r="C774">
        <v>232999</v>
      </c>
      <c r="D774" s="64"/>
      <c r="E774" s="37">
        <f t="shared" si="11"/>
        <v>232999</v>
      </c>
      <c r="F774" s="64" t="s">
        <v>3953</v>
      </c>
    </row>
    <row r="775" spans="3:6" x14ac:dyDescent="0.25">
      <c r="C775">
        <v>234010</v>
      </c>
      <c r="D775">
        <v>234010</v>
      </c>
      <c r="E775" s="37">
        <f t="shared" ref="E775:E838" si="12">C775-D775</f>
        <v>0</v>
      </c>
    </row>
    <row r="776" spans="3:6" x14ac:dyDescent="0.25">
      <c r="C776">
        <v>234042</v>
      </c>
      <c r="D776">
        <v>234042</v>
      </c>
      <c r="E776" s="37">
        <f t="shared" si="12"/>
        <v>0</v>
      </c>
    </row>
    <row r="777" spans="3:6" x14ac:dyDescent="0.25">
      <c r="C777">
        <v>234400</v>
      </c>
      <c r="D777" s="64"/>
      <c r="E777" s="37">
        <f t="shared" si="12"/>
        <v>234400</v>
      </c>
      <c r="F777" t="s">
        <v>3950</v>
      </c>
    </row>
    <row r="778" spans="3:6" x14ac:dyDescent="0.25">
      <c r="C778">
        <v>234401</v>
      </c>
      <c r="D778">
        <v>234401</v>
      </c>
      <c r="E778" s="37">
        <f t="shared" si="12"/>
        <v>0</v>
      </c>
    </row>
    <row r="779" spans="3:6" x14ac:dyDescent="0.25">
      <c r="C779">
        <v>234405</v>
      </c>
      <c r="D779" s="64"/>
      <c r="E779" s="37">
        <f t="shared" si="12"/>
        <v>234405</v>
      </c>
      <c r="F779" t="s">
        <v>3950</v>
      </c>
    </row>
    <row r="780" spans="3:6" x14ac:dyDescent="0.25">
      <c r="C780">
        <v>234800</v>
      </c>
      <c r="D780">
        <v>234800</v>
      </c>
      <c r="E780" s="37">
        <f t="shared" si="12"/>
        <v>0</v>
      </c>
    </row>
    <row r="781" spans="3:6" x14ac:dyDescent="0.25">
      <c r="C781">
        <v>234905</v>
      </c>
      <c r="D781">
        <v>234905</v>
      </c>
      <c r="E781" s="37">
        <f t="shared" si="12"/>
        <v>0</v>
      </c>
    </row>
    <row r="782" spans="3:6" x14ac:dyDescent="0.25">
      <c r="C782">
        <v>234915</v>
      </c>
      <c r="D782">
        <v>234915</v>
      </c>
      <c r="E782" s="37">
        <f t="shared" si="12"/>
        <v>0</v>
      </c>
    </row>
    <row r="783" spans="3:6" x14ac:dyDescent="0.25">
      <c r="C783">
        <v>234920</v>
      </c>
      <c r="D783">
        <v>234920</v>
      </c>
      <c r="E783" s="37">
        <f t="shared" si="12"/>
        <v>0</v>
      </c>
    </row>
    <row r="784" spans="3:6" x14ac:dyDescent="0.25">
      <c r="C784">
        <v>234925</v>
      </c>
      <c r="D784">
        <v>234925</v>
      </c>
      <c r="E784" s="37">
        <f t="shared" si="12"/>
        <v>0</v>
      </c>
    </row>
    <row r="785" spans="3:6" x14ac:dyDescent="0.25">
      <c r="C785">
        <v>235000</v>
      </c>
      <c r="D785">
        <v>235000</v>
      </c>
      <c r="E785" s="37">
        <f t="shared" si="12"/>
        <v>0</v>
      </c>
    </row>
    <row r="786" spans="3:6" x14ac:dyDescent="0.25">
      <c r="C786">
        <v>235001</v>
      </c>
      <c r="D786">
        <v>235001</v>
      </c>
      <c r="E786" s="37">
        <f t="shared" si="12"/>
        <v>0</v>
      </c>
    </row>
    <row r="787" spans="3:6" x14ac:dyDescent="0.25">
      <c r="C787">
        <v>235005</v>
      </c>
      <c r="D787">
        <v>235005</v>
      </c>
      <c r="E787" s="37">
        <f t="shared" si="12"/>
        <v>0</v>
      </c>
    </row>
    <row r="788" spans="3:6" x14ac:dyDescent="0.25">
      <c r="C788">
        <v>235013</v>
      </c>
      <c r="D788" s="64"/>
      <c r="E788" s="37">
        <f t="shared" si="12"/>
        <v>235013</v>
      </c>
      <c r="F788" t="s">
        <v>3950</v>
      </c>
    </row>
    <row r="789" spans="3:6" x14ac:dyDescent="0.25">
      <c r="C789">
        <v>236011</v>
      </c>
      <c r="D789" s="64"/>
      <c r="E789" s="37">
        <f t="shared" si="12"/>
        <v>236011</v>
      </c>
      <c r="F789" t="s">
        <v>3954</v>
      </c>
    </row>
    <row r="790" spans="3:6" x14ac:dyDescent="0.25">
      <c r="C790">
        <v>236012</v>
      </c>
      <c r="D790" s="64"/>
      <c r="E790" s="37">
        <f t="shared" si="12"/>
        <v>236012</v>
      </c>
      <c r="F790" s="64" t="s">
        <v>3954</v>
      </c>
    </row>
    <row r="791" spans="3:6" x14ac:dyDescent="0.25">
      <c r="C791">
        <v>236015</v>
      </c>
      <c r="D791" s="64"/>
      <c r="E791" s="37">
        <f t="shared" si="12"/>
        <v>236015</v>
      </c>
      <c r="F791" s="64" t="s">
        <v>3954</v>
      </c>
    </row>
    <row r="792" spans="3:6" x14ac:dyDescent="0.25">
      <c r="C792">
        <v>236016</v>
      </c>
      <c r="D792" s="64"/>
      <c r="E792" s="37">
        <f t="shared" si="12"/>
        <v>236016</v>
      </c>
      <c r="F792" s="64" t="s">
        <v>3954</v>
      </c>
    </row>
    <row r="793" spans="3:6" x14ac:dyDescent="0.25">
      <c r="C793">
        <v>236017</v>
      </c>
      <c r="D793" s="64"/>
      <c r="E793" s="37">
        <f t="shared" si="12"/>
        <v>236017</v>
      </c>
      <c r="F793" s="64" t="s">
        <v>3954</v>
      </c>
    </row>
    <row r="794" spans="3:6" x14ac:dyDescent="0.25">
      <c r="C794">
        <v>236018</v>
      </c>
      <c r="D794" s="64"/>
      <c r="E794" s="37">
        <f t="shared" si="12"/>
        <v>236018</v>
      </c>
      <c r="F794" s="64" t="s">
        <v>3954</v>
      </c>
    </row>
    <row r="795" spans="3:6" x14ac:dyDescent="0.25">
      <c r="C795">
        <v>236019</v>
      </c>
      <c r="D795" s="64"/>
      <c r="E795" s="37">
        <f t="shared" si="12"/>
        <v>236019</v>
      </c>
      <c r="F795" s="64" t="s">
        <v>3954</v>
      </c>
    </row>
    <row r="796" spans="3:6" x14ac:dyDescent="0.25">
      <c r="C796">
        <v>236020</v>
      </c>
      <c r="D796" s="64"/>
      <c r="E796" s="37">
        <f t="shared" si="12"/>
        <v>236020</v>
      </c>
      <c r="F796" s="64" t="s">
        <v>3954</v>
      </c>
    </row>
    <row r="797" spans="3:6" x14ac:dyDescent="0.25">
      <c r="C797">
        <v>236021</v>
      </c>
      <c r="D797" s="64"/>
      <c r="E797" s="37">
        <f t="shared" si="12"/>
        <v>236021</v>
      </c>
      <c r="F797" s="64" t="s">
        <v>3954</v>
      </c>
    </row>
    <row r="798" spans="3:6" x14ac:dyDescent="0.25">
      <c r="C798">
        <v>236022</v>
      </c>
      <c r="D798" s="64"/>
      <c r="E798" s="37">
        <f t="shared" si="12"/>
        <v>236022</v>
      </c>
      <c r="F798" s="64" t="s">
        <v>3954</v>
      </c>
    </row>
    <row r="799" spans="3:6" x14ac:dyDescent="0.25">
      <c r="C799">
        <v>236023</v>
      </c>
      <c r="D799" s="64"/>
      <c r="E799" s="37">
        <f t="shared" si="12"/>
        <v>236023</v>
      </c>
      <c r="F799" s="64" t="s">
        <v>3954</v>
      </c>
    </row>
    <row r="800" spans="3:6" x14ac:dyDescent="0.25">
      <c r="C800">
        <v>236024</v>
      </c>
      <c r="D800" s="64"/>
      <c r="E800" s="37">
        <f t="shared" si="12"/>
        <v>236024</v>
      </c>
      <c r="F800" s="64" t="s">
        <v>3954</v>
      </c>
    </row>
    <row r="801" spans="3:6" x14ac:dyDescent="0.25">
      <c r="C801">
        <v>236025</v>
      </c>
      <c r="D801" s="64"/>
      <c r="E801" s="37">
        <f t="shared" si="12"/>
        <v>236025</v>
      </c>
      <c r="F801" s="64" t="s">
        <v>3954</v>
      </c>
    </row>
    <row r="802" spans="3:6" x14ac:dyDescent="0.25">
      <c r="C802">
        <v>236026</v>
      </c>
      <c r="D802" s="64"/>
      <c r="E802" s="37">
        <f t="shared" si="12"/>
        <v>236026</v>
      </c>
      <c r="F802" s="64" t="s">
        <v>3954</v>
      </c>
    </row>
    <row r="803" spans="3:6" x14ac:dyDescent="0.25">
      <c r="C803">
        <v>236027</v>
      </c>
      <c r="D803" s="64"/>
      <c r="E803" s="37">
        <f t="shared" si="12"/>
        <v>236027</v>
      </c>
      <c r="F803" s="64" t="s">
        <v>3954</v>
      </c>
    </row>
    <row r="804" spans="3:6" x14ac:dyDescent="0.25">
      <c r="C804">
        <v>236028</v>
      </c>
      <c r="D804" s="64"/>
      <c r="E804" s="37">
        <f t="shared" si="12"/>
        <v>236028</v>
      </c>
      <c r="F804" s="64" t="s">
        <v>3954</v>
      </c>
    </row>
    <row r="805" spans="3:6" x14ac:dyDescent="0.25">
      <c r="C805">
        <v>236029</v>
      </c>
      <c r="D805" s="64"/>
      <c r="E805" s="37">
        <f t="shared" si="12"/>
        <v>236029</v>
      </c>
      <c r="F805" s="64" t="s">
        <v>3954</v>
      </c>
    </row>
    <row r="806" spans="3:6" x14ac:dyDescent="0.25">
      <c r="C806">
        <v>236030</v>
      </c>
      <c r="D806" s="64"/>
      <c r="E806" s="37">
        <f t="shared" si="12"/>
        <v>236030</v>
      </c>
      <c r="F806" s="64" t="s">
        <v>3954</v>
      </c>
    </row>
    <row r="807" spans="3:6" x14ac:dyDescent="0.25">
      <c r="C807">
        <v>236031</v>
      </c>
      <c r="D807" s="64"/>
      <c r="E807" s="37">
        <f t="shared" si="12"/>
        <v>236031</v>
      </c>
      <c r="F807" s="64" t="s">
        <v>3954</v>
      </c>
    </row>
    <row r="808" spans="3:6" x14ac:dyDescent="0.25">
      <c r="C808">
        <v>236032</v>
      </c>
      <c r="D808" s="64"/>
      <c r="E808" s="37">
        <f t="shared" si="12"/>
        <v>236032</v>
      </c>
      <c r="F808" s="64" t="s">
        <v>3954</v>
      </c>
    </row>
    <row r="809" spans="3:6" x14ac:dyDescent="0.25">
      <c r="C809">
        <v>236033</v>
      </c>
      <c r="D809" s="64"/>
      <c r="E809" s="37">
        <f t="shared" si="12"/>
        <v>236033</v>
      </c>
      <c r="F809" s="64" t="s">
        <v>3954</v>
      </c>
    </row>
    <row r="810" spans="3:6" x14ac:dyDescent="0.25">
      <c r="C810">
        <v>236034</v>
      </c>
      <c r="D810" s="64"/>
      <c r="E810" s="37">
        <f t="shared" si="12"/>
        <v>236034</v>
      </c>
      <c r="F810" s="64" t="s">
        <v>3954</v>
      </c>
    </row>
    <row r="811" spans="3:6" x14ac:dyDescent="0.25">
      <c r="C811">
        <v>236035</v>
      </c>
      <c r="D811" s="64"/>
      <c r="E811" s="37">
        <f t="shared" si="12"/>
        <v>236035</v>
      </c>
      <c r="F811" s="64" t="s">
        <v>3954</v>
      </c>
    </row>
    <row r="812" spans="3:6" x14ac:dyDescent="0.25">
      <c r="C812">
        <v>236036</v>
      </c>
      <c r="D812" s="64"/>
      <c r="E812" s="37">
        <f t="shared" si="12"/>
        <v>236036</v>
      </c>
      <c r="F812" s="64" t="s">
        <v>3954</v>
      </c>
    </row>
    <row r="813" spans="3:6" x14ac:dyDescent="0.25">
      <c r="C813">
        <v>236037</v>
      </c>
      <c r="D813" s="64"/>
      <c r="E813" s="37">
        <f t="shared" si="12"/>
        <v>236037</v>
      </c>
      <c r="F813" s="64" t="s">
        <v>3954</v>
      </c>
    </row>
    <row r="814" spans="3:6" x14ac:dyDescent="0.25">
      <c r="C814">
        <v>236038</v>
      </c>
      <c r="D814" s="64"/>
      <c r="E814" s="37">
        <f t="shared" si="12"/>
        <v>236038</v>
      </c>
      <c r="F814" s="64" t="s">
        <v>3954</v>
      </c>
    </row>
    <row r="815" spans="3:6" x14ac:dyDescent="0.25">
      <c r="C815">
        <v>236039</v>
      </c>
      <c r="D815" s="64"/>
      <c r="E815" s="37">
        <f t="shared" si="12"/>
        <v>236039</v>
      </c>
      <c r="F815" s="64" t="s">
        <v>3954</v>
      </c>
    </row>
    <row r="816" spans="3:6" x14ac:dyDescent="0.25">
      <c r="C816">
        <v>236045</v>
      </c>
      <c r="D816" s="64"/>
      <c r="E816" s="37">
        <f t="shared" si="12"/>
        <v>236045</v>
      </c>
      <c r="F816" s="64" t="s">
        <v>3954</v>
      </c>
    </row>
    <row r="817" spans="3:6" x14ac:dyDescent="0.25">
      <c r="C817">
        <v>236046</v>
      </c>
      <c r="D817" s="64"/>
      <c r="E817" s="37">
        <f t="shared" si="12"/>
        <v>236046</v>
      </c>
      <c r="F817" s="64" t="s">
        <v>3954</v>
      </c>
    </row>
    <row r="818" spans="3:6" x14ac:dyDescent="0.25">
      <c r="C818">
        <v>236047</v>
      </c>
      <c r="D818" s="64"/>
      <c r="E818" s="37">
        <f t="shared" si="12"/>
        <v>236047</v>
      </c>
      <c r="F818" s="64" t="s">
        <v>3954</v>
      </c>
    </row>
    <row r="819" spans="3:6" x14ac:dyDescent="0.25">
      <c r="C819">
        <v>236049</v>
      </c>
      <c r="D819" s="64"/>
      <c r="E819" s="37">
        <f t="shared" si="12"/>
        <v>236049</v>
      </c>
      <c r="F819" s="64" t="s">
        <v>3954</v>
      </c>
    </row>
    <row r="820" spans="3:6" x14ac:dyDescent="0.25">
      <c r="C820">
        <v>236050</v>
      </c>
      <c r="D820" s="64"/>
      <c r="E820" s="37">
        <f t="shared" si="12"/>
        <v>236050</v>
      </c>
      <c r="F820" s="64" t="s">
        <v>3954</v>
      </c>
    </row>
    <row r="821" spans="3:6" x14ac:dyDescent="0.25">
      <c r="C821">
        <v>236051</v>
      </c>
      <c r="D821" s="64"/>
      <c r="E821" s="37">
        <f t="shared" si="12"/>
        <v>236051</v>
      </c>
      <c r="F821" s="64" t="s">
        <v>3954</v>
      </c>
    </row>
    <row r="822" spans="3:6" x14ac:dyDescent="0.25">
      <c r="C822">
        <v>236052</v>
      </c>
      <c r="D822" s="64"/>
      <c r="E822" s="37">
        <f t="shared" si="12"/>
        <v>236052</v>
      </c>
      <c r="F822" s="64" t="s">
        <v>3954</v>
      </c>
    </row>
    <row r="823" spans="3:6" x14ac:dyDescent="0.25">
      <c r="C823">
        <v>236053</v>
      </c>
      <c r="D823" s="64"/>
      <c r="E823" s="37">
        <f t="shared" si="12"/>
        <v>236053</v>
      </c>
      <c r="F823" s="64" t="s">
        <v>3954</v>
      </c>
    </row>
    <row r="824" spans="3:6" x14ac:dyDescent="0.25">
      <c r="C824">
        <v>236054</v>
      </c>
      <c r="D824" s="64"/>
      <c r="E824" s="37">
        <f t="shared" si="12"/>
        <v>236054</v>
      </c>
      <c r="F824" s="64" t="s">
        <v>3954</v>
      </c>
    </row>
    <row r="825" spans="3:6" x14ac:dyDescent="0.25">
      <c r="C825">
        <v>236055</v>
      </c>
      <c r="D825" s="64"/>
      <c r="E825" s="37">
        <f t="shared" si="12"/>
        <v>236055</v>
      </c>
      <c r="F825" s="64" t="s">
        <v>3954</v>
      </c>
    </row>
    <row r="826" spans="3:6" x14ac:dyDescent="0.25">
      <c r="C826">
        <v>236056</v>
      </c>
      <c r="D826" s="64"/>
      <c r="E826" s="37">
        <f t="shared" si="12"/>
        <v>236056</v>
      </c>
      <c r="F826" s="64" t="s">
        <v>3954</v>
      </c>
    </row>
    <row r="827" spans="3:6" x14ac:dyDescent="0.25">
      <c r="C827">
        <v>236057</v>
      </c>
      <c r="D827" s="64"/>
      <c r="E827" s="37">
        <f t="shared" si="12"/>
        <v>236057</v>
      </c>
      <c r="F827" s="64" t="s">
        <v>3954</v>
      </c>
    </row>
    <row r="828" spans="3:6" x14ac:dyDescent="0.25">
      <c r="C828">
        <v>236058</v>
      </c>
      <c r="D828" s="64"/>
      <c r="E828" s="37">
        <f t="shared" si="12"/>
        <v>236058</v>
      </c>
      <c r="F828" s="64" t="s">
        <v>3954</v>
      </c>
    </row>
    <row r="829" spans="3:6" x14ac:dyDescent="0.25">
      <c r="C829">
        <v>236059</v>
      </c>
      <c r="D829" s="64"/>
      <c r="E829" s="37">
        <f t="shared" si="12"/>
        <v>236059</v>
      </c>
      <c r="F829" s="64" t="s">
        <v>3954</v>
      </c>
    </row>
    <row r="830" spans="3:6" x14ac:dyDescent="0.25">
      <c r="C830">
        <v>236061</v>
      </c>
      <c r="D830" s="64"/>
      <c r="E830" s="37">
        <f t="shared" si="12"/>
        <v>236061</v>
      </c>
      <c r="F830" s="64" t="s">
        <v>3954</v>
      </c>
    </row>
    <row r="831" spans="3:6" x14ac:dyDescent="0.25">
      <c r="C831">
        <v>236062</v>
      </c>
      <c r="D831" s="64"/>
      <c r="E831" s="37">
        <f t="shared" si="12"/>
        <v>236062</v>
      </c>
      <c r="F831" s="64" t="s">
        <v>3954</v>
      </c>
    </row>
    <row r="832" spans="3:6" x14ac:dyDescent="0.25">
      <c r="C832">
        <v>236064</v>
      </c>
      <c r="D832" s="64"/>
      <c r="E832" s="37">
        <f t="shared" si="12"/>
        <v>236064</v>
      </c>
      <c r="F832" s="64" t="s">
        <v>3954</v>
      </c>
    </row>
    <row r="833" spans="3:6" x14ac:dyDescent="0.25">
      <c r="C833">
        <v>236066</v>
      </c>
      <c r="D833" s="64"/>
      <c r="E833" s="37">
        <f t="shared" si="12"/>
        <v>236066</v>
      </c>
      <c r="F833" s="64" t="s">
        <v>3954</v>
      </c>
    </row>
    <row r="834" spans="3:6" x14ac:dyDescent="0.25">
      <c r="C834">
        <v>236067</v>
      </c>
      <c r="D834" s="64"/>
      <c r="E834" s="37">
        <f t="shared" si="12"/>
        <v>236067</v>
      </c>
      <c r="F834" s="64" t="s">
        <v>3954</v>
      </c>
    </row>
    <row r="835" spans="3:6" x14ac:dyDescent="0.25">
      <c r="C835">
        <v>236069</v>
      </c>
      <c r="D835" s="64"/>
      <c r="E835" s="37">
        <f t="shared" si="12"/>
        <v>236069</v>
      </c>
      <c r="F835" s="64" t="s">
        <v>3954</v>
      </c>
    </row>
    <row r="836" spans="3:6" x14ac:dyDescent="0.25">
      <c r="C836">
        <v>236076</v>
      </c>
      <c r="D836" s="64"/>
      <c r="E836" s="37">
        <f t="shared" si="12"/>
        <v>236076</v>
      </c>
      <c r="F836" s="64" t="s">
        <v>3954</v>
      </c>
    </row>
    <row r="837" spans="3:6" x14ac:dyDescent="0.25">
      <c r="C837">
        <v>236078</v>
      </c>
      <c r="D837" s="64"/>
      <c r="E837" s="37">
        <f t="shared" si="12"/>
        <v>236078</v>
      </c>
      <c r="F837" s="64" t="s">
        <v>3954</v>
      </c>
    </row>
    <row r="838" spans="3:6" x14ac:dyDescent="0.25">
      <c r="C838">
        <v>236082</v>
      </c>
      <c r="D838" s="64"/>
      <c r="E838" s="37">
        <f t="shared" si="12"/>
        <v>236082</v>
      </c>
      <c r="F838" s="64" t="s">
        <v>3954</v>
      </c>
    </row>
    <row r="839" spans="3:6" x14ac:dyDescent="0.25">
      <c r="C839">
        <v>236083</v>
      </c>
      <c r="D839" s="64"/>
      <c r="E839" s="37">
        <f t="shared" ref="E839:E902" si="13">C839-D839</f>
        <v>236083</v>
      </c>
      <c r="F839" s="64" t="s">
        <v>3954</v>
      </c>
    </row>
    <row r="840" spans="3:6" x14ac:dyDescent="0.25">
      <c r="C840">
        <v>236084</v>
      </c>
      <c r="D840" s="64"/>
      <c r="E840" s="37">
        <f t="shared" si="13"/>
        <v>236084</v>
      </c>
      <c r="F840" s="64" t="s">
        <v>3954</v>
      </c>
    </row>
    <row r="841" spans="3:6" x14ac:dyDescent="0.25">
      <c r="C841">
        <v>236085</v>
      </c>
      <c r="D841" s="64"/>
      <c r="E841" s="37">
        <f t="shared" si="13"/>
        <v>236085</v>
      </c>
      <c r="F841" s="64" t="s">
        <v>3954</v>
      </c>
    </row>
    <row r="842" spans="3:6" x14ac:dyDescent="0.25">
      <c r="C842">
        <v>236086</v>
      </c>
      <c r="D842" s="64"/>
      <c r="E842" s="37">
        <f t="shared" si="13"/>
        <v>236086</v>
      </c>
      <c r="F842" s="64" t="s">
        <v>3954</v>
      </c>
    </row>
    <row r="843" spans="3:6" x14ac:dyDescent="0.25">
      <c r="C843">
        <v>236087</v>
      </c>
      <c r="D843" s="64"/>
      <c r="E843" s="37">
        <f t="shared" si="13"/>
        <v>236087</v>
      </c>
      <c r="F843" s="64" t="s">
        <v>3954</v>
      </c>
    </row>
    <row r="844" spans="3:6" x14ac:dyDescent="0.25">
      <c r="C844">
        <v>236088</v>
      </c>
      <c r="D844" s="64"/>
      <c r="E844" s="37">
        <f t="shared" si="13"/>
        <v>236088</v>
      </c>
      <c r="F844" s="64" t="s">
        <v>3954</v>
      </c>
    </row>
    <row r="845" spans="3:6" x14ac:dyDescent="0.25">
      <c r="C845">
        <v>236100</v>
      </c>
      <c r="D845" s="64"/>
      <c r="E845" s="37">
        <f t="shared" si="13"/>
        <v>236100</v>
      </c>
      <c r="F845" s="64" t="s">
        <v>3954</v>
      </c>
    </row>
    <row r="846" spans="3:6" x14ac:dyDescent="0.25">
      <c r="C846">
        <v>236101</v>
      </c>
      <c r="D846" s="64"/>
      <c r="E846" s="37">
        <f t="shared" si="13"/>
        <v>236101</v>
      </c>
      <c r="F846" s="64" t="s">
        <v>3954</v>
      </c>
    </row>
    <row r="847" spans="3:6" x14ac:dyDescent="0.25">
      <c r="C847">
        <v>236102</v>
      </c>
      <c r="D847" s="64"/>
      <c r="E847" s="37">
        <f t="shared" si="13"/>
        <v>236102</v>
      </c>
      <c r="F847" s="64" t="s">
        <v>3954</v>
      </c>
    </row>
    <row r="848" spans="3:6" x14ac:dyDescent="0.25">
      <c r="C848">
        <v>236103</v>
      </c>
      <c r="D848" s="64"/>
      <c r="E848" s="37">
        <f t="shared" si="13"/>
        <v>236103</v>
      </c>
      <c r="F848" s="64" t="s">
        <v>3954</v>
      </c>
    </row>
    <row r="849" spans="3:6" x14ac:dyDescent="0.25">
      <c r="C849">
        <v>236104</v>
      </c>
      <c r="D849" s="64"/>
      <c r="E849" s="37">
        <f t="shared" si="13"/>
        <v>236104</v>
      </c>
      <c r="F849" s="64" t="s">
        <v>3954</v>
      </c>
    </row>
    <row r="850" spans="3:6" x14ac:dyDescent="0.25">
      <c r="C850">
        <v>236105</v>
      </c>
      <c r="D850" s="64"/>
      <c r="E850" s="37">
        <f t="shared" si="13"/>
        <v>236105</v>
      </c>
      <c r="F850" s="64" t="s">
        <v>3954</v>
      </c>
    </row>
    <row r="851" spans="3:6" x14ac:dyDescent="0.25">
      <c r="C851">
        <v>236106</v>
      </c>
      <c r="D851" s="64"/>
      <c r="E851" s="37">
        <f t="shared" si="13"/>
        <v>236106</v>
      </c>
      <c r="F851" s="64" t="s">
        <v>3954</v>
      </c>
    </row>
    <row r="852" spans="3:6" x14ac:dyDescent="0.25">
      <c r="C852">
        <v>236107</v>
      </c>
      <c r="D852" s="64"/>
      <c r="E852" s="37">
        <f t="shared" si="13"/>
        <v>236107</v>
      </c>
      <c r="F852" s="64" t="s">
        <v>3954</v>
      </c>
    </row>
    <row r="853" spans="3:6" x14ac:dyDescent="0.25">
      <c r="C853">
        <v>236108</v>
      </c>
      <c r="D853" s="64"/>
      <c r="E853" s="37">
        <f t="shared" si="13"/>
        <v>236108</v>
      </c>
      <c r="F853" s="64" t="s">
        <v>3954</v>
      </c>
    </row>
    <row r="854" spans="3:6" x14ac:dyDescent="0.25">
      <c r="C854">
        <v>236109</v>
      </c>
      <c r="D854" s="64"/>
      <c r="E854" s="37">
        <f t="shared" si="13"/>
        <v>236109</v>
      </c>
      <c r="F854" s="64" t="s">
        <v>3954</v>
      </c>
    </row>
    <row r="855" spans="3:6" x14ac:dyDescent="0.25">
      <c r="C855">
        <v>236110</v>
      </c>
      <c r="D855" s="64"/>
      <c r="E855" s="37">
        <f t="shared" si="13"/>
        <v>236110</v>
      </c>
      <c r="F855" s="64" t="s">
        <v>3954</v>
      </c>
    </row>
    <row r="856" spans="3:6" x14ac:dyDescent="0.25">
      <c r="C856">
        <v>236111</v>
      </c>
      <c r="D856" s="64"/>
      <c r="E856" s="37">
        <f t="shared" si="13"/>
        <v>236111</v>
      </c>
      <c r="F856" s="64" t="s">
        <v>3954</v>
      </c>
    </row>
    <row r="857" spans="3:6" x14ac:dyDescent="0.25">
      <c r="C857">
        <v>236112</v>
      </c>
      <c r="D857" s="64"/>
      <c r="E857" s="37">
        <f t="shared" si="13"/>
        <v>236112</v>
      </c>
      <c r="F857" s="64" t="s">
        <v>3954</v>
      </c>
    </row>
    <row r="858" spans="3:6" x14ac:dyDescent="0.25">
      <c r="C858">
        <v>236113</v>
      </c>
      <c r="D858" s="64"/>
      <c r="E858" s="37">
        <f t="shared" si="13"/>
        <v>236113</v>
      </c>
      <c r="F858" s="64" t="s">
        <v>3954</v>
      </c>
    </row>
    <row r="859" spans="3:6" x14ac:dyDescent="0.25">
      <c r="C859">
        <v>236114</v>
      </c>
      <c r="D859" s="64"/>
      <c r="E859" s="37">
        <f t="shared" si="13"/>
        <v>236114</v>
      </c>
      <c r="F859" s="64" t="s">
        <v>3954</v>
      </c>
    </row>
    <row r="860" spans="3:6" x14ac:dyDescent="0.25">
      <c r="C860">
        <v>236115</v>
      </c>
      <c r="D860" s="64"/>
      <c r="E860" s="37">
        <f t="shared" si="13"/>
        <v>236115</v>
      </c>
      <c r="F860" s="64" t="s">
        <v>3954</v>
      </c>
    </row>
    <row r="861" spans="3:6" x14ac:dyDescent="0.25">
      <c r="C861">
        <v>236117</v>
      </c>
      <c r="D861" s="64"/>
      <c r="E861" s="37">
        <f t="shared" si="13"/>
        <v>236117</v>
      </c>
      <c r="F861" s="64" t="s">
        <v>3954</v>
      </c>
    </row>
    <row r="862" spans="3:6" x14ac:dyDescent="0.25">
      <c r="C862">
        <v>236118</v>
      </c>
      <c r="D862" s="64"/>
      <c r="E862" s="37">
        <f t="shared" si="13"/>
        <v>236118</v>
      </c>
      <c r="F862" s="64" t="s">
        <v>3954</v>
      </c>
    </row>
    <row r="863" spans="3:6" x14ac:dyDescent="0.25">
      <c r="C863">
        <v>236119</v>
      </c>
      <c r="D863" s="64"/>
      <c r="E863" s="37">
        <f t="shared" si="13"/>
        <v>236119</v>
      </c>
      <c r="F863" s="64" t="s">
        <v>3954</v>
      </c>
    </row>
    <row r="864" spans="3:6" x14ac:dyDescent="0.25">
      <c r="C864">
        <v>236120</v>
      </c>
      <c r="D864" s="64"/>
      <c r="E864" s="37">
        <f t="shared" si="13"/>
        <v>236120</v>
      </c>
      <c r="F864" s="64" t="s">
        <v>3954</v>
      </c>
    </row>
    <row r="865" spans="3:6" x14ac:dyDescent="0.25">
      <c r="C865">
        <v>236121</v>
      </c>
      <c r="D865" s="64"/>
      <c r="E865" s="37">
        <f t="shared" si="13"/>
        <v>236121</v>
      </c>
      <c r="F865" s="64" t="s">
        <v>3954</v>
      </c>
    </row>
    <row r="866" spans="3:6" x14ac:dyDescent="0.25">
      <c r="C866">
        <v>236122</v>
      </c>
      <c r="D866" s="64"/>
      <c r="E866" s="37">
        <f t="shared" si="13"/>
        <v>236122</v>
      </c>
      <c r="F866" s="64" t="s">
        <v>3954</v>
      </c>
    </row>
    <row r="867" spans="3:6" x14ac:dyDescent="0.25">
      <c r="C867">
        <v>236123</v>
      </c>
      <c r="D867" s="64"/>
      <c r="E867" s="37">
        <f t="shared" si="13"/>
        <v>236123</v>
      </c>
      <c r="F867" s="64" t="s">
        <v>3954</v>
      </c>
    </row>
    <row r="868" spans="3:6" x14ac:dyDescent="0.25">
      <c r="C868">
        <v>236124</v>
      </c>
      <c r="D868" s="64"/>
      <c r="E868" s="37">
        <f t="shared" si="13"/>
        <v>236124</v>
      </c>
      <c r="F868" s="64" t="s">
        <v>3954</v>
      </c>
    </row>
    <row r="869" spans="3:6" x14ac:dyDescent="0.25">
      <c r="C869">
        <v>236125</v>
      </c>
      <c r="D869" s="64"/>
      <c r="E869" s="37">
        <f t="shared" si="13"/>
        <v>236125</v>
      </c>
      <c r="F869" s="64" t="s">
        <v>3954</v>
      </c>
    </row>
    <row r="870" spans="3:6" x14ac:dyDescent="0.25">
      <c r="C870">
        <v>236128</v>
      </c>
      <c r="D870" s="64"/>
      <c r="E870" s="37">
        <f t="shared" si="13"/>
        <v>236128</v>
      </c>
      <c r="F870" s="64" t="s">
        <v>3954</v>
      </c>
    </row>
    <row r="871" spans="3:6" x14ac:dyDescent="0.25">
      <c r="C871">
        <v>236129</v>
      </c>
      <c r="D871" s="64"/>
      <c r="E871" s="37">
        <f t="shared" si="13"/>
        <v>236129</v>
      </c>
      <c r="F871" s="64" t="s">
        <v>3954</v>
      </c>
    </row>
    <row r="872" spans="3:6" x14ac:dyDescent="0.25">
      <c r="C872">
        <v>236130</v>
      </c>
      <c r="D872" s="64"/>
      <c r="E872" s="37">
        <f t="shared" si="13"/>
        <v>236130</v>
      </c>
      <c r="F872" s="64" t="s">
        <v>3954</v>
      </c>
    </row>
    <row r="873" spans="3:6" x14ac:dyDescent="0.25">
      <c r="C873">
        <v>236131</v>
      </c>
      <c r="D873" s="64"/>
      <c r="E873" s="37">
        <f t="shared" si="13"/>
        <v>236131</v>
      </c>
      <c r="F873" s="64" t="s">
        <v>3954</v>
      </c>
    </row>
    <row r="874" spans="3:6" x14ac:dyDescent="0.25">
      <c r="C874">
        <v>236132</v>
      </c>
      <c r="D874" s="64"/>
      <c r="E874" s="37">
        <f t="shared" si="13"/>
        <v>236132</v>
      </c>
      <c r="F874" s="64" t="s">
        <v>3954</v>
      </c>
    </row>
    <row r="875" spans="3:6" x14ac:dyDescent="0.25">
      <c r="C875">
        <v>236133</v>
      </c>
      <c r="D875" s="64"/>
      <c r="E875" s="37">
        <f t="shared" si="13"/>
        <v>236133</v>
      </c>
      <c r="F875" s="64" t="s">
        <v>3954</v>
      </c>
    </row>
    <row r="876" spans="3:6" x14ac:dyDescent="0.25">
      <c r="C876">
        <v>236134</v>
      </c>
      <c r="D876" s="64"/>
      <c r="E876" s="37">
        <f t="shared" si="13"/>
        <v>236134</v>
      </c>
      <c r="F876" s="64" t="s">
        <v>3954</v>
      </c>
    </row>
    <row r="877" spans="3:6" x14ac:dyDescent="0.25">
      <c r="C877">
        <v>236135</v>
      </c>
      <c r="D877" s="64"/>
      <c r="E877" s="37">
        <f t="shared" si="13"/>
        <v>236135</v>
      </c>
      <c r="F877" s="64" t="s">
        <v>3954</v>
      </c>
    </row>
    <row r="878" spans="3:6" x14ac:dyDescent="0.25">
      <c r="C878">
        <v>236136</v>
      </c>
      <c r="D878" s="64"/>
      <c r="E878" s="37">
        <f t="shared" si="13"/>
        <v>236136</v>
      </c>
      <c r="F878" s="64" t="s">
        <v>3954</v>
      </c>
    </row>
    <row r="879" spans="3:6" x14ac:dyDescent="0.25">
      <c r="C879">
        <v>236137</v>
      </c>
      <c r="D879" s="64"/>
      <c r="E879" s="37">
        <f t="shared" si="13"/>
        <v>236137</v>
      </c>
      <c r="F879" s="64" t="s">
        <v>3954</v>
      </c>
    </row>
    <row r="880" spans="3:6" x14ac:dyDescent="0.25">
      <c r="C880">
        <v>236138</v>
      </c>
      <c r="D880" s="64"/>
      <c r="E880" s="37">
        <f t="shared" si="13"/>
        <v>236138</v>
      </c>
      <c r="F880" s="64" t="s">
        <v>3954</v>
      </c>
    </row>
    <row r="881" spans="3:6" x14ac:dyDescent="0.25">
      <c r="C881">
        <v>236139</v>
      </c>
      <c r="D881" s="64"/>
      <c r="E881" s="37">
        <f t="shared" si="13"/>
        <v>236139</v>
      </c>
      <c r="F881" s="64" t="s">
        <v>3954</v>
      </c>
    </row>
    <row r="882" spans="3:6" x14ac:dyDescent="0.25">
      <c r="C882">
        <v>236140</v>
      </c>
      <c r="D882" s="64"/>
      <c r="E882" s="37">
        <f t="shared" si="13"/>
        <v>236140</v>
      </c>
      <c r="F882" s="64" t="s">
        <v>3954</v>
      </c>
    </row>
    <row r="883" spans="3:6" x14ac:dyDescent="0.25">
      <c r="C883">
        <v>236141</v>
      </c>
      <c r="D883" s="64"/>
      <c r="E883" s="37">
        <f t="shared" si="13"/>
        <v>236141</v>
      </c>
      <c r="F883" s="64" t="s">
        <v>3954</v>
      </c>
    </row>
    <row r="884" spans="3:6" x14ac:dyDescent="0.25">
      <c r="C884">
        <v>236142</v>
      </c>
      <c r="D884" s="64"/>
      <c r="E884" s="37">
        <f t="shared" si="13"/>
        <v>236142</v>
      </c>
      <c r="F884" s="64" t="s">
        <v>3954</v>
      </c>
    </row>
    <row r="885" spans="3:6" x14ac:dyDescent="0.25">
      <c r="C885">
        <v>236145</v>
      </c>
      <c r="D885" s="64"/>
      <c r="E885" s="37">
        <f t="shared" si="13"/>
        <v>236145</v>
      </c>
      <c r="F885" s="64" t="s">
        <v>3954</v>
      </c>
    </row>
    <row r="886" spans="3:6" x14ac:dyDescent="0.25">
      <c r="C886">
        <v>236146</v>
      </c>
      <c r="D886" s="64"/>
      <c r="E886" s="37">
        <f t="shared" si="13"/>
        <v>236146</v>
      </c>
      <c r="F886" s="64" t="s">
        <v>3954</v>
      </c>
    </row>
    <row r="887" spans="3:6" x14ac:dyDescent="0.25">
      <c r="C887">
        <v>236147</v>
      </c>
      <c r="D887" s="64"/>
      <c r="E887" s="37">
        <f t="shared" si="13"/>
        <v>236147</v>
      </c>
      <c r="F887" s="64" t="s">
        <v>3954</v>
      </c>
    </row>
    <row r="888" spans="3:6" x14ac:dyDescent="0.25">
      <c r="C888">
        <v>236148</v>
      </c>
      <c r="D888" s="64"/>
      <c r="E888" s="37">
        <f t="shared" si="13"/>
        <v>236148</v>
      </c>
      <c r="F888" s="64" t="s">
        <v>3954</v>
      </c>
    </row>
    <row r="889" spans="3:6" x14ac:dyDescent="0.25">
      <c r="C889">
        <v>236149</v>
      </c>
      <c r="D889" s="64"/>
      <c r="E889" s="37">
        <f t="shared" si="13"/>
        <v>236149</v>
      </c>
      <c r="F889" s="64" t="s">
        <v>3954</v>
      </c>
    </row>
    <row r="890" spans="3:6" x14ac:dyDescent="0.25">
      <c r="C890">
        <v>236152</v>
      </c>
      <c r="D890" s="64"/>
      <c r="E890" s="37">
        <f t="shared" si="13"/>
        <v>236152</v>
      </c>
      <c r="F890" s="64" t="s">
        <v>3954</v>
      </c>
    </row>
    <row r="891" spans="3:6" x14ac:dyDescent="0.25">
      <c r="C891">
        <v>236153</v>
      </c>
      <c r="D891" s="64"/>
      <c r="E891" s="37">
        <f t="shared" si="13"/>
        <v>236153</v>
      </c>
      <c r="F891" s="64" t="s">
        <v>3954</v>
      </c>
    </row>
    <row r="892" spans="3:6" x14ac:dyDescent="0.25">
      <c r="C892">
        <v>236154</v>
      </c>
      <c r="D892" s="64"/>
      <c r="E892" s="37">
        <f t="shared" si="13"/>
        <v>236154</v>
      </c>
      <c r="F892" s="64" t="s">
        <v>3954</v>
      </c>
    </row>
    <row r="893" spans="3:6" x14ac:dyDescent="0.25">
      <c r="C893">
        <v>236155</v>
      </c>
      <c r="D893" s="64"/>
      <c r="E893" s="37">
        <f t="shared" si="13"/>
        <v>236155</v>
      </c>
      <c r="F893" s="64" t="s">
        <v>3954</v>
      </c>
    </row>
    <row r="894" spans="3:6" x14ac:dyDescent="0.25">
      <c r="C894">
        <v>236156</v>
      </c>
      <c r="D894" s="64"/>
      <c r="E894" s="37">
        <f t="shared" si="13"/>
        <v>236156</v>
      </c>
      <c r="F894" s="64" t="s">
        <v>3954</v>
      </c>
    </row>
    <row r="895" spans="3:6" x14ac:dyDescent="0.25">
      <c r="C895">
        <v>236158</v>
      </c>
      <c r="D895" s="64"/>
      <c r="E895" s="37">
        <f t="shared" si="13"/>
        <v>236158</v>
      </c>
      <c r="F895" s="64" t="s">
        <v>3954</v>
      </c>
    </row>
    <row r="896" spans="3:6" x14ac:dyDescent="0.25">
      <c r="C896">
        <v>236159</v>
      </c>
      <c r="D896" s="64"/>
      <c r="E896" s="37">
        <f t="shared" si="13"/>
        <v>236159</v>
      </c>
      <c r="F896" s="64" t="s">
        <v>3954</v>
      </c>
    </row>
    <row r="897" spans="3:6" x14ac:dyDescent="0.25">
      <c r="C897">
        <v>236160</v>
      </c>
      <c r="D897" s="64"/>
      <c r="E897" s="37">
        <f t="shared" si="13"/>
        <v>236160</v>
      </c>
      <c r="F897" s="64" t="s">
        <v>3954</v>
      </c>
    </row>
    <row r="898" spans="3:6" x14ac:dyDescent="0.25">
      <c r="C898">
        <v>236161</v>
      </c>
      <c r="D898" s="64"/>
      <c r="E898" s="37">
        <f t="shared" si="13"/>
        <v>236161</v>
      </c>
      <c r="F898" s="64" t="s">
        <v>3954</v>
      </c>
    </row>
    <row r="899" spans="3:6" x14ac:dyDescent="0.25">
      <c r="C899">
        <v>236162</v>
      </c>
      <c r="D899" s="64"/>
      <c r="E899" s="37">
        <f t="shared" si="13"/>
        <v>236162</v>
      </c>
      <c r="F899" s="64" t="s">
        <v>3954</v>
      </c>
    </row>
    <row r="900" spans="3:6" x14ac:dyDescent="0.25">
      <c r="C900">
        <v>236163</v>
      </c>
      <c r="D900" s="64"/>
      <c r="E900" s="37">
        <f t="shared" si="13"/>
        <v>236163</v>
      </c>
      <c r="F900" s="64" t="s">
        <v>3954</v>
      </c>
    </row>
    <row r="901" spans="3:6" x14ac:dyDescent="0.25">
      <c r="C901">
        <v>236165</v>
      </c>
      <c r="D901" s="64"/>
      <c r="E901" s="37">
        <f t="shared" si="13"/>
        <v>236165</v>
      </c>
      <c r="F901" s="64" t="s">
        <v>3954</v>
      </c>
    </row>
    <row r="902" spans="3:6" x14ac:dyDescent="0.25">
      <c r="C902">
        <v>236166</v>
      </c>
      <c r="D902" s="64"/>
      <c r="E902" s="37">
        <f t="shared" si="13"/>
        <v>236166</v>
      </c>
      <c r="F902" s="64" t="s">
        <v>3954</v>
      </c>
    </row>
    <row r="903" spans="3:6" x14ac:dyDescent="0.25">
      <c r="C903">
        <v>236167</v>
      </c>
      <c r="D903" s="64"/>
      <c r="E903" s="37">
        <f t="shared" ref="E903:E966" si="14">C903-D903</f>
        <v>236167</v>
      </c>
      <c r="F903" s="64" t="s">
        <v>3954</v>
      </c>
    </row>
    <row r="904" spans="3:6" x14ac:dyDescent="0.25">
      <c r="C904">
        <v>236168</v>
      </c>
      <c r="D904" s="64"/>
      <c r="E904" s="37">
        <f t="shared" si="14"/>
        <v>236168</v>
      </c>
      <c r="F904" s="64" t="s">
        <v>3954</v>
      </c>
    </row>
    <row r="905" spans="3:6" x14ac:dyDescent="0.25">
      <c r="C905">
        <v>236169</v>
      </c>
      <c r="D905" s="64"/>
      <c r="E905" s="37">
        <f t="shared" si="14"/>
        <v>236169</v>
      </c>
      <c r="F905" s="64" t="s">
        <v>3954</v>
      </c>
    </row>
    <row r="906" spans="3:6" x14ac:dyDescent="0.25">
      <c r="C906">
        <v>236170</v>
      </c>
      <c r="D906" s="64"/>
      <c r="E906" s="37">
        <f t="shared" si="14"/>
        <v>236170</v>
      </c>
      <c r="F906" s="64" t="s">
        <v>3954</v>
      </c>
    </row>
    <row r="907" spans="3:6" x14ac:dyDescent="0.25">
      <c r="C907">
        <v>236171</v>
      </c>
      <c r="D907" s="64"/>
      <c r="E907" s="37">
        <f t="shared" si="14"/>
        <v>236171</v>
      </c>
      <c r="F907" s="64" t="s">
        <v>3954</v>
      </c>
    </row>
    <row r="908" spans="3:6" x14ac:dyDescent="0.25">
      <c r="C908">
        <v>236172</v>
      </c>
      <c r="D908" s="64"/>
      <c r="E908" s="37">
        <f t="shared" si="14"/>
        <v>236172</v>
      </c>
      <c r="F908" s="64" t="s">
        <v>3954</v>
      </c>
    </row>
    <row r="909" spans="3:6" x14ac:dyDescent="0.25">
      <c r="C909">
        <v>236173</v>
      </c>
      <c r="D909" s="64"/>
      <c r="E909" s="37">
        <f t="shared" si="14"/>
        <v>236173</v>
      </c>
      <c r="F909" s="64" t="s">
        <v>3954</v>
      </c>
    </row>
    <row r="910" spans="3:6" x14ac:dyDescent="0.25">
      <c r="C910">
        <v>236174</v>
      </c>
      <c r="D910" s="64"/>
      <c r="E910" s="37">
        <f t="shared" si="14"/>
        <v>236174</v>
      </c>
      <c r="F910" s="64" t="s">
        <v>3954</v>
      </c>
    </row>
    <row r="911" spans="3:6" x14ac:dyDescent="0.25">
      <c r="C911">
        <v>236175</v>
      </c>
      <c r="D911" s="64"/>
      <c r="E911" s="37">
        <f t="shared" si="14"/>
        <v>236175</v>
      </c>
      <c r="F911" s="64" t="s">
        <v>3954</v>
      </c>
    </row>
    <row r="912" spans="3:6" x14ac:dyDescent="0.25">
      <c r="C912">
        <v>236176</v>
      </c>
      <c r="D912" s="64"/>
      <c r="E912" s="37">
        <f t="shared" si="14"/>
        <v>236176</v>
      </c>
      <c r="F912" s="64" t="s">
        <v>3954</v>
      </c>
    </row>
    <row r="913" spans="3:6" x14ac:dyDescent="0.25">
      <c r="C913">
        <v>236177</v>
      </c>
      <c r="D913" s="64"/>
      <c r="E913" s="37">
        <f t="shared" si="14"/>
        <v>236177</v>
      </c>
      <c r="F913" s="64" t="s">
        <v>3954</v>
      </c>
    </row>
    <row r="914" spans="3:6" x14ac:dyDescent="0.25">
      <c r="C914">
        <v>236179</v>
      </c>
      <c r="D914" s="64"/>
      <c r="E914" s="37">
        <f t="shared" si="14"/>
        <v>236179</v>
      </c>
      <c r="F914" s="64" t="s">
        <v>3954</v>
      </c>
    </row>
    <row r="915" spans="3:6" x14ac:dyDescent="0.25">
      <c r="C915">
        <v>236180</v>
      </c>
      <c r="D915" s="64"/>
      <c r="E915" s="37">
        <f t="shared" si="14"/>
        <v>236180</v>
      </c>
      <c r="F915" s="64" t="s">
        <v>3954</v>
      </c>
    </row>
    <row r="916" spans="3:6" x14ac:dyDescent="0.25">
      <c r="C916">
        <v>236181</v>
      </c>
      <c r="D916" s="64"/>
      <c r="E916" s="37">
        <f t="shared" si="14"/>
        <v>236181</v>
      </c>
      <c r="F916" s="64" t="s">
        <v>3954</v>
      </c>
    </row>
    <row r="917" spans="3:6" x14ac:dyDescent="0.25">
      <c r="C917">
        <v>236182</v>
      </c>
      <c r="D917" s="64"/>
      <c r="E917" s="37">
        <f t="shared" si="14"/>
        <v>236182</v>
      </c>
      <c r="F917" s="64" t="s">
        <v>3954</v>
      </c>
    </row>
    <row r="918" spans="3:6" x14ac:dyDescent="0.25">
      <c r="C918">
        <v>236183</v>
      </c>
      <c r="D918" s="64"/>
      <c r="E918" s="37">
        <f t="shared" si="14"/>
        <v>236183</v>
      </c>
      <c r="F918" s="64" t="s">
        <v>3954</v>
      </c>
    </row>
    <row r="919" spans="3:6" x14ac:dyDescent="0.25">
      <c r="C919">
        <v>236184</v>
      </c>
      <c r="D919" s="64"/>
      <c r="E919" s="37">
        <f t="shared" si="14"/>
        <v>236184</v>
      </c>
      <c r="F919" s="64" t="s">
        <v>3954</v>
      </c>
    </row>
    <row r="920" spans="3:6" x14ac:dyDescent="0.25">
      <c r="C920">
        <v>236185</v>
      </c>
      <c r="D920" s="64"/>
      <c r="E920" s="37">
        <f t="shared" si="14"/>
        <v>236185</v>
      </c>
      <c r="F920" s="64" t="s">
        <v>3954</v>
      </c>
    </row>
    <row r="921" spans="3:6" x14ac:dyDescent="0.25">
      <c r="C921">
        <v>236186</v>
      </c>
      <c r="D921" s="64"/>
      <c r="E921" s="37">
        <f t="shared" si="14"/>
        <v>236186</v>
      </c>
      <c r="F921" s="64" t="s">
        <v>3954</v>
      </c>
    </row>
    <row r="922" spans="3:6" x14ac:dyDescent="0.25">
      <c r="C922">
        <v>236187</v>
      </c>
      <c r="D922" s="64"/>
      <c r="E922" s="37">
        <f t="shared" si="14"/>
        <v>236187</v>
      </c>
      <c r="F922" s="64" t="s">
        <v>3954</v>
      </c>
    </row>
    <row r="923" spans="3:6" x14ac:dyDescent="0.25">
      <c r="C923">
        <v>236189</v>
      </c>
      <c r="D923" s="64"/>
      <c r="E923" s="37">
        <f t="shared" si="14"/>
        <v>236189</v>
      </c>
      <c r="F923" s="64" t="s">
        <v>3954</v>
      </c>
    </row>
    <row r="924" spans="3:6" x14ac:dyDescent="0.25">
      <c r="C924">
        <v>236190</v>
      </c>
      <c r="D924" s="64"/>
      <c r="E924" s="37">
        <f t="shared" si="14"/>
        <v>236190</v>
      </c>
      <c r="F924" s="64" t="s">
        <v>3954</v>
      </c>
    </row>
    <row r="925" spans="3:6" x14ac:dyDescent="0.25">
      <c r="C925">
        <v>236191</v>
      </c>
      <c r="D925" s="64"/>
      <c r="E925" s="37">
        <f t="shared" si="14"/>
        <v>236191</v>
      </c>
      <c r="F925" s="64" t="s">
        <v>3954</v>
      </c>
    </row>
    <row r="926" spans="3:6" x14ac:dyDescent="0.25">
      <c r="C926">
        <v>236192</v>
      </c>
      <c r="D926" s="64"/>
      <c r="E926" s="37">
        <f t="shared" si="14"/>
        <v>236192</v>
      </c>
      <c r="F926" s="64" t="s">
        <v>3954</v>
      </c>
    </row>
    <row r="927" spans="3:6" x14ac:dyDescent="0.25">
      <c r="C927">
        <v>236193</v>
      </c>
      <c r="D927" s="64"/>
      <c r="E927" s="37">
        <f t="shared" si="14"/>
        <v>236193</v>
      </c>
      <c r="F927" s="64" t="s">
        <v>3954</v>
      </c>
    </row>
    <row r="928" spans="3:6" x14ac:dyDescent="0.25">
      <c r="C928">
        <v>236194</v>
      </c>
      <c r="D928" s="64"/>
      <c r="E928" s="37">
        <f t="shared" si="14"/>
        <v>236194</v>
      </c>
      <c r="F928" s="64" t="s">
        <v>3954</v>
      </c>
    </row>
    <row r="929" spans="3:6" x14ac:dyDescent="0.25">
      <c r="C929">
        <v>236195</v>
      </c>
      <c r="D929" s="64"/>
      <c r="E929" s="37">
        <f t="shared" si="14"/>
        <v>236195</v>
      </c>
      <c r="F929" s="64" t="s">
        <v>3954</v>
      </c>
    </row>
    <row r="930" spans="3:6" x14ac:dyDescent="0.25">
      <c r="C930">
        <v>236196</v>
      </c>
      <c r="D930" s="64"/>
      <c r="E930" s="37">
        <f t="shared" si="14"/>
        <v>236196</v>
      </c>
      <c r="F930" s="64" t="s">
        <v>3954</v>
      </c>
    </row>
    <row r="931" spans="3:6" x14ac:dyDescent="0.25">
      <c r="C931">
        <v>236197</v>
      </c>
      <c r="D931" s="64"/>
      <c r="E931" s="37">
        <f t="shared" si="14"/>
        <v>236197</v>
      </c>
      <c r="F931" s="64" t="s">
        <v>3954</v>
      </c>
    </row>
    <row r="932" spans="3:6" x14ac:dyDescent="0.25">
      <c r="C932">
        <v>236198</v>
      </c>
      <c r="D932" s="64"/>
      <c r="E932" s="37">
        <f t="shared" si="14"/>
        <v>236198</v>
      </c>
      <c r="F932" s="64" t="s">
        <v>3954</v>
      </c>
    </row>
    <row r="933" spans="3:6" x14ac:dyDescent="0.25">
      <c r="C933">
        <v>236199</v>
      </c>
      <c r="D933" s="64"/>
      <c r="E933" s="37">
        <f t="shared" si="14"/>
        <v>236199</v>
      </c>
      <c r="F933" s="64" t="s">
        <v>3954</v>
      </c>
    </row>
    <row r="934" spans="3:6" x14ac:dyDescent="0.25">
      <c r="C934">
        <v>236200</v>
      </c>
      <c r="D934" s="64"/>
      <c r="E934" s="37">
        <f t="shared" si="14"/>
        <v>236200</v>
      </c>
      <c r="F934" s="64" t="s">
        <v>3954</v>
      </c>
    </row>
    <row r="935" spans="3:6" x14ac:dyDescent="0.25">
      <c r="C935">
        <v>236213</v>
      </c>
      <c r="D935" s="64"/>
      <c r="E935" s="37">
        <f t="shared" si="14"/>
        <v>236213</v>
      </c>
      <c r="F935" s="64" t="s">
        <v>3954</v>
      </c>
    </row>
    <row r="936" spans="3:6" x14ac:dyDescent="0.25">
      <c r="C936">
        <v>236214</v>
      </c>
      <c r="D936" s="64"/>
      <c r="E936" s="37">
        <f t="shared" si="14"/>
        <v>236214</v>
      </c>
      <c r="F936" s="64" t="s">
        <v>3954</v>
      </c>
    </row>
    <row r="937" spans="3:6" x14ac:dyDescent="0.25">
      <c r="C937">
        <v>236215</v>
      </c>
      <c r="D937" s="64"/>
      <c r="E937" s="37">
        <f t="shared" si="14"/>
        <v>236215</v>
      </c>
      <c r="F937" s="64" t="s">
        <v>3954</v>
      </c>
    </row>
    <row r="938" spans="3:6" x14ac:dyDescent="0.25">
      <c r="C938">
        <v>236217</v>
      </c>
      <c r="D938" s="64"/>
      <c r="E938" s="37">
        <f t="shared" si="14"/>
        <v>236217</v>
      </c>
      <c r="F938" s="64" t="s">
        <v>3954</v>
      </c>
    </row>
    <row r="939" spans="3:6" x14ac:dyDescent="0.25">
      <c r="C939">
        <v>236218</v>
      </c>
      <c r="D939" s="64"/>
      <c r="E939" s="37">
        <f t="shared" si="14"/>
        <v>236218</v>
      </c>
      <c r="F939" s="64" t="s">
        <v>3954</v>
      </c>
    </row>
    <row r="940" spans="3:6" x14ac:dyDescent="0.25">
      <c r="C940">
        <v>236225</v>
      </c>
      <c r="D940" s="64"/>
      <c r="E940" s="37">
        <f t="shared" si="14"/>
        <v>236225</v>
      </c>
      <c r="F940" s="64" t="s">
        <v>3954</v>
      </c>
    </row>
    <row r="941" spans="3:6" x14ac:dyDescent="0.25">
      <c r="C941">
        <v>236226</v>
      </c>
      <c r="D941" s="64"/>
      <c r="E941" s="37">
        <f t="shared" si="14"/>
        <v>236226</v>
      </c>
      <c r="F941" s="64" t="s">
        <v>3954</v>
      </c>
    </row>
    <row r="942" spans="3:6" x14ac:dyDescent="0.25">
      <c r="C942">
        <v>236229</v>
      </c>
      <c r="D942" s="64"/>
      <c r="E942" s="37">
        <f t="shared" si="14"/>
        <v>236229</v>
      </c>
      <c r="F942" s="64" t="s">
        <v>3954</v>
      </c>
    </row>
    <row r="943" spans="3:6" x14ac:dyDescent="0.25">
      <c r="C943">
        <v>236230</v>
      </c>
      <c r="D943" s="64"/>
      <c r="E943" s="37">
        <f t="shared" si="14"/>
        <v>236230</v>
      </c>
      <c r="F943" s="64" t="s">
        <v>3954</v>
      </c>
    </row>
    <row r="944" spans="3:6" x14ac:dyDescent="0.25">
      <c r="C944">
        <v>236232</v>
      </c>
      <c r="D944" s="64"/>
      <c r="E944" s="37">
        <f t="shared" si="14"/>
        <v>236232</v>
      </c>
      <c r="F944" s="64" t="s">
        <v>3954</v>
      </c>
    </row>
    <row r="945" spans="3:6" x14ac:dyDescent="0.25">
      <c r="C945">
        <v>236995</v>
      </c>
      <c r="D945" s="64"/>
      <c r="E945" s="37">
        <f t="shared" si="14"/>
        <v>236995</v>
      </c>
      <c r="F945" s="64" t="s">
        <v>3954</v>
      </c>
    </row>
    <row r="946" spans="3:6" x14ac:dyDescent="0.25">
      <c r="C946">
        <v>236998</v>
      </c>
      <c r="D946" s="64"/>
      <c r="E946" s="37">
        <f t="shared" si="14"/>
        <v>236998</v>
      </c>
      <c r="F946" s="64" t="s">
        <v>3954</v>
      </c>
    </row>
    <row r="947" spans="3:6" x14ac:dyDescent="0.25">
      <c r="C947">
        <v>236999</v>
      </c>
      <c r="D947" s="64"/>
      <c r="E947" s="37">
        <f t="shared" si="14"/>
        <v>236999</v>
      </c>
      <c r="F947" s="64" t="s">
        <v>3954</v>
      </c>
    </row>
    <row r="948" spans="3:6" x14ac:dyDescent="0.25">
      <c r="C948">
        <v>237026</v>
      </c>
      <c r="D948" s="64"/>
      <c r="E948" s="37">
        <f t="shared" si="14"/>
        <v>237026</v>
      </c>
      <c r="F948" t="s">
        <v>3955</v>
      </c>
    </row>
    <row r="949" spans="3:6" x14ac:dyDescent="0.25">
      <c r="C949">
        <v>237032</v>
      </c>
      <c r="D949" s="64"/>
      <c r="E949" s="37">
        <f t="shared" si="14"/>
        <v>237032</v>
      </c>
      <c r="F949" s="64" t="s">
        <v>3955</v>
      </c>
    </row>
    <row r="950" spans="3:6" x14ac:dyDescent="0.25">
      <c r="C950">
        <v>237067</v>
      </c>
      <c r="D950" s="64"/>
      <c r="E950" s="37">
        <f t="shared" si="14"/>
        <v>237067</v>
      </c>
      <c r="F950" s="64" t="s">
        <v>3955</v>
      </c>
    </row>
    <row r="951" spans="3:6" x14ac:dyDescent="0.25">
      <c r="C951">
        <v>237072</v>
      </c>
      <c r="D951" s="64"/>
      <c r="E951" s="37">
        <f t="shared" si="14"/>
        <v>237072</v>
      </c>
      <c r="F951" s="64" t="s">
        <v>3955</v>
      </c>
    </row>
    <row r="952" spans="3:6" x14ac:dyDescent="0.25">
      <c r="C952">
        <v>237073</v>
      </c>
      <c r="D952" s="64"/>
      <c r="E952" s="37">
        <f t="shared" si="14"/>
        <v>237073</v>
      </c>
      <c r="F952" s="64" t="s">
        <v>3955</v>
      </c>
    </row>
    <row r="953" spans="3:6" x14ac:dyDescent="0.25">
      <c r="C953">
        <v>237074</v>
      </c>
      <c r="D953" s="64"/>
      <c r="E953" s="37">
        <f t="shared" si="14"/>
        <v>237074</v>
      </c>
      <c r="F953" s="64" t="s">
        <v>3955</v>
      </c>
    </row>
    <row r="954" spans="3:6" x14ac:dyDescent="0.25">
      <c r="C954">
        <v>237075</v>
      </c>
      <c r="D954" s="64"/>
      <c r="E954" s="37">
        <f t="shared" si="14"/>
        <v>237075</v>
      </c>
      <c r="F954" s="64" t="s">
        <v>3955</v>
      </c>
    </row>
    <row r="955" spans="3:6" x14ac:dyDescent="0.25">
      <c r="C955">
        <v>237076</v>
      </c>
      <c r="D955" s="64"/>
      <c r="E955" s="37">
        <f t="shared" si="14"/>
        <v>237076</v>
      </c>
      <c r="F955" s="64" t="s">
        <v>3955</v>
      </c>
    </row>
    <row r="956" spans="3:6" x14ac:dyDescent="0.25">
      <c r="C956">
        <v>237078</v>
      </c>
      <c r="D956" s="64"/>
      <c r="E956" s="37">
        <f t="shared" si="14"/>
        <v>237078</v>
      </c>
      <c r="F956" s="64" t="s">
        <v>3955</v>
      </c>
    </row>
    <row r="957" spans="3:6" x14ac:dyDescent="0.25">
      <c r="C957">
        <v>237079</v>
      </c>
      <c r="D957" s="64"/>
      <c r="E957" s="37">
        <f t="shared" si="14"/>
        <v>237079</v>
      </c>
      <c r="F957" s="64" t="s">
        <v>3955</v>
      </c>
    </row>
    <row r="958" spans="3:6" x14ac:dyDescent="0.25">
      <c r="C958">
        <v>237080</v>
      </c>
      <c r="D958" s="64"/>
      <c r="E958" s="37">
        <f t="shared" si="14"/>
        <v>237080</v>
      </c>
      <c r="F958" s="64" t="s">
        <v>3955</v>
      </c>
    </row>
    <row r="959" spans="3:6" x14ac:dyDescent="0.25">
      <c r="C959">
        <v>237081</v>
      </c>
      <c r="D959" s="64"/>
      <c r="E959" s="37">
        <f t="shared" si="14"/>
        <v>237081</v>
      </c>
      <c r="F959" s="64" t="s">
        <v>3955</v>
      </c>
    </row>
    <row r="960" spans="3:6" x14ac:dyDescent="0.25">
      <c r="C960">
        <v>237085</v>
      </c>
      <c r="D960" s="64"/>
      <c r="E960" s="37">
        <f t="shared" si="14"/>
        <v>237085</v>
      </c>
      <c r="F960" s="64" t="s">
        <v>3955</v>
      </c>
    </row>
    <row r="961" spans="3:6" x14ac:dyDescent="0.25">
      <c r="C961">
        <v>237086</v>
      </c>
      <c r="D961" s="64"/>
      <c r="E961" s="37">
        <f t="shared" si="14"/>
        <v>237086</v>
      </c>
      <c r="F961" s="64" t="s">
        <v>3955</v>
      </c>
    </row>
    <row r="962" spans="3:6" x14ac:dyDescent="0.25">
      <c r="C962">
        <v>237087</v>
      </c>
      <c r="D962" s="64"/>
      <c r="E962" s="37">
        <f t="shared" si="14"/>
        <v>237087</v>
      </c>
      <c r="F962" s="64" t="s">
        <v>3955</v>
      </c>
    </row>
    <row r="963" spans="3:6" x14ac:dyDescent="0.25">
      <c r="C963">
        <v>237088</v>
      </c>
      <c r="D963" s="64"/>
      <c r="E963" s="37">
        <f t="shared" si="14"/>
        <v>237088</v>
      </c>
      <c r="F963" s="64" t="s">
        <v>3955</v>
      </c>
    </row>
    <row r="964" spans="3:6" x14ac:dyDescent="0.25">
      <c r="C964">
        <v>237089</v>
      </c>
      <c r="D964" s="64"/>
      <c r="E964" s="37">
        <f t="shared" si="14"/>
        <v>237089</v>
      </c>
      <c r="F964" s="64" t="s">
        <v>3955</v>
      </c>
    </row>
    <row r="965" spans="3:6" x14ac:dyDescent="0.25">
      <c r="C965">
        <v>237091</v>
      </c>
      <c r="D965" s="64"/>
      <c r="E965" s="37">
        <f t="shared" si="14"/>
        <v>237091</v>
      </c>
      <c r="F965" s="64" t="s">
        <v>3955</v>
      </c>
    </row>
    <row r="966" spans="3:6" x14ac:dyDescent="0.25">
      <c r="C966">
        <v>237093</v>
      </c>
      <c r="D966" s="64"/>
      <c r="E966" s="37">
        <f t="shared" si="14"/>
        <v>237093</v>
      </c>
      <c r="F966" s="64" t="s">
        <v>3955</v>
      </c>
    </row>
    <row r="967" spans="3:6" x14ac:dyDescent="0.25">
      <c r="C967">
        <v>237094</v>
      </c>
      <c r="D967" s="64"/>
      <c r="E967" s="37">
        <f t="shared" ref="E967:E1030" si="15">C967-D967</f>
        <v>237094</v>
      </c>
      <c r="F967" s="64" t="s">
        <v>3955</v>
      </c>
    </row>
    <row r="968" spans="3:6" x14ac:dyDescent="0.25">
      <c r="C968">
        <v>237095</v>
      </c>
      <c r="D968" s="64"/>
      <c r="E968" s="37">
        <f t="shared" si="15"/>
        <v>237095</v>
      </c>
      <c r="F968" s="64" t="s">
        <v>3955</v>
      </c>
    </row>
    <row r="969" spans="3:6" x14ac:dyDescent="0.25">
      <c r="C969">
        <v>237097</v>
      </c>
      <c r="D969" s="64"/>
      <c r="E969" s="37">
        <f t="shared" si="15"/>
        <v>237097</v>
      </c>
      <c r="F969" s="64" t="s">
        <v>3955</v>
      </c>
    </row>
    <row r="970" spans="3:6" x14ac:dyDescent="0.25">
      <c r="C970">
        <v>237098</v>
      </c>
      <c r="D970" s="64"/>
      <c r="E970" s="37">
        <f t="shared" si="15"/>
        <v>237098</v>
      </c>
      <c r="F970" s="64" t="s">
        <v>3955</v>
      </c>
    </row>
    <row r="971" spans="3:6" x14ac:dyDescent="0.25">
      <c r="C971">
        <v>237099</v>
      </c>
      <c r="D971" s="64"/>
      <c r="E971" s="37">
        <f t="shared" si="15"/>
        <v>237099</v>
      </c>
      <c r="F971" s="64" t="s">
        <v>3955</v>
      </c>
    </row>
    <row r="972" spans="3:6" x14ac:dyDescent="0.25">
      <c r="C972">
        <v>237100</v>
      </c>
      <c r="D972" s="64"/>
      <c r="E972" s="37">
        <f t="shared" si="15"/>
        <v>237100</v>
      </c>
      <c r="F972" s="64" t="s">
        <v>3955</v>
      </c>
    </row>
    <row r="973" spans="3:6" x14ac:dyDescent="0.25">
      <c r="C973">
        <v>237101</v>
      </c>
      <c r="D973" s="64"/>
      <c r="E973" s="37">
        <f t="shared" si="15"/>
        <v>237101</v>
      </c>
      <c r="F973" s="64" t="s">
        <v>3955</v>
      </c>
    </row>
    <row r="974" spans="3:6" x14ac:dyDescent="0.25">
      <c r="C974">
        <v>237102</v>
      </c>
      <c r="D974" s="64"/>
      <c r="E974" s="37">
        <f t="shared" si="15"/>
        <v>237102</v>
      </c>
      <c r="F974" s="64" t="s">
        <v>3955</v>
      </c>
    </row>
    <row r="975" spans="3:6" x14ac:dyDescent="0.25">
      <c r="C975">
        <v>237103</v>
      </c>
      <c r="D975" s="64"/>
      <c r="E975" s="37">
        <f t="shared" si="15"/>
        <v>237103</v>
      </c>
      <c r="F975" s="64" t="s">
        <v>3955</v>
      </c>
    </row>
    <row r="976" spans="3:6" x14ac:dyDescent="0.25">
      <c r="C976">
        <v>237104</v>
      </c>
      <c r="D976" s="64"/>
      <c r="E976" s="37">
        <f t="shared" si="15"/>
        <v>237104</v>
      </c>
      <c r="F976" s="64" t="s">
        <v>3955</v>
      </c>
    </row>
    <row r="977" spans="3:6" x14ac:dyDescent="0.25">
      <c r="C977">
        <v>237105</v>
      </c>
      <c r="D977" s="64"/>
      <c r="E977" s="37">
        <f t="shared" si="15"/>
        <v>237105</v>
      </c>
      <c r="F977" s="64" t="s">
        <v>3955</v>
      </c>
    </row>
    <row r="978" spans="3:6" x14ac:dyDescent="0.25">
      <c r="C978">
        <v>237106</v>
      </c>
      <c r="D978" s="64"/>
      <c r="E978" s="37">
        <f t="shared" si="15"/>
        <v>237106</v>
      </c>
      <c r="F978" s="64" t="s">
        <v>3955</v>
      </c>
    </row>
    <row r="979" spans="3:6" x14ac:dyDescent="0.25">
      <c r="C979">
        <v>237107</v>
      </c>
      <c r="D979" s="64"/>
      <c r="E979" s="37">
        <f t="shared" si="15"/>
        <v>237107</v>
      </c>
      <c r="F979" s="64" t="s">
        <v>3955</v>
      </c>
    </row>
    <row r="980" spans="3:6" x14ac:dyDescent="0.25">
      <c r="C980">
        <v>237108</v>
      </c>
      <c r="D980" s="64"/>
      <c r="E980" s="37">
        <f t="shared" si="15"/>
        <v>237108</v>
      </c>
      <c r="F980" s="64" t="s">
        <v>3955</v>
      </c>
    </row>
    <row r="981" spans="3:6" x14ac:dyDescent="0.25">
      <c r="C981">
        <v>237109</v>
      </c>
      <c r="D981" s="64"/>
      <c r="E981" s="37">
        <f t="shared" si="15"/>
        <v>237109</v>
      </c>
      <c r="F981" s="64" t="s">
        <v>3955</v>
      </c>
    </row>
    <row r="982" spans="3:6" x14ac:dyDescent="0.25">
      <c r="C982">
        <v>237110</v>
      </c>
      <c r="D982" s="64"/>
      <c r="E982" s="37">
        <f t="shared" si="15"/>
        <v>237110</v>
      </c>
      <c r="F982" s="64" t="s">
        <v>3955</v>
      </c>
    </row>
    <row r="983" spans="3:6" x14ac:dyDescent="0.25">
      <c r="C983">
        <v>237112</v>
      </c>
      <c r="D983" s="64"/>
      <c r="E983" s="37">
        <f t="shared" si="15"/>
        <v>237112</v>
      </c>
      <c r="F983" s="64" t="s">
        <v>3955</v>
      </c>
    </row>
    <row r="984" spans="3:6" x14ac:dyDescent="0.25">
      <c r="C984">
        <v>237113</v>
      </c>
      <c r="D984" s="64"/>
      <c r="E984" s="37">
        <f t="shared" si="15"/>
        <v>237113</v>
      </c>
      <c r="F984" s="64" t="s">
        <v>3955</v>
      </c>
    </row>
    <row r="985" spans="3:6" x14ac:dyDescent="0.25">
      <c r="C985">
        <v>237114</v>
      </c>
      <c r="D985" s="64"/>
      <c r="E985" s="37">
        <f t="shared" si="15"/>
        <v>237114</v>
      </c>
      <c r="F985" s="64" t="s">
        <v>3955</v>
      </c>
    </row>
    <row r="986" spans="3:6" x14ac:dyDescent="0.25">
      <c r="C986">
        <v>237115</v>
      </c>
      <c r="D986" s="64"/>
      <c r="E986" s="37">
        <f t="shared" si="15"/>
        <v>237115</v>
      </c>
      <c r="F986" s="64" t="s">
        <v>3955</v>
      </c>
    </row>
    <row r="987" spans="3:6" x14ac:dyDescent="0.25">
      <c r="C987">
        <v>237116</v>
      </c>
      <c r="D987" s="64"/>
      <c r="E987" s="37">
        <f t="shared" si="15"/>
        <v>237116</v>
      </c>
      <c r="F987" s="64" t="s">
        <v>3955</v>
      </c>
    </row>
    <row r="988" spans="3:6" x14ac:dyDescent="0.25">
      <c r="C988">
        <v>237401</v>
      </c>
      <c r="D988" s="64"/>
      <c r="E988" s="37">
        <f t="shared" si="15"/>
        <v>237401</v>
      </c>
      <c r="F988" s="64" t="s">
        <v>3955</v>
      </c>
    </row>
    <row r="989" spans="3:6" x14ac:dyDescent="0.25">
      <c r="C989">
        <v>237402</v>
      </c>
      <c r="D989" s="64"/>
      <c r="E989" s="37">
        <f t="shared" si="15"/>
        <v>237402</v>
      </c>
      <c r="F989" s="64" t="s">
        <v>3955</v>
      </c>
    </row>
    <row r="990" spans="3:6" x14ac:dyDescent="0.25">
      <c r="C990">
        <v>237999</v>
      </c>
      <c r="D990" s="64"/>
      <c r="E990" s="37">
        <f t="shared" si="15"/>
        <v>237999</v>
      </c>
      <c r="F990" t="s">
        <v>3950</v>
      </c>
    </row>
    <row r="991" spans="3:6" x14ac:dyDescent="0.25">
      <c r="C991">
        <v>238000</v>
      </c>
      <c r="D991">
        <v>238000</v>
      </c>
      <c r="E991" s="37">
        <f t="shared" si="15"/>
        <v>0</v>
      </c>
    </row>
    <row r="992" spans="3:6" x14ac:dyDescent="0.25">
      <c r="C992">
        <v>239001</v>
      </c>
      <c r="D992">
        <v>239001</v>
      </c>
      <c r="E992" s="37">
        <f t="shared" si="15"/>
        <v>0</v>
      </c>
    </row>
    <row r="993" spans="3:6" x14ac:dyDescent="0.25">
      <c r="C993">
        <v>241001</v>
      </c>
      <c r="D993" s="64"/>
      <c r="E993" s="37">
        <f t="shared" si="15"/>
        <v>241001</v>
      </c>
      <c r="F993" s="35" t="s">
        <v>3953</v>
      </c>
    </row>
    <row r="994" spans="3:6" x14ac:dyDescent="0.25">
      <c r="C994">
        <v>241002</v>
      </c>
      <c r="D994" s="64"/>
      <c r="E994" s="37">
        <f t="shared" si="15"/>
        <v>241002</v>
      </c>
      <c r="F994" s="35" t="s">
        <v>3953</v>
      </c>
    </row>
    <row r="995" spans="3:6" x14ac:dyDescent="0.25">
      <c r="C995">
        <v>241003</v>
      </c>
      <c r="D995" s="64"/>
      <c r="E995" s="37">
        <f t="shared" si="15"/>
        <v>241003</v>
      </c>
      <c r="F995" s="35" t="s">
        <v>3953</v>
      </c>
    </row>
    <row r="996" spans="3:6" x14ac:dyDescent="0.25">
      <c r="C996">
        <v>241006</v>
      </c>
      <c r="D996" s="64"/>
      <c r="E996" s="37">
        <f t="shared" si="15"/>
        <v>241006</v>
      </c>
      <c r="F996" s="35" t="s">
        <v>3953</v>
      </c>
    </row>
    <row r="997" spans="3:6" x14ac:dyDescent="0.25">
      <c r="C997">
        <v>241007</v>
      </c>
      <c r="D997" s="64"/>
      <c r="E997" s="37">
        <f t="shared" si="15"/>
        <v>241007</v>
      </c>
      <c r="F997" s="35" t="s">
        <v>3953</v>
      </c>
    </row>
    <row r="998" spans="3:6" x14ac:dyDescent="0.25">
      <c r="C998">
        <v>241011</v>
      </c>
      <c r="D998" s="64"/>
      <c r="E998" s="37">
        <f t="shared" si="15"/>
        <v>241011</v>
      </c>
      <c r="F998" s="35" t="s">
        <v>3953</v>
      </c>
    </row>
    <row r="999" spans="3:6" x14ac:dyDescent="0.25">
      <c r="C999">
        <v>241012</v>
      </c>
      <c r="D999" s="64"/>
      <c r="E999" s="37">
        <f t="shared" si="15"/>
        <v>241012</v>
      </c>
      <c r="F999" s="35" t="s">
        <v>3953</v>
      </c>
    </row>
    <row r="1000" spans="3:6" x14ac:dyDescent="0.25">
      <c r="C1000">
        <v>241013</v>
      </c>
      <c r="D1000" s="64"/>
      <c r="E1000" s="37">
        <f t="shared" si="15"/>
        <v>241013</v>
      </c>
      <c r="F1000" s="35" t="s">
        <v>3953</v>
      </c>
    </row>
    <row r="1001" spans="3:6" x14ac:dyDescent="0.25">
      <c r="C1001">
        <v>241023</v>
      </c>
      <c r="D1001" s="64"/>
      <c r="E1001" s="37">
        <f t="shared" si="15"/>
        <v>241023</v>
      </c>
      <c r="F1001" s="35" t="s">
        <v>3953</v>
      </c>
    </row>
    <row r="1002" spans="3:6" x14ac:dyDescent="0.25">
      <c r="C1002">
        <v>241030</v>
      </c>
      <c r="D1002" s="64"/>
      <c r="E1002" s="37">
        <f t="shared" si="15"/>
        <v>241030</v>
      </c>
      <c r="F1002" s="35" t="s">
        <v>3953</v>
      </c>
    </row>
    <row r="1003" spans="3:6" x14ac:dyDescent="0.25">
      <c r="C1003">
        <v>241031</v>
      </c>
      <c r="D1003" s="64"/>
      <c r="E1003" s="37">
        <f t="shared" si="15"/>
        <v>241031</v>
      </c>
      <c r="F1003" s="35" t="s">
        <v>3953</v>
      </c>
    </row>
    <row r="1004" spans="3:6" x14ac:dyDescent="0.25">
      <c r="C1004">
        <v>241041</v>
      </c>
      <c r="D1004" s="64"/>
      <c r="E1004" s="37">
        <f t="shared" si="15"/>
        <v>241041</v>
      </c>
      <c r="F1004" s="35" t="s">
        <v>3953</v>
      </c>
    </row>
    <row r="1005" spans="3:6" x14ac:dyDescent="0.25">
      <c r="C1005">
        <v>241101</v>
      </c>
      <c r="D1005" s="64"/>
      <c r="E1005" s="37">
        <f t="shared" si="15"/>
        <v>241101</v>
      </c>
      <c r="F1005" s="35" t="s">
        <v>3956</v>
      </c>
    </row>
    <row r="1006" spans="3:6" x14ac:dyDescent="0.25">
      <c r="C1006">
        <v>241102</v>
      </c>
      <c r="D1006" s="64"/>
      <c r="E1006" s="37">
        <f t="shared" si="15"/>
        <v>241102</v>
      </c>
      <c r="F1006" s="35" t="s">
        <v>3956</v>
      </c>
    </row>
    <row r="1007" spans="3:6" x14ac:dyDescent="0.25">
      <c r="C1007">
        <v>241103</v>
      </c>
      <c r="D1007" s="64"/>
      <c r="E1007" s="37">
        <f t="shared" si="15"/>
        <v>241103</v>
      </c>
      <c r="F1007" s="35" t="s">
        <v>3956</v>
      </c>
    </row>
    <row r="1008" spans="3:6" x14ac:dyDescent="0.25">
      <c r="C1008">
        <v>241104</v>
      </c>
      <c r="D1008" s="64"/>
      <c r="E1008" s="37">
        <f t="shared" si="15"/>
        <v>241104</v>
      </c>
      <c r="F1008" s="35" t="s">
        <v>3956</v>
      </c>
    </row>
    <row r="1009" spans="3:6" x14ac:dyDescent="0.25">
      <c r="C1009">
        <v>241105</v>
      </c>
      <c r="D1009" s="64"/>
      <c r="E1009" s="37">
        <f t="shared" si="15"/>
        <v>241105</v>
      </c>
      <c r="F1009" s="35" t="s">
        <v>3956</v>
      </c>
    </row>
    <row r="1010" spans="3:6" x14ac:dyDescent="0.25">
      <c r="C1010">
        <v>241107</v>
      </c>
      <c r="D1010" s="64"/>
      <c r="E1010" s="37">
        <f t="shared" si="15"/>
        <v>241107</v>
      </c>
      <c r="F1010" s="35" t="s">
        <v>3956</v>
      </c>
    </row>
    <row r="1011" spans="3:6" x14ac:dyDescent="0.25">
      <c r="C1011">
        <v>241108</v>
      </c>
      <c r="D1011" s="64"/>
      <c r="E1011" s="37">
        <f t="shared" si="15"/>
        <v>241108</v>
      </c>
      <c r="F1011" s="35" t="s">
        <v>3956</v>
      </c>
    </row>
    <row r="1012" spans="3:6" x14ac:dyDescent="0.25">
      <c r="C1012">
        <v>241109</v>
      </c>
      <c r="D1012" s="64"/>
      <c r="E1012" s="37">
        <f t="shared" si="15"/>
        <v>241109</v>
      </c>
      <c r="F1012" s="35" t="s">
        <v>3956</v>
      </c>
    </row>
    <row r="1013" spans="3:6" x14ac:dyDescent="0.25">
      <c r="C1013">
        <v>241110</v>
      </c>
      <c r="D1013" s="64"/>
      <c r="E1013" s="37">
        <f t="shared" si="15"/>
        <v>241110</v>
      </c>
      <c r="F1013" s="35" t="s">
        <v>3956</v>
      </c>
    </row>
    <row r="1014" spans="3:6" x14ac:dyDescent="0.25">
      <c r="C1014">
        <v>241111</v>
      </c>
      <c r="D1014" s="64"/>
      <c r="E1014" s="37">
        <f t="shared" si="15"/>
        <v>241111</v>
      </c>
      <c r="F1014" s="35" t="s">
        <v>3956</v>
      </c>
    </row>
    <row r="1015" spans="3:6" x14ac:dyDescent="0.25">
      <c r="C1015">
        <v>241112</v>
      </c>
      <c r="D1015" s="64"/>
      <c r="E1015" s="37">
        <f t="shared" si="15"/>
        <v>241112</v>
      </c>
      <c r="F1015" s="35" t="s">
        <v>3956</v>
      </c>
    </row>
    <row r="1016" spans="3:6" x14ac:dyDescent="0.25">
      <c r="C1016">
        <v>241113</v>
      </c>
      <c r="D1016" s="64"/>
      <c r="E1016" s="37">
        <f t="shared" si="15"/>
        <v>241113</v>
      </c>
      <c r="F1016" s="35" t="s">
        <v>3956</v>
      </c>
    </row>
    <row r="1017" spans="3:6" x14ac:dyDescent="0.25">
      <c r="C1017">
        <v>241114</v>
      </c>
      <c r="D1017" s="64"/>
      <c r="E1017" s="37">
        <f t="shared" si="15"/>
        <v>241114</v>
      </c>
      <c r="F1017" s="35" t="s">
        <v>3956</v>
      </c>
    </row>
    <row r="1018" spans="3:6" x14ac:dyDescent="0.25">
      <c r="C1018">
        <v>241115</v>
      </c>
      <c r="D1018" s="64"/>
      <c r="E1018" s="37">
        <f t="shared" si="15"/>
        <v>241115</v>
      </c>
      <c r="F1018" s="35" t="s">
        <v>3956</v>
      </c>
    </row>
    <row r="1019" spans="3:6" x14ac:dyDescent="0.25">
      <c r="C1019">
        <v>241117</v>
      </c>
      <c r="D1019" s="64"/>
      <c r="E1019" s="37">
        <f t="shared" si="15"/>
        <v>241117</v>
      </c>
      <c r="F1019" s="35" t="s">
        <v>3956</v>
      </c>
    </row>
    <row r="1020" spans="3:6" x14ac:dyDescent="0.25">
      <c r="C1020">
        <v>241118</v>
      </c>
      <c r="D1020" s="64"/>
      <c r="E1020" s="37">
        <f t="shared" si="15"/>
        <v>241118</v>
      </c>
      <c r="F1020" s="35" t="s">
        <v>3956</v>
      </c>
    </row>
    <row r="1021" spans="3:6" x14ac:dyDescent="0.25">
      <c r="C1021">
        <v>241119</v>
      </c>
      <c r="D1021" s="64"/>
      <c r="E1021" s="37">
        <f t="shared" si="15"/>
        <v>241119</v>
      </c>
      <c r="F1021" s="35" t="s">
        <v>3956</v>
      </c>
    </row>
    <row r="1022" spans="3:6" x14ac:dyDescent="0.25">
      <c r="C1022">
        <v>241120</v>
      </c>
      <c r="D1022" s="64"/>
      <c r="E1022" s="37">
        <f t="shared" si="15"/>
        <v>241120</v>
      </c>
      <c r="F1022" s="35" t="s">
        <v>3956</v>
      </c>
    </row>
    <row r="1023" spans="3:6" x14ac:dyDescent="0.25">
      <c r="C1023">
        <v>241121</v>
      </c>
      <c r="D1023" s="64"/>
      <c r="E1023" s="37">
        <f t="shared" si="15"/>
        <v>241121</v>
      </c>
      <c r="F1023" s="35" t="s">
        <v>3956</v>
      </c>
    </row>
    <row r="1024" spans="3:6" x14ac:dyDescent="0.25">
      <c r="C1024">
        <v>241122</v>
      </c>
      <c r="D1024" s="64"/>
      <c r="E1024" s="37">
        <f t="shared" si="15"/>
        <v>241122</v>
      </c>
      <c r="F1024" s="35" t="s">
        <v>3956</v>
      </c>
    </row>
    <row r="1025" spans="3:6" x14ac:dyDescent="0.25">
      <c r="C1025">
        <v>241123</v>
      </c>
      <c r="D1025" s="64"/>
      <c r="E1025" s="37">
        <f t="shared" si="15"/>
        <v>241123</v>
      </c>
      <c r="F1025" s="35" t="s">
        <v>3956</v>
      </c>
    </row>
    <row r="1026" spans="3:6" x14ac:dyDescent="0.25">
      <c r="C1026">
        <v>241124</v>
      </c>
      <c r="D1026" s="64"/>
      <c r="E1026" s="37">
        <f t="shared" si="15"/>
        <v>241124</v>
      </c>
      <c r="F1026" s="35" t="s">
        <v>3956</v>
      </c>
    </row>
    <row r="1027" spans="3:6" x14ac:dyDescent="0.25">
      <c r="C1027">
        <v>241128</v>
      </c>
      <c r="D1027" s="64"/>
      <c r="E1027" s="37">
        <f t="shared" si="15"/>
        <v>241128</v>
      </c>
      <c r="F1027" s="35" t="s">
        <v>3956</v>
      </c>
    </row>
    <row r="1028" spans="3:6" x14ac:dyDescent="0.25">
      <c r="C1028">
        <v>241129</v>
      </c>
      <c r="D1028" s="64"/>
      <c r="E1028" s="37">
        <f t="shared" si="15"/>
        <v>241129</v>
      </c>
      <c r="F1028" s="35" t="s">
        <v>3956</v>
      </c>
    </row>
    <row r="1029" spans="3:6" x14ac:dyDescent="0.25">
      <c r="C1029">
        <v>241130</v>
      </c>
      <c r="D1029" s="64"/>
      <c r="E1029" s="37">
        <f t="shared" si="15"/>
        <v>241130</v>
      </c>
      <c r="F1029" s="35" t="s">
        <v>3956</v>
      </c>
    </row>
    <row r="1030" spans="3:6" x14ac:dyDescent="0.25">
      <c r="C1030">
        <v>241131</v>
      </c>
      <c r="D1030" s="64"/>
      <c r="E1030" s="37">
        <f t="shared" si="15"/>
        <v>241131</v>
      </c>
      <c r="F1030" s="35" t="s">
        <v>3956</v>
      </c>
    </row>
    <row r="1031" spans="3:6" x14ac:dyDescent="0.25">
      <c r="C1031">
        <v>241132</v>
      </c>
      <c r="D1031" s="64"/>
      <c r="E1031" s="37">
        <f t="shared" ref="E1031:E1094" si="16">C1031-D1031</f>
        <v>241132</v>
      </c>
      <c r="F1031" s="35" t="s">
        <v>3956</v>
      </c>
    </row>
    <row r="1032" spans="3:6" x14ac:dyDescent="0.25">
      <c r="C1032">
        <v>241133</v>
      </c>
      <c r="D1032" s="64"/>
      <c r="E1032" s="37">
        <f t="shared" si="16"/>
        <v>241133</v>
      </c>
      <c r="F1032" s="35" t="s">
        <v>3956</v>
      </c>
    </row>
    <row r="1033" spans="3:6" x14ac:dyDescent="0.25">
      <c r="C1033">
        <v>241134</v>
      </c>
      <c r="D1033" s="64"/>
      <c r="E1033" s="37">
        <f t="shared" si="16"/>
        <v>241134</v>
      </c>
      <c r="F1033" s="35" t="s">
        <v>3956</v>
      </c>
    </row>
    <row r="1034" spans="3:6" x14ac:dyDescent="0.25">
      <c r="C1034">
        <v>241135</v>
      </c>
      <c r="D1034" s="64"/>
      <c r="E1034" s="37">
        <f t="shared" si="16"/>
        <v>241135</v>
      </c>
      <c r="F1034" s="35" t="s">
        <v>3956</v>
      </c>
    </row>
    <row r="1035" spans="3:6" x14ac:dyDescent="0.25">
      <c r="C1035">
        <v>241136</v>
      </c>
      <c r="D1035" s="64"/>
      <c r="E1035" s="37">
        <f t="shared" si="16"/>
        <v>241136</v>
      </c>
      <c r="F1035" s="35" t="s">
        <v>3956</v>
      </c>
    </row>
    <row r="1036" spans="3:6" x14ac:dyDescent="0.25">
      <c r="C1036">
        <v>241137</v>
      </c>
      <c r="D1036" s="64"/>
      <c r="E1036" s="37">
        <f t="shared" si="16"/>
        <v>241137</v>
      </c>
      <c r="F1036" s="35" t="s">
        <v>3956</v>
      </c>
    </row>
    <row r="1037" spans="3:6" x14ac:dyDescent="0.25">
      <c r="C1037">
        <v>241139</v>
      </c>
      <c r="D1037" s="64"/>
      <c r="E1037" s="37">
        <f t="shared" si="16"/>
        <v>241139</v>
      </c>
      <c r="F1037" s="35" t="s">
        <v>3956</v>
      </c>
    </row>
    <row r="1038" spans="3:6" x14ac:dyDescent="0.25">
      <c r="C1038">
        <v>241140</v>
      </c>
      <c r="D1038" s="64"/>
      <c r="E1038" s="37">
        <f t="shared" si="16"/>
        <v>241140</v>
      </c>
      <c r="F1038" s="35" t="s">
        <v>3956</v>
      </c>
    </row>
    <row r="1039" spans="3:6" x14ac:dyDescent="0.25">
      <c r="C1039">
        <v>241141</v>
      </c>
      <c r="D1039" s="64"/>
      <c r="E1039" s="37">
        <f t="shared" si="16"/>
        <v>241141</v>
      </c>
      <c r="F1039" s="35" t="s">
        <v>3956</v>
      </c>
    </row>
    <row r="1040" spans="3:6" x14ac:dyDescent="0.25">
      <c r="C1040">
        <v>241142</v>
      </c>
      <c r="D1040" s="64"/>
      <c r="E1040" s="37">
        <f t="shared" si="16"/>
        <v>241142</v>
      </c>
      <c r="F1040" s="35" t="s">
        <v>3956</v>
      </c>
    </row>
    <row r="1041" spans="3:6" x14ac:dyDescent="0.25">
      <c r="C1041">
        <v>241145</v>
      </c>
      <c r="D1041" s="64"/>
      <c r="E1041" s="37">
        <f t="shared" si="16"/>
        <v>241145</v>
      </c>
      <c r="F1041" s="35" t="s">
        <v>3956</v>
      </c>
    </row>
    <row r="1042" spans="3:6" x14ac:dyDescent="0.25">
      <c r="C1042">
        <v>241146</v>
      </c>
      <c r="D1042" s="64"/>
      <c r="E1042" s="37">
        <f t="shared" si="16"/>
        <v>241146</v>
      </c>
      <c r="F1042" s="35" t="s">
        <v>3956</v>
      </c>
    </row>
    <row r="1043" spans="3:6" x14ac:dyDescent="0.25">
      <c r="C1043">
        <v>241147</v>
      </c>
      <c r="D1043" s="64"/>
      <c r="E1043" s="37">
        <f t="shared" si="16"/>
        <v>241147</v>
      </c>
      <c r="F1043" s="35" t="s">
        <v>3956</v>
      </c>
    </row>
    <row r="1044" spans="3:6" x14ac:dyDescent="0.25">
      <c r="C1044">
        <v>241152</v>
      </c>
      <c r="D1044" s="64"/>
      <c r="E1044" s="37">
        <f t="shared" si="16"/>
        <v>241152</v>
      </c>
      <c r="F1044" s="35" t="s">
        <v>3956</v>
      </c>
    </row>
    <row r="1045" spans="3:6" x14ac:dyDescent="0.25">
      <c r="C1045">
        <v>241153</v>
      </c>
      <c r="D1045" s="64"/>
      <c r="E1045" s="37">
        <f t="shared" si="16"/>
        <v>241153</v>
      </c>
      <c r="F1045" s="35" t="s">
        <v>3956</v>
      </c>
    </row>
    <row r="1046" spans="3:6" x14ac:dyDescent="0.25">
      <c r="C1046">
        <v>241154</v>
      </c>
      <c r="D1046" s="64"/>
      <c r="E1046" s="37">
        <f t="shared" si="16"/>
        <v>241154</v>
      </c>
      <c r="F1046" s="35" t="s">
        <v>3956</v>
      </c>
    </row>
    <row r="1047" spans="3:6" x14ac:dyDescent="0.25">
      <c r="C1047">
        <v>241155</v>
      </c>
      <c r="D1047" s="64"/>
      <c r="E1047" s="37">
        <f t="shared" si="16"/>
        <v>241155</v>
      </c>
      <c r="F1047" s="35" t="s">
        <v>3956</v>
      </c>
    </row>
    <row r="1048" spans="3:6" x14ac:dyDescent="0.25">
      <c r="C1048">
        <v>241156</v>
      </c>
      <c r="D1048" s="64"/>
      <c r="E1048" s="37">
        <f t="shared" si="16"/>
        <v>241156</v>
      </c>
      <c r="F1048" s="35" t="s">
        <v>3956</v>
      </c>
    </row>
    <row r="1049" spans="3:6" x14ac:dyDescent="0.25">
      <c r="C1049">
        <v>241158</v>
      </c>
      <c r="D1049" s="64"/>
      <c r="E1049" s="37">
        <f t="shared" si="16"/>
        <v>241158</v>
      </c>
      <c r="F1049" s="35" t="s">
        <v>3956</v>
      </c>
    </row>
    <row r="1050" spans="3:6" x14ac:dyDescent="0.25">
      <c r="C1050">
        <v>241159</v>
      </c>
      <c r="D1050" s="64"/>
      <c r="E1050" s="37">
        <f t="shared" si="16"/>
        <v>241159</v>
      </c>
      <c r="F1050" s="35" t="s">
        <v>3956</v>
      </c>
    </row>
    <row r="1051" spans="3:6" x14ac:dyDescent="0.25">
      <c r="C1051">
        <v>241160</v>
      </c>
      <c r="D1051" s="64"/>
      <c r="E1051" s="37">
        <f t="shared" si="16"/>
        <v>241160</v>
      </c>
      <c r="F1051" s="35" t="s">
        <v>3956</v>
      </c>
    </row>
    <row r="1052" spans="3:6" x14ac:dyDescent="0.25">
      <c r="C1052">
        <v>241161</v>
      </c>
      <c r="D1052" s="64"/>
      <c r="E1052" s="37">
        <f t="shared" si="16"/>
        <v>241161</v>
      </c>
      <c r="F1052" s="35" t="s">
        <v>3956</v>
      </c>
    </row>
    <row r="1053" spans="3:6" x14ac:dyDescent="0.25">
      <c r="C1053">
        <v>241162</v>
      </c>
      <c r="D1053" s="64"/>
      <c r="E1053" s="37">
        <f t="shared" si="16"/>
        <v>241162</v>
      </c>
      <c r="F1053" s="35" t="s">
        <v>3956</v>
      </c>
    </row>
    <row r="1054" spans="3:6" x14ac:dyDescent="0.25">
      <c r="C1054">
        <v>241165</v>
      </c>
      <c r="D1054" s="64"/>
      <c r="E1054" s="37">
        <f t="shared" si="16"/>
        <v>241165</v>
      </c>
      <c r="F1054" s="35" t="s">
        <v>3956</v>
      </c>
    </row>
    <row r="1055" spans="3:6" x14ac:dyDescent="0.25">
      <c r="C1055">
        <v>241166</v>
      </c>
      <c r="D1055" s="64"/>
      <c r="E1055" s="37">
        <f t="shared" si="16"/>
        <v>241166</v>
      </c>
      <c r="F1055" s="35" t="s">
        <v>3956</v>
      </c>
    </row>
    <row r="1056" spans="3:6" x14ac:dyDescent="0.25">
      <c r="C1056">
        <v>241167</v>
      </c>
      <c r="D1056" s="64"/>
      <c r="E1056" s="37">
        <f t="shared" si="16"/>
        <v>241167</v>
      </c>
      <c r="F1056" s="35" t="s">
        <v>3956</v>
      </c>
    </row>
    <row r="1057" spans="3:6" x14ac:dyDescent="0.25">
      <c r="C1057">
        <v>241168</v>
      </c>
      <c r="D1057" s="64"/>
      <c r="E1057" s="37">
        <f t="shared" si="16"/>
        <v>241168</v>
      </c>
      <c r="F1057" s="35" t="s">
        <v>3956</v>
      </c>
    </row>
    <row r="1058" spans="3:6" x14ac:dyDescent="0.25">
      <c r="C1058">
        <v>241172</v>
      </c>
      <c r="D1058" s="64"/>
      <c r="E1058" s="37">
        <f t="shared" si="16"/>
        <v>241172</v>
      </c>
      <c r="F1058" s="35" t="s">
        <v>3956</v>
      </c>
    </row>
    <row r="1059" spans="3:6" x14ac:dyDescent="0.25">
      <c r="C1059">
        <v>241173</v>
      </c>
      <c r="D1059" s="64"/>
      <c r="E1059" s="37">
        <f t="shared" si="16"/>
        <v>241173</v>
      </c>
      <c r="F1059" s="35" t="s">
        <v>3956</v>
      </c>
    </row>
    <row r="1060" spans="3:6" x14ac:dyDescent="0.25">
      <c r="C1060">
        <v>241174</v>
      </c>
      <c r="D1060" s="64"/>
      <c r="E1060" s="37">
        <f t="shared" si="16"/>
        <v>241174</v>
      </c>
      <c r="F1060" s="35" t="s">
        <v>3956</v>
      </c>
    </row>
    <row r="1061" spans="3:6" x14ac:dyDescent="0.25">
      <c r="C1061">
        <v>241175</v>
      </c>
      <c r="D1061" s="64"/>
      <c r="E1061" s="37">
        <f t="shared" si="16"/>
        <v>241175</v>
      </c>
      <c r="F1061" s="35" t="s">
        <v>3956</v>
      </c>
    </row>
    <row r="1062" spans="3:6" x14ac:dyDescent="0.25">
      <c r="C1062">
        <v>241179</v>
      </c>
      <c r="D1062" s="64"/>
      <c r="E1062" s="37">
        <f t="shared" si="16"/>
        <v>241179</v>
      </c>
      <c r="F1062" s="35" t="s">
        <v>3956</v>
      </c>
    </row>
    <row r="1063" spans="3:6" x14ac:dyDescent="0.25">
      <c r="C1063">
        <v>241180</v>
      </c>
      <c r="D1063" s="64"/>
      <c r="E1063" s="37">
        <f t="shared" si="16"/>
        <v>241180</v>
      </c>
      <c r="F1063" s="35" t="s">
        <v>3956</v>
      </c>
    </row>
    <row r="1064" spans="3:6" x14ac:dyDescent="0.25">
      <c r="C1064">
        <v>241181</v>
      </c>
      <c r="D1064" s="64"/>
      <c r="E1064" s="37">
        <f t="shared" si="16"/>
        <v>241181</v>
      </c>
      <c r="F1064" s="35" t="s">
        <v>3956</v>
      </c>
    </row>
    <row r="1065" spans="3:6" x14ac:dyDescent="0.25">
      <c r="C1065">
        <v>241182</v>
      </c>
      <c r="D1065" s="64"/>
      <c r="E1065" s="37">
        <f t="shared" si="16"/>
        <v>241182</v>
      </c>
      <c r="F1065" s="35" t="s">
        <v>3956</v>
      </c>
    </row>
    <row r="1066" spans="3:6" x14ac:dyDescent="0.25">
      <c r="C1066">
        <v>241183</v>
      </c>
      <c r="D1066" s="64"/>
      <c r="E1066" s="37">
        <f t="shared" si="16"/>
        <v>241183</v>
      </c>
      <c r="F1066" s="35" t="s">
        <v>3956</v>
      </c>
    </row>
    <row r="1067" spans="3:6" x14ac:dyDescent="0.25">
      <c r="C1067">
        <v>241184</v>
      </c>
      <c r="D1067" s="64"/>
      <c r="E1067" s="37">
        <f t="shared" si="16"/>
        <v>241184</v>
      </c>
      <c r="F1067" s="35" t="s">
        <v>3956</v>
      </c>
    </row>
    <row r="1068" spans="3:6" x14ac:dyDescent="0.25">
      <c r="C1068">
        <v>241185</v>
      </c>
      <c r="D1068" s="64"/>
      <c r="E1068" s="37">
        <f t="shared" si="16"/>
        <v>241185</v>
      </c>
      <c r="F1068" s="35" t="s">
        <v>3956</v>
      </c>
    </row>
    <row r="1069" spans="3:6" x14ac:dyDescent="0.25">
      <c r="C1069">
        <v>241186</v>
      </c>
      <c r="D1069" s="64"/>
      <c r="E1069" s="37">
        <f t="shared" si="16"/>
        <v>241186</v>
      </c>
      <c r="F1069" s="35" t="s">
        <v>3956</v>
      </c>
    </row>
    <row r="1070" spans="3:6" x14ac:dyDescent="0.25">
      <c r="C1070">
        <v>241187</v>
      </c>
      <c r="D1070" s="64"/>
      <c r="E1070" s="37">
        <f t="shared" si="16"/>
        <v>241187</v>
      </c>
      <c r="F1070" s="35" t="s">
        <v>3956</v>
      </c>
    </row>
    <row r="1071" spans="3:6" x14ac:dyDescent="0.25">
      <c r="C1071">
        <v>241189</v>
      </c>
      <c r="D1071" s="64"/>
      <c r="E1071" s="37">
        <f t="shared" si="16"/>
        <v>241189</v>
      </c>
      <c r="F1071" s="35" t="s">
        <v>3956</v>
      </c>
    </row>
    <row r="1072" spans="3:6" x14ac:dyDescent="0.25">
      <c r="C1072">
        <v>241190</v>
      </c>
      <c r="D1072" s="64"/>
      <c r="E1072" s="37">
        <f t="shared" si="16"/>
        <v>241190</v>
      </c>
      <c r="F1072" s="35" t="s">
        <v>3956</v>
      </c>
    </row>
    <row r="1073" spans="3:6" x14ac:dyDescent="0.25">
      <c r="C1073">
        <v>241191</v>
      </c>
      <c r="D1073" s="64"/>
      <c r="E1073" s="37">
        <f t="shared" si="16"/>
        <v>241191</v>
      </c>
      <c r="F1073" s="35" t="s">
        <v>3956</v>
      </c>
    </row>
    <row r="1074" spans="3:6" x14ac:dyDescent="0.25">
      <c r="C1074">
        <v>241192</v>
      </c>
      <c r="D1074" s="64"/>
      <c r="E1074" s="37">
        <f t="shared" si="16"/>
        <v>241192</v>
      </c>
      <c r="F1074" s="35" t="s">
        <v>3956</v>
      </c>
    </row>
    <row r="1075" spans="3:6" x14ac:dyDescent="0.25">
      <c r="C1075">
        <v>241193</v>
      </c>
      <c r="D1075" s="64"/>
      <c r="E1075" s="37">
        <f t="shared" si="16"/>
        <v>241193</v>
      </c>
      <c r="F1075" s="35" t="s">
        <v>3956</v>
      </c>
    </row>
    <row r="1076" spans="3:6" x14ac:dyDescent="0.25">
      <c r="C1076">
        <v>241194</v>
      </c>
      <c r="D1076" s="64"/>
      <c r="E1076" s="37">
        <f t="shared" si="16"/>
        <v>241194</v>
      </c>
      <c r="F1076" s="35" t="s">
        <v>3956</v>
      </c>
    </row>
    <row r="1077" spans="3:6" x14ac:dyDescent="0.25">
      <c r="C1077">
        <v>241195</v>
      </c>
      <c r="D1077" s="64"/>
      <c r="E1077" s="37">
        <f t="shared" si="16"/>
        <v>241195</v>
      </c>
      <c r="F1077" s="35" t="s">
        <v>3956</v>
      </c>
    </row>
    <row r="1078" spans="3:6" x14ac:dyDescent="0.25">
      <c r="C1078">
        <v>241196</v>
      </c>
      <c r="D1078" s="64"/>
      <c r="E1078" s="37">
        <f t="shared" si="16"/>
        <v>241196</v>
      </c>
      <c r="F1078" s="35" t="s">
        <v>3956</v>
      </c>
    </row>
    <row r="1079" spans="3:6" x14ac:dyDescent="0.25">
      <c r="C1079">
        <v>241197</v>
      </c>
      <c r="D1079" s="64"/>
      <c r="E1079" s="37">
        <f t="shared" si="16"/>
        <v>241197</v>
      </c>
      <c r="F1079" s="35" t="s">
        <v>3956</v>
      </c>
    </row>
    <row r="1080" spans="3:6" x14ac:dyDescent="0.25">
      <c r="C1080">
        <v>241198</v>
      </c>
      <c r="D1080" s="64"/>
      <c r="E1080" s="37">
        <f t="shared" si="16"/>
        <v>241198</v>
      </c>
      <c r="F1080" s="35" t="s">
        <v>3956</v>
      </c>
    </row>
    <row r="1081" spans="3:6" x14ac:dyDescent="0.25">
      <c r="C1081">
        <v>241199</v>
      </c>
      <c r="D1081" s="64"/>
      <c r="E1081" s="37">
        <f t="shared" si="16"/>
        <v>241199</v>
      </c>
      <c r="F1081" s="35" t="s">
        <v>3956</v>
      </c>
    </row>
    <row r="1082" spans="3:6" x14ac:dyDescent="0.25">
      <c r="C1082">
        <v>241200</v>
      </c>
      <c r="D1082" s="64"/>
      <c r="E1082" s="37">
        <f t="shared" si="16"/>
        <v>241200</v>
      </c>
      <c r="F1082" s="35" t="s">
        <v>3956</v>
      </c>
    </row>
    <row r="1083" spans="3:6" x14ac:dyDescent="0.25">
      <c r="C1083">
        <v>241213</v>
      </c>
      <c r="D1083" s="64"/>
      <c r="E1083" s="37">
        <f t="shared" si="16"/>
        <v>241213</v>
      </c>
      <c r="F1083" s="35" t="s">
        <v>3956</v>
      </c>
    </row>
    <row r="1084" spans="3:6" x14ac:dyDescent="0.25">
      <c r="C1084">
        <v>241214</v>
      </c>
      <c r="D1084" s="64"/>
      <c r="E1084" s="37">
        <f t="shared" si="16"/>
        <v>241214</v>
      </c>
      <c r="F1084" s="35" t="s">
        <v>3956</v>
      </c>
    </row>
    <row r="1085" spans="3:6" x14ac:dyDescent="0.25">
      <c r="C1085">
        <v>241218</v>
      </c>
      <c r="D1085" s="64"/>
      <c r="E1085" s="37">
        <f t="shared" si="16"/>
        <v>241218</v>
      </c>
      <c r="F1085" s="35" t="s">
        <v>3956</v>
      </c>
    </row>
    <row r="1086" spans="3:6" x14ac:dyDescent="0.25">
      <c r="C1086">
        <v>241225</v>
      </c>
      <c r="D1086" s="64"/>
      <c r="E1086" s="37">
        <f t="shared" si="16"/>
        <v>241225</v>
      </c>
      <c r="F1086" s="35" t="s">
        <v>3956</v>
      </c>
    </row>
    <row r="1087" spans="3:6" x14ac:dyDescent="0.25">
      <c r="C1087">
        <v>241226</v>
      </c>
      <c r="D1087" s="64"/>
      <c r="E1087" s="37">
        <f t="shared" si="16"/>
        <v>241226</v>
      </c>
      <c r="F1087" s="35" t="s">
        <v>3956</v>
      </c>
    </row>
    <row r="1088" spans="3:6" x14ac:dyDescent="0.25">
      <c r="C1088">
        <v>241229</v>
      </c>
      <c r="D1088" s="64"/>
      <c r="E1088" s="37">
        <f t="shared" si="16"/>
        <v>241229</v>
      </c>
      <c r="F1088" s="35" t="s">
        <v>3956</v>
      </c>
    </row>
    <row r="1089" spans="3:6" x14ac:dyDescent="0.25">
      <c r="C1089">
        <v>241230</v>
      </c>
      <c r="D1089" s="64"/>
      <c r="E1089" s="37">
        <f t="shared" si="16"/>
        <v>241230</v>
      </c>
      <c r="F1089" s="35" t="s">
        <v>3956</v>
      </c>
    </row>
    <row r="1090" spans="3:6" x14ac:dyDescent="0.25">
      <c r="C1090">
        <v>241232</v>
      </c>
      <c r="D1090" s="64"/>
      <c r="E1090" s="37">
        <f t="shared" si="16"/>
        <v>241232</v>
      </c>
      <c r="F1090" s="35" t="s">
        <v>3956</v>
      </c>
    </row>
    <row r="1091" spans="3:6" x14ac:dyDescent="0.25">
      <c r="C1091">
        <v>241316</v>
      </c>
      <c r="D1091" s="64"/>
      <c r="E1091" s="37">
        <f t="shared" si="16"/>
        <v>241316</v>
      </c>
      <c r="F1091" s="35" t="s">
        <v>3956</v>
      </c>
    </row>
    <row r="1092" spans="3:6" x14ac:dyDescent="0.25">
      <c r="C1092">
        <v>241317</v>
      </c>
      <c r="D1092" s="64"/>
      <c r="E1092" s="37">
        <f t="shared" si="16"/>
        <v>241317</v>
      </c>
      <c r="F1092" s="35" t="s">
        <v>3956</v>
      </c>
    </row>
    <row r="1093" spans="3:6" x14ac:dyDescent="0.25">
      <c r="C1093">
        <v>241326</v>
      </c>
      <c r="D1093" s="64"/>
      <c r="E1093" s="37">
        <f t="shared" si="16"/>
        <v>241326</v>
      </c>
      <c r="F1093" s="35" t="s">
        <v>3956</v>
      </c>
    </row>
    <row r="1094" spans="3:6" x14ac:dyDescent="0.25">
      <c r="C1094">
        <v>241327</v>
      </c>
      <c r="D1094" s="64"/>
      <c r="E1094" s="37">
        <f t="shared" si="16"/>
        <v>241327</v>
      </c>
      <c r="F1094" s="35" t="s">
        <v>3956</v>
      </c>
    </row>
    <row r="1095" spans="3:6" x14ac:dyDescent="0.25">
      <c r="C1095">
        <v>241343</v>
      </c>
      <c r="D1095" s="64"/>
      <c r="E1095" s="37">
        <f t="shared" ref="E1095:E1158" si="17">C1095-D1095</f>
        <v>241343</v>
      </c>
      <c r="F1095" s="35" t="s">
        <v>3956</v>
      </c>
    </row>
    <row r="1096" spans="3:6" x14ac:dyDescent="0.25">
      <c r="C1096">
        <v>241344</v>
      </c>
      <c r="D1096" s="64"/>
      <c r="E1096" s="37">
        <f t="shared" si="17"/>
        <v>241344</v>
      </c>
      <c r="F1096" s="35" t="s">
        <v>3956</v>
      </c>
    </row>
    <row r="1097" spans="3:6" x14ac:dyDescent="0.25">
      <c r="C1097">
        <v>241350</v>
      </c>
      <c r="D1097" s="64"/>
      <c r="E1097" s="37">
        <f t="shared" si="17"/>
        <v>241350</v>
      </c>
      <c r="F1097" s="35" t="s">
        <v>3956</v>
      </c>
    </row>
    <row r="1098" spans="3:6" x14ac:dyDescent="0.25">
      <c r="C1098">
        <v>241351</v>
      </c>
      <c r="D1098" s="64"/>
      <c r="E1098" s="37">
        <f t="shared" si="17"/>
        <v>241351</v>
      </c>
      <c r="F1098" s="35" t="s">
        <v>3956</v>
      </c>
    </row>
    <row r="1099" spans="3:6" x14ac:dyDescent="0.25">
      <c r="C1099">
        <v>241364</v>
      </c>
      <c r="D1099" s="64"/>
      <c r="E1099" s="37">
        <f t="shared" si="17"/>
        <v>241364</v>
      </c>
      <c r="F1099" s="35" t="s">
        <v>3956</v>
      </c>
    </row>
    <row r="1100" spans="3:6" x14ac:dyDescent="0.25">
      <c r="C1100">
        <v>241370</v>
      </c>
      <c r="D1100" s="64"/>
      <c r="E1100" s="37">
        <f t="shared" si="17"/>
        <v>241370</v>
      </c>
      <c r="F1100" s="35" t="s">
        <v>3956</v>
      </c>
    </row>
    <row r="1101" spans="3:6" x14ac:dyDescent="0.25">
      <c r="C1101">
        <v>241419</v>
      </c>
      <c r="D1101" s="64"/>
      <c r="E1101" s="37">
        <f t="shared" si="17"/>
        <v>241419</v>
      </c>
      <c r="F1101" s="35" t="s">
        <v>3956</v>
      </c>
    </row>
    <row r="1102" spans="3:6" x14ac:dyDescent="0.25">
      <c r="C1102">
        <v>242000</v>
      </c>
      <c r="D1102" s="64"/>
      <c r="E1102" s="37">
        <f t="shared" si="17"/>
        <v>242000</v>
      </c>
      <c r="F1102" s="35" t="s">
        <v>3957</v>
      </c>
    </row>
    <row r="1103" spans="3:6" x14ac:dyDescent="0.25">
      <c r="C1103">
        <v>242003</v>
      </c>
      <c r="D1103" s="64"/>
      <c r="E1103" s="37">
        <f t="shared" si="17"/>
        <v>242003</v>
      </c>
      <c r="F1103" s="35" t="s">
        <v>3957</v>
      </c>
    </row>
    <row r="1104" spans="3:6" x14ac:dyDescent="0.25">
      <c r="C1104">
        <v>242006</v>
      </c>
      <c r="D1104" s="64"/>
      <c r="E1104" s="37">
        <f t="shared" si="17"/>
        <v>242006</v>
      </c>
      <c r="F1104" s="35" t="s">
        <v>3957</v>
      </c>
    </row>
    <row r="1105" spans="3:6" x14ac:dyDescent="0.25">
      <c r="C1105">
        <v>242008</v>
      </c>
      <c r="D1105" s="64"/>
      <c r="E1105" s="37">
        <f t="shared" si="17"/>
        <v>242008</v>
      </c>
      <c r="F1105" s="35" t="s">
        <v>3957</v>
      </c>
    </row>
    <row r="1106" spans="3:6" x14ac:dyDescent="0.25">
      <c r="C1106">
        <v>242010</v>
      </c>
      <c r="D1106" s="64"/>
      <c r="E1106" s="37">
        <f t="shared" si="17"/>
        <v>242010</v>
      </c>
      <c r="F1106" s="35" t="s">
        <v>3957</v>
      </c>
    </row>
    <row r="1107" spans="3:6" x14ac:dyDescent="0.25">
      <c r="C1107">
        <v>242011</v>
      </c>
      <c r="D1107" s="64"/>
      <c r="E1107" s="37">
        <f t="shared" si="17"/>
        <v>242011</v>
      </c>
      <c r="F1107" s="35" t="s">
        <v>3957</v>
      </c>
    </row>
    <row r="1108" spans="3:6" x14ac:dyDescent="0.25">
      <c r="C1108">
        <v>242012</v>
      </c>
      <c r="D1108" s="64"/>
      <c r="E1108" s="37">
        <f t="shared" si="17"/>
        <v>242012</v>
      </c>
      <c r="F1108" s="35" t="s">
        <v>3957</v>
      </c>
    </row>
    <row r="1109" spans="3:6" x14ac:dyDescent="0.25">
      <c r="C1109">
        <v>242016</v>
      </c>
      <c r="D1109" s="64"/>
      <c r="E1109" s="37">
        <f t="shared" si="17"/>
        <v>242016</v>
      </c>
      <c r="F1109" s="35" t="s">
        <v>3957</v>
      </c>
    </row>
    <row r="1110" spans="3:6" x14ac:dyDescent="0.25">
      <c r="C1110">
        <v>242017</v>
      </c>
      <c r="D1110" s="64"/>
      <c r="E1110" s="37">
        <f t="shared" si="17"/>
        <v>242017</v>
      </c>
      <c r="F1110" s="35" t="s">
        <v>3957</v>
      </c>
    </row>
    <row r="1111" spans="3:6" x14ac:dyDescent="0.25">
      <c r="C1111">
        <v>242018</v>
      </c>
      <c r="D1111" s="64"/>
      <c r="E1111" s="37">
        <f t="shared" si="17"/>
        <v>242018</v>
      </c>
      <c r="F1111" s="35" t="s">
        <v>3957</v>
      </c>
    </row>
    <row r="1112" spans="3:6" x14ac:dyDescent="0.25">
      <c r="C1112">
        <v>242019</v>
      </c>
      <c r="D1112" s="64"/>
      <c r="E1112" s="37">
        <f t="shared" si="17"/>
        <v>242019</v>
      </c>
      <c r="F1112" s="35" t="s">
        <v>3957</v>
      </c>
    </row>
    <row r="1113" spans="3:6" x14ac:dyDescent="0.25">
      <c r="C1113">
        <v>242020</v>
      </c>
      <c r="D1113" s="64"/>
      <c r="E1113" s="37">
        <f t="shared" si="17"/>
        <v>242020</v>
      </c>
      <c r="F1113" s="35" t="s">
        <v>3957</v>
      </c>
    </row>
    <row r="1114" spans="3:6" x14ac:dyDescent="0.25">
      <c r="C1114">
        <v>242021</v>
      </c>
      <c r="D1114" s="64"/>
      <c r="E1114" s="37">
        <f t="shared" si="17"/>
        <v>242021</v>
      </c>
      <c r="F1114" s="35" t="s">
        <v>3957</v>
      </c>
    </row>
    <row r="1115" spans="3:6" x14ac:dyDescent="0.25">
      <c r="C1115">
        <v>242022</v>
      </c>
      <c r="D1115" s="64"/>
      <c r="E1115" s="37">
        <f t="shared" si="17"/>
        <v>242022</v>
      </c>
      <c r="F1115" s="35" t="s">
        <v>3957</v>
      </c>
    </row>
    <row r="1116" spans="3:6" x14ac:dyDescent="0.25">
      <c r="C1116">
        <v>242030</v>
      </c>
      <c r="D1116" s="64"/>
      <c r="E1116" s="37">
        <f t="shared" si="17"/>
        <v>242030</v>
      </c>
      <c r="F1116" s="35" t="s">
        <v>3957</v>
      </c>
    </row>
    <row r="1117" spans="3:6" x14ac:dyDescent="0.25">
      <c r="C1117">
        <v>242035</v>
      </c>
      <c r="D1117" s="64"/>
      <c r="E1117" s="37">
        <f t="shared" si="17"/>
        <v>242035</v>
      </c>
      <c r="F1117" s="35" t="s">
        <v>3957</v>
      </c>
    </row>
    <row r="1118" spans="3:6" x14ac:dyDescent="0.25">
      <c r="C1118">
        <v>242057</v>
      </c>
      <c r="D1118" s="64"/>
      <c r="E1118" s="37">
        <f t="shared" si="17"/>
        <v>242057</v>
      </c>
      <c r="F1118" s="35" t="s">
        <v>3957</v>
      </c>
    </row>
    <row r="1119" spans="3:6" x14ac:dyDescent="0.25">
      <c r="C1119">
        <v>242058</v>
      </c>
      <c r="D1119" s="64"/>
      <c r="E1119" s="37">
        <f t="shared" si="17"/>
        <v>242058</v>
      </c>
      <c r="F1119" s="35" t="s">
        <v>3957</v>
      </c>
    </row>
    <row r="1120" spans="3:6" x14ac:dyDescent="0.25">
      <c r="C1120">
        <v>242059</v>
      </c>
      <c r="D1120" s="64"/>
      <c r="E1120" s="37">
        <f t="shared" si="17"/>
        <v>242059</v>
      </c>
      <c r="F1120" s="35" t="s">
        <v>3957</v>
      </c>
    </row>
    <row r="1121" spans="3:6" x14ac:dyDescent="0.25">
      <c r="C1121">
        <v>242063</v>
      </c>
      <c r="D1121" s="64"/>
      <c r="E1121" s="37">
        <f t="shared" si="17"/>
        <v>242063</v>
      </c>
      <c r="F1121" s="35" t="s">
        <v>3957</v>
      </c>
    </row>
    <row r="1122" spans="3:6" x14ac:dyDescent="0.25">
      <c r="C1122">
        <v>242064</v>
      </c>
      <c r="D1122" s="64"/>
      <c r="E1122" s="37">
        <f t="shared" si="17"/>
        <v>242064</v>
      </c>
      <c r="F1122" s="35" t="s">
        <v>3957</v>
      </c>
    </row>
    <row r="1123" spans="3:6" x14ac:dyDescent="0.25">
      <c r="C1123">
        <v>242065</v>
      </c>
      <c r="D1123" s="64"/>
      <c r="E1123" s="37">
        <f t="shared" si="17"/>
        <v>242065</v>
      </c>
      <c r="F1123" s="35" t="s">
        <v>3957</v>
      </c>
    </row>
    <row r="1124" spans="3:6" x14ac:dyDescent="0.25">
      <c r="C1124">
        <v>242066</v>
      </c>
      <c r="D1124" s="64"/>
      <c r="E1124" s="37">
        <f t="shared" si="17"/>
        <v>242066</v>
      </c>
      <c r="F1124" s="35" t="s">
        <v>3957</v>
      </c>
    </row>
    <row r="1125" spans="3:6" x14ac:dyDescent="0.25">
      <c r="C1125">
        <v>242067</v>
      </c>
      <c r="D1125" s="64"/>
      <c r="E1125" s="37">
        <f t="shared" si="17"/>
        <v>242067</v>
      </c>
      <c r="F1125" s="35" t="s">
        <v>3957</v>
      </c>
    </row>
    <row r="1126" spans="3:6" x14ac:dyDescent="0.25">
      <c r="C1126">
        <v>242071</v>
      </c>
      <c r="D1126" s="64"/>
      <c r="E1126" s="37">
        <f t="shared" si="17"/>
        <v>242071</v>
      </c>
      <c r="F1126" s="35" t="s">
        <v>3957</v>
      </c>
    </row>
    <row r="1127" spans="3:6" x14ac:dyDescent="0.25">
      <c r="C1127">
        <v>242072</v>
      </c>
      <c r="D1127" s="64"/>
      <c r="E1127" s="37">
        <f t="shared" si="17"/>
        <v>242072</v>
      </c>
      <c r="F1127" s="35" t="s">
        <v>3957</v>
      </c>
    </row>
    <row r="1128" spans="3:6" x14ac:dyDescent="0.25">
      <c r="C1128">
        <v>242073</v>
      </c>
      <c r="D1128" s="64"/>
      <c r="E1128" s="37">
        <f t="shared" si="17"/>
        <v>242073</v>
      </c>
      <c r="F1128" s="35" t="s">
        <v>3957</v>
      </c>
    </row>
    <row r="1129" spans="3:6" x14ac:dyDescent="0.25">
      <c r="C1129">
        <v>242074</v>
      </c>
      <c r="D1129" s="64"/>
      <c r="E1129" s="37">
        <f t="shared" si="17"/>
        <v>242074</v>
      </c>
      <c r="F1129" s="35" t="s">
        <v>3957</v>
      </c>
    </row>
    <row r="1130" spans="3:6" x14ac:dyDescent="0.25">
      <c r="C1130">
        <v>242075</v>
      </c>
      <c r="D1130" s="64"/>
      <c r="E1130" s="37">
        <f t="shared" si="17"/>
        <v>242075</v>
      </c>
      <c r="F1130" s="35" t="s">
        <v>3957</v>
      </c>
    </row>
    <row r="1131" spans="3:6" x14ac:dyDescent="0.25">
      <c r="C1131">
        <v>242091</v>
      </c>
      <c r="D1131" s="64"/>
      <c r="E1131" s="37">
        <f t="shared" si="17"/>
        <v>242091</v>
      </c>
      <c r="F1131" s="35" t="s">
        <v>3957</v>
      </c>
    </row>
    <row r="1132" spans="3:6" x14ac:dyDescent="0.25">
      <c r="C1132">
        <v>242100</v>
      </c>
      <c r="D1132" s="64"/>
      <c r="E1132" s="37">
        <f t="shared" si="17"/>
        <v>242100</v>
      </c>
      <c r="F1132" s="35" t="s">
        <v>3957</v>
      </c>
    </row>
    <row r="1133" spans="3:6" x14ac:dyDescent="0.25">
      <c r="C1133">
        <v>242101</v>
      </c>
      <c r="D1133" s="64"/>
      <c r="E1133" s="37">
        <f t="shared" si="17"/>
        <v>242101</v>
      </c>
      <c r="F1133" s="35" t="s">
        <v>3957</v>
      </c>
    </row>
    <row r="1134" spans="3:6" x14ac:dyDescent="0.25">
      <c r="C1134">
        <v>242102</v>
      </c>
      <c r="D1134" s="64"/>
      <c r="E1134" s="37">
        <f t="shared" si="17"/>
        <v>242102</v>
      </c>
      <c r="F1134" s="35" t="s">
        <v>3957</v>
      </c>
    </row>
    <row r="1135" spans="3:6" x14ac:dyDescent="0.25">
      <c r="C1135">
        <v>242104</v>
      </c>
      <c r="D1135" s="64"/>
      <c r="E1135" s="37">
        <f t="shared" si="17"/>
        <v>242104</v>
      </c>
      <c r="F1135" s="35" t="s">
        <v>3957</v>
      </c>
    </row>
    <row r="1136" spans="3:6" x14ac:dyDescent="0.25">
      <c r="C1136">
        <v>242105</v>
      </c>
      <c r="D1136" s="64"/>
      <c r="E1136" s="37">
        <f t="shared" si="17"/>
        <v>242105</v>
      </c>
      <c r="F1136" s="35" t="s">
        <v>3957</v>
      </c>
    </row>
    <row r="1137" spans="3:6" x14ac:dyDescent="0.25">
      <c r="C1137">
        <v>242107</v>
      </c>
      <c r="D1137" s="64"/>
      <c r="E1137" s="37">
        <f t="shared" si="17"/>
        <v>242107</v>
      </c>
      <c r="F1137" s="35" t="s">
        <v>3957</v>
      </c>
    </row>
    <row r="1138" spans="3:6" x14ac:dyDescent="0.25">
      <c r="C1138">
        <v>242108</v>
      </c>
      <c r="D1138" s="64"/>
      <c r="E1138" s="37">
        <f t="shared" si="17"/>
        <v>242108</v>
      </c>
      <c r="F1138" s="35" t="s">
        <v>3957</v>
      </c>
    </row>
    <row r="1139" spans="3:6" x14ac:dyDescent="0.25">
      <c r="C1139">
        <v>242109</v>
      </c>
      <c r="D1139" s="64"/>
      <c r="E1139" s="37">
        <f t="shared" si="17"/>
        <v>242109</v>
      </c>
      <c r="F1139" s="35" t="s">
        <v>3957</v>
      </c>
    </row>
    <row r="1140" spans="3:6" x14ac:dyDescent="0.25">
      <c r="C1140">
        <v>242135</v>
      </c>
      <c r="D1140" s="64"/>
      <c r="E1140" s="37">
        <f t="shared" si="17"/>
        <v>242135</v>
      </c>
      <c r="F1140" s="35" t="s">
        <v>3957</v>
      </c>
    </row>
    <row r="1141" spans="3:6" x14ac:dyDescent="0.25">
      <c r="C1141">
        <v>242140</v>
      </c>
      <c r="D1141" s="64"/>
      <c r="E1141" s="37">
        <f t="shared" si="17"/>
        <v>242140</v>
      </c>
      <c r="F1141" s="35" t="s">
        <v>3957</v>
      </c>
    </row>
    <row r="1142" spans="3:6" x14ac:dyDescent="0.25">
      <c r="C1142">
        <v>242145</v>
      </c>
      <c r="D1142" s="64"/>
      <c r="E1142" s="37">
        <f t="shared" si="17"/>
        <v>242145</v>
      </c>
      <c r="F1142" s="35" t="s">
        <v>3957</v>
      </c>
    </row>
    <row r="1143" spans="3:6" x14ac:dyDescent="0.25">
      <c r="C1143">
        <v>242150</v>
      </c>
      <c r="D1143" s="64"/>
      <c r="E1143" s="37">
        <f t="shared" si="17"/>
        <v>242150</v>
      </c>
      <c r="F1143" s="35" t="s">
        <v>3957</v>
      </c>
    </row>
    <row r="1144" spans="3:6" x14ac:dyDescent="0.25">
      <c r="C1144">
        <v>242910</v>
      </c>
      <c r="D1144" s="64"/>
      <c r="E1144" s="37">
        <f t="shared" si="17"/>
        <v>242910</v>
      </c>
      <c r="F1144" s="35" t="s">
        <v>3957</v>
      </c>
    </row>
    <row r="1145" spans="3:6" x14ac:dyDescent="0.25">
      <c r="C1145">
        <v>242916</v>
      </c>
      <c r="D1145" s="64"/>
      <c r="E1145" s="37">
        <f t="shared" si="17"/>
        <v>242916</v>
      </c>
      <c r="F1145" s="35" t="s">
        <v>3957</v>
      </c>
    </row>
    <row r="1146" spans="3:6" x14ac:dyDescent="0.25">
      <c r="C1146">
        <v>242920</v>
      </c>
      <c r="D1146" s="64"/>
      <c r="E1146" s="37">
        <f t="shared" si="17"/>
        <v>242920</v>
      </c>
      <c r="F1146" s="35" t="s">
        <v>3957</v>
      </c>
    </row>
    <row r="1147" spans="3:6" x14ac:dyDescent="0.25">
      <c r="C1147">
        <v>242926</v>
      </c>
      <c r="D1147" s="64"/>
      <c r="E1147" s="37">
        <f t="shared" si="17"/>
        <v>242926</v>
      </c>
      <c r="F1147" s="35" t="s">
        <v>3957</v>
      </c>
    </row>
    <row r="1148" spans="3:6" x14ac:dyDescent="0.25">
      <c r="C1148">
        <v>242930</v>
      </c>
      <c r="D1148" s="64"/>
      <c r="E1148" s="37">
        <f t="shared" si="17"/>
        <v>242930</v>
      </c>
      <c r="F1148" s="35" t="s">
        <v>3957</v>
      </c>
    </row>
    <row r="1149" spans="3:6" x14ac:dyDescent="0.25">
      <c r="C1149">
        <v>242980</v>
      </c>
      <c r="D1149" s="64"/>
      <c r="E1149" s="37">
        <f t="shared" si="17"/>
        <v>242980</v>
      </c>
      <c r="F1149" s="35" t="s">
        <v>3957</v>
      </c>
    </row>
    <row r="1150" spans="3:6" x14ac:dyDescent="0.25">
      <c r="C1150">
        <v>242990</v>
      </c>
      <c r="D1150" s="64"/>
      <c r="E1150" s="37">
        <f t="shared" si="17"/>
        <v>242990</v>
      </c>
      <c r="F1150" s="35" t="s">
        <v>3957</v>
      </c>
    </row>
    <row r="1151" spans="3:6" x14ac:dyDescent="0.25">
      <c r="C1151">
        <v>242999</v>
      </c>
      <c r="D1151" s="64"/>
      <c r="E1151" s="37">
        <f t="shared" si="17"/>
        <v>242999</v>
      </c>
      <c r="F1151" s="35" t="s">
        <v>3957</v>
      </c>
    </row>
    <row r="1152" spans="3:6" x14ac:dyDescent="0.25">
      <c r="C1152">
        <v>243000</v>
      </c>
      <c r="D1152" s="64"/>
      <c r="E1152" s="37">
        <f t="shared" si="17"/>
        <v>243000</v>
      </c>
      <c r="F1152" s="35" t="s">
        <v>3957</v>
      </c>
    </row>
    <row r="1153" spans="3:6" x14ac:dyDescent="0.25">
      <c r="C1153">
        <v>243024</v>
      </c>
      <c r="D1153" s="64"/>
      <c r="E1153" s="37">
        <f t="shared" si="17"/>
        <v>243024</v>
      </c>
      <c r="F1153" s="35" t="s">
        <v>3950</v>
      </c>
    </row>
    <row r="1154" spans="3:6" x14ac:dyDescent="0.25">
      <c r="C1154">
        <v>243025</v>
      </c>
      <c r="D1154" s="64"/>
      <c r="E1154" s="37">
        <f t="shared" si="17"/>
        <v>243025</v>
      </c>
      <c r="F1154" s="35" t="s">
        <v>3950</v>
      </c>
    </row>
    <row r="1155" spans="3:6" x14ac:dyDescent="0.25">
      <c r="C1155">
        <v>243026</v>
      </c>
      <c r="D1155" s="64"/>
      <c r="E1155" s="37">
        <f t="shared" si="17"/>
        <v>243026</v>
      </c>
      <c r="F1155" s="35" t="s">
        <v>3950</v>
      </c>
    </row>
    <row r="1156" spans="3:6" x14ac:dyDescent="0.25">
      <c r="C1156">
        <v>243027</v>
      </c>
      <c r="D1156" s="64"/>
      <c r="E1156" s="37">
        <f t="shared" si="17"/>
        <v>243027</v>
      </c>
      <c r="F1156" s="35" t="s">
        <v>3950</v>
      </c>
    </row>
    <row r="1157" spans="3:6" x14ac:dyDescent="0.25">
      <c r="C1157">
        <v>243028</v>
      </c>
      <c r="D1157" s="64"/>
      <c r="E1157" s="37">
        <f t="shared" si="17"/>
        <v>243028</v>
      </c>
      <c r="F1157" s="35" t="s">
        <v>3950</v>
      </c>
    </row>
    <row r="1158" spans="3:6" x14ac:dyDescent="0.25">
      <c r="C1158">
        <v>243029</v>
      </c>
      <c r="D1158" s="64"/>
      <c r="E1158" s="37">
        <f t="shared" si="17"/>
        <v>243029</v>
      </c>
      <c r="F1158" s="35" t="s">
        <v>3950</v>
      </c>
    </row>
    <row r="1159" spans="3:6" x14ac:dyDescent="0.25">
      <c r="C1159">
        <v>243032</v>
      </c>
      <c r="D1159" s="64"/>
      <c r="E1159" s="37">
        <f t="shared" ref="E1159:E1222" si="18">C1159-D1159</f>
        <v>243032</v>
      </c>
      <c r="F1159" s="35" t="s">
        <v>3950</v>
      </c>
    </row>
    <row r="1160" spans="3:6" x14ac:dyDescent="0.25">
      <c r="C1160">
        <v>243033</v>
      </c>
      <c r="D1160" s="64"/>
      <c r="E1160" s="37">
        <f t="shared" si="18"/>
        <v>243033</v>
      </c>
      <c r="F1160" s="35" t="s">
        <v>3950</v>
      </c>
    </row>
    <row r="1161" spans="3:6" x14ac:dyDescent="0.25">
      <c r="C1161">
        <v>243034</v>
      </c>
      <c r="D1161" s="64"/>
      <c r="E1161" s="37">
        <f t="shared" si="18"/>
        <v>243034</v>
      </c>
      <c r="F1161" s="35" t="s">
        <v>3950</v>
      </c>
    </row>
    <row r="1162" spans="3:6" x14ac:dyDescent="0.25">
      <c r="C1162">
        <v>243035</v>
      </c>
      <c r="D1162" s="64"/>
      <c r="E1162" s="37">
        <f t="shared" si="18"/>
        <v>243035</v>
      </c>
      <c r="F1162" s="35" t="s">
        <v>3950</v>
      </c>
    </row>
    <row r="1163" spans="3:6" x14ac:dyDescent="0.25">
      <c r="C1163">
        <v>243036</v>
      </c>
      <c r="D1163" s="64"/>
      <c r="E1163" s="37">
        <f t="shared" si="18"/>
        <v>243036</v>
      </c>
      <c r="F1163" s="35" t="s">
        <v>3950</v>
      </c>
    </row>
    <row r="1164" spans="3:6" x14ac:dyDescent="0.25">
      <c r="C1164">
        <v>243037</v>
      </c>
      <c r="D1164" s="64"/>
      <c r="E1164" s="37">
        <f t="shared" si="18"/>
        <v>243037</v>
      </c>
      <c r="F1164" s="35" t="s">
        <v>3950</v>
      </c>
    </row>
    <row r="1165" spans="3:6" x14ac:dyDescent="0.25">
      <c r="C1165">
        <v>243038</v>
      </c>
      <c r="D1165" s="64"/>
      <c r="E1165" s="37">
        <f t="shared" si="18"/>
        <v>243038</v>
      </c>
      <c r="F1165" s="35" t="s">
        <v>3950</v>
      </c>
    </row>
    <row r="1166" spans="3:6" x14ac:dyDescent="0.25">
      <c r="C1166">
        <v>243039</v>
      </c>
      <c r="D1166" s="64"/>
      <c r="E1166" s="37">
        <f t="shared" si="18"/>
        <v>243039</v>
      </c>
      <c r="F1166" s="35" t="s">
        <v>3950</v>
      </c>
    </row>
    <row r="1167" spans="3:6" x14ac:dyDescent="0.25">
      <c r="C1167">
        <v>243040</v>
      </c>
      <c r="D1167" s="64"/>
      <c r="E1167" s="37">
        <f t="shared" si="18"/>
        <v>243040</v>
      </c>
      <c r="F1167" s="35" t="s">
        <v>3950</v>
      </c>
    </row>
    <row r="1168" spans="3:6" x14ac:dyDescent="0.25">
      <c r="C1168">
        <v>243041</v>
      </c>
      <c r="D1168" s="64"/>
      <c r="E1168" s="37">
        <f t="shared" si="18"/>
        <v>243041</v>
      </c>
      <c r="F1168" s="35" t="s">
        <v>3950</v>
      </c>
    </row>
    <row r="1169" spans="3:6" x14ac:dyDescent="0.25">
      <c r="C1169">
        <v>243042</v>
      </c>
      <c r="D1169" s="64"/>
      <c r="E1169" s="37">
        <f t="shared" si="18"/>
        <v>243042</v>
      </c>
      <c r="F1169" s="35" t="s">
        <v>3950</v>
      </c>
    </row>
    <row r="1170" spans="3:6" x14ac:dyDescent="0.25">
      <c r="C1170">
        <v>243043</v>
      </c>
      <c r="D1170" s="64"/>
      <c r="E1170" s="37">
        <f t="shared" si="18"/>
        <v>243043</v>
      </c>
      <c r="F1170" s="35" t="s">
        <v>3950</v>
      </c>
    </row>
    <row r="1171" spans="3:6" x14ac:dyDescent="0.25">
      <c r="C1171">
        <v>243044</v>
      </c>
      <c r="D1171" s="64"/>
      <c r="E1171" s="37">
        <f t="shared" si="18"/>
        <v>243044</v>
      </c>
      <c r="F1171" s="35" t="s">
        <v>3950</v>
      </c>
    </row>
    <row r="1172" spans="3:6" x14ac:dyDescent="0.25">
      <c r="C1172">
        <v>243045</v>
      </c>
      <c r="D1172" s="64"/>
      <c r="E1172" s="37">
        <f t="shared" si="18"/>
        <v>243045</v>
      </c>
      <c r="F1172" s="35" t="s">
        <v>3950</v>
      </c>
    </row>
    <row r="1173" spans="3:6" x14ac:dyDescent="0.25">
      <c r="C1173">
        <v>243046</v>
      </c>
      <c r="D1173" s="64"/>
      <c r="E1173" s="37">
        <f t="shared" si="18"/>
        <v>243046</v>
      </c>
      <c r="F1173" s="35" t="s">
        <v>3950</v>
      </c>
    </row>
    <row r="1174" spans="3:6" x14ac:dyDescent="0.25">
      <c r="C1174">
        <v>243047</v>
      </c>
      <c r="D1174" s="64"/>
      <c r="E1174" s="37">
        <f t="shared" si="18"/>
        <v>243047</v>
      </c>
      <c r="F1174" s="35" t="s">
        <v>3950</v>
      </c>
    </row>
    <row r="1175" spans="3:6" x14ac:dyDescent="0.25">
      <c r="C1175">
        <v>243048</v>
      </c>
      <c r="D1175">
        <v>243048</v>
      </c>
      <c r="E1175" s="37">
        <f t="shared" si="18"/>
        <v>0</v>
      </c>
      <c r="F1175" s="35" t="s">
        <v>3950</v>
      </c>
    </row>
    <row r="1176" spans="3:6" x14ac:dyDescent="0.25">
      <c r="C1176">
        <v>243049</v>
      </c>
      <c r="D1176" s="64"/>
      <c r="E1176" s="37">
        <f t="shared" si="18"/>
        <v>243049</v>
      </c>
      <c r="F1176" s="35" t="s">
        <v>3950</v>
      </c>
    </row>
    <row r="1177" spans="3:6" x14ac:dyDescent="0.25">
      <c r="C1177">
        <v>243050</v>
      </c>
      <c r="D1177" s="64"/>
      <c r="E1177" s="37">
        <f t="shared" si="18"/>
        <v>243050</v>
      </c>
      <c r="F1177" s="35" t="s">
        <v>3950</v>
      </c>
    </row>
    <row r="1178" spans="3:6" x14ac:dyDescent="0.25">
      <c r="C1178">
        <v>243051</v>
      </c>
      <c r="D1178" s="64"/>
      <c r="E1178" s="37">
        <f t="shared" si="18"/>
        <v>243051</v>
      </c>
      <c r="F1178" s="35" t="s">
        <v>3950</v>
      </c>
    </row>
    <row r="1179" spans="3:6" x14ac:dyDescent="0.25">
      <c r="C1179">
        <v>243052</v>
      </c>
      <c r="D1179" s="64"/>
      <c r="E1179" s="37">
        <f t="shared" si="18"/>
        <v>243052</v>
      </c>
      <c r="F1179" s="35" t="s">
        <v>3950</v>
      </c>
    </row>
    <row r="1180" spans="3:6" x14ac:dyDescent="0.25">
      <c r="C1180">
        <v>243053</v>
      </c>
      <c r="D1180" s="64"/>
      <c r="E1180" s="37">
        <f t="shared" si="18"/>
        <v>243053</v>
      </c>
      <c r="F1180" s="35" t="s">
        <v>3950</v>
      </c>
    </row>
    <row r="1181" spans="3:6" x14ac:dyDescent="0.25">
      <c r="C1181">
        <v>243054</v>
      </c>
      <c r="D1181" s="64"/>
      <c r="E1181" s="37">
        <f t="shared" si="18"/>
        <v>243054</v>
      </c>
      <c r="F1181" s="35" t="s">
        <v>3950</v>
      </c>
    </row>
    <row r="1182" spans="3:6" x14ac:dyDescent="0.25">
      <c r="C1182">
        <v>243055</v>
      </c>
      <c r="D1182" s="64"/>
      <c r="E1182" s="37">
        <f t="shared" si="18"/>
        <v>243055</v>
      </c>
      <c r="F1182" s="35" t="s">
        <v>3950</v>
      </c>
    </row>
    <row r="1183" spans="3:6" x14ac:dyDescent="0.25">
      <c r="C1183">
        <v>243056</v>
      </c>
      <c r="D1183" s="64"/>
      <c r="E1183" s="37">
        <f t="shared" si="18"/>
        <v>243056</v>
      </c>
      <c r="F1183" s="35" t="s">
        <v>3950</v>
      </c>
    </row>
    <row r="1184" spans="3:6" x14ac:dyDescent="0.25">
      <c r="C1184">
        <v>243057</v>
      </c>
      <c r="D1184" s="64"/>
      <c r="E1184" s="37">
        <f t="shared" si="18"/>
        <v>243057</v>
      </c>
      <c r="F1184" s="35" t="s">
        <v>3950</v>
      </c>
    </row>
    <row r="1185" spans="3:6" x14ac:dyDescent="0.25">
      <c r="C1185">
        <v>243058</v>
      </c>
      <c r="D1185" s="64"/>
      <c r="E1185" s="37">
        <f t="shared" si="18"/>
        <v>243058</v>
      </c>
      <c r="F1185" s="35" t="s">
        <v>3950</v>
      </c>
    </row>
    <row r="1186" spans="3:6" x14ac:dyDescent="0.25">
      <c r="C1186">
        <v>243059</v>
      </c>
      <c r="D1186" s="64"/>
      <c r="E1186" s="37">
        <f t="shared" si="18"/>
        <v>243059</v>
      </c>
      <c r="F1186" s="35" t="s">
        <v>3950</v>
      </c>
    </row>
    <row r="1187" spans="3:6" x14ac:dyDescent="0.25">
      <c r="C1187">
        <v>243060</v>
      </c>
      <c r="D1187" s="64"/>
      <c r="E1187" s="37">
        <f t="shared" si="18"/>
        <v>243060</v>
      </c>
      <c r="F1187" s="35" t="s">
        <v>3950</v>
      </c>
    </row>
    <row r="1188" spans="3:6" x14ac:dyDescent="0.25">
      <c r="C1188">
        <v>243061</v>
      </c>
      <c r="D1188" s="64"/>
      <c r="E1188" s="37">
        <f t="shared" si="18"/>
        <v>243061</v>
      </c>
      <c r="F1188" s="35" t="s">
        <v>3950</v>
      </c>
    </row>
    <row r="1189" spans="3:6" x14ac:dyDescent="0.25">
      <c r="C1189">
        <v>243062</v>
      </c>
      <c r="D1189" s="64"/>
      <c r="E1189" s="37">
        <f t="shared" si="18"/>
        <v>243062</v>
      </c>
      <c r="F1189" s="35" t="s">
        <v>3950</v>
      </c>
    </row>
    <row r="1190" spans="3:6" x14ac:dyDescent="0.25">
      <c r="C1190">
        <v>243063</v>
      </c>
      <c r="D1190" s="64"/>
      <c r="E1190" s="37">
        <f t="shared" si="18"/>
        <v>243063</v>
      </c>
      <c r="F1190" s="35" t="s">
        <v>3950</v>
      </c>
    </row>
    <row r="1191" spans="3:6" x14ac:dyDescent="0.25">
      <c r="C1191">
        <v>243064</v>
      </c>
      <c r="D1191" s="64"/>
      <c r="E1191" s="37">
        <f t="shared" si="18"/>
        <v>243064</v>
      </c>
      <c r="F1191" s="35" t="s">
        <v>3950</v>
      </c>
    </row>
    <row r="1192" spans="3:6" x14ac:dyDescent="0.25">
      <c r="C1192">
        <v>243065</v>
      </c>
      <c r="D1192" s="64"/>
      <c r="E1192" s="37">
        <f t="shared" si="18"/>
        <v>243065</v>
      </c>
      <c r="F1192" s="35" t="s">
        <v>3950</v>
      </c>
    </row>
    <row r="1193" spans="3:6" x14ac:dyDescent="0.25">
      <c r="C1193">
        <v>243066</v>
      </c>
      <c r="D1193" s="64"/>
      <c r="E1193" s="37">
        <f t="shared" si="18"/>
        <v>243066</v>
      </c>
      <c r="F1193" s="35" t="s">
        <v>3950</v>
      </c>
    </row>
    <row r="1194" spans="3:6" x14ac:dyDescent="0.25">
      <c r="C1194">
        <v>243067</v>
      </c>
      <c r="D1194" s="64"/>
      <c r="E1194" s="37">
        <f t="shared" si="18"/>
        <v>243067</v>
      </c>
      <c r="F1194" s="35" t="s">
        <v>3950</v>
      </c>
    </row>
    <row r="1195" spans="3:6" x14ac:dyDescent="0.25">
      <c r="C1195">
        <v>243068</v>
      </c>
      <c r="D1195" s="64"/>
      <c r="E1195" s="37">
        <f t="shared" si="18"/>
        <v>243068</v>
      </c>
      <c r="F1195" s="35" t="s">
        <v>3950</v>
      </c>
    </row>
    <row r="1196" spans="3:6" x14ac:dyDescent="0.25">
      <c r="C1196">
        <v>243069</v>
      </c>
      <c r="D1196" s="64"/>
      <c r="E1196" s="37">
        <f t="shared" si="18"/>
        <v>243069</v>
      </c>
      <c r="F1196" s="35" t="s">
        <v>3950</v>
      </c>
    </row>
    <row r="1197" spans="3:6" x14ac:dyDescent="0.25">
      <c r="C1197">
        <v>243070</v>
      </c>
      <c r="D1197" s="64"/>
      <c r="E1197" s="37">
        <f t="shared" si="18"/>
        <v>243070</v>
      </c>
      <c r="F1197" s="35" t="s">
        <v>3950</v>
      </c>
    </row>
    <row r="1198" spans="3:6" x14ac:dyDescent="0.25">
      <c r="C1198">
        <v>243071</v>
      </c>
      <c r="D1198" s="64"/>
      <c r="E1198" s="37">
        <f t="shared" si="18"/>
        <v>243071</v>
      </c>
      <c r="F1198" s="35" t="s">
        <v>3950</v>
      </c>
    </row>
    <row r="1199" spans="3:6" x14ac:dyDescent="0.25">
      <c r="C1199">
        <v>243072</v>
      </c>
      <c r="D1199" s="64"/>
      <c r="E1199" s="37">
        <f t="shared" si="18"/>
        <v>243072</v>
      </c>
      <c r="F1199" s="35" t="s">
        <v>3950</v>
      </c>
    </row>
    <row r="1200" spans="3:6" x14ac:dyDescent="0.25">
      <c r="C1200">
        <v>243073</v>
      </c>
      <c r="D1200" s="64"/>
      <c r="E1200" s="37">
        <f t="shared" si="18"/>
        <v>243073</v>
      </c>
      <c r="F1200" s="35" t="s">
        <v>3950</v>
      </c>
    </row>
    <row r="1201" spans="3:6" x14ac:dyDescent="0.25">
      <c r="C1201">
        <v>243075</v>
      </c>
      <c r="D1201" s="64"/>
      <c r="E1201" s="37">
        <f t="shared" si="18"/>
        <v>243075</v>
      </c>
      <c r="F1201" s="35" t="s">
        <v>3950</v>
      </c>
    </row>
    <row r="1202" spans="3:6" x14ac:dyDescent="0.25">
      <c r="C1202">
        <v>243077</v>
      </c>
      <c r="D1202" s="64"/>
      <c r="E1202" s="37">
        <f t="shared" si="18"/>
        <v>243077</v>
      </c>
      <c r="F1202" s="35" t="s">
        <v>3950</v>
      </c>
    </row>
    <row r="1203" spans="3:6" x14ac:dyDescent="0.25">
      <c r="C1203">
        <v>243078</v>
      </c>
      <c r="D1203" s="64"/>
      <c r="E1203" s="37">
        <f t="shared" si="18"/>
        <v>243078</v>
      </c>
      <c r="F1203" s="35" t="s">
        <v>3950</v>
      </c>
    </row>
    <row r="1204" spans="3:6" x14ac:dyDescent="0.25">
      <c r="C1204">
        <v>243079</v>
      </c>
      <c r="D1204" s="64"/>
      <c r="E1204" s="37">
        <f t="shared" si="18"/>
        <v>243079</v>
      </c>
      <c r="F1204" s="35" t="s">
        <v>3950</v>
      </c>
    </row>
    <row r="1205" spans="3:6" x14ac:dyDescent="0.25">
      <c r="C1205">
        <v>243080</v>
      </c>
      <c r="D1205" s="64"/>
      <c r="E1205" s="37">
        <f t="shared" si="18"/>
        <v>243080</v>
      </c>
      <c r="F1205" s="35" t="s">
        <v>3950</v>
      </c>
    </row>
    <row r="1206" spans="3:6" x14ac:dyDescent="0.25">
      <c r="C1206">
        <v>243081</v>
      </c>
      <c r="D1206" s="64"/>
      <c r="E1206" s="37">
        <f t="shared" si="18"/>
        <v>243081</v>
      </c>
      <c r="F1206" s="35" t="s">
        <v>3950</v>
      </c>
    </row>
    <row r="1207" spans="3:6" x14ac:dyDescent="0.25">
      <c r="C1207">
        <v>243082</v>
      </c>
      <c r="D1207" s="64"/>
      <c r="E1207" s="37">
        <f t="shared" si="18"/>
        <v>243082</v>
      </c>
      <c r="F1207" s="35" t="s">
        <v>3950</v>
      </c>
    </row>
    <row r="1208" spans="3:6" x14ac:dyDescent="0.25">
      <c r="C1208">
        <v>243083</v>
      </c>
      <c r="D1208" s="64"/>
      <c r="E1208" s="37">
        <f t="shared" si="18"/>
        <v>243083</v>
      </c>
      <c r="F1208" s="35" t="s">
        <v>3950</v>
      </c>
    </row>
    <row r="1209" spans="3:6" x14ac:dyDescent="0.25">
      <c r="C1209">
        <v>243084</v>
      </c>
      <c r="D1209" s="64"/>
      <c r="E1209" s="37">
        <f t="shared" si="18"/>
        <v>243084</v>
      </c>
      <c r="F1209" s="35" t="s">
        <v>3950</v>
      </c>
    </row>
    <row r="1210" spans="3:6" x14ac:dyDescent="0.25">
      <c r="C1210">
        <v>243085</v>
      </c>
      <c r="D1210" s="64"/>
      <c r="E1210" s="37">
        <f t="shared" si="18"/>
        <v>243085</v>
      </c>
      <c r="F1210" s="35" t="s">
        <v>3950</v>
      </c>
    </row>
    <row r="1211" spans="3:6" x14ac:dyDescent="0.25">
      <c r="C1211">
        <v>243086</v>
      </c>
      <c r="D1211" s="64"/>
      <c r="E1211" s="37">
        <f t="shared" si="18"/>
        <v>243086</v>
      </c>
      <c r="F1211" s="35" t="s">
        <v>3950</v>
      </c>
    </row>
    <row r="1212" spans="3:6" x14ac:dyDescent="0.25">
      <c r="C1212">
        <v>243087</v>
      </c>
      <c r="D1212" s="64"/>
      <c r="E1212" s="37">
        <f t="shared" si="18"/>
        <v>243087</v>
      </c>
      <c r="F1212" s="35" t="s">
        <v>3950</v>
      </c>
    </row>
    <row r="1213" spans="3:6" x14ac:dyDescent="0.25">
      <c r="C1213">
        <v>243088</v>
      </c>
      <c r="D1213" s="64"/>
      <c r="E1213" s="37">
        <f t="shared" si="18"/>
        <v>243088</v>
      </c>
      <c r="F1213" s="35" t="s">
        <v>3950</v>
      </c>
    </row>
    <row r="1214" spans="3:6" x14ac:dyDescent="0.25">
      <c r="C1214">
        <v>243089</v>
      </c>
      <c r="D1214" s="64"/>
      <c r="E1214" s="37">
        <f t="shared" si="18"/>
        <v>243089</v>
      </c>
      <c r="F1214" s="35" t="s">
        <v>3950</v>
      </c>
    </row>
    <row r="1215" spans="3:6" x14ac:dyDescent="0.25">
      <c r="C1215">
        <v>243090</v>
      </c>
      <c r="D1215" s="64"/>
      <c r="E1215" s="37">
        <f t="shared" si="18"/>
        <v>243090</v>
      </c>
      <c r="F1215" s="35" t="s">
        <v>3950</v>
      </c>
    </row>
    <row r="1216" spans="3:6" x14ac:dyDescent="0.25">
      <c r="C1216">
        <v>243091</v>
      </c>
      <c r="D1216" s="64"/>
      <c r="E1216" s="37">
        <f t="shared" si="18"/>
        <v>243091</v>
      </c>
      <c r="F1216" s="35" t="s">
        <v>3950</v>
      </c>
    </row>
    <row r="1217" spans="3:6" x14ac:dyDescent="0.25">
      <c r="C1217">
        <v>243092</v>
      </c>
      <c r="D1217" s="64"/>
      <c r="E1217" s="37">
        <f t="shared" si="18"/>
        <v>243092</v>
      </c>
      <c r="F1217" s="35" t="s">
        <v>3950</v>
      </c>
    </row>
    <row r="1218" spans="3:6" x14ac:dyDescent="0.25">
      <c r="C1218">
        <v>243094</v>
      </c>
      <c r="D1218" s="64"/>
      <c r="E1218" s="37">
        <f t="shared" si="18"/>
        <v>243094</v>
      </c>
      <c r="F1218" s="35" t="s">
        <v>3950</v>
      </c>
    </row>
    <row r="1219" spans="3:6" x14ac:dyDescent="0.25">
      <c r="C1219">
        <v>243600</v>
      </c>
      <c r="D1219">
        <v>243600</v>
      </c>
      <c r="E1219" s="37">
        <f t="shared" si="18"/>
        <v>0</v>
      </c>
    </row>
    <row r="1220" spans="3:6" x14ac:dyDescent="0.25">
      <c r="C1220">
        <v>243602</v>
      </c>
      <c r="D1220">
        <v>243602</v>
      </c>
      <c r="E1220" s="37">
        <f t="shared" si="18"/>
        <v>0</v>
      </c>
    </row>
    <row r="1221" spans="3:6" x14ac:dyDescent="0.25">
      <c r="C1221">
        <v>252001</v>
      </c>
      <c r="D1221" s="64"/>
      <c r="E1221" s="37">
        <f t="shared" si="18"/>
        <v>252001</v>
      </c>
      <c r="F1221" s="35" t="s">
        <v>3950</v>
      </c>
    </row>
    <row r="1222" spans="3:6" x14ac:dyDescent="0.25">
      <c r="C1222">
        <v>252004</v>
      </c>
      <c r="D1222" s="64"/>
      <c r="E1222" s="37">
        <f t="shared" si="18"/>
        <v>252004</v>
      </c>
      <c r="F1222" s="35" t="s">
        <v>3950</v>
      </c>
    </row>
    <row r="1223" spans="3:6" x14ac:dyDescent="0.25">
      <c r="C1223">
        <v>252005</v>
      </c>
      <c r="D1223" s="64"/>
      <c r="E1223" s="37">
        <f t="shared" ref="E1223:E1287" si="19">C1223-D1223</f>
        <v>252005</v>
      </c>
      <c r="F1223" s="35" t="s">
        <v>3950</v>
      </c>
    </row>
    <row r="1224" spans="3:6" x14ac:dyDescent="0.25">
      <c r="C1224">
        <v>252011</v>
      </c>
      <c r="D1224">
        <v>252011</v>
      </c>
      <c r="E1224" s="37">
        <f t="shared" si="19"/>
        <v>0</v>
      </c>
    </row>
    <row r="1225" spans="3:6" x14ac:dyDescent="0.25">
      <c r="C1225">
        <v>252012</v>
      </c>
      <c r="D1225">
        <v>252012</v>
      </c>
      <c r="E1225" s="37">
        <f t="shared" si="19"/>
        <v>0</v>
      </c>
    </row>
    <row r="1226" spans="3:6" x14ac:dyDescent="0.25">
      <c r="C1226">
        <v>252013</v>
      </c>
      <c r="D1226">
        <v>252013</v>
      </c>
      <c r="E1226" s="37">
        <f t="shared" si="19"/>
        <v>0</v>
      </c>
    </row>
    <row r="1227" spans="3:6" x14ac:dyDescent="0.25">
      <c r="C1227">
        <v>252014</v>
      </c>
      <c r="D1227">
        <v>252014</v>
      </c>
      <c r="E1227" s="37">
        <f t="shared" si="19"/>
        <v>0</v>
      </c>
    </row>
    <row r="1228" spans="3:6" x14ac:dyDescent="0.25">
      <c r="C1228">
        <v>252021</v>
      </c>
      <c r="D1228">
        <v>252021</v>
      </c>
      <c r="E1228" s="37">
        <f t="shared" si="19"/>
        <v>0</v>
      </c>
    </row>
    <row r="1229" spans="3:6" x14ac:dyDescent="0.25">
      <c r="C1229">
        <v>252022</v>
      </c>
      <c r="D1229">
        <v>252022</v>
      </c>
      <c r="E1229" s="37">
        <f t="shared" si="19"/>
        <v>0</v>
      </c>
    </row>
    <row r="1230" spans="3:6" x14ac:dyDescent="0.25">
      <c r="C1230">
        <v>252023</v>
      </c>
      <c r="D1230">
        <v>252023</v>
      </c>
      <c r="E1230" s="37">
        <f t="shared" si="19"/>
        <v>0</v>
      </c>
    </row>
    <row r="1231" spans="3:6" x14ac:dyDescent="0.25">
      <c r="C1231">
        <v>252024</v>
      </c>
      <c r="D1231">
        <v>252024</v>
      </c>
      <c r="E1231" s="37">
        <f t="shared" si="19"/>
        <v>0</v>
      </c>
    </row>
    <row r="1232" spans="3:6" x14ac:dyDescent="0.25">
      <c r="C1232">
        <v>252031</v>
      </c>
      <c r="D1232">
        <v>252031</v>
      </c>
      <c r="E1232" s="37">
        <f t="shared" si="19"/>
        <v>0</v>
      </c>
    </row>
    <row r="1233" spans="3:6" x14ac:dyDescent="0.25">
      <c r="C1233">
        <v>252032</v>
      </c>
      <c r="D1233">
        <v>252032</v>
      </c>
      <c r="E1233" s="37">
        <f t="shared" si="19"/>
        <v>0</v>
      </c>
    </row>
    <row r="1234" spans="3:6" x14ac:dyDescent="0.25">
      <c r="C1234">
        <v>252033</v>
      </c>
      <c r="D1234">
        <v>252033</v>
      </c>
      <c r="E1234" s="37">
        <f t="shared" si="19"/>
        <v>0</v>
      </c>
    </row>
    <row r="1235" spans="3:6" x14ac:dyDescent="0.25">
      <c r="C1235">
        <v>252034</v>
      </c>
      <c r="D1235">
        <v>252034</v>
      </c>
      <c r="E1235" s="37">
        <f t="shared" si="19"/>
        <v>0</v>
      </c>
    </row>
    <row r="1236" spans="3:6" x14ac:dyDescent="0.25">
      <c r="C1236">
        <v>252040</v>
      </c>
      <c r="D1236" s="64"/>
      <c r="E1236" s="37">
        <f t="shared" si="19"/>
        <v>252040</v>
      </c>
      <c r="F1236" t="s">
        <v>3950</v>
      </c>
    </row>
    <row r="1237" spans="3:6" x14ac:dyDescent="0.25">
      <c r="C1237">
        <v>252041</v>
      </c>
      <c r="D1237">
        <v>252041</v>
      </c>
      <c r="E1237" s="37">
        <f t="shared" si="19"/>
        <v>0</v>
      </c>
    </row>
    <row r="1238" spans="3:6" x14ac:dyDescent="0.25">
      <c r="C1238">
        <v>252043</v>
      </c>
      <c r="D1238">
        <v>252043</v>
      </c>
      <c r="E1238" s="37">
        <f t="shared" si="19"/>
        <v>0</v>
      </c>
    </row>
    <row r="1239" spans="3:6" x14ac:dyDescent="0.25">
      <c r="C1239">
        <v>253000</v>
      </c>
      <c r="D1239">
        <v>253000</v>
      </c>
      <c r="E1239" s="37">
        <f t="shared" si="19"/>
        <v>0</v>
      </c>
    </row>
    <row r="1240" spans="3:6" x14ac:dyDescent="0.25">
      <c r="C1240">
        <v>253039</v>
      </c>
      <c r="D1240" s="64"/>
      <c r="E1240" s="107">
        <f t="shared" si="19"/>
        <v>253039</v>
      </c>
      <c r="F1240" t="s">
        <v>3962</v>
      </c>
    </row>
    <row r="1241" spans="3:6" x14ac:dyDescent="0.25">
      <c r="C1241">
        <v>253201</v>
      </c>
      <c r="D1241">
        <v>253201</v>
      </c>
      <c r="E1241" s="37">
        <f t="shared" si="19"/>
        <v>0</v>
      </c>
    </row>
    <row r="1242" spans="3:6" x14ac:dyDescent="0.25">
      <c r="C1242">
        <v>253205</v>
      </c>
      <c r="D1242">
        <v>253205</v>
      </c>
      <c r="E1242" s="37">
        <f t="shared" si="19"/>
        <v>0</v>
      </c>
    </row>
    <row r="1243" spans="3:6" x14ac:dyDescent="0.25">
      <c r="C1243">
        <v>253700</v>
      </c>
      <c r="D1243">
        <v>253700</v>
      </c>
      <c r="E1243" s="37">
        <f t="shared" si="19"/>
        <v>0</v>
      </c>
    </row>
    <row r="1244" spans="3:6" x14ac:dyDescent="0.25">
      <c r="C1244">
        <v>254000</v>
      </c>
      <c r="D1244">
        <v>254000</v>
      </c>
      <c r="E1244" s="37">
        <f t="shared" si="19"/>
        <v>0</v>
      </c>
    </row>
    <row r="1245" spans="3:6" x14ac:dyDescent="0.25">
      <c r="C1245">
        <v>254001</v>
      </c>
      <c r="D1245">
        <v>254001</v>
      </c>
      <c r="E1245" s="37">
        <f t="shared" si="19"/>
        <v>0</v>
      </c>
    </row>
    <row r="1246" spans="3:6" x14ac:dyDescent="0.25">
      <c r="C1246">
        <v>254002</v>
      </c>
      <c r="D1246">
        <v>254002</v>
      </c>
      <c r="E1246" s="37">
        <f t="shared" si="19"/>
        <v>0</v>
      </c>
    </row>
    <row r="1247" spans="3:6" x14ac:dyDescent="0.25">
      <c r="C1247">
        <v>254003</v>
      </c>
      <c r="D1247">
        <v>254003</v>
      </c>
      <c r="E1247" s="37">
        <f t="shared" si="19"/>
        <v>0</v>
      </c>
    </row>
    <row r="1248" spans="3:6" x14ac:dyDescent="0.25">
      <c r="C1248">
        <v>254100</v>
      </c>
      <c r="D1248">
        <v>254100</v>
      </c>
      <c r="E1248" s="37">
        <f t="shared" si="19"/>
        <v>0</v>
      </c>
    </row>
    <row r="1249" spans="3:5" x14ac:dyDescent="0.25">
      <c r="C1249">
        <v>254101</v>
      </c>
      <c r="D1249">
        <v>254101</v>
      </c>
      <c r="E1249" s="37">
        <f t="shared" si="19"/>
        <v>0</v>
      </c>
    </row>
    <row r="1250" spans="3:5" x14ac:dyDescent="0.25">
      <c r="C1250">
        <v>254102</v>
      </c>
      <c r="D1250">
        <v>254102</v>
      </c>
      <c r="E1250" s="37">
        <f t="shared" si="19"/>
        <v>0</v>
      </c>
    </row>
    <row r="1251" spans="3:5" x14ac:dyDescent="0.25">
      <c r="C1251">
        <v>254105</v>
      </c>
      <c r="D1251">
        <v>254105</v>
      </c>
      <c r="E1251" s="37">
        <f t="shared" si="19"/>
        <v>0</v>
      </c>
    </row>
    <row r="1252" spans="3:5" x14ac:dyDescent="0.25">
      <c r="C1252">
        <v>254110</v>
      </c>
      <c r="D1252">
        <v>254110</v>
      </c>
      <c r="E1252" s="37">
        <f t="shared" si="19"/>
        <v>0</v>
      </c>
    </row>
    <row r="1253" spans="3:5" x14ac:dyDescent="0.25">
      <c r="C1253">
        <v>254115</v>
      </c>
      <c r="D1253">
        <v>254115</v>
      </c>
      <c r="E1253" s="37">
        <f t="shared" si="19"/>
        <v>0</v>
      </c>
    </row>
    <row r="1254" spans="3:5" x14ac:dyDescent="0.25">
      <c r="C1254">
        <v>254120</v>
      </c>
      <c r="D1254">
        <v>254120</v>
      </c>
      <c r="E1254" s="37">
        <f t="shared" si="19"/>
        <v>0</v>
      </c>
    </row>
    <row r="1255" spans="3:5" x14ac:dyDescent="0.25">
      <c r="C1255">
        <v>254121</v>
      </c>
      <c r="D1255">
        <v>254121</v>
      </c>
      <c r="E1255" s="37">
        <f t="shared" si="19"/>
        <v>0</v>
      </c>
    </row>
    <row r="1256" spans="3:5" x14ac:dyDescent="0.25">
      <c r="C1256">
        <v>254125</v>
      </c>
      <c r="D1256">
        <v>254125</v>
      </c>
      <c r="E1256" s="37">
        <f t="shared" si="19"/>
        <v>0</v>
      </c>
    </row>
    <row r="1257" spans="3:5" x14ac:dyDescent="0.25">
      <c r="C1257">
        <v>254130</v>
      </c>
      <c r="D1257">
        <v>254130</v>
      </c>
      <c r="E1257" s="37">
        <f t="shared" si="19"/>
        <v>0</v>
      </c>
    </row>
    <row r="1258" spans="3:5" x14ac:dyDescent="0.25">
      <c r="C1258">
        <v>254200</v>
      </c>
      <c r="D1258">
        <v>254200</v>
      </c>
      <c r="E1258" s="37">
        <f t="shared" si="19"/>
        <v>0</v>
      </c>
    </row>
    <row r="1259" spans="3:5" x14ac:dyDescent="0.25">
      <c r="C1259">
        <v>254201</v>
      </c>
      <c r="D1259">
        <v>254201</v>
      </c>
      <c r="E1259" s="37">
        <f t="shared" si="19"/>
        <v>0</v>
      </c>
    </row>
    <row r="1260" spans="3:5" x14ac:dyDescent="0.25">
      <c r="C1260">
        <v>254202</v>
      </c>
      <c r="D1260">
        <v>254202</v>
      </c>
      <c r="E1260" s="37">
        <f t="shared" si="19"/>
        <v>0</v>
      </c>
    </row>
    <row r="1261" spans="3:5" x14ac:dyDescent="0.25">
      <c r="C1261">
        <v>254205</v>
      </c>
      <c r="D1261">
        <v>254205</v>
      </c>
      <c r="E1261" s="37">
        <f t="shared" si="19"/>
        <v>0</v>
      </c>
    </row>
    <row r="1262" spans="3:5" x14ac:dyDescent="0.25">
      <c r="C1262">
        <v>254210</v>
      </c>
      <c r="D1262">
        <v>254210</v>
      </c>
      <c r="E1262" s="37">
        <f t="shared" si="19"/>
        <v>0</v>
      </c>
    </row>
    <row r="1263" spans="3:5" x14ac:dyDescent="0.25">
      <c r="C1263">
        <v>254301</v>
      </c>
      <c r="D1263">
        <v>254301</v>
      </c>
      <c r="E1263" s="37">
        <f t="shared" si="19"/>
        <v>0</v>
      </c>
    </row>
    <row r="1264" spans="3:5" x14ac:dyDescent="0.25">
      <c r="C1264">
        <v>254302</v>
      </c>
      <c r="D1264">
        <v>254302</v>
      </c>
      <c r="E1264" s="37">
        <f t="shared" si="19"/>
        <v>0</v>
      </c>
    </row>
    <row r="1265" spans="3:6" x14ac:dyDescent="0.25">
      <c r="C1265">
        <v>254303</v>
      </c>
      <c r="D1265" s="64"/>
      <c r="E1265" s="37">
        <f t="shared" si="19"/>
        <v>254303</v>
      </c>
      <c r="F1265" s="64" t="s">
        <v>3950</v>
      </c>
    </row>
    <row r="1266" spans="3:6" x14ac:dyDescent="0.25">
      <c r="C1266">
        <v>254304</v>
      </c>
      <c r="D1266">
        <v>254304</v>
      </c>
      <c r="E1266" s="37">
        <f t="shared" si="19"/>
        <v>0</v>
      </c>
    </row>
    <row r="1267" spans="3:6" x14ac:dyDescent="0.25">
      <c r="C1267">
        <v>254305</v>
      </c>
      <c r="D1267">
        <v>254305</v>
      </c>
      <c r="E1267" s="37">
        <f t="shared" si="19"/>
        <v>0</v>
      </c>
    </row>
    <row r="1268" spans="3:6" x14ac:dyDescent="0.25">
      <c r="C1268">
        <v>254307</v>
      </c>
      <c r="D1268" s="64"/>
      <c r="E1268" s="37">
        <f t="shared" si="19"/>
        <v>254307</v>
      </c>
      <c r="F1268" t="s">
        <v>3950</v>
      </c>
    </row>
    <row r="1269" spans="3:6" x14ac:dyDescent="0.25">
      <c r="C1269">
        <v>254308</v>
      </c>
      <c r="D1269" s="64"/>
      <c r="E1269" s="37">
        <f t="shared" si="19"/>
        <v>254308</v>
      </c>
      <c r="F1269" t="s">
        <v>3950</v>
      </c>
    </row>
    <row r="1270" spans="3:6" x14ac:dyDescent="0.25">
      <c r="C1270">
        <v>254309</v>
      </c>
      <c r="D1270" s="64"/>
      <c r="E1270" s="37">
        <f t="shared" si="19"/>
        <v>254309</v>
      </c>
      <c r="F1270" t="s">
        <v>3950</v>
      </c>
    </row>
    <row r="1271" spans="3:6" x14ac:dyDescent="0.25">
      <c r="C1271">
        <v>254310</v>
      </c>
      <c r="D1271">
        <v>254310</v>
      </c>
      <c r="E1271" s="37">
        <f t="shared" si="19"/>
        <v>0</v>
      </c>
    </row>
    <row r="1272" spans="3:6" x14ac:dyDescent="0.25">
      <c r="C1272">
        <v>254311</v>
      </c>
      <c r="D1272">
        <v>254311</v>
      </c>
      <c r="E1272" s="37">
        <f t="shared" si="19"/>
        <v>0</v>
      </c>
    </row>
    <row r="1273" spans="3:6" x14ac:dyDescent="0.25">
      <c r="C1273">
        <v>254315</v>
      </c>
      <c r="D1273" s="64"/>
      <c r="E1273" s="37">
        <f t="shared" si="19"/>
        <v>254315</v>
      </c>
      <c r="F1273" t="s">
        <v>3950</v>
      </c>
    </row>
    <row r="1274" spans="3:6" x14ac:dyDescent="0.25">
      <c r="C1274">
        <v>254317</v>
      </c>
      <c r="D1274" s="64"/>
      <c r="E1274" s="37">
        <f t="shared" si="19"/>
        <v>254317</v>
      </c>
      <c r="F1274" t="s">
        <v>3950</v>
      </c>
    </row>
    <row r="1275" spans="3:6" x14ac:dyDescent="0.25">
      <c r="C1275">
        <v>254318</v>
      </c>
      <c r="D1275" s="64"/>
      <c r="E1275" s="37">
        <f t="shared" si="19"/>
        <v>254318</v>
      </c>
      <c r="F1275" t="s">
        <v>3950</v>
      </c>
    </row>
    <row r="1276" spans="3:6" x14ac:dyDescent="0.25">
      <c r="C1276">
        <v>254400</v>
      </c>
      <c r="D1276">
        <v>254400</v>
      </c>
      <c r="E1276" s="37">
        <f t="shared" si="19"/>
        <v>0</v>
      </c>
    </row>
    <row r="1277" spans="3:6" x14ac:dyDescent="0.25">
      <c r="C1277">
        <v>254401</v>
      </c>
      <c r="D1277">
        <v>254401</v>
      </c>
      <c r="E1277" s="37">
        <f t="shared" si="19"/>
        <v>0</v>
      </c>
    </row>
    <row r="1278" spans="3:6" x14ac:dyDescent="0.25">
      <c r="C1278">
        <v>254630</v>
      </c>
      <c r="D1278">
        <v>254630</v>
      </c>
      <c r="E1278" s="37">
        <f t="shared" si="19"/>
        <v>0</v>
      </c>
    </row>
    <row r="1279" spans="3:6" x14ac:dyDescent="0.25">
      <c r="C1279">
        <v>254633</v>
      </c>
      <c r="D1279" s="64"/>
      <c r="E1279" s="37">
        <f t="shared" si="19"/>
        <v>254633</v>
      </c>
      <c r="F1279" t="s">
        <v>3950</v>
      </c>
    </row>
    <row r="1280" spans="3:6" x14ac:dyDescent="0.25">
      <c r="C1280">
        <v>254635</v>
      </c>
      <c r="D1280">
        <v>254635</v>
      </c>
      <c r="E1280" s="37">
        <f t="shared" si="19"/>
        <v>0</v>
      </c>
    </row>
    <row r="1281" spans="3:6" x14ac:dyDescent="0.25">
      <c r="C1281">
        <v>254637</v>
      </c>
      <c r="D1281">
        <v>254637</v>
      </c>
      <c r="E1281" s="37">
        <f t="shared" si="19"/>
        <v>0</v>
      </c>
    </row>
    <row r="1282" spans="3:6" x14ac:dyDescent="0.25">
      <c r="C1282">
        <v>254640</v>
      </c>
      <c r="D1282">
        <v>254640</v>
      </c>
      <c r="E1282" s="37">
        <f t="shared" si="19"/>
        <v>0</v>
      </c>
    </row>
    <row r="1283" spans="3:6" x14ac:dyDescent="0.25">
      <c r="C1283">
        <v>254643</v>
      </c>
      <c r="D1283" s="64"/>
      <c r="E1283" s="37">
        <f t="shared" si="19"/>
        <v>254643</v>
      </c>
      <c r="F1283" t="s">
        <v>3950</v>
      </c>
    </row>
    <row r="1284" spans="3:6" x14ac:dyDescent="0.25">
      <c r="C1284">
        <v>254645</v>
      </c>
      <c r="D1284">
        <v>254645</v>
      </c>
      <c r="E1284" s="37">
        <f t="shared" si="19"/>
        <v>0</v>
      </c>
    </row>
    <row r="1285" spans="3:6" x14ac:dyDescent="0.25">
      <c r="C1285">
        <v>254647</v>
      </c>
      <c r="D1285">
        <v>254647</v>
      </c>
      <c r="E1285" s="37">
        <f t="shared" si="19"/>
        <v>0</v>
      </c>
    </row>
    <row r="1286" spans="3:6" x14ac:dyDescent="0.25">
      <c r="C1286">
        <v>255084</v>
      </c>
      <c r="D1286">
        <v>255084</v>
      </c>
      <c r="E1286" s="37">
        <f t="shared" si="19"/>
        <v>0</v>
      </c>
    </row>
    <row r="1287" spans="3:6" x14ac:dyDescent="0.25">
      <c r="C1287">
        <v>256016</v>
      </c>
      <c r="D1287" s="64"/>
      <c r="E1287" s="37">
        <f t="shared" si="19"/>
        <v>256016</v>
      </c>
      <c r="F1287" t="s">
        <v>3950</v>
      </c>
    </row>
    <row r="1288" spans="3:6" x14ac:dyDescent="0.25">
      <c r="C1288">
        <v>256017</v>
      </c>
      <c r="D1288" s="64"/>
      <c r="E1288" s="37">
        <f t="shared" ref="E1288:E1351" si="20">C1288-D1288</f>
        <v>256017</v>
      </c>
      <c r="F1288" t="s">
        <v>3950</v>
      </c>
    </row>
    <row r="1289" spans="3:6" x14ac:dyDescent="0.25">
      <c r="C1289">
        <v>261001</v>
      </c>
      <c r="D1289">
        <v>261001</v>
      </c>
      <c r="E1289" s="37">
        <f t="shared" si="20"/>
        <v>0</v>
      </c>
    </row>
    <row r="1290" spans="3:6" x14ac:dyDescent="0.25">
      <c r="C1290">
        <v>262001</v>
      </c>
      <c r="D1290">
        <v>262001</v>
      </c>
      <c r="E1290" s="37">
        <f t="shared" si="20"/>
        <v>0</v>
      </c>
    </row>
    <row r="1291" spans="3:6" x14ac:dyDescent="0.25">
      <c r="C1291">
        <v>262002</v>
      </c>
      <c r="D1291">
        <v>262002</v>
      </c>
      <c r="E1291" s="37">
        <f t="shared" si="20"/>
        <v>0</v>
      </c>
    </row>
    <row r="1292" spans="3:6" x14ac:dyDescent="0.25">
      <c r="C1292">
        <v>262003</v>
      </c>
      <c r="D1292">
        <v>262003</v>
      </c>
      <c r="E1292" s="37">
        <f t="shared" si="20"/>
        <v>0</v>
      </c>
    </row>
    <row r="1293" spans="3:6" x14ac:dyDescent="0.25">
      <c r="C1293">
        <v>262004</v>
      </c>
      <c r="D1293">
        <v>262004</v>
      </c>
      <c r="E1293" s="37">
        <f t="shared" si="20"/>
        <v>0</v>
      </c>
    </row>
    <row r="1294" spans="3:6" x14ac:dyDescent="0.25">
      <c r="C1294">
        <v>262140</v>
      </c>
      <c r="D1294">
        <v>262140</v>
      </c>
      <c r="E1294" s="37">
        <f t="shared" si="20"/>
        <v>0</v>
      </c>
    </row>
    <row r="1295" spans="3:6" x14ac:dyDescent="0.25">
      <c r="C1295">
        <v>262141</v>
      </c>
      <c r="D1295" s="64"/>
      <c r="E1295" s="37">
        <f t="shared" si="20"/>
        <v>262141</v>
      </c>
      <c r="F1295" t="s">
        <v>3950</v>
      </c>
    </row>
    <row r="1296" spans="3:6" x14ac:dyDescent="0.25">
      <c r="C1296">
        <v>262142</v>
      </c>
      <c r="D1296">
        <v>262142</v>
      </c>
      <c r="E1296" s="37">
        <f t="shared" si="20"/>
        <v>0</v>
      </c>
    </row>
    <row r="1297" spans="3:6" x14ac:dyDescent="0.25">
      <c r="C1297">
        <v>262143</v>
      </c>
      <c r="D1297">
        <v>262143</v>
      </c>
      <c r="E1297" s="37">
        <f t="shared" si="20"/>
        <v>0</v>
      </c>
    </row>
    <row r="1298" spans="3:6" x14ac:dyDescent="0.25">
      <c r="C1298">
        <v>262144</v>
      </c>
      <c r="D1298">
        <v>262144</v>
      </c>
      <c r="E1298" s="37">
        <f t="shared" si="20"/>
        <v>0</v>
      </c>
    </row>
    <row r="1299" spans="3:6" x14ac:dyDescent="0.25">
      <c r="C1299">
        <v>262145</v>
      </c>
      <c r="D1299">
        <v>262145</v>
      </c>
      <c r="E1299" s="37">
        <f t="shared" si="20"/>
        <v>0</v>
      </c>
    </row>
    <row r="1300" spans="3:6" x14ac:dyDescent="0.25">
      <c r="C1300">
        <v>262146</v>
      </c>
      <c r="D1300">
        <v>262146</v>
      </c>
      <c r="E1300" s="37">
        <f t="shared" si="20"/>
        <v>0</v>
      </c>
    </row>
    <row r="1301" spans="3:6" x14ac:dyDescent="0.25">
      <c r="C1301">
        <v>262147</v>
      </c>
      <c r="D1301">
        <v>262147</v>
      </c>
      <c r="E1301" s="37">
        <f t="shared" si="20"/>
        <v>0</v>
      </c>
    </row>
    <row r="1302" spans="3:6" x14ac:dyDescent="0.25">
      <c r="C1302">
        <v>262148</v>
      </c>
      <c r="D1302">
        <v>262148</v>
      </c>
      <c r="E1302" s="37">
        <f t="shared" si="20"/>
        <v>0</v>
      </c>
    </row>
    <row r="1303" spans="3:6" x14ac:dyDescent="0.25">
      <c r="C1303">
        <v>262149</v>
      </c>
      <c r="D1303">
        <v>262149</v>
      </c>
      <c r="E1303" s="37">
        <f t="shared" si="20"/>
        <v>0</v>
      </c>
    </row>
    <row r="1304" spans="3:6" x14ac:dyDescent="0.25">
      <c r="C1304">
        <v>262150</v>
      </c>
      <c r="D1304">
        <v>262150</v>
      </c>
      <c r="E1304" s="37">
        <f t="shared" si="20"/>
        <v>0</v>
      </c>
    </row>
    <row r="1305" spans="3:6" x14ac:dyDescent="0.25">
      <c r="C1305">
        <v>262151</v>
      </c>
      <c r="D1305">
        <v>262151</v>
      </c>
      <c r="E1305" s="37">
        <f t="shared" si="20"/>
        <v>0</v>
      </c>
    </row>
    <row r="1306" spans="3:6" x14ac:dyDescent="0.25">
      <c r="C1306">
        <v>262152</v>
      </c>
      <c r="D1306">
        <v>262152</v>
      </c>
      <c r="E1306" s="37">
        <f t="shared" si="20"/>
        <v>0</v>
      </c>
    </row>
    <row r="1307" spans="3:6" x14ac:dyDescent="0.25">
      <c r="C1307">
        <v>262153</v>
      </c>
      <c r="D1307">
        <v>262153</v>
      </c>
      <c r="E1307" s="37">
        <f t="shared" si="20"/>
        <v>0</v>
      </c>
    </row>
    <row r="1308" spans="3:6" x14ac:dyDescent="0.25">
      <c r="C1308">
        <v>262154</v>
      </c>
      <c r="D1308">
        <v>262154</v>
      </c>
      <c r="E1308" s="37">
        <f t="shared" si="20"/>
        <v>0</v>
      </c>
    </row>
    <row r="1309" spans="3:6" x14ac:dyDescent="0.25">
      <c r="C1309">
        <v>262155</v>
      </c>
      <c r="D1309">
        <v>262155</v>
      </c>
      <c r="E1309" s="37">
        <f t="shared" si="20"/>
        <v>0</v>
      </c>
    </row>
    <row r="1310" spans="3:6" x14ac:dyDescent="0.25">
      <c r="C1310">
        <v>262156</v>
      </c>
      <c r="D1310">
        <v>262156</v>
      </c>
      <c r="E1310" s="37">
        <f t="shared" si="20"/>
        <v>0</v>
      </c>
    </row>
    <row r="1311" spans="3:6" x14ac:dyDescent="0.25">
      <c r="C1311">
        <v>262157</v>
      </c>
      <c r="D1311">
        <v>262157</v>
      </c>
      <c r="E1311" s="37">
        <f t="shared" si="20"/>
        <v>0</v>
      </c>
    </row>
    <row r="1312" spans="3:6" x14ac:dyDescent="0.25">
      <c r="C1312">
        <v>262158</v>
      </c>
      <c r="D1312" s="64"/>
      <c r="E1312" s="37">
        <f t="shared" si="20"/>
        <v>262158</v>
      </c>
      <c r="F1312" t="s">
        <v>3950</v>
      </c>
    </row>
    <row r="1313" spans="3:6" x14ac:dyDescent="0.25">
      <c r="C1313">
        <v>262159</v>
      </c>
      <c r="D1313">
        <v>262159</v>
      </c>
      <c r="E1313" s="37">
        <f t="shared" si="20"/>
        <v>0</v>
      </c>
    </row>
    <row r="1314" spans="3:6" x14ac:dyDescent="0.25">
      <c r="C1314">
        <v>262160</v>
      </c>
      <c r="D1314" s="64"/>
      <c r="E1314" s="37">
        <f t="shared" si="20"/>
        <v>262160</v>
      </c>
      <c r="F1314" t="s">
        <v>3950</v>
      </c>
    </row>
    <row r="1315" spans="3:6" x14ac:dyDescent="0.25">
      <c r="C1315">
        <v>262161</v>
      </c>
      <c r="D1315" s="64"/>
      <c r="E1315" s="37">
        <f t="shared" si="20"/>
        <v>262161</v>
      </c>
      <c r="F1315" t="s">
        <v>3950</v>
      </c>
    </row>
    <row r="1316" spans="3:6" x14ac:dyDescent="0.25">
      <c r="C1316">
        <v>262630</v>
      </c>
      <c r="D1316">
        <v>262630</v>
      </c>
      <c r="E1316" s="37">
        <f t="shared" si="20"/>
        <v>0</v>
      </c>
    </row>
    <row r="1317" spans="3:6" x14ac:dyDescent="0.25">
      <c r="C1317">
        <v>262633</v>
      </c>
      <c r="D1317" s="64"/>
      <c r="E1317" s="37">
        <f t="shared" si="20"/>
        <v>262633</v>
      </c>
      <c r="F1317" t="s">
        <v>3950</v>
      </c>
    </row>
    <row r="1318" spans="3:6" x14ac:dyDescent="0.25">
      <c r="C1318">
        <v>262635</v>
      </c>
      <c r="D1318">
        <v>262635</v>
      </c>
      <c r="E1318" s="37">
        <f t="shared" si="20"/>
        <v>0</v>
      </c>
    </row>
    <row r="1319" spans="3:6" x14ac:dyDescent="0.25">
      <c r="C1319">
        <v>262637</v>
      </c>
      <c r="D1319" s="64"/>
      <c r="E1319" s="107">
        <f t="shared" si="20"/>
        <v>262637</v>
      </c>
      <c r="F1319" t="s">
        <v>3962</v>
      </c>
    </row>
    <row r="1320" spans="3:6" x14ac:dyDescent="0.25">
      <c r="C1320">
        <v>262638</v>
      </c>
      <c r="D1320">
        <v>262638</v>
      </c>
      <c r="E1320" s="37">
        <f t="shared" si="20"/>
        <v>0</v>
      </c>
    </row>
    <row r="1321" spans="3:6" x14ac:dyDescent="0.25">
      <c r="C1321">
        <v>262640</v>
      </c>
      <c r="D1321">
        <v>262640</v>
      </c>
      <c r="E1321" s="37">
        <f t="shared" si="20"/>
        <v>0</v>
      </c>
    </row>
    <row r="1322" spans="3:6" x14ac:dyDescent="0.25">
      <c r="C1322">
        <v>262645</v>
      </c>
      <c r="D1322">
        <v>262645</v>
      </c>
      <c r="E1322" s="37">
        <f t="shared" si="20"/>
        <v>0</v>
      </c>
    </row>
    <row r="1323" spans="3:6" x14ac:dyDescent="0.25">
      <c r="C1323">
        <v>262647</v>
      </c>
      <c r="D1323" s="64"/>
      <c r="E1323" s="37">
        <f t="shared" si="20"/>
        <v>262647</v>
      </c>
      <c r="F1323" t="s">
        <v>3950</v>
      </c>
    </row>
    <row r="1324" spans="3:6" x14ac:dyDescent="0.25">
      <c r="C1324">
        <v>262648</v>
      </c>
      <c r="D1324">
        <v>262648</v>
      </c>
      <c r="E1324" s="37">
        <f t="shared" si="20"/>
        <v>0</v>
      </c>
    </row>
    <row r="1325" spans="3:6" x14ac:dyDescent="0.25">
      <c r="C1325">
        <v>263002</v>
      </c>
      <c r="D1325">
        <v>263002</v>
      </c>
      <c r="E1325" s="37">
        <f t="shared" si="20"/>
        <v>0</v>
      </c>
    </row>
    <row r="1326" spans="3:6" x14ac:dyDescent="0.25">
      <c r="C1326">
        <v>263012</v>
      </c>
      <c r="D1326" s="64"/>
      <c r="E1326" s="37">
        <f t="shared" si="20"/>
        <v>263012</v>
      </c>
      <c r="F1326" t="s">
        <v>3950</v>
      </c>
    </row>
    <row r="1327" spans="3:6" x14ac:dyDescent="0.25">
      <c r="C1327">
        <v>263017</v>
      </c>
      <c r="D1327" s="64"/>
      <c r="E1327" s="37">
        <f t="shared" si="20"/>
        <v>263017</v>
      </c>
      <c r="F1327" t="s">
        <v>3950</v>
      </c>
    </row>
    <row r="1328" spans="3:6" x14ac:dyDescent="0.25">
      <c r="C1328">
        <v>283011</v>
      </c>
      <c r="D1328">
        <v>283011</v>
      </c>
      <c r="E1328" s="37">
        <f t="shared" si="20"/>
        <v>0</v>
      </c>
    </row>
    <row r="1329" spans="3:5" x14ac:dyDescent="0.25">
      <c r="C1329">
        <v>283012</v>
      </c>
      <c r="D1329">
        <v>283012</v>
      </c>
      <c r="E1329" s="37">
        <f t="shared" si="20"/>
        <v>0</v>
      </c>
    </row>
    <row r="1330" spans="3:5" x14ac:dyDescent="0.25">
      <c r="C1330">
        <v>283013</v>
      </c>
      <c r="D1330">
        <v>283013</v>
      </c>
      <c r="E1330" s="37">
        <f t="shared" si="20"/>
        <v>0</v>
      </c>
    </row>
    <row r="1331" spans="3:5" x14ac:dyDescent="0.25">
      <c r="C1331">
        <v>283014</v>
      </c>
      <c r="D1331">
        <v>283014</v>
      </c>
      <c r="E1331" s="37">
        <f t="shared" si="20"/>
        <v>0</v>
      </c>
    </row>
    <row r="1332" spans="3:5" x14ac:dyDescent="0.25">
      <c r="C1332">
        <v>283015</v>
      </c>
      <c r="D1332">
        <v>283015</v>
      </c>
      <c r="E1332" s="37">
        <f t="shared" si="20"/>
        <v>0</v>
      </c>
    </row>
    <row r="1333" spans="3:5" x14ac:dyDescent="0.25">
      <c r="C1333">
        <v>283016</v>
      </c>
      <c r="D1333">
        <v>283016</v>
      </c>
      <c r="E1333" s="37">
        <f t="shared" si="20"/>
        <v>0</v>
      </c>
    </row>
    <row r="1334" spans="3:5" x14ac:dyDescent="0.25">
      <c r="C1334">
        <v>283017</v>
      </c>
      <c r="D1334">
        <v>283017</v>
      </c>
      <c r="E1334" s="37">
        <f t="shared" si="20"/>
        <v>0</v>
      </c>
    </row>
    <row r="1335" spans="3:5" x14ac:dyDescent="0.25">
      <c r="C1335">
        <v>283018</v>
      </c>
      <c r="D1335">
        <v>283018</v>
      </c>
      <c r="E1335" s="37">
        <f t="shared" si="20"/>
        <v>0</v>
      </c>
    </row>
    <row r="1336" spans="3:5" x14ac:dyDescent="0.25">
      <c r="C1336">
        <v>283019</v>
      </c>
      <c r="D1336">
        <v>283019</v>
      </c>
      <c r="E1336" s="37">
        <f t="shared" si="20"/>
        <v>0</v>
      </c>
    </row>
    <row r="1337" spans="3:5" x14ac:dyDescent="0.25">
      <c r="C1337">
        <v>283021</v>
      </c>
      <c r="D1337">
        <v>283021</v>
      </c>
      <c r="E1337" s="37">
        <f t="shared" si="20"/>
        <v>0</v>
      </c>
    </row>
    <row r="1338" spans="3:5" x14ac:dyDescent="0.25">
      <c r="C1338">
        <v>283022</v>
      </c>
      <c r="D1338">
        <v>283022</v>
      </c>
      <c r="E1338" s="37">
        <f t="shared" si="20"/>
        <v>0</v>
      </c>
    </row>
    <row r="1339" spans="3:5" x14ac:dyDescent="0.25">
      <c r="C1339">
        <v>283031</v>
      </c>
      <c r="D1339">
        <v>283031</v>
      </c>
      <c r="E1339" s="37">
        <f t="shared" si="20"/>
        <v>0</v>
      </c>
    </row>
    <row r="1340" spans="3:5" x14ac:dyDescent="0.25">
      <c r="C1340">
        <v>283032</v>
      </c>
      <c r="D1340">
        <v>283032</v>
      </c>
      <c r="E1340" s="37">
        <f t="shared" si="20"/>
        <v>0</v>
      </c>
    </row>
    <row r="1341" spans="3:5" x14ac:dyDescent="0.25">
      <c r="C1341">
        <v>283041</v>
      </c>
      <c r="D1341">
        <v>283041</v>
      </c>
      <c r="E1341" s="37">
        <f t="shared" si="20"/>
        <v>0</v>
      </c>
    </row>
    <row r="1342" spans="3:5" x14ac:dyDescent="0.25">
      <c r="C1342">
        <v>283042</v>
      </c>
      <c r="D1342">
        <v>283042</v>
      </c>
      <c r="E1342" s="37">
        <f t="shared" si="20"/>
        <v>0</v>
      </c>
    </row>
    <row r="1343" spans="3:5" x14ac:dyDescent="0.25">
      <c r="C1343">
        <v>283043</v>
      </c>
      <c r="D1343">
        <v>283043</v>
      </c>
      <c r="E1343" s="37">
        <f t="shared" si="20"/>
        <v>0</v>
      </c>
    </row>
    <row r="1344" spans="3:5" x14ac:dyDescent="0.25">
      <c r="C1344">
        <v>283044</v>
      </c>
      <c r="D1344">
        <v>283044</v>
      </c>
      <c r="E1344" s="37">
        <f t="shared" si="20"/>
        <v>0</v>
      </c>
    </row>
    <row r="1345" spans="3:6" x14ac:dyDescent="0.25">
      <c r="C1345">
        <v>283061</v>
      </c>
      <c r="D1345">
        <v>283061</v>
      </c>
      <c r="E1345" s="37">
        <f t="shared" si="20"/>
        <v>0</v>
      </c>
    </row>
    <row r="1346" spans="3:6" x14ac:dyDescent="0.25">
      <c r="C1346">
        <v>283062</v>
      </c>
      <c r="D1346">
        <v>283062</v>
      </c>
      <c r="E1346" s="37">
        <f t="shared" si="20"/>
        <v>0</v>
      </c>
    </row>
    <row r="1347" spans="3:6" x14ac:dyDescent="0.25">
      <c r="C1347">
        <v>283071</v>
      </c>
      <c r="D1347">
        <v>283071</v>
      </c>
      <c r="E1347" s="37">
        <f t="shared" si="20"/>
        <v>0</v>
      </c>
    </row>
    <row r="1348" spans="3:6" x14ac:dyDescent="0.25">
      <c r="C1348">
        <v>283072</v>
      </c>
      <c r="D1348">
        <v>283072</v>
      </c>
      <c r="E1348" s="37">
        <f t="shared" si="20"/>
        <v>0</v>
      </c>
    </row>
    <row r="1349" spans="3:6" x14ac:dyDescent="0.25">
      <c r="C1349">
        <v>283081</v>
      </c>
      <c r="D1349">
        <v>283081</v>
      </c>
      <c r="E1349" s="37">
        <f t="shared" si="20"/>
        <v>0</v>
      </c>
    </row>
    <row r="1350" spans="3:6" x14ac:dyDescent="0.25">
      <c r="C1350">
        <v>283082</v>
      </c>
      <c r="D1350">
        <v>283082</v>
      </c>
      <c r="E1350" s="37">
        <f t="shared" si="20"/>
        <v>0</v>
      </c>
    </row>
    <row r="1351" spans="3:6" x14ac:dyDescent="0.25">
      <c r="C1351">
        <v>283091</v>
      </c>
      <c r="D1351" s="64"/>
      <c r="E1351" s="37">
        <f t="shared" si="20"/>
        <v>283091</v>
      </c>
      <c r="F1351" t="s">
        <v>3950</v>
      </c>
    </row>
    <row r="1352" spans="3:6" x14ac:dyDescent="0.25">
      <c r="C1352">
        <v>283092</v>
      </c>
      <c r="D1352" s="64"/>
      <c r="E1352" s="37">
        <f t="shared" ref="E1352:E1367" si="21">C1352-D1352</f>
        <v>283092</v>
      </c>
      <c r="F1352" t="s">
        <v>3950</v>
      </c>
    </row>
    <row r="1353" spans="3:6" x14ac:dyDescent="0.25">
      <c r="C1353">
        <v>283093</v>
      </c>
      <c r="D1353" s="64"/>
      <c r="E1353" s="37">
        <f t="shared" si="21"/>
        <v>283093</v>
      </c>
      <c r="F1353" t="s">
        <v>3950</v>
      </c>
    </row>
    <row r="1354" spans="3:6" x14ac:dyDescent="0.25">
      <c r="C1354">
        <v>283094</v>
      </c>
      <c r="D1354" s="64"/>
      <c r="E1354" s="37">
        <f t="shared" si="21"/>
        <v>283094</v>
      </c>
      <c r="F1354" t="s">
        <v>3950</v>
      </c>
    </row>
    <row r="1355" spans="3:6" x14ac:dyDescent="0.25">
      <c r="C1355">
        <v>283096</v>
      </c>
      <c r="D1355">
        <v>283096</v>
      </c>
      <c r="E1355" s="37">
        <f t="shared" si="21"/>
        <v>0</v>
      </c>
    </row>
    <row r="1356" spans="3:6" x14ac:dyDescent="0.25">
      <c r="C1356">
        <v>283097</v>
      </c>
      <c r="D1356">
        <v>283097</v>
      </c>
      <c r="E1356" s="37">
        <f t="shared" si="21"/>
        <v>0</v>
      </c>
    </row>
    <row r="1357" spans="3:6" x14ac:dyDescent="0.25">
      <c r="C1357">
        <v>283300</v>
      </c>
      <c r="D1357">
        <v>283300</v>
      </c>
      <c r="E1357" s="37">
        <f t="shared" si="21"/>
        <v>0</v>
      </c>
    </row>
    <row r="1358" spans="3:6" x14ac:dyDescent="0.25">
      <c r="C1358">
        <v>283304</v>
      </c>
      <c r="D1358">
        <v>283304</v>
      </c>
      <c r="E1358" s="37">
        <f t="shared" si="21"/>
        <v>0</v>
      </c>
    </row>
    <row r="1359" spans="3:6" x14ac:dyDescent="0.25">
      <c r="C1359">
        <v>283305</v>
      </c>
      <c r="D1359">
        <v>283305</v>
      </c>
      <c r="E1359" s="37">
        <f t="shared" si="21"/>
        <v>0</v>
      </c>
    </row>
    <row r="1360" spans="3:6" x14ac:dyDescent="0.25">
      <c r="C1360">
        <v>283306</v>
      </c>
      <c r="D1360">
        <v>283306</v>
      </c>
      <c r="E1360" s="37">
        <f t="shared" si="21"/>
        <v>0</v>
      </c>
    </row>
    <row r="1361" spans="3:6" x14ac:dyDescent="0.25">
      <c r="C1361">
        <v>283307</v>
      </c>
      <c r="D1361">
        <v>283307</v>
      </c>
      <c r="E1361" s="37">
        <f t="shared" si="21"/>
        <v>0</v>
      </c>
    </row>
    <row r="1362" spans="3:6" x14ac:dyDescent="0.25">
      <c r="C1362">
        <v>283400</v>
      </c>
      <c r="E1362" s="37">
        <f t="shared" si="21"/>
        <v>283400</v>
      </c>
      <c r="F1362" s="64" t="s">
        <v>3950</v>
      </c>
    </row>
    <row r="1363" spans="3:6" x14ac:dyDescent="0.25">
      <c r="C1363">
        <v>283402</v>
      </c>
      <c r="E1363" s="37">
        <f t="shared" si="21"/>
        <v>283402</v>
      </c>
      <c r="F1363" s="64" t="s">
        <v>3950</v>
      </c>
    </row>
    <row r="1364" spans="3:6" x14ac:dyDescent="0.25">
      <c r="C1364">
        <v>283500</v>
      </c>
      <c r="E1364" s="37">
        <f t="shared" si="21"/>
        <v>283500</v>
      </c>
      <c r="F1364" s="64" t="s">
        <v>3950</v>
      </c>
    </row>
    <row r="1365" spans="3:6" x14ac:dyDescent="0.25">
      <c r="C1365">
        <v>283502</v>
      </c>
      <c r="E1365" s="37">
        <f t="shared" si="21"/>
        <v>283502</v>
      </c>
      <c r="F1365" s="64" t="s">
        <v>3950</v>
      </c>
    </row>
    <row r="1366" spans="3:6" x14ac:dyDescent="0.25">
      <c r="C1366">
        <v>283601</v>
      </c>
      <c r="E1366" s="37">
        <f t="shared" si="21"/>
        <v>283601</v>
      </c>
      <c r="F1366" s="64" t="s">
        <v>3950</v>
      </c>
    </row>
    <row r="1367" spans="3:6" x14ac:dyDescent="0.25">
      <c r="C1367">
        <v>283602</v>
      </c>
      <c r="E1367" s="37">
        <f t="shared" si="21"/>
        <v>283602</v>
      </c>
      <c r="F1367" s="64" t="s">
        <v>3950</v>
      </c>
    </row>
  </sheetData>
  <autoFilter ref="C1:E1367" xr:uid="{5824C756-CE0A-4F3A-A196-0B97EB1E5523}"/>
  <sortState ref="D2:D2186">
    <sortCondition ref="D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786"/>
  <sheetViews>
    <sheetView showGridLines="0" zoomScale="90" zoomScaleNormal="90" workbookViewId="0">
      <pane xSplit="4" ySplit="5" topLeftCell="E1005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AH1042" sqref="AH1042"/>
    </sheetView>
  </sheetViews>
  <sheetFormatPr defaultRowHeight="15" outlineLevelRow="1" outlineLevelCol="1" x14ac:dyDescent="0.25"/>
  <cols>
    <col min="1" max="1" width="9.140625" style="218"/>
    <col min="2" max="2" width="27.28515625" style="9" bestFit="1" customWidth="1"/>
    <col min="3" max="3" width="14.28515625" style="9" customWidth="1"/>
    <col min="4" max="4" width="14.85546875" style="9" bestFit="1" customWidth="1"/>
    <col min="5" max="15" width="18.28515625" style="1" hidden="1" customWidth="1" outlineLevel="1"/>
    <col min="16" max="16" width="18.28515625" style="1" customWidth="1" collapsed="1"/>
    <col min="17" max="25" width="18.28515625" style="9" hidden="1" customWidth="1" outlineLevel="1"/>
    <col min="26" max="26" width="18.28515625" style="9" hidden="1" customWidth="1" outlineLevel="1" collapsed="1"/>
    <col min="27" max="28" width="18.28515625" style="9" hidden="1" customWidth="1" outlineLevel="1"/>
    <col min="29" max="29" width="17.85546875" style="9" customWidth="1" collapsed="1"/>
    <col min="30" max="30" width="18.7109375" style="218" bestFit="1" customWidth="1"/>
    <col min="31" max="63" width="9.140625" style="218"/>
    <col min="64" max="16384" width="9.140625" style="1"/>
  </cols>
  <sheetData>
    <row r="1" spans="1:30" x14ac:dyDescent="0.25">
      <c r="B1" s="222" t="s">
        <v>1563</v>
      </c>
      <c r="Y1" s="113"/>
      <c r="Z1" s="113"/>
      <c r="AA1" s="113"/>
    </row>
    <row r="2" spans="1:30" s="218" customFormat="1" ht="15.75" thickBot="1" x14ac:dyDescent="0.3">
      <c r="A2" s="218">
        <v>1</v>
      </c>
      <c r="B2" s="223">
        <v>2</v>
      </c>
      <c r="C2" s="52">
        <v>3</v>
      </c>
      <c r="D2" s="52">
        <v>4</v>
      </c>
      <c r="E2" s="219">
        <v>5</v>
      </c>
      <c r="F2" s="218">
        <v>6</v>
      </c>
      <c r="G2" s="218">
        <v>7</v>
      </c>
      <c r="H2" s="218">
        <v>8</v>
      </c>
      <c r="I2" s="218">
        <v>9</v>
      </c>
      <c r="J2" s="218">
        <v>10</v>
      </c>
      <c r="K2" s="218">
        <v>11</v>
      </c>
      <c r="L2" s="218">
        <v>12</v>
      </c>
      <c r="M2" s="218">
        <v>13</v>
      </c>
      <c r="N2" s="218">
        <v>14</v>
      </c>
      <c r="O2" s="218">
        <v>15</v>
      </c>
      <c r="P2" s="218">
        <v>16</v>
      </c>
      <c r="Q2" s="52">
        <v>17</v>
      </c>
      <c r="R2" s="52">
        <v>18</v>
      </c>
      <c r="S2" s="52">
        <v>19</v>
      </c>
      <c r="T2" s="52">
        <v>20</v>
      </c>
      <c r="U2" s="52">
        <v>21</v>
      </c>
      <c r="V2" s="52">
        <v>22</v>
      </c>
      <c r="W2" s="52">
        <v>23</v>
      </c>
      <c r="X2" s="52">
        <v>24</v>
      </c>
      <c r="Y2" s="52">
        <v>25</v>
      </c>
      <c r="Z2" s="52">
        <v>26</v>
      </c>
      <c r="AA2" s="52">
        <v>27</v>
      </c>
      <c r="AB2" s="52">
        <v>28</v>
      </c>
      <c r="AC2" s="52">
        <v>29</v>
      </c>
    </row>
    <row r="3" spans="1:30" ht="30.75" thickBot="1" x14ac:dyDescent="0.3">
      <c r="B3" s="265"/>
      <c r="C3" s="266"/>
      <c r="D3" s="224"/>
      <c r="E3" s="225" t="s">
        <v>1564</v>
      </c>
      <c r="F3" s="225" t="s">
        <v>1564</v>
      </c>
      <c r="G3" s="225" t="s">
        <v>1564</v>
      </c>
      <c r="H3" s="225" t="s">
        <v>1564</v>
      </c>
      <c r="I3" s="225" t="s">
        <v>1564</v>
      </c>
      <c r="J3" s="225" t="s">
        <v>1564</v>
      </c>
      <c r="K3" s="225" t="s">
        <v>1564</v>
      </c>
      <c r="L3" s="225" t="s">
        <v>1564</v>
      </c>
      <c r="M3" s="225" t="s">
        <v>1564</v>
      </c>
      <c r="N3" s="225" t="s">
        <v>1564</v>
      </c>
      <c r="O3" s="225" t="s">
        <v>1564</v>
      </c>
      <c r="P3" s="225" t="s">
        <v>1564</v>
      </c>
      <c r="Q3" s="225" t="s">
        <v>1564</v>
      </c>
      <c r="R3" s="225" t="s">
        <v>1564</v>
      </c>
      <c r="S3" s="225" t="s">
        <v>1564</v>
      </c>
      <c r="T3" s="225" t="s">
        <v>1564</v>
      </c>
      <c r="U3" s="225" t="s">
        <v>1564</v>
      </c>
      <c r="V3" s="225" t="s">
        <v>1564</v>
      </c>
      <c r="W3" s="225" t="s">
        <v>1564</v>
      </c>
      <c r="X3" s="225" t="s">
        <v>1564</v>
      </c>
      <c r="Y3" s="225" t="s">
        <v>1564</v>
      </c>
      <c r="Z3" s="225" t="s">
        <v>1564</v>
      </c>
      <c r="AA3" s="225" t="s">
        <v>1564</v>
      </c>
      <c r="AB3" s="225" t="s">
        <v>1564</v>
      </c>
      <c r="AC3" s="225" t="s">
        <v>1564</v>
      </c>
    </row>
    <row r="4" spans="1:30" ht="30.75" thickBot="1" x14ac:dyDescent="0.3">
      <c r="B4" s="267"/>
      <c r="C4" s="268"/>
      <c r="D4" s="224" t="s">
        <v>1565</v>
      </c>
      <c r="E4" s="226" t="s">
        <v>2734</v>
      </c>
      <c r="F4" s="226" t="s">
        <v>2735</v>
      </c>
      <c r="G4" s="226" t="s">
        <v>2736</v>
      </c>
      <c r="H4" s="226" t="s">
        <v>2818</v>
      </c>
      <c r="I4" s="226" t="s">
        <v>2819</v>
      </c>
      <c r="J4" s="226" t="s">
        <v>2820</v>
      </c>
      <c r="K4" s="226" t="s">
        <v>2919</v>
      </c>
      <c r="L4" s="226" t="s">
        <v>2920</v>
      </c>
      <c r="M4" s="226" t="s">
        <v>2921</v>
      </c>
      <c r="N4" s="226" t="s">
        <v>2926</v>
      </c>
      <c r="O4" s="226" t="s">
        <v>2927</v>
      </c>
      <c r="P4" s="226" t="s">
        <v>2928</v>
      </c>
      <c r="Q4" s="225" t="s">
        <v>3895</v>
      </c>
      <c r="R4" s="225" t="s">
        <v>3896</v>
      </c>
      <c r="S4" s="225" t="s">
        <v>3897</v>
      </c>
      <c r="T4" s="225" t="s">
        <v>3930</v>
      </c>
      <c r="U4" s="225" t="s">
        <v>3931</v>
      </c>
      <c r="V4" s="225" t="s">
        <v>3932</v>
      </c>
      <c r="W4" s="226" t="s">
        <v>3983</v>
      </c>
      <c r="X4" s="226" t="s">
        <v>3984</v>
      </c>
      <c r="Y4" s="226" t="s">
        <v>3985</v>
      </c>
      <c r="Z4" s="226"/>
      <c r="AA4" s="226"/>
      <c r="AB4" s="226"/>
      <c r="AC4" s="227" t="s">
        <v>1566</v>
      </c>
    </row>
    <row r="5" spans="1:30" ht="30.75" thickBot="1" x14ac:dyDescent="0.3">
      <c r="B5" s="269" t="s">
        <v>1567</v>
      </c>
      <c r="C5" s="270"/>
      <c r="D5" s="225" t="s">
        <v>1568</v>
      </c>
      <c r="E5" s="228" t="s">
        <v>1569</v>
      </c>
      <c r="F5" s="228" t="s">
        <v>1569</v>
      </c>
      <c r="G5" s="228" t="s">
        <v>1569</v>
      </c>
      <c r="H5" s="228" t="s">
        <v>1569</v>
      </c>
      <c r="I5" s="228" t="s">
        <v>1569</v>
      </c>
      <c r="J5" s="228" t="s">
        <v>1569</v>
      </c>
      <c r="K5" s="228" t="s">
        <v>1569</v>
      </c>
      <c r="L5" s="228" t="s">
        <v>1569</v>
      </c>
      <c r="M5" s="228" t="s">
        <v>1569</v>
      </c>
      <c r="N5" s="228" t="s">
        <v>1569</v>
      </c>
      <c r="O5" s="228" t="s">
        <v>1569</v>
      </c>
      <c r="P5" s="228" t="s">
        <v>1569</v>
      </c>
      <c r="Q5" s="224" t="s">
        <v>1569</v>
      </c>
      <c r="R5" s="224" t="s">
        <v>1569</v>
      </c>
      <c r="S5" s="224" t="s">
        <v>1569</v>
      </c>
      <c r="T5" s="224" t="s">
        <v>1569</v>
      </c>
      <c r="U5" s="224" t="s">
        <v>1569</v>
      </c>
      <c r="V5" s="224" t="s">
        <v>1569</v>
      </c>
      <c r="W5" s="224"/>
      <c r="X5" s="224"/>
      <c r="Y5" s="224"/>
      <c r="Z5" s="224"/>
      <c r="AA5" s="224"/>
      <c r="AB5" s="224"/>
      <c r="AC5" s="229" t="s">
        <v>1569</v>
      </c>
    </row>
    <row r="6" spans="1:30" ht="15.75" thickBot="1" x14ac:dyDescent="0.3">
      <c r="A6" s="57" t="s">
        <v>0</v>
      </c>
      <c r="B6" s="271" t="s">
        <v>1566</v>
      </c>
      <c r="C6" s="272"/>
      <c r="D6" s="273"/>
      <c r="E6" s="230">
        <v>0</v>
      </c>
      <c r="F6" s="230">
        <v>0</v>
      </c>
      <c r="G6" s="230">
        <v>0</v>
      </c>
      <c r="H6" s="230">
        <v>0</v>
      </c>
      <c r="I6" s="230">
        <v>0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1">
        <v>0</v>
      </c>
      <c r="X6" s="231">
        <v>0</v>
      </c>
      <c r="Y6" s="231">
        <v>0</v>
      </c>
      <c r="Z6" s="231"/>
      <c r="AA6" s="231"/>
      <c r="AB6" s="231"/>
      <c r="AC6" s="231">
        <v>0</v>
      </c>
    </row>
    <row r="7" spans="1:30" ht="15.75" thickBot="1" x14ac:dyDescent="0.3">
      <c r="A7" s="220" t="str">
        <f t="shared" ref="A7:A78" si="0">RIGHT(C7,6)</f>
        <v>50018</v>
      </c>
      <c r="B7" s="85" t="s">
        <v>1570</v>
      </c>
      <c r="C7" s="232">
        <v>50018</v>
      </c>
      <c r="D7" s="85"/>
      <c r="E7" s="233">
        <v>3174855882.9400001</v>
      </c>
      <c r="F7" s="233">
        <v>3191914938.98</v>
      </c>
      <c r="G7" s="233">
        <v>3161056854.6799998</v>
      </c>
      <c r="H7" s="233">
        <v>3110135993.2199998</v>
      </c>
      <c r="I7" s="233">
        <v>3098747370.6500001</v>
      </c>
      <c r="J7" s="233">
        <v>3159600878.1199999</v>
      </c>
      <c r="K7" s="233">
        <v>3143168607.3099999</v>
      </c>
      <c r="L7" s="233">
        <v>3139626112.6100001</v>
      </c>
      <c r="M7" s="233">
        <v>3172085663.6799998</v>
      </c>
      <c r="N7" s="233">
        <v>3203808455.4000001</v>
      </c>
      <c r="O7" s="233">
        <v>3287722839.0700002</v>
      </c>
      <c r="P7" s="233">
        <v>3337697371.8600001</v>
      </c>
      <c r="Q7" s="234">
        <v>3329220482.6700001</v>
      </c>
      <c r="R7" s="234">
        <v>3328927988.3899999</v>
      </c>
      <c r="S7" s="234">
        <v>3848614687.6500001</v>
      </c>
      <c r="T7" s="234">
        <v>3831128716.8800001</v>
      </c>
      <c r="U7" s="234">
        <v>3736909237.02</v>
      </c>
      <c r="V7" s="234">
        <v>3505135460.5799999</v>
      </c>
      <c r="W7" s="234">
        <v>3473455684.3600001</v>
      </c>
      <c r="X7" s="234">
        <v>3459233016.0799999</v>
      </c>
      <c r="Y7" s="234">
        <v>3489514312.0500002</v>
      </c>
      <c r="Z7" s="234"/>
      <c r="AA7" s="234"/>
      <c r="AB7" s="234"/>
      <c r="AC7" s="231">
        <v>3489514312.0500002</v>
      </c>
      <c r="AD7" s="138"/>
    </row>
    <row r="8" spans="1:30" ht="15.75" thickBot="1" x14ac:dyDescent="0.3">
      <c r="A8" s="220" t="str">
        <f t="shared" si="0"/>
        <v>50019</v>
      </c>
      <c r="B8" s="235" t="s">
        <v>1571</v>
      </c>
      <c r="C8" s="236">
        <v>50019</v>
      </c>
      <c r="D8" s="86"/>
      <c r="E8" s="237">
        <v>2398406207.9699998</v>
      </c>
      <c r="F8" s="237">
        <v>2417629944.6900001</v>
      </c>
      <c r="G8" s="237">
        <v>2430491841.4099998</v>
      </c>
      <c r="H8" s="237">
        <v>2438478397.5799999</v>
      </c>
      <c r="I8" s="237">
        <v>2453321729.5900002</v>
      </c>
      <c r="J8" s="237">
        <v>2321243463.27</v>
      </c>
      <c r="K8" s="237">
        <v>2333244853.3400002</v>
      </c>
      <c r="L8" s="237">
        <v>2351738591.4000001</v>
      </c>
      <c r="M8" s="237">
        <v>2370421655.6700001</v>
      </c>
      <c r="N8" s="237">
        <v>2384452464.3499999</v>
      </c>
      <c r="O8" s="237">
        <v>2399332868.8200002</v>
      </c>
      <c r="P8" s="237">
        <v>2419571736.98</v>
      </c>
      <c r="Q8" s="238">
        <v>2429202073.79</v>
      </c>
      <c r="R8" s="238">
        <v>2441717582.9099998</v>
      </c>
      <c r="S8" s="238">
        <v>2459913655.2800002</v>
      </c>
      <c r="T8" s="238">
        <v>2477533487.0999999</v>
      </c>
      <c r="U8" s="238">
        <v>2489387162.4200001</v>
      </c>
      <c r="V8" s="238">
        <v>2504634222</v>
      </c>
      <c r="W8" s="238">
        <v>2520107602.23</v>
      </c>
      <c r="X8" s="238">
        <v>2541173677.8800001</v>
      </c>
      <c r="Y8" s="238">
        <v>2562390773.3499999</v>
      </c>
      <c r="Z8" s="238"/>
      <c r="AA8" s="238"/>
      <c r="AB8" s="238"/>
      <c r="AC8" s="231">
        <v>2562390773.3499999</v>
      </c>
    </row>
    <row r="9" spans="1:30" ht="15.75" thickBot="1" x14ac:dyDescent="0.3">
      <c r="A9" s="220" t="str">
        <f t="shared" si="0"/>
        <v>001111</v>
      </c>
      <c r="B9" s="239" t="s">
        <v>2737</v>
      </c>
      <c r="C9" s="240">
        <v>5001111</v>
      </c>
      <c r="D9" s="87"/>
      <c r="E9" s="233">
        <v>180516.35</v>
      </c>
      <c r="F9" s="233">
        <v>180143.75</v>
      </c>
      <c r="G9" s="233">
        <v>179771.18</v>
      </c>
      <c r="H9" s="233">
        <v>179398.59</v>
      </c>
      <c r="I9" s="233">
        <v>258830.39</v>
      </c>
      <c r="J9" s="233">
        <v>258291.19</v>
      </c>
      <c r="K9" s="233">
        <v>257752.03</v>
      </c>
      <c r="L9" s="233">
        <v>257212.83</v>
      </c>
      <c r="M9" s="233">
        <v>256673.64</v>
      </c>
      <c r="N9" s="233">
        <v>256134.43</v>
      </c>
      <c r="O9" s="233">
        <v>255595.26</v>
      </c>
      <c r="P9" s="233">
        <v>446531.94</v>
      </c>
      <c r="Q9" s="234">
        <v>445590.18</v>
      </c>
      <c r="R9" s="234">
        <v>617919.4</v>
      </c>
      <c r="S9" s="234">
        <v>676366.88</v>
      </c>
      <c r="T9" s="234">
        <v>674943.34</v>
      </c>
      <c r="U9" s="234">
        <v>703958.86</v>
      </c>
      <c r="V9" s="234">
        <v>834909.27</v>
      </c>
      <c r="W9" s="234">
        <v>833137.16</v>
      </c>
      <c r="X9" s="234">
        <v>831365</v>
      </c>
      <c r="Y9" s="234">
        <v>1042706.39</v>
      </c>
      <c r="Z9" s="234"/>
      <c r="AA9" s="234"/>
      <c r="AB9" s="234"/>
      <c r="AC9" s="231">
        <v>1042706.39</v>
      </c>
    </row>
    <row r="10" spans="1:30" ht="15.75" thickBot="1" x14ac:dyDescent="0.3">
      <c r="A10" s="220" t="str">
        <f t="shared" si="0"/>
        <v>001112</v>
      </c>
      <c r="B10" s="239" t="s">
        <v>2738</v>
      </c>
      <c r="C10" s="240">
        <v>5001112</v>
      </c>
      <c r="D10" s="87"/>
      <c r="E10" s="237">
        <v>180516.35</v>
      </c>
      <c r="F10" s="237">
        <v>180143.75</v>
      </c>
      <c r="G10" s="237">
        <v>179771.18</v>
      </c>
      <c r="H10" s="237">
        <v>179398.59</v>
      </c>
      <c r="I10" s="237">
        <v>258830.39</v>
      </c>
      <c r="J10" s="237">
        <v>258291.19</v>
      </c>
      <c r="K10" s="237">
        <v>257752.03</v>
      </c>
      <c r="L10" s="237">
        <v>257212.83</v>
      </c>
      <c r="M10" s="237">
        <v>256673.64</v>
      </c>
      <c r="N10" s="237">
        <v>256134.43</v>
      </c>
      <c r="O10" s="237">
        <v>255595.26</v>
      </c>
      <c r="P10" s="237">
        <v>446531.94</v>
      </c>
      <c r="Q10" s="238">
        <v>445590.18</v>
      </c>
      <c r="R10" s="238">
        <v>617919.4</v>
      </c>
      <c r="S10" s="238">
        <v>676366.88</v>
      </c>
      <c r="T10" s="238">
        <v>674943.34</v>
      </c>
      <c r="U10" s="238">
        <v>703958.86</v>
      </c>
      <c r="V10" s="238">
        <v>834909.27</v>
      </c>
      <c r="W10" s="238">
        <v>833137.16</v>
      </c>
      <c r="X10" s="238">
        <v>831365</v>
      </c>
      <c r="Y10" s="238">
        <v>1042706.39</v>
      </c>
      <c r="Z10" s="238"/>
      <c r="AA10" s="238"/>
      <c r="AB10" s="238"/>
      <c r="AC10" s="231">
        <v>1042706.39</v>
      </c>
    </row>
    <row r="11" spans="1:30" ht="15.75" thickBot="1" x14ac:dyDescent="0.3">
      <c r="A11" s="220" t="str">
        <f t="shared" si="0"/>
        <v>101601</v>
      </c>
      <c r="B11" s="239" t="s">
        <v>2739</v>
      </c>
      <c r="C11" s="240" t="s">
        <v>2740</v>
      </c>
      <c r="D11" s="87" t="s">
        <v>4</v>
      </c>
      <c r="E11" s="233">
        <v>180888.94</v>
      </c>
      <c r="F11" s="233">
        <v>180888.94</v>
      </c>
      <c r="G11" s="233">
        <v>180888.94</v>
      </c>
      <c r="H11" s="233">
        <v>180888.94</v>
      </c>
      <c r="I11" s="233">
        <v>260859.94</v>
      </c>
      <c r="J11" s="233">
        <v>260859.94</v>
      </c>
      <c r="K11" s="233">
        <v>260859.94</v>
      </c>
      <c r="L11" s="233">
        <v>260859.94</v>
      </c>
      <c r="M11" s="233">
        <v>260859.94</v>
      </c>
      <c r="N11" s="233">
        <v>260859.94</v>
      </c>
      <c r="O11" s="233">
        <v>260859.94</v>
      </c>
      <c r="P11" s="233">
        <v>452618.94</v>
      </c>
      <c r="Q11" s="234">
        <v>452618.94</v>
      </c>
      <c r="R11" s="234">
        <v>626150.93999999994</v>
      </c>
      <c r="S11" s="234">
        <v>686015.94</v>
      </c>
      <c r="T11" s="234">
        <v>686015.94</v>
      </c>
      <c r="U11" s="234">
        <v>716566.94</v>
      </c>
      <c r="V11" s="234">
        <v>849283.94</v>
      </c>
      <c r="W11" s="234">
        <v>849283.94</v>
      </c>
      <c r="X11" s="234">
        <v>849283.94</v>
      </c>
      <c r="Y11" s="234">
        <v>1063757.94</v>
      </c>
      <c r="Z11" s="234"/>
      <c r="AA11" s="234"/>
      <c r="AB11" s="234"/>
      <c r="AC11" s="231">
        <v>1063757.94</v>
      </c>
    </row>
    <row r="12" spans="1:30" ht="15.75" thickBot="1" x14ac:dyDescent="0.3">
      <c r="A12" s="220" t="str">
        <f t="shared" si="0"/>
        <v>108601</v>
      </c>
      <c r="B12" s="239" t="s">
        <v>2741</v>
      </c>
      <c r="C12" s="240" t="s">
        <v>2742</v>
      </c>
      <c r="D12" s="87" t="s">
        <v>4</v>
      </c>
      <c r="E12" s="237">
        <v>-372.59</v>
      </c>
      <c r="F12" s="237">
        <v>-745.19</v>
      </c>
      <c r="G12" s="237">
        <v>-1117.76</v>
      </c>
      <c r="H12" s="237">
        <v>-1490.35</v>
      </c>
      <c r="I12" s="237">
        <v>-2029.55</v>
      </c>
      <c r="J12" s="237">
        <v>-2568.75</v>
      </c>
      <c r="K12" s="237">
        <v>-3107.91</v>
      </c>
      <c r="L12" s="237">
        <v>-3647.11</v>
      </c>
      <c r="M12" s="237">
        <v>-4186.3</v>
      </c>
      <c r="N12" s="237">
        <v>-4725.51</v>
      </c>
      <c r="O12" s="237">
        <v>-5264.68</v>
      </c>
      <c r="P12" s="237">
        <v>-6087</v>
      </c>
      <c r="Q12" s="238">
        <v>-7028.76</v>
      </c>
      <c r="R12" s="238">
        <v>-8231.5400000000009</v>
      </c>
      <c r="S12" s="238">
        <v>-9649.06</v>
      </c>
      <c r="T12" s="238">
        <v>-11072.6</v>
      </c>
      <c r="U12" s="238">
        <v>-12608.08</v>
      </c>
      <c r="V12" s="238">
        <v>-14374.67</v>
      </c>
      <c r="W12" s="238">
        <v>-16146.78</v>
      </c>
      <c r="X12" s="238">
        <v>-17918.939999999999</v>
      </c>
      <c r="Y12" s="238">
        <v>-21051.55</v>
      </c>
      <c r="Z12" s="238"/>
      <c r="AA12" s="238"/>
      <c r="AB12" s="238"/>
      <c r="AC12" s="231">
        <v>-21051.55</v>
      </c>
    </row>
    <row r="13" spans="1:30" ht="15.75" thickBot="1" x14ac:dyDescent="0.3">
      <c r="A13" s="220" t="str">
        <f t="shared" si="0"/>
        <v>500114</v>
      </c>
      <c r="B13" s="239" t="s">
        <v>1572</v>
      </c>
      <c r="C13" s="240">
        <v>500114</v>
      </c>
      <c r="D13" s="87"/>
      <c r="E13" s="233">
        <v>2345554206.8499999</v>
      </c>
      <c r="F13" s="233">
        <v>2364605526.2800002</v>
      </c>
      <c r="G13" s="233">
        <v>2378551477.2399998</v>
      </c>
      <c r="H13" s="233">
        <v>2386543629.0300002</v>
      </c>
      <c r="I13" s="233">
        <v>2402783947.8800001</v>
      </c>
      <c r="J13" s="233">
        <v>2270796402.4299998</v>
      </c>
      <c r="K13" s="233">
        <v>2282652873.3400002</v>
      </c>
      <c r="L13" s="233">
        <v>2301080293.02</v>
      </c>
      <c r="M13" s="233">
        <v>2319530052.2199998</v>
      </c>
      <c r="N13" s="233">
        <v>2334018717.7800002</v>
      </c>
      <c r="O13" s="233">
        <v>2348935347.0300002</v>
      </c>
      <c r="P13" s="233">
        <v>2368725741.8699999</v>
      </c>
      <c r="Q13" s="234">
        <v>2378424601.4400001</v>
      </c>
      <c r="R13" s="234">
        <v>2390819011.4899998</v>
      </c>
      <c r="S13" s="234">
        <v>2409000703.8400002</v>
      </c>
      <c r="T13" s="234">
        <v>2426677342.8899999</v>
      </c>
      <c r="U13" s="234">
        <v>2438223299.48</v>
      </c>
      <c r="V13" s="234">
        <v>2453284805.3200002</v>
      </c>
      <c r="W13" s="234">
        <v>2468716585.8499999</v>
      </c>
      <c r="X13" s="234">
        <v>2489746481.46</v>
      </c>
      <c r="Y13" s="234">
        <v>2509962498.46</v>
      </c>
      <c r="Z13" s="234"/>
      <c r="AA13" s="234"/>
      <c r="AB13" s="234"/>
      <c r="AC13" s="231">
        <v>2509962498.46</v>
      </c>
    </row>
    <row r="14" spans="1:30" ht="15.75" thickBot="1" x14ac:dyDescent="0.3">
      <c r="A14" s="220" t="str">
        <f t="shared" si="0"/>
        <v>500118</v>
      </c>
      <c r="B14" s="239" t="s">
        <v>1573</v>
      </c>
      <c r="C14" s="240">
        <v>500118</v>
      </c>
      <c r="D14" s="87"/>
      <c r="E14" s="237">
        <v>3323241205.48</v>
      </c>
      <c r="F14" s="237">
        <v>3347068217.5100002</v>
      </c>
      <c r="G14" s="237">
        <v>3364511272.0100002</v>
      </c>
      <c r="H14" s="237">
        <v>3376672454.8699999</v>
      </c>
      <c r="I14" s="237">
        <v>3397062575.1799998</v>
      </c>
      <c r="J14" s="237">
        <v>3267905188.4299998</v>
      </c>
      <c r="K14" s="237">
        <v>3284066138.1799998</v>
      </c>
      <c r="L14" s="237">
        <v>3306453085.3400002</v>
      </c>
      <c r="M14" s="237">
        <v>3327268341.3099999</v>
      </c>
      <c r="N14" s="237">
        <v>3347006972.8600001</v>
      </c>
      <c r="O14" s="237">
        <v>3363599519.4899998</v>
      </c>
      <c r="P14" s="237">
        <v>3386662265.5900002</v>
      </c>
      <c r="Q14" s="238">
        <v>3400744882.6700001</v>
      </c>
      <c r="R14" s="238">
        <v>3417851443.3200002</v>
      </c>
      <c r="S14" s="238">
        <v>3439224842.3099999</v>
      </c>
      <c r="T14" s="238">
        <v>3460641544.96</v>
      </c>
      <c r="U14" s="238">
        <v>3476663991.0100002</v>
      </c>
      <c r="V14" s="238">
        <v>3493886030.6900001</v>
      </c>
      <c r="W14" s="238">
        <v>3512221745.3499999</v>
      </c>
      <c r="X14" s="238">
        <v>3538098113.54</v>
      </c>
      <c r="Y14" s="238">
        <v>3560959145.8899999</v>
      </c>
      <c r="Z14" s="238"/>
      <c r="AA14" s="238"/>
      <c r="AB14" s="238"/>
      <c r="AC14" s="231">
        <v>3560959145.8899999</v>
      </c>
    </row>
    <row r="15" spans="1:30" ht="15.75" thickBot="1" x14ac:dyDescent="0.3">
      <c r="A15" s="220" t="str">
        <f t="shared" si="0"/>
        <v>500115</v>
      </c>
      <c r="B15" s="239" t="s">
        <v>1574</v>
      </c>
      <c r="C15" s="240">
        <v>500115</v>
      </c>
      <c r="D15" s="87"/>
      <c r="E15" s="233">
        <v>3304737219.52</v>
      </c>
      <c r="F15" s="233">
        <v>3328555398.02</v>
      </c>
      <c r="G15" s="233">
        <v>3341800261.8299999</v>
      </c>
      <c r="H15" s="233">
        <v>3353960120.9099998</v>
      </c>
      <c r="I15" s="233">
        <v>3371663532.8899999</v>
      </c>
      <c r="J15" s="233">
        <v>3242516393.4299998</v>
      </c>
      <c r="K15" s="233">
        <v>3258649867.1300001</v>
      </c>
      <c r="L15" s="233">
        <v>3281038391.6799998</v>
      </c>
      <c r="M15" s="233">
        <v>3301855056.48</v>
      </c>
      <c r="N15" s="233">
        <v>3321594842.0799999</v>
      </c>
      <c r="O15" s="233">
        <v>3338188640.1700001</v>
      </c>
      <c r="P15" s="233">
        <v>3361252722.5500002</v>
      </c>
      <c r="Q15" s="234">
        <v>3375337027.4200001</v>
      </c>
      <c r="R15" s="234">
        <v>3392445198.0100002</v>
      </c>
      <c r="S15" s="234">
        <v>3413819980.3800001</v>
      </c>
      <c r="T15" s="234">
        <v>3435238272.3800001</v>
      </c>
      <c r="U15" s="234">
        <v>3451262468.3099999</v>
      </c>
      <c r="V15" s="234">
        <v>3468486479.52</v>
      </c>
      <c r="W15" s="234">
        <v>3486824094.8899999</v>
      </c>
      <c r="X15" s="234">
        <v>3512702388.6399999</v>
      </c>
      <c r="Y15" s="234">
        <v>3535565343.6900001</v>
      </c>
      <c r="Z15" s="234"/>
      <c r="AA15" s="234"/>
      <c r="AB15" s="234"/>
      <c r="AC15" s="231">
        <v>3535565343.6900001</v>
      </c>
    </row>
    <row r="16" spans="1:30" ht="15.75" outlineLevel="1" thickBot="1" x14ac:dyDescent="0.3">
      <c r="A16" s="220" t="str">
        <f t="shared" si="0"/>
        <v>101000</v>
      </c>
      <c r="B16" s="239" t="s">
        <v>2</v>
      </c>
      <c r="C16" s="240" t="s">
        <v>3</v>
      </c>
      <c r="D16" s="87" t="s">
        <v>4</v>
      </c>
      <c r="E16" s="237">
        <v>2673857243.98</v>
      </c>
      <c r="F16" s="237">
        <v>2675021208.9200001</v>
      </c>
      <c r="G16" s="237">
        <v>2675528328.77</v>
      </c>
      <c r="H16" s="237">
        <v>2675867371.4099998</v>
      </c>
      <c r="I16" s="237">
        <v>2677399556.6500001</v>
      </c>
      <c r="J16" s="237">
        <v>2688569341.73</v>
      </c>
      <c r="K16" s="237">
        <v>2689767115.2600002</v>
      </c>
      <c r="L16" s="237">
        <v>2691020428.5500002</v>
      </c>
      <c r="M16" s="237">
        <v>2691676532.4699998</v>
      </c>
      <c r="N16" s="237">
        <v>2694990356.9899998</v>
      </c>
      <c r="O16" s="237">
        <v>2696000993.1199999</v>
      </c>
      <c r="P16" s="237">
        <v>2698692714.9000001</v>
      </c>
      <c r="Q16" s="238">
        <v>2706196461.77</v>
      </c>
      <c r="R16" s="238">
        <v>2706992691.9000001</v>
      </c>
      <c r="S16" s="238">
        <v>2708171599.1799998</v>
      </c>
      <c r="T16" s="238">
        <v>2707471707.9299998</v>
      </c>
      <c r="U16" s="238">
        <v>2707881335.3899999</v>
      </c>
      <c r="V16" s="238">
        <v>2706777540.5300002</v>
      </c>
      <c r="W16" s="238">
        <v>2705213261.6100001</v>
      </c>
      <c r="X16" s="238">
        <v>2705332524.3400002</v>
      </c>
      <c r="Y16" s="238">
        <v>2704880476.9200001</v>
      </c>
      <c r="Z16" s="238"/>
      <c r="AA16" s="238"/>
      <c r="AB16" s="238"/>
      <c r="AC16" s="231">
        <v>2704880476.9200001</v>
      </c>
    </row>
    <row r="17" spans="1:29" ht="15.75" outlineLevel="1" thickBot="1" x14ac:dyDescent="0.3">
      <c r="A17" s="220" t="str">
        <f t="shared" si="0"/>
        <v>101500</v>
      </c>
      <c r="B17" s="239" t="s">
        <v>1575</v>
      </c>
      <c r="C17" s="240" t="s">
        <v>1576</v>
      </c>
      <c r="D17" s="87" t="s">
        <v>4</v>
      </c>
      <c r="E17" s="233">
        <v>-1162110.4099999999</v>
      </c>
      <c r="F17" s="233">
        <v>-1162110.4099999999</v>
      </c>
      <c r="G17" s="233">
        <v>-1162110.4099999999</v>
      </c>
      <c r="H17" s="233">
        <v>-1162110.4099999999</v>
      </c>
      <c r="I17" s="233">
        <v>-1162110.4099999999</v>
      </c>
      <c r="J17" s="233">
        <v>-1162110.4099999999</v>
      </c>
      <c r="K17" s="233">
        <v>-1162110.4099999999</v>
      </c>
      <c r="L17" s="233">
        <v>-1162110.4099999999</v>
      </c>
      <c r="M17" s="233">
        <v>-1162110.4099999999</v>
      </c>
      <c r="N17" s="233">
        <v>-1162110.4099999999</v>
      </c>
      <c r="O17" s="233">
        <v>-1162110.4099999999</v>
      </c>
      <c r="P17" s="233">
        <v>-1162110.4099999999</v>
      </c>
      <c r="Q17" s="234">
        <v>-1162110.4099999999</v>
      </c>
      <c r="R17" s="234">
        <v>-1162110.4099999999</v>
      </c>
      <c r="S17" s="234">
        <v>-1162110.4099999999</v>
      </c>
      <c r="T17" s="234">
        <v>-1162110.4099999999</v>
      </c>
      <c r="U17" s="234">
        <v>-1162110.4099999999</v>
      </c>
      <c r="V17" s="234">
        <v>-1162110.4099999999</v>
      </c>
      <c r="W17" s="234">
        <v>-1162110.4099999999</v>
      </c>
      <c r="X17" s="234">
        <v>-1162110.4099999999</v>
      </c>
      <c r="Y17" s="234">
        <v>-1162110.4099999999</v>
      </c>
      <c r="Z17" s="234"/>
      <c r="AA17" s="234"/>
      <c r="AB17" s="234"/>
      <c r="AC17" s="231">
        <v>-1162110.4099999999</v>
      </c>
    </row>
    <row r="18" spans="1:29" ht="15.75" outlineLevel="1" thickBot="1" x14ac:dyDescent="0.3">
      <c r="A18" s="220" t="str">
        <f t="shared" si="0"/>
        <v>101501</v>
      </c>
      <c r="B18" s="239" t="s">
        <v>2821</v>
      </c>
      <c r="C18" s="240" t="s">
        <v>2822</v>
      </c>
      <c r="D18" s="87" t="s">
        <v>4</v>
      </c>
      <c r="E18" s="237"/>
      <c r="F18" s="237"/>
      <c r="G18" s="237"/>
      <c r="H18" s="237">
        <v>0</v>
      </c>
      <c r="I18" s="237">
        <v>0</v>
      </c>
      <c r="J18" s="237">
        <v>-146485835</v>
      </c>
      <c r="K18" s="237">
        <v>-148773000</v>
      </c>
      <c r="L18" s="237">
        <v>-148773000</v>
      </c>
      <c r="M18" s="237">
        <v>-146816356.71000001</v>
      </c>
      <c r="N18" s="237">
        <v>-148773000</v>
      </c>
      <c r="O18" s="237">
        <v>-148773000</v>
      </c>
      <c r="P18" s="237">
        <v>-146485853.63</v>
      </c>
      <c r="Q18" s="238">
        <v>-148773000</v>
      </c>
      <c r="R18" s="238">
        <v>-148773000</v>
      </c>
      <c r="S18" s="238">
        <v>-148308811.09999999</v>
      </c>
      <c r="T18" s="238">
        <v>-148773000</v>
      </c>
      <c r="U18" s="238">
        <v>-148773000</v>
      </c>
      <c r="V18" s="238">
        <v>-148773000</v>
      </c>
      <c r="W18" s="238">
        <v>-148773000</v>
      </c>
      <c r="X18" s="238">
        <v>-148773000</v>
      </c>
      <c r="Y18" s="238">
        <v>-148773000</v>
      </c>
      <c r="Z18" s="238"/>
      <c r="AA18" s="238"/>
      <c r="AB18" s="238"/>
      <c r="AC18" s="231">
        <v>-148773000</v>
      </c>
    </row>
    <row r="19" spans="1:29" ht="15.75" outlineLevel="1" thickBot="1" x14ac:dyDescent="0.3">
      <c r="A19" s="220" t="str">
        <f t="shared" si="0"/>
        <v>101666</v>
      </c>
      <c r="B19" s="239" t="s">
        <v>1577</v>
      </c>
      <c r="C19" s="240" t="s">
        <v>1578</v>
      </c>
      <c r="D19" s="87" t="s">
        <v>4</v>
      </c>
      <c r="E19" s="233">
        <v>516343.62</v>
      </c>
      <c r="F19" s="233">
        <v>516343.62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4"/>
      <c r="R19" s="234"/>
      <c r="S19" s="234"/>
      <c r="T19" s="241"/>
      <c r="U19" s="241"/>
      <c r="V19" s="241"/>
      <c r="W19" s="234"/>
      <c r="X19" s="234"/>
      <c r="Y19" s="234"/>
      <c r="Z19" s="234"/>
      <c r="AA19" s="234"/>
      <c r="AB19" s="234"/>
      <c r="AC19" s="231"/>
    </row>
    <row r="20" spans="1:29" ht="15.75" outlineLevel="1" thickBot="1" x14ac:dyDescent="0.3">
      <c r="A20" s="220" t="str">
        <f t="shared" si="0"/>
        <v>105000</v>
      </c>
      <c r="B20" s="239" t="s">
        <v>6</v>
      </c>
      <c r="C20" s="240" t="s">
        <v>7</v>
      </c>
      <c r="D20" s="87" t="s">
        <v>4</v>
      </c>
      <c r="E20" s="237">
        <v>970068.12</v>
      </c>
      <c r="F20" s="237">
        <v>970068.12</v>
      </c>
      <c r="G20" s="237">
        <v>970068.12</v>
      </c>
      <c r="H20" s="237">
        <v>970068.12</v>
      </c>
      <c r="I20" s="237">
        <v>970068.12</v>
      </c>
      <c r="J20" s="237">
        <v>970068.12</v>
      </c>
      <c r="K20" s="237">
        <v>970068.12</v>
      </c>
      <c r="L20" s="237">
        <v>970068.12</v>
      </c>
      <c r="M20" s="237">
        <v>970068.12</v>
      </c>
      <c r="N20" s="237">
        <v>970068.12</v>
      </c>
      <c r="O20" s="237">
        <v>970068.12</v>
      </c>
      <c r="P20" s="237">
        <v>970068.12</v>
      </c>
      <c r="Q20" s="238">
        <v>970068.12</v>
      </c>
      <c r="R20" s="238">
        <v>970068.12</v>
      </c>
      <c r="S20" s="238">
        <v>970068.12</v>
      </c>
      <c r="T20" s="238">
        <v>970068.12</v>
      </c>
      <c r="U20" s="238">
        <v>970068.12</v>
      </c>
      <c r="V20" s="238">
        <v>970068.12</v>
      </c>
      <c r="W20" s="238">
        <v>970068.12</v>
      </c>
      <c r="X20" s="238">
        <v>970068.12</v>
      </c>
      <c r="Y20" s="238">
        <v>970068.12</v>
      </c>
      <c r="Z20" s="238"/>
      <c r="AA20" s="238"/>
      <c r="AB20" s="238"/>
      <c r="AC20" s="231">
        <v>970068.12</v>
      </c>
    </row>
    <row r="21" spans="1:29" ht="15.75" outlineLevel="1" thickBot="1" x14ac:dyDescent="0.3">
      <c r="A21" s="220" t="str">
        <f t="shared" si="0"/>
        <v>105666</v>
      </c>
      <c r="B21" s="239" t="s">
        <v>3028</v>
      </c>
      <c r="C21" s="240" t="s">
        <v>3029</v>
      </c>
      <c r="D21" s="8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238"/>
      <c r="S21" s="238"/>
      <c r="T21" s="241"/>
      <c r="U21" s="241"/>
      <c r="V21" s="241"/>
      <c r="W21" s="238"/>
      <c r="X21" s="238"/>
      <c r="Y21" s="238"/>
      <c r="Z21" s="238"/>
      <c r="AA21" s="238"/>
      <c r="AB21" s="238"/>
      <c r="AC21" s="231"/>
    </row>
    <row r="22" spans="1:29" ht="15.75" outlineLevel="1" thickBot="1" x14ac:dyDescent="0.3">
      <c r="A22" s="220" t="str">
        <f t="shared" si="0"/>
        <v>106000</v>
      </c>
      <c r="B22" s="239" t="s">
        <v>9</v>
      </c>
      <c r="C22" s="240" t="s">
        <v>10</v>
      </c>
      <c r="D22" s="87" t="s">
        <v>4</v>
      </c>
      <c r="E22" s="233">
        <v>446397999.75999999</v>
      </c>
      <c r="F22" s="233">
        <v>456063485.81999999</v>
      </c>
      <c r="G22" s="233">
        <v>461534441.50999999</v>
      </c>
      <c r="H22" s="233">
        <v>471882342.25999999</v>
      </c>
      <c r="I22" s="233">
        <v>477246326.75</v>
      </c>
      <c r="J22" s="233">
        <v>481785097.05000001</v>
      </c>
      <c r="K22" s="233">
        <v>490678481.30000001</v>
      </c>
      <c r="L22" s="233">
        <v>497103550.68000001</v>
      </c>
      <c r="M22" s="233">
        <v>521751568.19999999</v>
      </c>
      <c r="N22" s="233">
        <v>537471913.35000002</v>
      </c>
      <c r="O22" s="233">
        <v>543845238.87</v>
      </c>
      <c r="P22" s="233">
        <v>579817022.88999999</v>
      </c>
      <c r="Q22" s="234">
        <v>583330813.26999998</v>
      </c>
      <c r="R22" s="234">
        <v>591176639.30999994</v>
      </c>
      <c r="S22" s="234">
        <v>612966017.64999998</v>
      </c>
      <c r="T22" s="238">
        <v>624596191</v>
      </c>
      <c r="U22" s="238">
        <v>657986654.38</v>
      </c>
      <c r="V22" s="238">
        <v>673439237.17999995</v>
      </c>
      <c r="W22" s="234">
        <v>681970515.72000003</v>
      </c>
      <c r="X22" s="234">
        <v>693601320.88</v>
      </c>
      <c r="Y22" s="234">
        <v>712527291.63999999</v>
      </c>
      <c r="Z22" s="234"/>
      <c r="AA22" s="234"/>
      <c r="AB22" s="234"/>
      <c r="AC22" s="231">
        <v>712527291.63999999</v>
      </c>
    </row>
    <row r="23" spans="1:29" ht="15.75" outlineLevel="1" thickBot="1" x14ac:dyDescent="0.3">
      <c r="A23" s="220" t="str">
        <f t="shared" si="0"/>
        <v>106001</v>
      </c>
      <c r="B23" s="239" t="s">
        <v>2823</v>
      </c>
      <c r="C23" s="240" t="s">
        <v>2824</v>
      </c>
      <c r="D23" s="87" t="s">
        <v>4</v>
      </c>
      <c r="E23" s="237"/>
      <c r="F23" s="237"/>
      <c r="G23" s="237"/>
      <c r="H23" s="237">
        <v>0</v>
      </c>
      <c r="I23" s="237">
        <v>143554705.06</v>
      </c>
      <c r="J23" s="237">
        <v>143794498.34999999</v>
      </c>
      <c r="K23" s="237">
        <v>143960627.13999999</v>
      </c>
      <c r="L23" s="237">
        <v>144050483.47999999</v>
      </c>
      <c r="M23" s="237">
        <v>144133566.91</v>
      </c>
      <c r="N23" s="237">
        <v>144214647.97999999</v>
      </c>
      <c r="O23" s="237">
        <v>145211783.59</v>
      </c>
      <c r="P23" s="237">
        <v>145278882.52000001</v>
      </c>
      <c r="Q23" s="238">
        <v>145329333.63999999</v>
      </c>
      <c r="R23" s="238">
        <v>145342321.40000001</v>
      </c>
      <c r="S23" s="238">
        <v>145617475.81999999</v>
      </c>
      <c r="T23" s="234">
        <v>145628336.58000001</v>
      </c>
      <c r="U23" s="234">
        <v>145663930.87</v>
      </c>
      <c r="V23" s="234">
        <v>146332224.13</v>
      </c>
      <c r="W23" s="238">
        <v>146338576.78999999</v>
      </c>
      <c r="X23" s="238">
        <v>146358856.75999999</v>
      </c>
      <c r="Y23" s="238">
        <v>146400979.12</v>
      </c>
      <c r="Z23" s="238"/>
      <c r="AA23" s="238"/>
      <c r="AB23" s="238"/>
      <c r="AC23" s="231">
        <v>146400979.12</v>
      </c>
    </row>
    <row r="24" spans="1:29" ht="15.75" outlineLevel="1" thickBot="1" x14ac:dyDescent="0.3">
      <c r="A24" s="220" t="str">
        <f t="shared" si="0"/>
        <v>107000</v>
      </c>
      <c r="B24" s="239" t="s">
        <v>12</v>
      </c>
      <c r="C24" s="240" t="s">
        <v>13</v>
      </c>
      <c r="D24" s="87" t="s">
        <v>4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4">
        <v>0</v>
      </c>
      <c r="R24" s="234">
        <v>0</v>
      </c>
      <c r="S24" s="234">
        <v>0</v>
      </c>
      <c r="T24" s="238">
        <v>0</v>
      </c>
      <c r="U24" s="238">
        <v>0</v>
      </c>
      <c r="V24" s="238">
        <v>0</v>
      </c>
      <c r="W24" s="234">
        <v>0</v>
      </c>
      <c r="X24" s="234">
        <v>0</v>
      </c>
      <c r="Y24" s="234">
        <v>0</v>
      </c>
      <c r="Z24" s="234"/>
      <c r="AA24" s="234"/>
      <c r="AB24" s="234"/>
      <c r="AC24" s="231">
        <v>0</v>
      </c>
    </row>
    <row r="25" spans="1:29" s="218" customFormat="1" ht="15.75" outlineLevel="1" thickBot="1" x14ac:dyDescent="0.3">
      <c r="A25" s="220" t="str">
        <f t="shared" si="0"/>
        <v>107666</v>
      </c>
      <c r="B25" s="239" t="s">
        <v>12</v>
      </c>
      <c r="C25" s="240" t="s">
        <v>15</v>
      </c>
      <c r="D25" s="87" t="s">
        <v>4</v>
      </c>
      <c r="E25" s="233">
        <v>2164809.98</v>
      </c>
      <c r="F25" s="233">
        <v>2164809.98</v>
      </c>
      <c r="G25" s="233">
        <v>2681153.6</v>
      </c>
      <c r="H25" s="233">
        <v>2681153.6</v>
      </c>
      <c r="I25" s="233">
        <v>-5009.24</v>
      </c>
      <c r="J25" s="233">
        <v>-5009.24</v>
      </c>
      <c r="K25" s="233">
        <v>-5009.24</v>
      </c>
      <c r="L25" s="233">
        <v>-5009.24</v>
      </c>
      <c r="M25" s="233">
        <v>0</v>
      </c>
      <c r="N25" s="233">
        <v>0</v>
      </c>
      <c r="O25" s="233">
        <v>713.68</v>
      </c>
      <c r="P25" s="233">
        <v>0</v>
      </c>
      <c r="Q25" s="234">
        <v>145825</v>
      </c>
      <c r="R25" s="234">
        <v>226864.91</v>
      </c>
      <c r="S25" s="234">
        <v>-153.31</v>
      </c>
      <c r="T25" s="234">
        <v>-153.31</v>
      </c>
      <c r="U25" s="234">
        <v>-153.31</v>
      </c>
      <c r="V25" s="234">
        <v>-153.31</v>
      </c>
      <c r="W25" s="234">
        <v>-153.31</v>
      </c>
      <c r="X25" s="234">
        <v>-153.31</v>
      </c>
      <c r="Y25" s="234">
        <v>-153.31</v>
      </c>
      <c r="Z25" s="234"/>
      <c r="AA25" s="234"/>
      <c r="AB25" s="234"/>
      <c r="AC25" s="231">
        <v>-153.31</v>
      </c>
    </row>
    <row r="26" spans="1:29" ht="15.75" outlineLevel="1" thickBot="1" x14ac:dyDescent="0.3">
      <c r="A26" s="220" t="str">
        <f t="shared" si="0"/>
        <v>107700</v>
      </c>
      <c r="B26" s="239" t="s">
        <v>17</v>
      </c>
      <c r="C26" s="240" t="s">
        <v>18</v>
      </c>
      <c r="D26" s="87" t="s">
        <v>4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1"/>
    </row>
    <row r="27" spans="1:29" ht="15.75" outlineLevel="1" thickBot="1" x14ac:dyDescent="0.3">
      <c r="A27" s="220" t="str">
        <f t="shared" si="0"/>
        <v>107707</v>
      </c>
      <c r="B27" s="239" t="s">
        <v>20</v>
      </c>
      <c r="C27" s="240" t="s">
        <v>21</v>
      </c>
      <c r="D27" s="87" t="s">
        <v>4</v>
      </c>
      <c r="E27" s="233">
        <v>181992864.47</v>
      </c>
      <c r="F27" s="233">
        <v>194981591.97</v>
      </c>
      <c r="G27" s="233">
        <v>202248380.24000001</v>
      </c>
      <c r="H27" s="233">
        <v>203721295.93000001</v>
      </c>
      <c r="I27" s="233">
        <v>73659995.959999993</v>
      </c>
      <c r="J27" s="233">
        <v>75050342.829999998</v>
      </c>
      <c r="K27" s="233">
        <v>83213694.959999993</v>
      </c>
      <c r="L27" s="233">
        <v>97833980.5</v>
      </c>
      <c r="M27" s="233">
        <v>91301787.900000006</v>
      </c>
      <c r="N27" s="233">
        <v>93882966.049999997</v>
      </c>
      <c r="O27" s="233">
        <v>102094953.2</v>
      </c>
      <c r="P27" s="233">
        <v>84141998.159999996</v>
      </c>
      <c r="Q27" s="234">
        <v>89299636.030000001</v>
      </c>
      <c r="R27" s="234">
        <v>97671722.780000001</v>
      </c>
      <c r="S27" s="234">
        <v>95565894.430000007</v>
      </c>
      <c r="T27" s="234">
        <v>106507232.47</v>
      </c>
      <c r="U27" s="234">
        <v>88695743.269999996</v>
      </c>
      <c r="V27" s="234">
        <v>90902673.280000001</v>
      </c>
      <c r="W27" s="234">
        <v>102266936.37</v>
      </c>
      <c r="X27" s="234">
        <v>116374882.26000001</v>
      </c>
      <c r="Y27" s="234">
        <v>120721791.61</v>
      </c>
      <c r="Z27" s="234"/>
      <c r="AA27" s="234"/>
      <c r="AB27" s="234"/>
      <c r="AC27" s="231">
        <v>120721791.61</v>
      </c>
    </row>
    <row r="28" spans="1:29" ht="15.75" thickBot="1" x14ac:dyDescent="0.3">
      <c r="A28" s="220" t="str">
        <f t="shared" si="0"/>
        <v>500116</v>
      </c>
      <c r="B28" s="239" t="s">
        <v>1579</v>
      </c>
      <c r="C28" s="240">
        <v>500116</v>
      </c>
      <c r="D28" s="87"/>
      <c r="E28" s="237">
        <v>18503985.960000001</v>
      </c>
      <c r="F28" s="237">
        <v>18512819.489999998</v>
      </c>
      <c r="G28" s="237">
        <v>22711010.18</v>
      </c>
      <c r="H28" s="237">
        <v>22712333.960000001</v>
      </c>
      <c r="I28" s="237">
        <v>25399042.289999999</v>
      </c>
      <c r="J28" s="237">
        <v>25388795</v>
      </c>
      <c r="K28" s="237">
        <v>25416271.050000001</v>
      </c>
      <c r="L28" s="237">
        <v>25414693.66</v>
      </c>
      <c r="M28" s="237">
        <v>25413284.829999998</v>
      </c>
      <c r="N28" s="237">
        <v>25412130.780000001</v>
      </c>
      <c r="O28" s="237">
        <v>25410879.32</v>
      </c>
      <c r="P28" s="237">
        <v>25409543.039999999</v>
      </c>
      <c r="Q28" s="238">
        <v>25407855.25</v>
      </c>
      <c r="R28" s="238">
        <v>25406245.309999999</v>
      </c>
      <c r="S28" s="238">
        <v>25404861.93</v>
      </c>
      <c r="T28" s="238">
        <v>25403272.579999998</v>
      </c>
      <c r="U28" s="238">
        <v>25401522.699999999</v>
      </c>
      <c r="V28" s="238">
        <v>25399551.170000002</v>
      </c>
      <c r="W28" s="238">
        <v>25397650.460000001</v>
      </c>
      <c r="X28" s="238">
        <v>25395724.899999999</v>
      </c>
      <c r="Y28" s="238">
        <v>25393802.199999999</v>
      </c>
      <c r="Z28" s="238"/>
      <c r="AA28" s="238"/>
      <c r="AB28" s="238"/>
      <c r="AC28" s="231">
        <v>25393802.199999999</v>
      </c>
    </row>
    <row r="29" spans="1:29" ht="15.75" thickBot="1" x14ac:dyDescent="0.3">
      <c r="A29" s="220" t="str">
        <f t="shared" si="0"/>
        <v>117001</v>
      </c>
      <c r="B29" s="239" t="s">
        <v>23</v>
      </c>
      <c r="C29" s="240" t="s">
        <v>24</v>
      </c>
      <c r="D29" s="87" t="s">
        <v>4</v>
      </c>
      <c r="E29" s="233">
        <v>9147153.9199999999</v>
      </c>
      <c r="F29" s="233">
        <v>9147153.9199999999</v>
      </c>
      <c r="G29" s="233">
        <v>4513899.24</v>
      </c>
      <c r="H29" s="233">
        <v>4513899.24</v>
      </c>
      <c r="I29" s="233">
        <v>4513899.24</v>
      </c>
      <c r="J29" s="233">
        <v>4513899.24</v>
      </c>
      <c r="K29" s="233">
        <v>4513899.24</v>
      </c>
      <c r="L29" s="233">
        <v>4513899.24</v>
      </c>
      <c r="M29" s="233">
        <v>4513899.24</v>
      </c>
      <c r="N29" s="233">
        <v>4513899.24</v>
      </c>
      <c r="O29" s="233">
        <v>4513899.24</v>
      </c>
      <c r="P29" s="233">
        <v>4513899.24</v>
      </c>
      <c r="Q29" s="234">
        <v>4513899.24</v>
      </c>
      <c r="R29" s="234">
        <v>4513899.24</v>
      </c>
      <c r="S29" s="234">
        <v>4513899.24</v>
      </c>
      <c r="T29" s="234">
        <v>4513899.24</v>
      </c>
      <c r="U29" s="234">
        <v>4513899.24</v>
      </c>
      <c r="V29" s="234">
        <v>4513899.24</v>
      </c>
      <c r="W29" s="234">
        <v>4513899.24</v>
      </c>
      <c r="X29" s="234">
        <v>4513899.24</v>
      </c>
      <c r="Y29" s="234">
        <v>4513899.24</v>
      </c>
      <c r="Z29" s="234"/>
      <c r="AA29" s="234"/>
      <c r="AB29" s="234"/>
      <c r="AC29" s="231">
        <v>4513899.24</v>
      </c>
    </row>
    <row r="30" spans="1:29" ht="15.75" thickBot="1" x14ac:dyDescent="0.3">
      <c r="A30" s="220" t="str">
        <f t="shared" si="0"/>
        <v>117002</v>
      </c>
      <c r="B30" s="239" t="s">
        <v>26</v>
      </c>
      <c r="C30" s="240" t="s">
        <v>27</v>
      </c>
      <c r="D30" s="87" t="s">
        <v>4</v>
      </c>
      <c r="E30" s="237">
        <v>1848102.98</v>
      </c>
      <c r="F30" s="237">
        <v>1848102.98</v>
      </c>
      <c r="G30" s="237">
        <v>6660213.9900000002</v>
      </c>
      <c r="H30" s="237">
        <v>6660213.9900000002</v>
      </c>
      <c r="I30" s="237">
        <v>6660213.9900000002</v>
      </c>
      <c r="J30" s="237">
        <v>6660213.9900000002</v>
      </c>
      <c r="K30" s="237">
        <v>6660213.9900000002</v>
      </c>
      <c r="L30" s="237">
        <v>6660213.9900000002</v>
      </c>
      <c r="M30" s="237">
        <v>6660213.9900000002</v>
      </c>
      <c r="N30" s="237">
        <v>6660213.9900000002</v>
      </c>
      <c r="O30" s="237">
        <v>6660213.9900000002</v>
      </c>
      <c r="P30" s="237">
        <v>6660213.9900000002</v>
      </c>
      <c r="Q30" s="238">
        <v>6660213.9900000002</v>
      </c>
      <c r="R30" s="238">
        <v>6660213.9900000002</v>
      </c>
      <c r="S30" s="238">
        <v>6660213.9900000002</v>
      </c>
      <c r="T30" s="238">
        <v>6660213.9900000002</v>
      </c>
      <c r="U30" s="238">
        <v>6660213.9900000002</v>
      </c>
      <c r="V30" s="238">
        <v>6660213.9900000002</v>
      </c>
      <c r="W30" s="238">
        <v>6660213.9900000002</v>
      </c>
      <c r="X30" s="238">
        <v>6660213.9900000002</v>
      </c>
      <c r="Y30" s="238">
        <v>6660213.9900000002</v>
      </c>
      <c r="Z30" s="238"/>
      <c r="AA30" s="238"/>
      <c r="AB30" s="238"/>
      <c r="AC30" s="231">
        <v>6660213.9900000002</v>
      </c>
    </row>
    <row r="31" spans="1:29" ht="15.75" thickBot="1" x14ac:dyDescent="0.3">
      <c r="A31" s="220" t="str">
        <f t="shared" si="0"/>
        <v>117003</v>
      </c>
      <c r="B31" s="239" t="s">
        <v>23</v>
      </c>
      <c r="C31" s="240" t="s">
        <v>29</v>
      </c>
      <c r="D31" s="87" t="s">
        <v>4</v>
      </c>
      <c r="E31" s="233">
        <v>1245751.48</v>
      </c>
      <c r="F31" s="233">
        <v>1245751.48</v>
      </c>
      <c r="G31" s="233">
        <v>1111928.98</v>
      </c>
      <c r="H31" s="233">
        <v>1111928.98</v>
      </c>
      <c r="I31" s="233">
        <v>1111928.98</v>
      </c>
      <c r="J31" s="233">
        <v>1111928.98</v>
      </c>
      <c r="K31" s="233">
        <v>1111928.98</v>
      </c>
      <c r="L31" s="233">
        <v>1111928.98</v>
      </c>
      <c r="M31" s="233">
        <v>1111928.98</v>
      </c>
      <c r="N31" s="233">
        <v>1111928.98</v>
      </c>
      <c r="O31" s="233">
        <v>1111928.98</v>
      </c>
      <c r="P31" s="233">
        <v>1111928.98</v>
      </c>
      <c r="Q31" s="234">
        <v>1111928.98</v>
      </c>
      <c r="R31" s="234">
        <v>1111928.98</v>
      </c>
      <c r="S31" s="234">
        <v>1111928.98</v>
      </c>
      <c r="T31" s="234">
        <v>1111928.98</v>
      </c>
      <c r="U31" s="234">
        <v>1111928.98</v>
      </c>
      <c r="V31" s="234">
        <v>1111928.98</v>
      </c>
      <c r="W31" s="234">
        <v>1111928.98</v>
      </c>
      <c r="X31" s="234">
        <v>1111928.98</v>
      </c>
      <c r="Y31" s="234">
        <v>1111928.98</v>
      </c>
      <c r="Z31" s="234"/>
      <c r="AA31" s="234"/>
      <c r="AB31" s="234"/>
      <c r="AC31" s="231">
        <v>1111928.98</v>
      </c>
    </row>
    <row r="32" spans="1:29" ht="15.75" thickBot="1" x14ac:dyDescent="0.3">
      <c r="A32" s="220" t="str">
        <f t="shared" si="0"/>
        <v>117004</v>
      </c>
      <c r="B32" s="239" t="s">
        <v>26</v>
      </c>
      <c r="C32" s="240" t="s">
        <v>31</v>
      </c>
      <c r="D32" s="87" t="s">
        <v>4</v>
      </c>
      <c r="E32" s="237">
        <v>11343.53</v>
      </c>
      <c r="F32" s="237">
        <v>21759.39</v>
      </c>
      <c r="G32" s="237">
        <v>8937.9500000000007</v>
      </c>
      <c r="H32" s="237">
        <v>11760.12</v>
      </c>
      <c r="I32" s="237">
        <v>2700000.4</v>
      </c>
      <c r="J32" s="237">
        <v>2691335.28</v>
      </c>
      <c r="K32" s="237">
        <v>2691335.28</v>
      </c>
      <c r="L32" s="237">
        <v>2691335.28</v>
      </c>
      <c r="M32" s="237">
        <v>2691335.28</v>
      </c>
      <c r="N32" s="237">
        <v>2691335.28</v>
      </c>
      <c r="O32" s="237">
        <v>2691335.28</v>
      </c>
      <c r="P32" s="237">
        <v>2691335.28</v>
      </c>
      <c r="Q32" s="238">
        <v>2691335.28</v>
      </c>
      <c r="R32" s="238">
        <v>2691335.28</v>
      </c>
      <c r="S32" s="238">
        <v>2691335.28</v>
      </c>
      <c r="T32" s="238">
        <v>2691335.28</v>
      </c>
      <c r="U32" s="238">
        <v>2691335.28</v>
      </c>
      <c r="V32" s="238">
        <v>2691335.28</v>
      </c>
      <c r="W32" s="238">
        <v>2691335.28</v>
      </c>
      <c r="X32" s="238">
        <v>2691335.28</v>
      </c>
      <c r="Y32" s="238">
        <v>2691335.28</v>
      </c>
      <c r="Z32" s="238"/>
      <c r="AA32" s="238"/>
      <c r="AB32" s="238"/>
      <c r="AC32" s="231">
        <v>2691335.28</v>
      </c>
    </row>
    <row r="33" spans="1:29" ht="15.75" thickBot="1" x14ac:dyDescent="0.3">
      <c r="A33" s="220" t="str">
        <f t="shared" si="0"/>
        <v>117005</v>
      </c>
      <c r="B33" s="239" t="s">
        <v>33</v>
      </c>
      <c r="C33" s="240" t="s">
        <v>34</v>
      </c>
      <c r="D33" s="87" t="s">
        <v>4</v>
      </c>
      <c r="E33" s="233">
        <v>4584395.57</v>
      </c>
      <c r="F33" s="233">
        <v>4584395.57</v>
      </c>
      <c r="G33" s="233">
        <v>8001510.9199999999</v>
      </c>
      <c r="H33" s="233">
        <v>8001510.9199999999</v>
      </c>
      <c r="I33" s="233">
        <v>8001510.9199999999</v>
      </c>
      <c r="J33" s="233">
        <v>8001510.9199999999</v>
      </c>
      <c r="K33" s="233">
        <v>8001510.9199999999</v>
      </c>
      <c r="L33" s="233">
        <v>8001510.9199999999</v>
      </c>
      <c r="M33" s="233">
        <v>8001510.9199999999</v>
      </c>
      <c r="N33" s="233">
        <v>8001510.9199999999</v>
      </c>
      <c r="O33" s="233">
        <v>8001510.9199999999</v>
      </c>
      <c r="P33" s="233">
        <v>8001510.9199999999</v>
      </c>
      <c r="Q33" s="234">
        <v>8001510.9199999999</v>
      </c>
      <c r="R33" s="234">
        <v>8001510.9199999999</v>
      </c>
      <c r="S33" s="234">
        <v>8001510.9199999999</v>
      </c>
      <c r="T33" s="234">
        <v>8001510.9199999999</v>
      </c>
      <c r="U33" s="234">
        <v>8001510.9199999999</v>
      </c>
      <c r="V33" s="234">
        <v>8001510.9199999999</v>
      </c>
      <c r="W33" s="234">
        <v>8001510.9199999999</v>
      </c>
      <c r="X33" s="234">
        <v>8001510.9199999999</v>
      </c>
      <c r="Y33" s="234">
        <v>8001510.9199999999</v>
      </c>
      <c r="Z33" s="234"/>
      <c r="AA33" s="234"/>
      <c r="AB33" s="234"/>
      <c r="AC33" s="231">
        <v>8001510.9199999999</v>
      </c>
    </row>
    <row r="34" spans="1:29" ht="15.75" thickBot="1" x14ac:dyDescent="0.3">
      <c r="A34" s="220" t="str">
        <f t="shared" si="0"/>
        <v>117006</v>
      </c>
      <c r="B34" s="239" t="s">
        <v>36</v>
      </c>
      <c r="C34" s="240" t="s">
        <v>37</v>
      </c>
      <c r="D34" s="87" t="s">
        <v>4</v>
      </c>
      <c r="E34" s="237">
        <v>1243759.1299999999</v>
      </c>
      <c r="F34" s="237">
        <v>1243759.1299999999</v>
      </c>
      <c r="G34" s="237">
        <v>1243759.1299999999</v>
      </c>
      <c r="H34" s="237">
        <v>1243759.1299999999</v>
      </c>
      <c r="I34" s="237">
        <v>1243759.1299999999</v>
      </c>
      <c r="J34" s="237">
        <v>1243759.1299999999</v>
      </c>
      <c r="K34" s="237">
        <v>1243759.1299999999</v>
      </c>
      <c r="L34" s="237">
        <v>1243759.1299999999</v>
      </c>
      <c r="M34" s="237">
        <v>1243759.1299999999</v>
      </c>
      <c r="N34" s="237">
        <v>1243759.1299999999</v>
      </c>
      <c r="O34" s="237">
        <v>1243759.1299999999</v>
      </c>
      <c r="P34" s="237">
        <v>1243759.1299999999</v>
      </c>
      <c r="Q34" s="238">
        <v>1243759.1299999999</v>
      </c>
      <c r="R34" s="238">
        <v>1243759.1299999999</v>
      </c>
      <c r="S34" s="238">
        <v>1243759.1299999999</v>
      </c>
      <c r="T34" s="238">
        <v>1243759.1299999999</v>
      </c>
      <c r="U34" s="238">
        <v>1243759.1299999999</v>
      </c>
      <c r="V34" s="238">
        <v>1243759.1299999999</v>
      </c>
      <c r="W34" s="238">
        <v>1243759.1299999999</v>
      </c>
      <c r="X34" s="238">
        <v>1243759.1299999999</v>
      </c>
      <c r="Y34" s="238">
        <v>1243759.1299999999</v>
      </c>
      <c r="Z34" s="238"/>
      <c r="AA34" s="238"/>
      <c r="AB34" s="238"/>
      <c r="AC34" s="231">
        <v>1243759.1299999999</v>
      </c>
    </row>
    <row r="35" spans="1:29" ht="15.75" thickBot="1" x14ac:dyDescent="0.3">
      <c r="A35" s="220" t="str">
        <f t="shared" si="0"/>
        <v>117007</v>
      </c>
      <c r="B35" s="239" t="s">
        <v>39</v>
      </c>
      <c r="C35" s="240" t="s">
        <v>40</v>
      </c>
      <c r="D35" s="87" t="s">
        <v>4</v>
      </c>
      <c r="E35" s="233">
        <v>419756.72</v>
      </c>
      <c r="F35" s="233">
        <v>419756.72</v>
      </c>
      <c r="G35" s="233">
        <v>1169762.17</v>
      </c>
      <c r="H35" s="233">
        <v>1169762.17</v>
      </c>
      <c r="I35" s="233">
        <v>1169762.17</v>
      </c>
      <c r="J35" s="233">
        <v>1169762.17</v>
      </c>
      <c r="K35" s="233">
        <v>1169762.17</v>
      </c>
      <c r="L35" s="233">
        <v>1169762.17</v>
      </c>
      <c r="M35" s="233">
        <v>1169762.17</v>
      </c>
      <c r="N35" s="233">
        <v>1169762.17</v>
      </c>
      <c r="O35" s="233">
        <v>1169762.17</v>
      </c>
      <c r="P35" s="233">
        <v>1169762.17</v>
      </c>
      <c r="Q35" s="234">
        <v>1169762.17</v>
      </c>
      <c r="R35" s="234">
        <v>1169762.17</v>
      </c>
      <c r="S35" s="234">
        <v>1169762.17</v>
      </c>
      <c r="T35" s="234">
        <v>1169762.17</v>
      </c>
      <c r="U35" s="234">
        <v>1169762.17</v>
      </c>
      <c r="V35" s="234">
        <v>1169762.17</v>
      </c>
      <c r="W35" s="234">
        <v>1169762.17</v>
      </c>
      <c r="X35" s="234">
        <v>1169762.17</v>
      </c>
      <c r="Y35" s="234">
        <v>1169762.17</v>
      </c>
      <c r="Z35" s="234"/>
      <c r="AA35" s="234"/>
      <c r="AB35" s="234"/>
      <c r="AC35" s="231">
        <v>1169762.17</v>
      </c>
    </row>
    <row r="36" spans="1:29" ht="15.75" thickBot="1" x14ac:dyDescent="0.3">
      <c r="A36" s="220" t="str">
        <f t="shared" si="0"/>
        <v>117008</v>
      </c>
      <c r="B36" s="239" t="s">
        <v>42</v>
      </c>
      <c r="C36" s="240" t="s">
        <v>43</v>
      </c>
      <c r="D36" s="87" t="s">
        <v>4</v>
      </c>
      <c r="E36" s="237">
        <v>3722.63</v>
      </c>
      <c r="F36" s="237">
        <v>2140.3000000000002</v>
      </c>
      <c r="G36" s="237">
        <v>997.8</v>
      </c>
      <c r="H36" s="237">
        <v>-500.59</v>
      </c>
      <c r="I36" s="237">
        <v>-2032.54</v>
      </c>
      <c r="J36" s="237">
        <v>-3614.71</v>
      </c>
      <c r="K36" s="237">
        <v>23861.34</v>
      </c>
      <c r="L36" s="237">
        <v>22283.95</v>
      </c>
      <c r="M36" s="237">
        <v>20875.12</v>
      </c>
      <c r="N36" s="237">
        <v>19721.07</v>
      </c>
      <c r="O36" s="237">
        <v>18469.61</v>
      </c>
      <c r="P36" s="237">
        <v>17133.330000000002</v>
      </c>
      <c r="Q36" s="238">
        <v>15445.54</v>
      </c>
      <c r="R36" s="238">
        <v>13835.6</v>
      </c>
      <c r="S36" s="238">
        <v>12452.22</v>
      </c>
      <c r="T36" s="238">
        <v>10862.87</v>
      </c>
      <c r="U36" s="238">
        <v>9112.99</v>
      </c>
      <c r="V36" s="238">
        <v>7141.46</v>
      </c>
      <c r="W36" s="238">
        <v>5240.75</v>
      </c>
      <c r="X36" s="238">
        <v>3315.19</v>
      </c>
      <c r="Y36" s="238">
        <v>1392.49</v>
      </c>
      <c r="Z36" s="238"/>
      <c r="AA36" s="238"/>
      <c r="AB36" s="238"/>
      <c r="AC36" s="231">
        <v>1392.49</v>
      </c>
    </row>
    <row r="37" spans="1:29" ht="15.75" thickBot="1" x14ac:dyDescent="0.3">
      <c r="A37" s="220" t="str">
        <f t="shared" si="0"/>
        <v>500122</v>
      </c>
      <c r="B37" s="239" t="s">
        <v>1580</v>
      </c>
      <c r="C37" s="240">
        <v>500122</v>
      </c>
      <c r="D37" s="87"/>
      <c r="E37" s="233">
        <v>-977686998.63</v>
      </c>
      <c r="F37" s="233">
        <v>-982462691.23000002</v>
      </c>
      <c r="G37" s="233">
        <v>-985959794.76999998</v>
      </c>
      <c r="H37" s="233">
        <v>-990128825.84000003</v>
      </c>
      <c r="I37" s="233">
        <v>-994278627.29999995</v>
      </c>
      <c r="J37" s="233">
        <v>-997108786</v>
      </c>
      <c r="K37" s="233">
        <v>-1001413264.84</v>
      </c>
      <c r="L37" s="233">
        <v>-1005372792.3200001</v>
      </c>
      <c r="M37" s="233">
        <v>-1007738289.09</v>
      </c>
      <c r="N37" s="233">
        <v>-1012988255.08</v>
      </c>
      <c r="O37" s="233">
        <v>-1014664172.46</v>
      </c>
      <c r="P37" s="233">
        <v>-1017936523.72</v>
      </c>
      <c r="Q37" s="234">
        <v>-1022320281.23</v>
      </c>
      <c r="R37" s="234">
        <v>-1027032431.83</v>
      </c>
      <c r="S37" s="234">
        <v>-1030224138.47</v>
      </c>
      <c r="T37" s="241">
        <v>-1033964202.0700001</v>
      </c>
      <c r="U37" s="241">
        <v>-1038440691.53</v>
      </c>
      <c r="V37" s="241">
        <v>-1040601225.37</v>
      </c>
      <c r="W37" s="234">
        <v>-1043505159.5</v>
      </c>
      <c r="X37" s="234">
        <v>-1048351632.08</v>
      </c>
      <c r="Y37" s="234">
        <v>-1050996647.4299999</v>
      </c>
      <c r="Z37" s="234"/>
      <c r="AA37" s="234"/>
      <c r="AB37" s="234"/>
      <c r="AC37" s="231">
        <v>-1050996647.4299999</v>
      </c>
    </row>
    <row r="38" spans="1:29" ht="15.75" thickBot="1" x14ac:dyDescent="0.3">
      <c r="A38" s="220" t="str">
        <f t="shared" si="0"/>
        <v>108001</v>
      </c>
      <c r="B38" s="239" t="s">
        <v>45</v>
      </c>
      <c r="C38" s="240" t="s">
        <v>46</v>
      </c>
      <c r="D38" s="87" t="s">
        <v>4</v>
      </c>
      <c r="E38" s="237">
        <v>34893539.469999999</v>
      </c>
      <c r="F38" s="237">
        <v>34928639.299999997</v>
      </c>
      <c r="G38" s="237">
        <v>34985817.149999999</v>
      </c>
      <c r="H38" s="237">
        <v>35194016.840000004</v>
      </c>
      <c r="I38" s="237">
        <v>35998298.07</v>
      </c>
      <c r="J38" s="237">
        <v>36760544.979999997</v>
      </c>
      <c r="K38" s="237">
        <v>37645166.539999999</v>
      </c>
      <c r="L38" s="237">
        <v>38660268.159999996</v>
      </c>
      <c r="M38" s="237">
        <v>39354414.340000004</v>
      </c>
      <c r="N38" s="237">
        <v>39806723.380000003</v>
      </c>
      <c r="O38" s="237">
        <v>40366427.200000003</v>
      </c>
      <c r="P38" s="237">
        <v>41306642.25</v>
      </c>
      <c r="Q38" s="238">
        <v>41832409.890000001</v>
      </c>
      <c r="R38" s="238">
        <v>42569611.710000001</v>
      </c>
      <c r="S38" s="238">
        <v>43625491.960000001</v>
      </c>
      <c r="T38" s="238">
        <v>44457436.549999997</v>
      </c>
      <c r="U38" s="238">
        <v>45273224.439999998</v>
      </c>
      <c r="V38" s="238">
        <v>46432731.270000003</v>
      </c>
      <c r="W38" s="238">
        <v>47556463.869999997</v>
      </c>
      <c r="X38" s="238">
        <v>48425884.780000001</v>
      </c>
      <c r="Y38" s="238">
        <v>49342338.579999998</v>
      </c>
      <c r="Z38" s="238"/>
      <c r="AA38" s="238"/>
      <c r="AB38" s="238"/>
      <c r="AC38" s="231">
        <v>49342338.579999998</v>
      </c>
    </row>
    <row r="39" spans="1:29" ht="15.75" thickBot="1" x14ac:dyDescent="0.3">
      <c r="A39" s="220" t="str">
        <f t="shared" si="0"/>
        <v>108002</v>
      </c>
      <c r="B39" s="239" t="s">
        <v>48</v>
      </c>
      <c r="C39" s="240" t="s">
        <v>49</v>
      </c>
      <c r="D39" s="87" t="s">
        <v>4</v>
      </c>
      <c r="E39" s="237">
        <v>9552474.9399999995</v>
      </c>
      <c r="F39" s="237">
        <v>9570359.6999999993</v>
      </c>
      <c r="G39" s="237">
        <v>9602905.5099999998</v>
      </c>
      <c r="H39" s="237">
        <v>9605959.1799999997</v>
      </c>
      <c r="I39" s="237">
        <v>9633034.2699999996</v>
      </c>
      <c r="J39" s="237">
        <v>9664548.2400000002</v>
      </c>
      <c r="K39" s="237">
        <v>9679676.3399999999</v>
      </c>
      <c r="L39" s="237">
        <v>9702555.4399999995</v>
      </c>
      <c r="M39" s="237">
        <v>9734840.8000000007</v>
      </c>
      <c r="N39" s="237">
        <v>9763476.0600000005</v>
      </c>
      <c r="O39" s="237">
        <v>9781874.2799999993</v>
      </c>
      <c r="P39" s="237">
        <v>9803943.3900000006</v>
      </c>
      <c r="Q39" s="238">
        <v>9827675.4199999999</v>
      </c>
      <c r="R39" s="238">
        <v>9837972.6099999994</v>
      </c>
      <c r="S39" s="238">
        <v>9870790.5099999998</v>
      </c>
      <c r="T39" s="241">
        <v>9904167.4000000004</v>
      </c>
      <c r="U39" s="241">
        <v>9922197.1300000008</v>
      </c>
      <c r="V39" s="241">
        <v>9945431.8499999996</v>
      </c>
      <c r="W39" s="238">
        <v>9980619.5600000005</v>
      </c>
      <c r="X39" s="238">
        <v>9992460.4199999999</v>
      </c>
      <c r="Y39" s="238">
        <v>10026175.869999999</v>
      </c>
      <c r="Z39" s="238"/>
      <c r="AA39" s="238"/>
      <c r="AB39" s="238"/>
      <c r="AC39" s="231">
        <v>10026175.869999999</v>
      </c>
    </row>
    <row r="40" spans="1:29" ht="15.75" thickBot="1" x14ac:dyDescent="0.3">
      <c r="A40" s="220" t="str">
        <f t="shared" si="0"/>
        <v>108003</v>
      </c>
      <c r="B40" s="239" t="s">
        <v>51</v>
      </c>
      <c r="C40" s="240" t="s">
        <v>52</v>
      </c>
      <c r="D40" s="87" t="s">
        <v>4</v>
      </c>
      <c r="E40" s="233">
        <v>-37432.53</v>
      </c>
      <c r="F40" s="233">
        <v>-115966.65</v>
      </c>
      <c r="G40" s="233">
        <v>-90242.42</v>
      </c>
      <c r="H40" s="233">
        <v>-68696.05</v>
      </c>
      <c r="I40" s="233">
        <v>-46345.279999999999</v>
      </c>
      <c r="J40" s="233">
        <v>-17176.419999999998</v>
      </c>
      <c r="K40" s="233">
        <v>11353.02</v>
      </c>
      <c r="L40" s="233">
        <v>42831.86</v>
      </c>
      <c r="M40" s="233">
        <v>73410.92</v>
      </c>
      <c r="N40" s="233">
        <v>-27708.880000000001</v>
      </c>
      <c r="O40" s="233">
        <v>-16532.59</v>
      </c>
      <c r="P40" s="233">
        <v>-16265.67</v>
      </c>
      <c r="Q40" s="234">
        <v>10676.65</v>
      </c>
      <c r="R40" s="234">
        <v>-138973.76999999999</v>
      </c>
      <c r="S40" s="234">
        <v>-153105.57</v>
      </c>
      <c r="T40" s="238">
        <v>-127920.11</v>
      </c>
      <c r="U40" s="238">
        <v>-94986.14</v>
      </c>
      <c r="V40" s="238">
        <v>-62855.67</v>
      </c>
      <c r="W40" s="234">
        <v>-29628.720000000001</v>
      </c>
      <c r="X40" s="234">
        <v>-15494.08</v>
      </c>
      <c r="Y40" s="234">
        <v>-38428.21</v>
      </c>
      <c r="Z40" s="234"/>
      <c r="AA40" s="234"/>
      <c r="AB40" s="234"/>
      <c r="AC40" s="231">
        <v>-38428.21</v>
      </c>
    </row>
    <row r="41" spans="1:29" ht="15.75" thickBot="1" x14ac:dyDescent="0.3">
      <c r="A41" s="220" t="str">
        <f t="shared" si="0"/>
        <v>108004</v>
      </c>
      <c r="B41" s="239" t="s">
        <v>54</v>
      </c>
      <c r="C41" s="240" t="s">
        <v>55</v>
      </c>
      <c r="D41" s="87" t="s">
        <v>4</v>
      </c>
      <c r="E41" s="237">
        <v>-541094.77</v>
      </c>
      <c r="F41" s="237">
        <v>-561705.72</v>
      </c>
      <c r="G41" s="237">
        <v>-553211.4</v>
      </c>
      <c r="H41" s="237">
        <v>-544925.57999999996</v>
      </c>
      <c r="I41" s="237">
        <v>-550319.81999999995</v>
      </c>
      <c r="J41" s="237">
        <v>-541744.61</v>
      </c>
      <c r="K41" s="237">
        <v>-532869.44999999995</v>
      </c>
      <c r="L41" s="237">
        <v>-523981.76</v>
      </c>
      <c r="M41" s="237">
        <v>-515588.9</v>
      </c>
      <c r="N41" s="237">
        <v>-667435.32999999996</v>
      </c>
      <c r="O41" s="237">
        <v>-659142.02</v>
      </c>
      <c r="P41" s="237">
        <v>-650566.28</v>
      </c>
      <c r="Q41" s="238">
        <v>-641927.91</v>
      </c>
      <c r="R41" s="238">
        <v>-650006.49</v>
      </c>
      <c r="S41" s="238">
        <v>-641133.92000000004</v>
      </c>
      <c r="T41" s="234">
        <v>-632042.30000000005</v>
      </c>
      <c r="U41" s="234">
        <v>-622509.44999999995</v>
      </c>
      <c r="V41" s="234">
        <v>-613102.21</v>
      </c>
      <c r="W41" s="238">
        <v>-603359.49</v>
      </c>
      <c r="X41" s="238">
        <v>-593545.89</v>
      </c>
      <c r="Y41" s="238">
        <v>-584035.19999999995</v>
      </c>
      <c r="Z41" s="238"/>
      <c r="AA41" s="238"/>
      <c r="AB41" s="238"/>
      <c r="AC41" s="231">
        <v>-584035.19999999995</v>
      </c>
    </row>
    <row r="42" spans="1:29" ht="15.75" thickBot="1" x14ac:dyDescent="0.3">
      <c r="A42" s="220" t="str">
        <f t="shared" si="0"/>
        <v>108005</v>
      </c>
      <c r="B42" s="239" t="s">
        <v>2825</v>
      </c>
      <c r="C42" s="240" t="s">
        <v>2826</v>
      </c>
      <c r="D42" s="87" t="s">
        <v>4</v>
      </c>
      <c r="E42" s="233"/>
      <c r="F42" s="233"/>
      <c r="G42" s="233"/>
      <c r="H42" s="233">
        <v>0</v>
      </c>
      <c r="I42" s="233">
        <v>0</v>
      </c>
      <c r="J42" s="233">
        <v>8657.41</v>
      </c>
      <c r="K42" s="233">
        <v>14627.43</v>
      </c>
      <c r="L42" s="233">
        <v>20600.28</v>
      </c>
      <c r="M42" s="233">
        <v>26384.02</v>
      </c>
      <c r="N42" s="233">
        <v>32364.240000000002</v>
      </c>
      <c r="O42" s="233">
        <v>38158.980000000003</v>
      </c>
      <c r="P42" s="233">
        <v>44150.2</v>
      </c>
      <c r="Q42" s="234">
        <v>50140.37</v>
      </c>
      <c r="R42" s="234">
        <v>55745.95</v>
      </c>
      <c r="S42" s="234">
        <v>61744.23</v>
      </c>
      <c r="T42" s="238">
        <v>67550.84</v>
      </c>
      <c r="U42" s="238">
        <v>73552.25</v>
      </c>
      <c r="V42" s="238">
        <v>79375.03</v>
      </c>
      <c r="W42" s="234">
        <v>85392.59</v>
      </c>
      <c r="X42" s="234">
        <v>91411.41</v>
      </c>
      <c r="Y42" s="234">
        <v>97238.35</v>
      </c>
      <c r="Z42" s="234"/>
      <c r="AA42" s="234"/>
      <c r="AB42" s="234"/>
      <c r="AC42" s="231">
        <v>97238.35</v>
      </c>
    </row>
    <row r="43" spans="1:29" ht="15.75" thickBot="1" x14ac:dyDescent="0.3">
      <c r="A43" s="220" t="str">
        <f t="shared" si="0"/>
        <v>108009</v>
      </c>
      <c r="B43" s="239" t="s">
        <v>1581</v>
      </c>
      <c r="C43" s="240" t="s">
        <v>1582</v>
      </c>
      <c r="D43" s="87" t="s">
        <v>4</v>
      </c>
      <c r="E43" s="233">
        <v>310346.49</v>
      </c>
      <c r="F43" s="233">
        <v>413795.32</v>
      </c>
      <c r="G43" s="233">
        <v>517244.15</v>
      </c>
      <c r="H43" s="233">
        <v>620692.98</v>
      </c>
      <c r="I43" s="233">
        <v>724141.81</v>
      </c>
      <c r="J43" s="233">
        <v>827590.64</v>
      </c>
      <c r="K43" s="233">
        <v>931039.47</v>
      </c>
      <c r="L43" s="233">
        <v>1034488.3</v>
      </c>
      <c r="M43" s="233">
        <v>1137937.1299999999</v>
      </c>
      <c r="N43" s="233">
        <v>1241385.96</v>
      </c>
      <c r="O43" s="233">
        <v>1344834.79</v>
      </c>
      <c r="P43" s="233">
        <v>1448283.62</v>
      </c>
      <c r="Q43" s="234">
        <v>1551732.45</v>
      </c>
      <c r="R43" s="234">
        <v>1655181.28</v>
      </c>
      <c r="S43" s="234">
        <v>1758630.11</v>
      </c>
      <c r="T43" s="234">
        <v>1862078.94</v>
      </c>
      <c r="U43" s="234">
        <v>1965527.77</v>
      </c>
      <c r="V43" s="234">
        <v>2068976.6</v>
      </c>
      <c r="W43" s="234">
        <v>2172425.4300000002</v>
      </c>
      <c r="X43" s="234">
        <v>2275874.2599999998</v>
      </c>
      <c r="Y43" s="234">
        <v>2379323.09</v>
      </c>
      <c r="Z43" s="234"/>
      <c r="AA43" s="234"/>
      <c r="AB43" s="234"/>
      <c r="AC43" s="231">
        <v>2379323.09</v>
      </c>
    </row>
    <row r="44" spans="1:29" ht="15.75" thickBot="1" x14ac:dyDescent="0.3">
      <c r="A44" s="220" t="str">
        <f t="shared" si="0"/>
        <v>108010</v>
      </c>
      <c r="B44" s="239" t="s">
        <v>2929</v>
      </c>
      <c r="C44" s="240" t="s">
        <v>57</v>
      </c>
      <c r="D44" s="87" t="s">
        <v>4</v>
      </c>
      <c r="E44" s="237">
        <v>45763517.649999999</v>
      </c>
      <c r="F44" s="237">
        <v>45987124.07</v>
      </c>
      <c r="G44" s="237">
        <v>47302920.82</v>
      </c>
      <c r="H44" s="237">
        <v>47886058.340000004</v>
      </c>
      <c r="I44" s="237">
        <v>48112920.890000001</v>
      </c>
      <c r="J44" s="237">
        <v>49313150.890000001</v>
      </c>
      <c r="K44" s="237">
        <v>49627030.509999998</v>
      </c>
      <c r="L44" s="237">
        <v>50058986.07</v>
      </c>
      <c r="M44" s="237">
        <v>50574268.43</v>
      </c>
      <c r="N44" s="237">
        <v>51103231.590000004</v>
      </c>
      <c r="O44" s="237">
        <v>51683145.729999997</v>
      </c>
      <c r="P44" s="237">
        <v>52097191.340000004</v>
      </c>
      <c r="Q44" s="238">
        <v>52425642.109999999</v>
      </c>
      <c r="R44" s="238">
        <v>52918407.560000002</v>
      </c>
      <c r="S44" s="238">
        <v>53370621.829999998</v>
      </c>
      <c r="T44" s="238">
        <v>54225715.030000001</v>
      </c>
      <c r="U44" s="238">
        <v>54821961.68</v>
      </c>
      <c r="V44" s="238">
        <v>55558357.43</v>
      </c>
      <c r="W44" s="238">
        <v>56739733.869999997</v>
      </c>
      <c r="X44" s="238">
        <v>57098525.280000001</v>
      </c>
      <c r="Y44" s="238">
        <v>58030247.039999999</v>
      </c>
      <c r="Z44" s="238"/>
      <c r="AA44" s="238"/>
      <c r="AB44" s="238"/>
      <c r="AC44" s="231">
        <v>58030247.039999999</v>
      </c>
    </row>
    <row r="45" spans="1:29" ht="15.75" thickBot="1" x14ac:dyDescent="0.3">
      <c r="A45" s="220" t="str">
        <f t="shared" si="0"/>
        <v>108011</v>
      </c>
      <c r="B45" s="239" t="s">
        <v>59</v>
      </c>
      <c r="C45" s="240" t="s">
        <v>60</v>
      </c>
      <c r="D45" s="87" t="s">
        <v>4</v>
      </c>
      <c r="E45" s="233">
        <v>-1055399314.97</v>
      </c>
      <c r="F45" s="233">
        <v>-1060398921.76</v>
      </c>
      <c r="G45" s="233">
        <v>-1065136064.9</v>
      </c>
      <c r="H45" s="233">
        <v>-1069959057.3099999</v>
      </c>
      <c r="I45" s="233">
        <v>-1075029271.76</v>
      </c>
      <c r="J45" s="233">
        <v>-1079857880.3800001</v>
      </c>
      <c r="K45" s="233">
        <v>-1084967810.1099999</v>
      </c>
      <c r="L45" s="233">
        <v>-1089930586.0799999</v>
      </c>
      <c r="M45" s="233">
        <v>-1094923582.78</v>
      </c>
      <c r="N45" s="233">
        <v>-1100522043.0899999</v>
      </c>
      <c r="O45" s="233">
        <v>-1103066204.51</v>
      </c>
      <c r="P45" s="233">
        <v>-1108303563.47</v>
      </c>
      <c r="Q45" s="234">
        <v>-1113671868.5699999</v>
      </c>
      <c r="R45" s="234">
        <v>-1118972073.74</v>
      </c>
      <c r="S45" s="234">
        <v>-1124290796.6500001</v>
      </c>
      <c r="T45" s="234">
        <v>-1129362730.4100001</v>
      </c>
      <c r="U45" s="234">
        <v>-1134778781.03</v>
      </c>
      <c r="V45" s="234">
        <v>-1139364979.95</v>
      </c>
      <c r="W45" s="234">
        <v>-1144114210.5</v>
      </c>
      <c r="X45" s="234">
        <v>-1149883967.9400001</v>
      </c>
      <c r="Y45" s="234">
        <v>-1155113772.71</v>
      </c>
      <c r="Z45" s="234"/>
      <c r="AA45" s="234"/>
      <c r="AB45" s="234"/>
      <c r="AC45" s="231">
        <v>-1155113772.71</v>
      </c>
    </row>
    <row r="46" spans="1:29" ht="15.75" thickBot="1" x14ac:dyDescent="0.3">
      <c r="A46" s="220" t="str">
        <f t="shared" si="0"/>
        <v>108012</v>
      </c>
      <c r="B46" s="239" t="s">
        <v>62</v>
      </c>
      <c r="C46" s="240" t="s">
        <v>63</v>
      </c>
      <c r="D46" s="87" t="s">
        <v>4</v>
      </c>
      <c r="E46" s="237">
        <v>-13689392.109999999</v>
      </c>
      <c r="F46" s="237">
        <v>-13824321.199999999</v>
      </c>
      <c r="G46" s="237">
        <v>-14116605.039999999</v>
      </c>
      <c r="H46" s="237">
        <v>-14376611.48</v>
      </c>
      <c r="I46" s="237">
        <v>-14598223.27</v>
      </c>
      <c r="J46" s="237">
        <v>-14893676.060000001</v>
      </c>
      <c r="K46" s="237">
        <v>-15169264.58</v>
      </c>
      <c r="L46" s="237">
        <v>-15475329.73</v>
      </c>
      <c r="M46" s="237">
        <v>-15343213.16</v>
      </c>
      <c r="N46" s="237">
        <v>-15576264.35</v>
      </c>
      <c r="O46" s="237">
        <v>-15761816.9</v>
      </c>
      <c r="P46" s="237">
        <v>-16016345.83</v>
      </c>
      <c r="Q46" s="238">
        <v>-15879089.01</v>
      </c>
      <c r="R46" s="238">
        <v>-16184954</v>
      </c>
      <c r="S46" s="238">
        <v>-16450174.869999999</v>
      </c>
      <c r="T46" s="238">
        <v>-16710375.35</v>
      </c>
      <c r="U46" s="238">
        <v>-17035976.280000001</v>
      </c>
      <c r="V46" s="238">
        <v>-17362902.010000002</v>
      </c>
      <c r="W46" s="238">
        <v>-17691062.149999999</v>
      </c>
      <c r="X46" s="238">
        <v>-17914068.629999999</v>
      </c>
      <c r="Y46" s="238">
        <v>-18113764.120000001</v>
      </c>
      <c r="Z46" s="238"/>
      <c r="AA46" s="238"/>
      <c r="AB46" s="238"/>
      <c r="AC46" s="231">
        <v>-18113764.120000001</v>
      </c>
    </row>
    <row r="47" spans="1:29" ht="15.75" thickBot="1" x14ac:dyDescent="0.3">
      <c r="A47" s="220" t="str">
        <f t="shared" si="0"/>
        <v>108013</v>
      </c>
      <c r="B47" s="239" t="s">
        <v>65</v>
      </c>
      <c r="C47" s="240" t="s">
        <v>66</v>
      </c>
      <c r="D47" s="87" t="s">
        <v>4</v>
      </c>
      <c r="E47" s="233">
        <v>3323677.3</v>
      </c>
      <c r="F47" s="233">
        <v>3441762.64</v>
      </c>
      <c r="G47" s="233">
        <v>3441762.64</v>
      </c>
      <c r="H47" s="233">
        <v>3471875.72</v>
      </c>
      <c r="I47" s="233">
        <v>3493520.81</v>
      </c>
      <c r="J47" s="233">
        <v>3493520.81</v>
      </c>
      <c r="K47" s="233">
        <v>3524157.62</v>
      </c>
      <c r="L47" s="233">
        <v>3524157.62</v>
      </c>
      <c r="M47" s="233">
        <v>3573163.33</v>
      </c>
      <c r="N47" s="233">
        <v>3598180.31</v>
      </c>
      <c r="O47" s="233">
        <v>3675940.22</v>
      </c>
      <c r="P47" s="233">
        <v>3734626.39</v>
      </c>
      <c r="Q47" s="234">
        <v>3836366</v>
      </c>
      <c r="R47" s="234">
        <v>3851026.74</v>
      </c>
      <c r="S47" s="234">
        <v>3910512.7</v>
      </c>
      <c r="T47" s="234">
        <v>3953827.3</v>
      </c>
      <c r="U47" s="234">
        <v>3953827.3</v>
      </c>
      <c r="V47" s="234">
        <v>3953827.3</v>
      </c>
      <c r="W47" s="234">
        <v>3953827.3</v>
      </c>
      <c r="X47" s="234">
        <v>4046122.42</v>
      </c>
      <c r="Y47" s="234">
        <v>4171728.7</v>
      </c>
      <c r="Z47" s="234"/>
      <c r="AA47" s="234"/>
      <c r="AB47" s="234"/>
      <c r="AC47" s="231">
        <v>4171728.7</v>
      </c>
    </row>
    <row r="48" spans="1:29" ht="15.75" thickBot="1" x14ac:dyDescent="0.3">
      <c r="A48" s="220" t="str">
        <f t="shared" si="0"/>
        <v>108014</v>
      </c>
      <c r="B48" s="239" t="s">
        <v>68</v>
      </c>
      <c r="C48" s="240" t="s">
        <v>69</v>
      </c>
      <c r="D48" s="87" t="s">
        <v>4</v>
      </c>
      <c r="E48" s="237">
        <v>860374.2</v>
      </c>
      <c r="F48" s="237">
        <v>860374.2</v>
      </c>
      <c r="G48" s="237">
        <v>860374.2</v>
      </c>
      <c r="H48" s="237">
        <v>860374.2</v>
      </c>
      <c r="I48" s="237">
        <v>871570.56</v>
      </c>
      <c r="J48" s="237">
        <v>871570.56</v>
      </c>
      <c r="K48" s="237">
        <v>871570.56</v>
      </c>
      <c r="L48" s="237">
        <v>871570.56</v>
      </c>
      <c r="M48" s="237">
        <v>1031078.67</v>
      </c>
      <c r="N48" s="237">
        <v>1031078.67</v>
      </c>
      <c r="O48" s="237">
        <v>1031078.67</v>
      </c>
      <c r="P48" s="237">
        <v>1031078.67</v>
      </c>
      <c r="Q48" s="238">
        <v>1036068.13</v>
      </c>
      <c r="R48" s="238">
        <v>1036068.13</v>
      </c>
      <c r="S48" s="238">
        <v>1036068.13</v>
      </c>
      <c r="T48" s="238">
        <v>1036068.13</v>
      </c>
      <c r="U48" s="238">
        <v>1036068.13</v>
      </c>
      <c r="V48" s="238">
        <v>1036068.13</v>
      </c>
      <c r="W48" s="238">
        <v>1036068.13</v>
      </c>
      <c r="X48" s="238">
        <v>1036068.13</v>
      </c>
      <c r="Y48" s="238">
        <v>1036068.13</v>
      </c>
      <c r="Z48" s="238"/>
      <c r="AA48" s="238"/>
      <c r="AB48" s="238"/>
      <c r="AC48" s="231">
        <v>1036068.13</v>
      </c>
    </row>
    <row r="49" spans="1:29" ht="15.75" thickBot="1" x14ac:dyDescent="0.3">
      <c r="A49" s="220" t="str">
        <f t="shared" si="0"/>
        <v>108015</v>
      </c>
      <c r="B49" s="239" t="s">
        <v>71</v>
      </c>
      <c r="C49" s="240" t="s">
        <v>72</v>
      </c>
      <c r="D49" s="87" t="s">
        <v>4</v>
      </c>
      <c r="E49" s="233">
        <v>-2864396.9</v>
      </c>
      <c r="F49" s="233">
        <v>-2904533.73</v>
      </c>
      <c r="G49" s="233">
        <v>-2946835.62</v>
      </c>
      <c r="H49" s="233">
        <v>-2990652.82</v>
      </c>
      <c r="I49" s="233">
        <v>-2949686.37</v>
      </c>
      <c r="J49" s="233">
        <v>-2994561.54</v>
      </c>
      <c r="K49" s="233">
        <v>-3040005.89</v>
      </c>
      <c r="L49" s="233">
        <v>-3085484.65</v>
      </c>
      <c r="M49" s="233">
        <v>-2922453.13</v>
      </c>
      <c r="N49" s="233">
        <v>-2966861.93</v>
      </c>
      <c r="O49" s="233">
        <v>-3011272.69</v>
      </c>
      <c r="P49" s="233">
        <v>-3055683.3</v>
      </c>
      <c r="Q49" s="234">
        <v>-3095233.68</v>
      </c>
      <c r="R49" s="234">
        <v>-3140040.29</v>
      </c>
      <c r="S49" s="234">
        <v>-3185420.45</v>
      </c>
      <c r="T49" s="234">
        <v>-3232520.2</v>
      </c>
      <c r="U49" s="234">
        <v>-3281207.47</v>
      </c>
      <c r="V49" s="234">
        <v>-3330661.6</v>
      </c>
      <c r="W49" s="234">
        <v>-3380617.37</v>
      </c>
      <c r="X49" s="234">
        <v>-3430746.59</v>
      </c>
      <c r="Y49" s="234">
        <v>-3481049.6</v>
      </c>
      <c r="Z49" s="234"/>
      <c r="AA49" s="234"/>
      <c r="AB49" s="234"/>
      <c r="AC49" s="231">
        <v>-3481049.6</v>
      </c>
    </row>
    <row r="50" spans="1:29" ht="15.75" thickBot="1" x14ac:dyDescent="0.3">
      <c r="A50" s="220" t="str">
        <f t="shared" si="0"/>
        <v>108016</v>
      </c>
      <c r="B50" s="239" t="s">
        <v>2827</v>
      </c>
      <c r="C50" s="240" t="s">
        <v>2828</v>
      </c>
      <c r="D50" s="87" t="s">
        <v>4</v>
      </c>
      <c r="E50" s="237"/>
      <c r="F50" s="237"/>
      <c r="G50" s="237"/>
      <c r="H50" s="237">
        <v>0</v>
      </c>
      <c r="I50" s="237">
        <v>-110407.35</v>
      </c>
      <c r="J50" s="237">
        <v>-396015.61</v>
      </c>
      <c r="K50" s="237">
        <v>-660621.39</v>
      </c>
      <c r="L50" s="237">
        <v>-925553.48</v>
      </c>
      <c r="M50" s="237">
        <v>-1190682.8</v>
      </c>
      <c r="N50" s="237">
        <v>-1456115.75</v>
      </c>
      <c r="O50" s="237">
        <v>-1722397.66</v>
      </c>
      <c r="P50" s="237">
        <v>-1989763.68</v>
      </c>
      <c r="Q50" s="238">
        <v>-2257232.4700000002</v>
      </c>
      <c r="R50" s="238">
        <v>-2524756.91</v>
      </c>
      <c r="S50" s="238">
        <v>-2792563.02</v>
      </c>
      <c r="T50" s="238">
        <v>-3060654.43</v>
      </c>
      <c r="U50" s="238">
        <v>-3328786.4</v>
      </c>
      <c r="V50" s="238">
        <v>-3597525.22</v>
      </c>
      <c r="W50" s="238">
        <v>-3866845.7</v>
      </c>
      <c r="X50" s="238">
        <v>-4136189.33</v>
      </c>
      <c r="Y50" s="238">
        <v>-4405588.18</v>
      </c>
      <c r="Z50" s="238"/>
      <c r="AA50" s="238"/>
      <c r="AB50" s="238"/>
      <c r="AC50" s="231">
        <v>-4405588.18</v>
      </c>
    </row>
    <row r="51" spans="1:29" ht="15.75" thickBot="1" x14ac:dyDescent="0.3">
      <c r="A51" s="220" t="str">
        <f t="shared" si="0"/>
        <v>108500</v>
      </c>
      <c r="B51" s="239" t="s">
        <v>1583</v>
      </c>
      <c r="C51" s="240" t="s">
        <v>1584</v>
      </c>
      <c r="D51" s="87" t="s">
        <v>4</v>
      </c>
      <c r="E51" s="233">
        <v>140702.6</v>
      </c>
      <c r="F51" s="233">
        <v>140702.6</v>
      </c>
      <c r="G51" s="233">
        <v>172140.14</v>
      </c>
      <c r="H51" s="233">
        <v>172140.14</v>
      </c>
      <c r="I51" s="233">
        <v>172140.14</v>
      </c>
      <c r="J51" s="233">
        <v>202981.09</v>
      </c>
      <c r="K51" s="233">
        <v>202981.09</v>
      </c>
      <c r="L51" s="233">
        <v>202981.09</v>
      </c>
      <c r="M51" s="233">
        <v>232033.85</v>
      </c>
      <c r="N51" s="233">
        <v>232033.85</v>
      </c>
      <c r="O51" s="233">
        <v>232033.85</v>
      </c>
      <c r="P51" s="233">
        <v>264663.01</v>
      </c>
      <c r="Q51" s="234">
        <v>264663.01</v>
      </c>
      <c r="R51" s="234">
        <v>264663.01</v>
      </c>
      <c r="S51" s="234">
        <v>295503.96999999997</v>
      </c>
      <c r="T51" s="234">
        <v>295503.96999999997</v>
      </c>
      <c r="U51" s="234">
        <v>295503.96999999997</v>
      </c>
      <c r="V51" s="234">
        <v>326344.92</v>
      </c>
      <c r="W51" s="234">
        <v>326344.92</v>
      </c>
      <c r="X51" s="234">
        <v>326344.92</v>
      </c>
      <c r="Y51" s="234">
        <v>357185.88</v>
      </c>
      <c r="Z51" s="234"/>
      <c r="AA51" s="234"/>
      <c r="AB51" s="234"/>
      <c r="AC51" s="231">
        <v>357185.88</v>
      </c>
    </row>
    <row r="52" spans="1:29" ht="15.75" thickBot="1" x14ac:dyDescent="0.3">
      <c r="A52" s="220" t="str">
        <f t="shared" si="0"/>
        <v>108501</v>
      </c>
      <c r="B52" s="239" t="s">
        <v>2829</v>
      </c>
      <c r="C52" s="240" t="s">
        <v>2830</v>
      </c>
      <c r="D52" s="87" t="s">
        <v>4</v>
      </c>
      <c r="E52" s="237"/>
      <c r="F52" s="237"/>
      <c r="G52" s="237"/>
      <c r="H52" s="237">
        <v>0</v>
      </c>
      <c r="I52" s="237">
        <v>0</v>
      </c>
      <c r="J52" s="237">
        <v>449704</v>
      </c>
      <c r="K52" s="237">
        <v>449704</v>
      </c>
      <c r="L52" s="237">
        <v>449704</v>
      </c>
      <c r="M52" s="237">
        <v>1419700.19</v>
      </c>
      <c r="N52" s="237">
        <v>1419700.19</v>
      </c>
      <c r="O52" s="237">
        <v>1419700.19</v>
      </c>
      <c r="P52" s="237">
        <v>2389696.38</v>
      </c>
      <c r="Q52" s="238">
        <v>2389696.38</v>
      </c>
      <c r="R52" s="238">
        <v>2389696.38</v>
      </c>
      <c r="S52" s="238">
        <v>3359692.57</v>
      </c>
      <c r="T52" s="238">
        <v>3359692.57</v>
      </c>
      <c r="U52" s="238">
        <v>3359692.57</v>
      </c>
      <c r="V52" s="238">
        <v>4329688.76</v>
      </c>
      <c r="W52" s="238">
        <v>4329688.76</v>
      </c>
      <c r="X52" s="238">
        <v>4329688.76</v>
      </c>
      <c r="Y52" s="238">
        <v>5299684.95</v>
      </c>
      <c r="Z52" s="238"/>
      <c r="AA52" s="238"/>
      <c r="AB52" s="238"/>
      <c r="AC52" s="231">
        <v>5299684.95</v>
      </c>
    </row>
    <row r="53" spans="1:29" ht="15.75" thickBot="1" x14ac:dyDescent="0.3">
      <c r="A53" s="220" t="str">
        <f t="shared" si="0"/>
        <v>108666</v>
      </c>
      <c r="B53" s="239" t="s">
        <v>2930</v>
      </c>
      <c r="C53" s="240" t="s">
        <v>2931</v>
      </c>
      <c r="D53" s="87" t="s">
        <v>4</v>
      </c>
      <c r="E53" s="233"/>
      <c r="F53" s="233"/>
      <c r="G53" s="233"/>
      <c r="H53" s="233"/>
      <c r="I53" s="233"/>
      <c r="J53" s="233"/>
      <c r="K53" s="233"/>
      <c r="L53" s="233"/>
      <c r="M53" s="233"/>
      <c r="N53" s="233">
        <v>0</v>
      </c>
      <c r="O53" s="233">
        <v>0</v>
      </c>
      <c r="P53" s="233">
        <v>-24610.74</v>
      </c>
      <c r="Q53" s="234">
        <v>0</v>
      </c>
      <c r="R53" s="234">
        <v>0</v>
      </c>
      <c r="S53" s="234">
        <v>0</v>
      </c>
      <c r="T53" s="234">
        <v>0</v>
      </c>
      <c r="U53" s="234">
        <v>0</v>
      </c>
      <c r="V53" s="234">
        <v>0</v>
      </c>
      <c r="W53" s="234">
        <v>0</v>
      </c>
      <c r="X53" s="234">
        <v>0</v>
      </c>
      <c r="Y53" s="234">
        <v>0</v>
      </c>
      <c r="Z53" s="234"/>
      <c r="AA53" s="234"/>
      <c r="AB53" s="234"/>
      <c r="AC53" s="231">
        <v>0</v>
      </c>
    </row>
    <row r="54" spans="1:29" ht="15.75" thickBot="1" x14ac:dyDescent="0.3">
      <c r="A54" s="220" t="str">
        <f t="shared" si="0"/>
        <v>500113</v>
      </c>
      <c r="B54" s="239" t="s">
        <v>1585</v>
      </c>
      <c r="C54" s="240">
        <v>500113</v>
      </c>
      <c r="D54" s="87"/>
      <c r="E54" s="237">
        <v>52671484.770000003</v>
      </c>
      <c r="F54" s="237">
        <v>52844274.659999996</v>
      </c>
      <c r="G54" s="237">
        <v>51760592.990000002</v>
      </c>
      <c r="H54" s="237">
        <v>51755369.960000001</v>
      </c>
      <c r="I54" s="237">
        <v>50278951.32</v>
      </c>
      <c r="J54" s="237">
        <v>50188769.649999999</v>
      </c>
      <c r="K54" s="237">
        <v>50334227.969999999</v>
      </c>
      <c r="L54" s="237">
        <v>50401085.549999997</v>
      </c>
      <c r="M54" s="237">
        <v>50634929.810000002</v>
      </c>
      <c r="N54" s="237">
        <v>50177612.140000001</v>
      </c>
      <c r="O54" s="237">
        <v>50141926.530000001</v>
      </c>
      <c r="P54" s="237">
        <v>50399463.170000002</v>
      </c>
      <c r="Q54" s="238">
        <v>50331882.170000002</v>
      </c>
      <c r="R54" s="238">
        <v>50280652.020000003</v>
      </c>
      <c r="S54" s="238">
        <v>50236584.560000002</v>
      </c>
      <c r="T54" s="238">
        <v>50181200.869999997</v>
      </c>
      <c r="U54" s="238">
        <v>50459904.079999998</v>
      </c>
      <c r="V54" s="238">
        <v>50514507.409999996</v>
      </c>
      <c r="W54" s="238">
        <v>50557879.219999999</v>
      </c>
      <c r="X54" s="238">
        <v>50595831.420000002</v>
      </c>
      <c r="Y54" s="238">
        <v>51385568.5</v>
      </c>
      <c r="Z54" s="238"/>
      <c r="AA54" s="238"/>
      <c r="AB54" s="238"/>
      <c r="AC54" s="231">
        <v>51385568.5</v>
      </c>
    </row>
    <row r="55" spans="1:29" ht="15.75" thickBot="1" x14ac:dyDescent="0.3">
      <c r="A55" s="220" t="str">
        <f t="shared" si="0"/>
        <v>500119</v>
      </c>
      <c r="B55" s="239" t="s">
        <v>1586</v>
      </c>
      <c r="C55" s="240">
        <v>500119</v>
      </c>
      <c r="D55" s="87"/>
      <c r="E55" s="233">
        <v>71357255.189999998</v>
      </c>
      <c r="F55" s="233">
        <v>71612626.939999998</v>
      </c>
      <c r="G55" s="233">
        <v>70611475.519999996</v>
      </c>
      <c r="H55" s="233">
        <v>70688796.189999998</v>
      </c>
      <c r="I55" s="233">
        <v>69293856.150000006</v>
      </c>
      <c r="J55" s="233">
        <v>68838665.230000004</v>
      </c>
      <c r="K55" s="233">
        <v>69063865.170000002</v>
      </c>
      <c r="L55" s="233">
        <v>69210464.709999993</v>
      </c>
      <c r="M55" s="233">
        <v>69524041.939999998</v>
      </c>
      <c r="N55" s="233">
        <v>68682140.609999999</v>
      </c>
      <c r="O55" s="233">
        <v>68724815.560000002</v>
      </c>
      <c r="P55" s="233">
        <v>69061380.349999994</v>
      </c>
      <c r="Q55" s="234">
        <v>69073510.409999996</v>
      </c>
      <c r="R55" s="234">
        <v>69102025.060000002</v>
      </c>
      <c r="S55" s="234">
        <v>69138269.030000001</v>
      </c>
      <c r="T55" s="241">
        <v>69163821.879999995</v>
      </c>
      <c r="U55" s="241">
        <v>69523447.180000007</v>
      </c>
      <c r="V55" s="241">
        <v>69658990.019999996</v>
      </c>
      <c r="W55" s="234">
        <v>69783286.219999999</v>
      </c>
      <c r="X55" s="234">
        <v>69902172.599999994</v>
      </c>
      <c r="Y55" s="234">
        <v>70772869.760000005</v>
      </c>
      <c r="Z55" s="234"/>
      <c r="AA55" s="234"/>
      <c r="AB55" s="234"/>
      <c r="AC55" s="231">
        <v>70772869.760000005</v>
      </c>
    </row>
    <row r="56" spans="1:29" ht="15.75" thickBot="1" x14ac:dyDescent="0.3">
      <c r="A56" s="220" t="str">
        <f t="shared" si="0"/>
        <v>121001</v>
      </c>
      <c r="B56" s="239" t="s">
        <v>74</v>
      </c>
      <c r="C56" s="240" t="s">
        <v>75</v>
      </c>
      <c r="D56" s="87" t="s">
        <v>4</v>
      </c>
      <c r="E56" s="237">
        <v>1946033.46</v>
      </c>
      <c r="F56" s="237">
        <v>1946033.46</v>
      </c>
      <c r="G56" s="237">
        <v>1946033.46</v>
      </c>
      <c r="H56" s="237">
        <v>1946033.46</v>
      </c>
      <c r="I56" s="237">
        <v>1946033.46</v>
      </c>
      <c r="J56" s="237">
        <v>1946033.46</v>
      </c>
      <c r="K56" s="237">
        <v>1946033.46</v>
      </c>
      <c r="L56" s="237">
        <v>1946033.46</v>
      </c>
      <c r="M56" s="237">
        <v>1946033.46</v>
      </c>
      <c r="N56" s="237">
        <v>1946033.46</v>
      </c>
      <c r="O56" s="237">
        <v>1946033.46</v>
      </c>
      <c r="P56" s="237">
        <v>1946033.46</v>
      </c>
      <c r="Q56" s="238">
        <v>1946033.46</v>
      </c>
      <c r="R56" s="238">
        <v>1946033.46</v>
      </c>
      <c r="S56" s="238">
        <v>1946033.46</v>
      </c>
      <c r="T56" s="238">
        <v>1946033.46</v>
      </c>
      <c r="U56" s="238">
        <v>1946033.46</v>
      </c>
      <c r="V56" s="238">
        <v>1946033.46</v>
      </c>
      <c r="W56" s="238">
        <v>1946033.46</v>
      </c>
      <c r="X56" s="238">
        <v>1946033.46</v>
      </c>
      <c r="Y56" s="238">
        <v>1946033.46</v>
      </c>
      <c r="Z56" s="238"/>
      <c r="AA56" s="238"/>
      <c r="AB56" s="238"/>
      <c r="AC56" s="231">
        <v>1946033.46</v>
      </c>
    </row>
    <row r="57" spans="1:29" ht="15.75" thickBot="1" x14ac:dyDescent="0.3">
      <c r="A57" s="220" t="str">
        <f t="shared" si="0"/>
        <v>121002</v>
      </c>
      <c r="B57" s="239" t="s">
        <v>77</v>
      </c>
      <c r="C57" s="240" t="s">
        <v>78</v>
      </c>
      <c r="D57" s="87" t="s">
        <v>4</v>
      </c>
      <c r="E57" s="237">
        <v>125101.86</v>
      </c>
      <c r="F57" s="237">
        <v>125101.86</v>
      </c>
      <c r="G57" s="237">
        <v>125101.86</v>
      </c>
      <c r="H57" s="237">
        <v>125101.86</v>
      </c>
      <c r="I57" s="237">
        <v>125101.86</v>
      </c>
      <c r="J57" s="237">
        <v>125101.86</v>
      </c>
      <c r="K57" s="237">
        <v>125101.86</v>
      </c>
      <c r="L57" s="237">
        <v>125101.86</v>
      </c>
      <c r="M57" s="237">
        <v>125101.86</v>
      </c>
      <c r="N57" s="237">
        <v>125101.86</v>
      </c>
      <c r="O57" s="237">
        <v>125101.86</v>
      </c>
      <c r="P57" s="237">
        <v>125101.86</v>
      </c>
      <c r="Q57" s="238">
        <v>125101.86</v>
      </c>
      <c r="R57" s="238">
        <v>125101.86</v>
      </c>
      <c r="S57" s="238">
        <v>125101.86</v>
      </c>
      <c r="T57" s="241">
        <v>125101.86</v>
      </c>
      <c r="U57" s="241">
        <v>125101.86</v>
      </c>
      <c r="V57" s="241">
        <v>125101.86</v>
      </c>
      <c r="W57" s="238">
        <v>125101.86</v>
      </c>
      <c r="X57" s="238">
        <v>125101.86</v>
      </c>
      <c r="Y57" s="238">
        <v>125101.86</v>
      </c>
      <c r="Z57" s="238"/>
      <c r="AA57" s="238"/>
      <c r="AB57" s="238"/>
      <c r="AC57" s="231">
        <v>125101.86</v>
      </c>
    </row>
    <row r="58" spans="1:29" ht="15.75" thickBot="1" x14ac:dyDescent="0.3">
      <c r="A58" s="220" t="str">
        <f t="shared" si="0"/>
        <v>121003</v>
      </c>
      <c r="B58" s="239" t="s">
        <v>80</v>
      </c>
      <c r="C58" s="240" t="s">
        <v>81</v>
      </c>
      <c r="D58" s="87" t="s">
        <v>4</v>
      </c>
      <c r="E58" s="233">
        <v>4635179.5599999996</v>
      </c>
      <c r="F58" s="233">
        <v>4635179.5599999996</v>
      </c>
      <c r="G58" s="233">
        <v>4635179.5599999996</v>
      </c>
      <c r="H58" s="233">
        <v>4635179.5599999996</v>
      </c>
      <c r="I58" s="233">
        <v>4635179.5599999996</v>
      </c>
      <c r="J58" s="233">
        <v>4635179.5599999996</v>
      </c>
      <c r="K58" s="233">
        <v>4635179.5599999996</v>
      </c>
      <c r="L58" s="233">
        <v>4635179.5599999996</v>
      </c>
      <c r="M58" s="233">
        <v>4635179.5599999996</v>
      </c>
      <c r="N58" s="233">
        <v>4635179.5599999996</v>
      </c>
      <c r="O58" s="233">
        <v>4635179.5599999996</v>
      </c>
      <c r="P58" s="233">
        <v>4635179.5599999996</v>
      </c>
      <c r="Q58" s="234">
        <v>4635179.5599999996</v>
      </c>
      <c r="R58" s="234">
        <v>4635179.5599999996</v>
      </c>
      <c r="S58" s="234">
        <v>4635179.5599999996</v>
      </c>
      <c r="T58" s="238">
        <v>4635179.5599999996</v>
      </c>
      <c r="U58" s="238">
        <v>4635179.5599999996</v>
      </c>
      <c r="V58" s="238">
        <v>4635179.5599999996</v>
      </c>
      <c r="W58" s="234">
        <v>4635179.5599999996</v>
      </c>
      <c r="X58" s="234">
        <v>4635179.5599999996</v>
      </c>
      <c r="Y58" s="234">
        <v>4635179.5599999996</v>
      </c>
      <c r="Z58" s="234"/>
      <c r="AA58" s="234"/>
      <c r="AB58" s="234"/>
      <c r="AC58" s="231">
        <v>4635179.5599999996</v>
      </c>
    </row>
    <row r="59" spans="1:29" ht="15.75" thickBot="1" x14ac:dyDescent="0.3">
      <c r="A59" s="220" t="str">
        <f t="shared" si="0"/>
        <v>121007</v>
      </c>
      <c r="B59" s="239" t="s">
        <v>83</v>
      </c>
      <c r="C59" s="240" t="s">
        <v>84</v>
      </c>
      <c r="D59" s="87" t="s">
        <v>4</v>
      </c>
      <c r="E59" s="237">
        <v>64906.32</v>
      </c>
      <c r="F59" s="237">
        <v>64906.32</v>
      </c>
      <c r="G59" s="237">
        <v>64906.32</v>
      </c>
      <c r="H59" s="237">
        <v>64906.32</v>
      </c>
      <c r="I59" s="237">
        <v>64906.32</v>
      </c>
      <c r="J59" s="237">
        <v>64906.32</v>
      </c>
      <c r="K59" s="237">
        <v>64906.32</v>
      </c>
      <c r="L59" s="237">
        <v>64906.32</v>
      </c>
      <c r="M59" s="237">
        <v>64906.32</v>
      </c>
      <c r="N59" s="237">
        <v>64906.32</v>
      </c>
      <c r="O59" s="237">
        <v>64906.32</v>
      </c>
      <c r="P59" s="237">
        <v>64906.32</v>
      </c>
      <c r="Q59" s="238">
        <v>64906.32</v>
      </c>
      <c r="R59" s="238">
        <v>64906.32</v>
      </c>
      <c r="S59" s="238">
        <v>64906.32</v>
      </c>
      <c r="T59" s="234">
        <v>64906.32</v>
      </c>
      <c r="U59" s="234">
        <v>64906.32</v>
      </c>
      <c r="V59" s="234">
        <v>64906.32</v>
      </c>
      <c r="W59" s="238">
        <v>64906.32</v>
      </c>
      <c r="X59" s="238">
        <v>64906.32</v>
      </c>
      <c r="Y59" s="238">
        <v>64906.32</v>
      </c>
      <c r="Z59" s="238"/>
      <c r="AA59" s="238"/>
      <c r="AB59" s="238"/>
      <c r="AC59" s="231">
        <v>64906.32</v>
      </c>
    </row>
    <row r="60" spans="1:29" ht="15.75" thickBot="1" x14ac:dyDescent="0.3">
      <c r="A60" s="220" t="str">
        <f t="shared" si="0"/>
        <v>121008</v>
      </c>
      <c r="B60" s="239" t="s">
        <v>86</v>
      </c>
      <c r="C60" s="240" t="s">
        <v>87</v>
      </c>
      <c r="D60" s="87" t="s">
        <v>4</v>
      </c>
      <c r="E60" s="233">
        <v>54100752.079999998</v>
      </c>
      <c r="F60" s="233">
        <v>54100954.280000001</v>
      </c>
      <c r="G60" s="233">
        <v>54101156.479999997</v>
      </c>
      <c r="H60" s="233">
        <v>54095905.200000003</v>
      </c>
      <c r="I60" s="233">
        <v>52671918.439999998</v>
      </c>
      <c r="J60" s="233">
        <v>52203514.159999996</v>
      </c>
      <c r="K60" s="233">
        <v>52203819.780000001</v>
      </c>
      <c r="L60" s="233">
        <v>52204123.57</v>
      </c>
      <c r="M60" s="233">
        <v>52178254.729999997</v>
      </c>
      <c r="N60" s="233">
        <v>51237844.969999999</v>
      </c>
      <c r="O60" s="233">
        <v>51243727.649999999</v>
      </c>
      <c r="P60" s="233">
        <v>52331340.700000003</v>
      </c>
      <c r="Q60" s="234">
        <v>52332383.420000002</v>
      </c>
      <c r="R60" s="234">
        <v>52336077.82</v>
      </c>
      <c r="S60" s="234">
        <v>53132750.119999997</v>
      </c>
      <c r="T60" s="238">
        <v>53133740.090000004</v>
      </c>
      <c r="U60" s="238">
        <v>53134928.170000002</v>
      </c>
      <c r="V60" s="238">
        <v>53135793.729999997</v>
      </c>
      <c r="W60" s="234">
        <v>53135782.329999998</v>
      </c>
      <c r="X60" s="234">
        <v>53135771.07</v>
      </c>
      <c r="Y60" s="234">
        <v>53135760.310000002</v>
      </c>
      <c r="Z60" s="234"/>
      <c r="AA60" s="234"/>
      <c r="AB60" s="234"/>
      <c r="AC60" s="231">
        <v>53135760.310000002</v>
      </c>
    </row>
    <row r="61" spans="1:29" ht="15.75" thickBot="1" x14ac:dyDescent="0.3">
      <c r="A61" s="220" t="str">
        <f t="shared" si="0"/>
        <v>121044</v>
      </c>
      <c r="B61" s="239" t="s">
        <v>89</v>
      </c>
      <c r="C61" s="240" t="s">
        <v>90</v>
      </c>
      <c r="D61" s="87" t="s">
        <v>4</v>
      </c>
      <c r="E61" s="233">
        <v>438739</v>
      </c>
      <c r="F61" s="233">
        <v>438739</v>
      </c>
      <c r="G61" s="233">
        <v>438739</v>
      </c>
      <c r="H61" s="233">
        <v>438739</v>
      </c>
      <c r="I61" s="233">
        <v>438739</v>
      </c>
      <c r="J61" s="233">
        <v>438739</v>
      </c>
      <c r="K61" s="233">
        <v>438739</v>
      </c>
      <c r="L61" s="233">
        <v>438739</v>
      </c>
      <c r="M61" s="233">
        <v>438739</v>
      </c>
      <c r="N61" s="233">
        <v>438739</v>
      </c>
      <c r="O61" s="233">
        <v>438739</v>
      </c>
      <c r="P61" s="233">
        <v>438739</v>
      </c>
      <c r="Q61" s="234">
        <v>438739</v>
      </c>
      <c r="R61" s="234">
        <v>438739</v>
      </c>
      <c r="S61" s="234">
        <v>438739</v>
      </c>
      <c r="T61" s="234">
        <v>438739</v>
      </c>
      <c r="U61" s="234">
        <v>438739</v>
      </c>
      <c r="V61" s="234">
        <v>438739</v>
      </c>
      <c r="W61" s="234">
        <v>438739</v>
      </c>
      <c r="X61" s="234">
        <v>438739</v>
      </c>
      <c r="Y61" s="234">
        <v>438739</v>
      </c>
      <c r="Z61" s="234"/>
      <c r="AA61" s="234"/>
      <c r="AB61" s="234"/>
      <c r="AC61" s="231">
        <v>438739</v>
      </c>
    </row>
    <row r="62" spans="1:29" ht="15.75" thickBot="1" x14ac:dyDescent="0.3">
      <c r="A62" s="220" t="str">
        <f t="shared" si="0"/>
        <v>121045</v>
      </c>
      <c r="B62" s="239" t="s">
        <v>92</v>
      </c>
      <c r="C62" s="240" t="s">
        <v>93</v>
      </c>
      <c r="D62" s="87" t="s">
        <v>4</v>
      </c>
      <c r="E62" s="237">
        <v>464092.08</v>
      </c>
      <c r="F62" s="237">
        <v>464092.08</v>
      </c>
      <c r="G62" s="237">
        <v>464092.08</v>
      </c>
      <c r="H62" s="237">
        <v>464092.08</v>
      </c>
      <c r="I62" s="237">
        <v>464092.08</v>
      </c>
      <c r="J62" s="237">
        <v>464092.08</v>
      </c>
      <c r="K62" s="237">
        <v>464092.08</v>
      </c>
      <c r="L62" s="237">
        <v>464092.08</v>
      </c>
      <c r="M62" s="237">
        <v>464092.08</v>
      </c>
      <c r="N62" s="237">
        <v>464092.08</v>
      </c>
      <c r="O62" s="237">
        <v>464092.08</v>
      </c>
      <c r="P62" s="237">
        <v>464092.08</v>
      </c>
      <c r="Q62" s="238">
        <v>464092.08</v>
      </c>
      <c r="R62" s="238">
        <v>464092.08</v>
      </c>
      <c r="S62" s="238">
        <v>464092.08</v>
      </c>
      <c r="T62" s="238">
        <v>464092.08</v>
      </c>
      <c r="U62" s="238">
        <v>464092.08</v>
      </c>
      <c r="V62" s="238">
        <v>464092.08</v>
      </c>
      <c r="W62" s="238">
        <v>464092.08</v>
      </c>
      <c r="X62" s="238">
        <v>475081.66</v>
      </c>
      <c r="Y62" s="238">
        <v>475081.66</v>
      </c>
      <c r="Z62" s="238"/>
      <c r="AA62" s="238"/>
      <c r="AB62" s="238"/>
      <c r="AC62" s="231">
        <v>475081.66</v>
      </c>
    </row>
    <row r="63" spans="1:29" ht="15.75" thickBot="1" x14ac:dyDescent="0.3">
      <c r="A63" s="220" t="str">
        <f t="shared" si="0"/>
        <v>121107</v>
      </c>
      <c r="B63" s="239" t="s">
        <v>95</v>
      </c>
      <c r="C63" s="240" t="s">
        <v>96</v>
      </c>
      <c r="D63" s="87" t="s">
        <v>4</v>
      </c>
      <c r="E63" s="233">
        <v>0</v>
      </c>
      <c r="F63" s="233">
        <v>0</v>
      </c>
      <c r="G63" s="233">
        <v>0</v>
      </c>
      <c r="H63" s="233">
        <v>0</v>
      </c>
      <c r="I63" s="233">
        <v>0</v>
      </c>
      <c r="J63" s="233">
        <v>0</v>
      </c>
      <c r="K63" s="233">
        <v>0</v>
      </c>
      <c r="L63" s="233">
        <v>0</v>
      </c>
      <c r="M63" s="233">
        <v>0</v>
      </c>
      <c r="N63" s="233">
        <v>0</v>
      </c>
      <c r="O63" s="233">
        <v>0</v>
      </c>
      <c r="P63" s="233">
        <v>0</v>
      </c>
      <c r="Q63" s="234">
        <v>0</v>
      </c>
      <c r="R63" s="234">
        <v>0</v>
      </c>
      <c r="S63" s="234">
        <v>0</v>
      </c>
      <c r="T63" s="234">
        <v>0</v>
      </c>
      <c r="U63" s="234">
        <v>0</v>
      </c>
      <c r="V63" s="234">
        <v>0</v>
      </c>
      <c r="W63" s="234">
        <v>0</v>
      </c>
      <c r="X63" s="234">
        <v>0</v>
      </c>
      <c r="Y63" s="234">
        <v>0</v>
      </c>
      <c r="Z63" s="234"/>
      <c r="AA63" s="234"/>
      <c r="AB63" s="234"/>
      <c r="AC63" s="231">
        <v>0</v>
      </c>
    </row>
    <row r="64" spans="1:29" s="218" customFormat="1" ht="15.75" thickBot="1" x14ac:dyDescent="0.3">
      <c r="A64" s="220" t="str">
        <f t="shared" si="0"/>
        <v>121117</v>
      </c>
      <c r="B64" s="239" t="s">
        <v>98</v>
      </c>
      <c r="C64" s="240" t="s">
        <v>99</v>
      </c>
      <c r="D64" s="87" t="s">
        <v>4</v>
      </c>
      <c r="E64" s="237">
        <v>4233413.6500000004</v>
      </c>
      <c r="F64" s="237">
        <v>4233413.6500000004</v>
      </c>
      <c r="G64" s="237">
        <v>3507589.83</v>
      </c>
      <c r="H64" s="237">
        <v>3507589.83</v>
      </c>
      <c r="I64" s="237">
        <v>3507589.83</v>
      </c>
      <c r="J64" s="237">
        <v>3507589.83</v>
      </c>
      <c r="K64" s="237">
        <v>3507589.83</v>
      </c>
      <c r="L64" s="237">
        <v>3507589.83</v>
      </c>
      <c r="M64" s="237">
        <v>3507589.83</v>
      </c>
      <c r="N64" s="237">
        <v>3507589.83</v>
      </c>
      <c r="O64" s="237">
        <v>3507589.83</v>
      </c>
      <c r="P64" s="237">
        <v>3507589.83</v>
      </c>
      <c r="Q64" s="238">
        <v>3507589.83</v>
      </c>
      <c r="R64" s="238">
        <v>3507589.83</v>
      </c>
      <c r="S64" s="238">
        <v>3507589.83</v>
      </c>
      <c r="T64" s="238">
        <v>3507589.83</v>
      </c>
      <c r="U64" s="238">
        <v>3507589.83</v>
      </c>
      <c r="V64" s="238">
        <v>3507589.83</v>
      </c>
      <c r="W64" s="238">
        <v>3507589.83</v>
      </c>
      <c r="X64" s="238">
        <v>3507589.83</v>
      </c>
      <c r="Y64" s="238">
        <v>3507589.83</v>
      </c>
      <c r="Z64" s="238"/>
      <c r="AA64" s="238"/>
      <c r="AB64" s="238"/>
      <c r="AC64" s="231">
        <v>3507589.83</v>
      </c>
    </row>
    <row r="65" spans="1:29" s="218" customFormat="1" ht="15.75" thickBot="1" x14ac:dyDescent="0.3">
      <c r="A65" s="220" t="str">
        <f t="shared" si="0"/>
        <v>121200</v>
      </c>
      <c r="B65" s="239" t="s">
        <v>101</v>
      </c>
      <c r="C65" s="240" t="s">
        <v>102</v>
      </c>
      <c r="D65" s="87" t="s">
        <v>4</v>
      </c>
      <c r="E65" s="233"/>
      <c r="F65" s="233"/>
      <c r="G65" s="233"/>
      <c r="H65" s="233"/>
      <c r="I65" s="233"/>
      <c r="J65" s="233">
        <v>0</v>
      </c>
      <c r="K65" s="233">
        <v>0</v>
      </c>
      <c r="L65" s="233">
        <v>0</v>
      </c>
      <c r="M65" s="233">
        <v>0</v>
      </c>
      <c r="N65" s="233"/>
      <c r="O65" s="233"/>
      <c r="P65" s="233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1"/>
    </row>
    <row r="66" spans="1:29" ht="15.75" thickBot="1" x14ac:dyDescent="0.3">
      <c r="A66" s="220" t="str">
        <f t="shared" si="0"/>
        <v>121201</v>
      </c>
      <c r="B66" s="239" t="s">
        <v>104</v>
      </c>
      <c r="C66" s="240" t="s">
        <v>105</v>
      </c>
      <c r="D66" s="87" t="s">
        <v>4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v>0</v>
      </c>
      <c r="M66" s="237">
        <v>0</v>
      </c>
      <c r="N66" s="237">
        <v>0</v>
      </c>
      <c r="O66" s="237">
        <v>0</v>
      </c>
      <c r="P66" s="237">
        <v>0</v>
      </c>
      <c r="Q66" s="238">
        <v>0</v>
      </c>
      <c r="R66" s="238">
        <v>0</v>
      </c>
      <c r="S66" s="238">
        <v>0</v>
      </c>
      <c r="T66" s="238">
        <v>0</v>
      </c>
      <c r="U66" s="238">
        <v>0</v>
      </c>
      <c r="V66" s="238">
        <v>0</v>
      </c>
      <c r="W66" s="238">
        <v>0</v>
      </c>
      <c r="X66" s="238">
        <v>0</v>
      </c>
      <c r="Y66" s="238">
        <v>0</v>
      </c>
      <c r="Z66" s="238"/>
      <c r="AA66" s="238"/>
      <c r="AB66" s="238"/>
      <c r="AC66" s="231">
        <v>0</v>
      </c>
    </row>
    <row r="67" spans="1:29" ht="15.75" thickBot="1" x14ac:dyDescent="0.3">
      <c r="A67" s="220" t="str">
        <f t="shared" si="0"/>
        <v>121202</v>
      </c>
      <c r="B67" s="239" t="s">
        <v>1465</v>
      </c>
      <c r="C67" s="240" t="s">
        <v>1466</v>
      </c>
      <c r="D67" s="87" t="s">
        <v>4</v>
      </c>
      <c r="E67" s="233"/>
      <c r="F67" s="233"/>
      <c r="G67" s="233"/>
      <c r="H67" s="233"/>
      <c r="I67" s="233"/>
      <c r="J67" s="233">
        <v>0</v>
      </c>
      <c r="K67" s="233">
        <v>0</v>
      </c>
      <c r="L67" s="233">
        <v>0</v>
      </c>
      <c r="M67" s="233">
        <v>0</v>
      </c>
      <c r="N67" s="233"/>
      <c r="O67" s="233"/>
      <c r="P67" s="233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1"/>
    </row>
    <row r="68" spans="1:29" ht="15.75" thickBot="1" x14ac:dyDescent="0.3">
      <c r="A68" s="220" t="str">
        <f t="shared" si="0"/>
        <v>121666</v>
      </c>
      <c r="B68" s="239" t="s">
        <v>95</v>
      </c>
      <c r="C68" s="240" t="s">
        <v>3030</v>
      </c>
      <c r="D68" s="8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1"/>
    </row>
    <row r="69" spans="1:29" ht="15.75" thickBot="1" x14ac:dyDescent="0.3">
      <c r="A69" s="220" t="str">
        <f t="shared" si="0"/>
        <v>121707</v>
      </c>
      <c r="B69" s="239" t="s">
        <v>107</v>
      </c>
      <c r="C69" s="240" t="s">
        <v>108</v>
      </c>
      <c r="D69" s="87" t="s">
        <v>4</v>
      </c>
      <c r="E69" s="233">
        <v>5349037.18</v>
      </c>
      <c r="F69" s="233">
        <v>5604206.7300000004</v>
      </c>
      <c r="G69" s="233">
        <v>5328676.93</v>
      </c>
      <c r="H69" s="233">
        <v>5411248.8799999999</v>
      </c>
      <c r="I69" s="233">
        <v>5440295.5999999996</v>
      </c>
      <c r="J69" s="233">
        <v>5453508.96</v>
      </c>
      <c r="K69" s="233">
        <v>5678403.2800000003</v>
      </c>
      <c r="L69" s="233">
        <v>5824699.0300000003</v>
      </c>
      <c r="M69" s="233">
        <v>6164145.0999999996</v>
      </c>
      <c r="N69" s="233">
        <v>6262653.5300000003</v>
      </c>
      <c r="O69" s="233">
        <v>6299445.7999999998</v>
      </c>
      <c r="P69" s="233">
        <v>5548397.54</v>
      </c>
      <c r="Q69" s="234">
        <v>5559484.8799999999</v>
      </c>
      <c r="R69" s="234">
        <v>5584305.1299999999</v>
      </c>
      <c r="S69" s="234">
        <v>4823876.8</v>
      </c>
      <c r="T69" s="234">
        <v>4848439.68</v>
      </c>
      <c r="U69" s="234">
        <v>5206876.9000000004</v>
      </c>
      <c r="V69" s="234">
        <v>5341554.18</v>
      </c>
      <c r="W69" s="234">
        <v>5465861.7800000003</v>
      </c>
      <c r="X69" s="234">
        <v>5573769.8399999999</v>
      </c>
      <c r="Y69" s="234">
        <v>6444477.7599999998</v>
      </c>
      <c r="Z69" s="234"/>
      <c r="AA69" s="234"/>
      <c r="AB69" s="234"/>
      <c r="AC69" s="231">
        <v>6444477.7599999998</v>
      </c>
    </row>
    <row r="70" spans="1:29" ht="15.75" thickBot="1" x14ac:dyDescent="0.3">
      <c r="A70" s="220" t="str">
        <f t="shared" si="0"/>
        <v>500120</v>
      </c>
      <c r="B70" s="239" t="s">
        <v>1587</v>
      </c>
      <c r="C70" s="240">
        <v>500120</v>
      </c>
      <c r="D70" s="87"/>
      <c r="E70" s="237">
        <v>-18685770.420000002</v>
      </c>
      <c r="F70" s="237">
        <v>-18768352.280000001</v>
      </c>
      <c r="G70" s="237">
        <v>-18850882.530000001</v>
      </c>
      <c r="H70" s="237">
        <v>-18933426.23</v>
      </c>
      <c r="I70" s="237">
        <v>-19014904.829999998</v>
      </c>
      <c r="J70" s="237">
        <v>-18649895.579999998</v>
      </c>
      <c r="K70" s="237">
        <v>-18729637.199999999</v>
      </c>
      <c r="L70" s="237">
        <v>-18809379.16</v>
      </c>
      <c r="M70" s="237">
        <v>-18889112.129999999</v>
      </c>
      <c r="N70" s="237">
        <v>-18504528.469999999</v>
      </c>
      <c r="O70" s="237">
        <v>-18582889.030000001</v>
      </c>
      <c r="P70" s="237">
        <v>-18661917.18</v>
      </c>
      <c r="Q70" s="238">
        <v>-18741628.239999998</v>
      </c>
      <c r="R70" s="238">
        <v>-18821373.039999999</v>
      </c>
      <c r="S70" s="238">
        <v>-18901684.469999999</v>
      </c>
      <c r="T70" s="238">
        <v>-18982621.010000002</v>
      </c>
      <c r="U70" s="238">
        <v>-19063543.100000001</v>
      </c>
      <c r="V70" s="238">
        <v>-19144482.609999999</v>
      </c>
      <c r="W70" s="238">
        <v>-19225407</v>
      </c>
      <c r="X70" s="238">
        <v>-19306341.18</v>
      </c>
      <c r="Y70" s="238">
        <v>-19387301.260000002</v>
      </c>
      <c r="Z70" s="238"/>
      <c r="AA70" s="238"/>
      <c r="AB70" s="238"/>
      <c r="AC70" s="231">
        <v>-19387301.260000002</v>
      </c>
    </row>
    <row r="71" spans="1:29" ht="15.75" thickBot="1" x14ac:dyDescent="0.3">
      <c r="A71" s="220" t="str">
        <f t="shared" si="0"/>
        <v>122002</v>
      </c>
      <c r="B71" s="239" t="s">
        <v>110</v>
      </c>
      <c r="C71" s="240" t="s">
        <v>111</v>
      </c>
      <c r="D71" s="87" t="s">
        <v>4</v>
      </c>
      <c r="E71" s="233">
        <v>101172.96</v>
      </c>
      <c r="F71" s="233">
        <v>101659.08</v>
      </c>
      <c r="G71" s="233">
        <v>102197.31</v>
      </c>
      <c r="H71" s="233">
        <v>102718.18</v>
      </c>
      <c r="I71" s="233">
        <v>103226.65</v>
      </c>
      <c r="J71" s="233">
        <v>103709.23</v>
      </c>
      <c r="K71" s="233">
        <v>104207.9</v>
      </c>
      <c r="L71" s="233">
        <v>104706.58</v>
      </c>
      <c r="M71" s="233">
        <v>105189.18</v>
      </c>
      <c r="N71" s="233">
        <v>105666.82</v>
      </c>
      <c r="O71" s="233">
        <v>106129.05</v>
      </c>
      <c r="P71" s="233">
        <v>106606.69</v>
      </c>
      <c r="Q71" s="234">
        <v>107084.35</v>
      </c>
      <c r="R71" s="234">
        <v>107531.2</v>
      </c>
      <c r="S71" s="234">
        <v>108022.36</v>
      </c>
      <c r="T71" s="234">
        <v>108497.69</v>
      </c>
      <c r="U71" s="234">
        <v>108988.88</v>
      </c>
      <c r="V71" s="234">
        <v>109464.23</v>
      </c>
      <c r="W71" s="234">
        <v>109955.43</v>
      </c>
      <c r="X71" s="234">
        <v>110446.64</v>
      </c>
      <c r="Y71" s="234">
        <v>110922.01</v>
      </c>
      <c r="Z71" s="234"/>
      <c r="AA71" s="234"/>
      <c r="AB71" s="234"/>
      <c r="AC71" s="231">
        <v>110922.01</v>
      </c>
    </row>
    <row r="72" spans="1:29" ht="15.75" thickBot="1" x14ac:dyDescent="0.3">
      <c r="A72" s="220" t="str">
        <f t="shared" si="0"/>
        <v>122026</v>
      </c>
      <c r="B72" s="239" t="s">
        <v>113</v>
      </c>
      <c r="C72" s="240" t="s">
        <v>114</v>
      </c>
      <c r="D72" s="87" t="s">
        <v>4</v>
      </c>
      <c r="E72" s="237">
        <v>-1033.52</v>
      </c>
      <c r="F72" s="237">
        <v>-1033.52</v>
      </c>
      <c r="G72" s="237">
        <v>-1033.52</v>
      </c>
      <c r="H72" s="237">
        <v>-1033.52</v>
      </c>
      <c r="I72" s="237">
        <v>-1033.52</v>
      </c>
      <c r="J72" s="237">
        <v>-1033.52</v>
      </c>
      <c r="K72" s="237">
        <v>-1033.52</v>
      </c>
      <c r="L72" s="237">
        <v>-1033.52</v>
      </c>
      <c r="M72" s="237">
        <v>-1033.52</v>
      </c>
      <c r="N72" s="237">
        <v>-1033.52</v>
      </c>
      <c r="O72" s="237">
        <v>-1033.52</v>
      </c>
      <c r="P72" s="237">
        <v>-1033.52</v>
      </c>
      <c r="Q72" s="238">
        <v>-1033.52</v>
      </c>
      <c r="R72" s="238">
        <v>-1033.52</v>
      </c>
      <c r="S72" s="238">
        <v>-1033.52</v>
      </c>
      <c r="T72" s="238">
        <v>-1033.52</v>
      </c>
      <c r="U72" s="238">
        <v>-1033.52</v>
      </c>
      <c r="V72" s="238">
        <v>-1033.52</v>
      </c>
      <c r="W72" s="238">
        <v>-1033.52</v>
      </c>
      <c r="X72" s="238">
        <v>-1033.52</v>
      </c>
      <c r="Y72" s="238">
        <v>-1033.52</v>
      </c>
      <c r="Z72" s="238"/>
      <c r="AA72" s="238"/>
      <c r="AB72" s="238"/>
      <c r="AC72" s="231">
        <v>-1033.52</v>
      </c>
    </row>
    <row r="73" spans="1:29" ht="15.75" thickBot="1" x14ac:dyDescent="0.3">
      <c r="A73" s="220" t="str">
        <f t="shared" si="0"/>
        <v>122027</v>
      </c>
      <c r="B73" s="239" t="s">
        <v>116</v>
      </c>
      <c r="C73" s="240" t="s">
        <v>117</v>
      </c>
      <c r="D73" s="87" t="s">
        <v>4</v>
      </c>
      <c r="E73" s="233">
        <v>-4398715.25</v>
      </c>
      <c r="F73" s="233">
        <v>-4402081.4400000004</v>
      </c>
      <c r="G73" s="233">
        <v>-4405447.6500000004</v>
      </c>
      <c r="H73" s="233">
        <v>-4408813.88</v>
      </c>
      <c r="I73" s="233">
        <v>-4412180.0599999996</v>
      </c>
      <c r="J73" s="233">
        <v>-4415546.2699999996</v>
      </c>
      <c r="K73" s="233">
        <v>-4418912.46</v>
      </c>
      <c r="L73" s="233">
        <v>-4422278.67</v>
      </c>
      <c r="M73" s="233">
        <v>-4425644.8600000003</v>
      </c>
      <c r="N73" s="233">
        <v>-4429011.08</v>
      </c>
      <c r="O73" s="233">
        <v>-4432377.28</v>
      </c>
      <c r="P73" s="233">
        <v>-4435743.51</v>
      </c>
      <c r="Q73" s="234">
        <v>-4439109.7</v>
      </c>
      <c r="R73" s="234">
        <v>-4442475.8899999997</v>
      </c>
      <c r="S73" s="234">
        <v>-4445842.0999999996</v>
      </c>
      <c r="T73" s="241">
        <v>-4449208.33</v>
      </c>
      <c r="U73" s="241">
        <v>-4452574.51</v>
      </c>
      <c r="V73" s="241">
        <v>-4455940.72</v>
      </c>
      <c r="W73" s="234">
        <v>-4459306.91</v>
      </c>
      <c r="X73" s="234">
        <v>-4462683.0999999996</v>
      </c>
      <c r="Y73" s="234">
        <v>-4466069.26</v>
      </c>
      <c r="Z73" s="234"/>
      <c r="AA73" s="234"/>
      <c r="AB73" s="234"/>
      <c r="AC73" s="231">
        <v>-4466069.26</v>
      </c>
    </row>
    <row r="74" spans="1:29" ht="15.75" thickBot="1" x14ac:dyDescent="0.3">
      <c r="A74" s="220" t="str">
        <f t="shared" si="0"/>
        <v>122028</v>
      </c>
      <c r="B74" s="239" t="s">
        <v>119</v>
      </c>
      <c r="C74" s="240" t="s">
        <v>120</v>
      </c>
      <c r="D74" s="87" t="s">
        <v>4</v>
      </c>
      <c r="E74" s="237">
        <v>-14918510.26</v>
      </c>
      <c r="F74" s="237">
        <v>-14998212.050000001</v>
      </c>
      <c r="G74" s="237">
        <v>-15077914.32</v>
      </c>
      <c r="H74" s="237">
        <v>-15157612.66</v>
      </c>
      <c r="I74" s="237">
        <v>-15236233.550000001</v>
      </c>
      <c r="J74" s="237">
        <v>-15101419.98</v>
      </c>
      <c r="K74" s="237">
        <v>-15178294.08</v>
      </c>
      <c r="L74" s="237">
        <v>-15255168.51</v>
      </c>
      <c r="M74" s="237">
        <v>-15332017.890000001</v>
      </c>
      <c r="N74" s="237">
        <v>-14944545.65</v>
      </c>
      <c r="O74" s="237">
        <v>-15020002.24</v>
      </c>
      <c r="P74" s="237">
        <v>-15096141.800000001</v>
      </c>
      <c r="Q74" s="238">
        <v>-15172964.33</v>
      </c>
      <c r="R74" s="238">
        <v>-15249789.789999999</v>
      </c>
      <c r="S74" s="238">
        <v>-15327226.17</v>
      </c>
      <c r="T74" s="238">
        <v>-15405271.810000001</v>
      </c>
      <c r="U74" s="238">
        <v>-15483318.91</v>
      </c>
      <c r="V74" s="238">
        <v>-15561367.560000001</v>
      </c>
      <c r="W74" s="238">
        <v>-15639416.960000001</v>
      </c>
      <c r="X74" s="238">
        <v>-15717466.16</v>
      </c>
      <c r="Y74" s="238">
        <v>-15795515.449999999</v>
      </c>
      <c r="Z74" s="238"/>
      <c r="AA74" s="238"/>
      <c r="AB74" s="238"/>
      <c r="AC74" s="231">
        <v>-15795515.449999999</v>
      </c>
    </row>
    <row r="75" spans="1:29" ht="15.75" thickBot="1" x14ac:dyDescent="0.3">
      <c r="A75" s="220" t="str">
        <f t="shared" si="0"/>
        <v>122029</v>
      </c>
      <c r="B75" s="239" t="s">
        <v>113</v>
      </c>
      <c r="C75" s="240" t="s">
        <v>122</v>
      </c>
      <c r="D75" s="87" t="s">
        <v>4</v>
      </c>
      <c r="E75" s="237">
        <v>531315.65</v>
      </c>
      <c r="F75" s="237">
        <v>531315.65</v>
      </c>
      <c r="G75" s="237">
        <v>531315.65</v>
      </c>
      <c r="H75" s="237">
        <v>531315.65</v>
      </c>
      <c r="I75" s="237">
        <v>531315.65</v>
      </c>
      <c r="J75" s="237">
        <v>764394.96</v>
      </c>
      <c r="K75" s="237">
        <v>764394.96</v>
      </c>
      <c r="L75" s="237">
        <v>764394.96</v>
      </c>
      <c r="M75" s="237">
        <v>764394.96</v>
      </c>
      <c r="N75" s="237">
        <v>764394.96</v>
      </c>
      <c r="O75" s="237">
        <v>764394.96</v>
      </c>
      <c r="P75" s="237">
        <v>764394.96</v>
      </c>
      <c r="Q75" s="238">
        <v>764394.96</v>
      </c>
      <c r="R75" s="238">
        <v>764394.96</v>
      </c>
      <c r="S75" s="238">
        <v>764394.96</v>
      </c>
      <c r="T75" s="241">
        <v>764394.96</v>
      </c>
      <c r="U75" s="241">
        <v>764394.96</v>
      </c>
      <c r="V75" s="241">
        <v>764394.96</v>
      </c>
      <c r="W75" s="238">
        <v>764394.96</v>
      </c>
      <c r="X75" s="238">
        <v>764394.96</v>
      </c>
      <c r="Y75" s="238">
        <v>764394.96</v>
      </c>
      <c r="Z75" s="238"/>
      <c r="AA75" s="238"/>
      <c r="AB75" s="238"/>
      <c r="AC75" s="231">
        <v>764394.96</v>
      </c>
    </row>
    <row r="76" spans="1:29" ht="15.75" thickBot="1" x14ac:dyDescent="0.3">
      <c r="A76" s="220" t="str">
        <f t="shared" si="0"/>
        <v>500110</v>
      </c>
      <c r="B76" s="239" t="s">
        <v>1588</v>
      </c>
      <c r="C76" s="240">
        <v>500110</v>
      </c>
      <c r="D76" s="87"/>
      <c r="E76" s="233">
        <v>222265213.33000001</v>
      </c>
      <c r="F76" s="233">
        <v>221341906.63999999</v>
      </c>
      <c r="G76" s="233">
        <v>226546197.38</v>
      </c>
      <c r="H76" s="233">
        <v>161123424.11000001</v>
      </c>
      <c r="I76" s="233">
        <v>133780681.51000001</v>
      </c>
      <c r="J76" s="233">
        <v>202964290.87</v>
      </c>
      <c r="K76" s="233">
        <v>145942578.16999999</v>
      </c>
      <c r="L76" s="233">
        <v>122920170.20999999</v>
      </c>
      <c r="M76" s="233">
        <v>164272749.59999999</v>
      </c>
      <c r="N76" s="233">
        <v>160548489.38999999</v>
      </c>
      <c r="O76" s="233">
        <v>228639821.40000001</v>
      </c>
      <c r="P76" s="233">
        <v>252789090.41</v>
      </c>
      <c r="Q76" s="234">
        <v>222738275.61000001</v>
      </c>
      <c r="R76" s="234">
        <v>216962682.41999999</v>
      </c>
      <c r="S76" s="234">
        <v>649818618.12</v>
      </c>
      <c r="T76" s="238">
        <v>623485862.86000001</v>
      </c>
      <c r="U76" s="238">
        <v>515369399.08999997</v>
      </c>
      <c r="V76" s="238">
        <v>266917790.52000001</v>
      </c>
      <c r="W76" s="234">
        <v>222985382.86000001</v>
      </c>
      <c r="X76" s="234">
        <v>188999780.49000001</v>
      </c>
      <c r="Y76" s="234">
        <v>189252948.53</v>
      </c>
      <c r="Z76" s="234"/>
      <c r="AA76" s="234"/>
      <c r="AB76" s="234"/>
      <c r="AC76" s="231">
        <v>189252948.53</v>
      </c>
    </row>
    <row r="77" spans="1:29" ht="15.75" thickBot="1" x14ac:dyDescent="0.3">
      <c r="A77" s="220" t="str">
        <f t="shared" si="0"/>
        <v>500117</v>
      </c>
      <c r="B77" s="239" t="s">
        <v>1589</v>
      </c>
      <c r="C77" s="240">
        <v>500117</v>
      </c>
      <c r="D77" s="87"/>
      <c r="E77" s="237">
        <v>6111127.3399999999</v>
      </c>
      <c r="F77" s="237">
        <v>6277791.04</v>
      </c>
      <c r="G77" s="237">
        <v>6381889.7400000002</v>
      </c>
      <c r="H77" s="237">
        <v>6072945.1399999997</v>
      </c>
      <c r="I77" s="237">
        <v>5493503.9900000002</v>
      </c>
      <c r="J77" s="237">
        <v>57177378.270000003</v>
      </c>
      <c r="K77" s="237">
        <v>30847615.43</v>
      </c>
      <c r="L77" s="237">
        <v>5197643.67</v>
      </c>
      <c r="M77" s="237">
        <v>5661866.6600000001</v>
      </c>
      <c r="N77" s="237">
        <v>5847510.4199999999</v>
      </c>
      <c r="O77" s="237">
        <v>31157358.859999999</v>
      </c>
      <c r="P77" s="237">
        <v>5887899.9699999997</v>
      </c>
      <c r="Q77" s="238">
        <v>7597663.5199999996</v>
      </c>
      <c r="R77" s="238">
        <v>8102571.7199999997</v>
      </c>
      <c r="S77" s="238">
        <v>431921412.57999998</v>
      </c>
      <c r="T77" s="234">
        <v>456859831.06999999</v>
      </c>
      <c r="U77" s="234">
        <v>364920657.83999997</v>
      </c>
      <c r="V77" s="234">
        <v>119822729.48999999</v>
      </c>
      <c r="W77" s="238">
        <v>92475964.969999999</v>
      </c>
      <c r="X77" s="238">
        <v>60569190.200000003</v>
      </c>
      <c r="Y77" s="238">
        <v>26545059.25</v>
      </c>
      <c r="Z77" s="238"/>
      <c r="AA77" s="238"/>
      <c r="AB77" s="238"/>
      <c r="AC77" s="231">
        <v>26545059.25</v>
      </c>
    </row>
    <row r="78" spans="1:29" ht="15.75" thickBot="1" x14ac:dyDescent="0.3">
      <c r="A78" s="220" t="str">
        <f t="shared" si="0"/>
        <v>131001</v>
      </c>
      <c r="B78" s="239" t="s">
        <v>124</v>
      </c>
      <c r="C78" s="240" t="s">
        <v>125</v>
      </c>
      <c r="D78" s="87" t="s">
        <v>4</v>
      </c>
      <c r="E78" s="233">
        <v>130929.58</v>
      </c>
      <c r="F78" s="233">
        <v>121389.21</v>
      </c>
      <c r="G78" s="233">
        <v>120688.03</v>
      </c>
      <c r="H78" s="233">
        <v>232209.66</v>
      </c>
      <c r="I78" s="233">
        <v>693776</v>
      </c>
      <c r="J78" s="233">
        <v>1321120.76</v>
      </c>
      <c r="K78" s="233">
        <v>214525.08</v>
      </c>
      <c r="L78" s="233">
        <v>215735.21</v>
      </c>
      <c r="M78" s="233">
        <v>228267.42</v>
      </c>
      <c r="N78" s="233">
        <v>346732.95</v>
      </c>
      <c r="O78" s="233">
        <v>325740.63</v>
      </c>
      <c r="P78" s="233">
        <v>300029.13</v>
      </c>
      <c r="Q78" s="234">
        <v>26071.49</v>
      </c>
      <c r="R78" s="234">
        <v>186613.56</v>
      </c>
      <c r="S78" s="234">
        <v>150970191.30000001</v>
      </c>
      <c r="T78" s="238">
        <v>174273.85</v>
      </c>
      <c r="U78" s="238">
        <v>166879.19</v>
      </c>
      <c r="V78" s="238">
        <v>56070773.259999998</v>
      </c>
      <c r="W78" s="234">
        <v>134253.04999999999</v>
      </c>
      <c r="X78" s="234">
        <v>132367.98000000001</v>
      </c>
      <c r="Y78" s="234">
        <v>392922.27</v>
      </c>
      <c r="Z78" s="234"/>
      <c r="AA78" s="234"/>
      <c r="AB78" s="234"/>
      <c r="AC78" s="231">
        <v>392922.27</v>
      </c>
    </row>
    <row r="79" spans="1:29" ht="15.75" thickBot="1" x14ac:dyDescent="0.3">
      <c r="A79" s="220" t="str">
        <f t="shared" ref="A79:A142" si="1">RIGHT(C79,6)</f>
        <v>131006</v>
      </c>
      <c r="B79" s="239" t="s">
        <v>127</v>
      </c>
      <c r="C79" s="240" t="s">
        <v>128</v>
      </c>
      <c r="D79" s="87" t="s">
        <v>4</v>
      </c>
      <c r="E79" s="233">
        <v>27564.400000000001</v>
      </c>
      <c r="F79" s="233">
        <v>87751.72</v>
      </c>
      <c r="G79" s="233">
        <v>28147.42</v>
      </c>
      <c r="H79" s="233">
        <v>72969.83</v>
      </c>
      <c r="I79" s="233">
        <v>133164.19</v>
      </c>
      <c r="J79" s="233">
        <v>55361.61</v>
      </c>
      <c r="K79" s="233">
        <v>24765.03</v>
      </c>
      <c r="L79" s="233">
        <v>29912.55</v>
      </c>
      <c r="M79" s="233">
        <v>134518.35999999999</v>
      </c>
      <c r="N79" s="233">
        <v>105225.58</v>
      </c>
      <c r="O79" s="233">
        <v>26204.09</v>
      </c>
      <c r="P79" s="233">
        <v>61533.26</v>
      </c>
      <c r="Q79" s="234">
        <v>28362.42</v>
      </c>
      <c r="R79" s="234">
        <v>66859.850000000006</v>
      </c>
      <c r="S79" s="234">
        <v>626892.72</v>
      </c>
      <c r="T79" s="234">
        <v>33986.58</v>
      </c>
      <c r="U79" s="234">
        <v>40882.720000000001</v>
      </c>
      <c r="V79" s="234">
        <v>750676.59</v>
      </c>
      <c r="W79" s="234">
        <v>67865.600000000006</v>
      </c>
      <c r="X79" s="234">
        <v>128379.74</v>
      </c>
      <c r="Y79" s="234">
        <v>53918.59</v>
      </c>
      <c r="Z79" s="234"/>
      <c r="AA79" s="234"/>
      <c r="AB79" s="234"/>
      <c r="AC79" s="231">
        <v>53918.59</v>
      </c>
    </row>
    <row r="80" spans="1:29" ht="15.75" thickBot="1" x14ac:dyDescent="0.3">
      <c r="A80" s="220" t="str">
        <f t="shared" si="1"/>
        <v>131012</v>
      </c>
      <c r="B80" s="239" t="s">
        <v>3031</v>
      </c>
      <c r="C80" s="240" t="s">
        <v>3032</v>
      </c>
      <c r="D80" s="8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1"/>
    </row>
    <row r="81" spans="1:29" ht="15.75" thickBot="1" x14ac:dyDescent="0.3">
      <c r="A81" s="220" t="str">
        <f t="shared" si="1"/>
        <v>131025</v>
      </c>
      <c r="B81" s="239" t="s">
        <v>130</v>
      </c>
      <c r="C81" s="240" t="s">
        <v>131</v>
      </c>
      <c r="D81" s="87" t="s">
        <v>4</v>
      </c>
      <c r="E81" s="233">
        <v>0</v>
      </c>
      <c r="F81" s="233">
        <v>0</v>
      </c>
      <c r="G81" s="233">
        <v>0</v>
      </c>
      <c r="H81" s="233">
        <v>0</v>
      </c>
      <c r="I81" s="233">
        <v>0</v>
      </c>
      <c r="J81" s="233">
        <v>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3">
        <v>0</v>
      </c>
      <c r="Q81" s="234">
        <v>0</v>
      </c>
      <c r="R81" s="234">
        <v>0</v>
      </c>
      <c r="S81" s="234">
        <v>0</v>
      </c>
      <c r="T81" s="234">
        <v>0</v>
      </c>
      <c r="U81" s="234">
        <v>0</v>
      </c>
      <c r="V81" s="234">
        <v>0</v>
      </c>
      <c r="W81" s="234">
        <v>0</v>
      </c>
      <c r="X81" s="234">
        <v>0</v>
      </c>
      <c r="Y81" s="234">
        <v>0</v>
      </c>
      <c r="Z81" s="234"/>
      <c r="AA81" s="234"/>
      <c r="AB81" s="234"/>
      <c r="AC81" s="231">
        <v>0</v>
      </c>
    </row>
    <row r="82" spans="1:29" ht="15.75" thickBot="1" x14ac:dyDescent="0.3">
      <c r="A82" s="220" t="str">
        <f t="shared" si="1"/>
        <v>131032</v>
      </c>
      <c r="B82" s="239" t="s">
        <v>3033</v>
      </c>
      <c r="C82" s="240" t="s">
        <v>3034</v>
      </c>
      <c r="D82" s="8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1"/>
    </row>
    <row r="83" spans="1:29" ht="15.75" thickBot="1" x14ac:dyDescent="0.3">
      <c r="A83" s="220" t="str">
        <f t="shared" si="1"/>
        <v>131040</v>
      </c>
      <c r="B83" s="239" t="s">
        <v>133</v>
      </c>
      <c r="C83" s="240" t="s">
        <v>134</v>
      </c>
      <c r="D83" s="87" t="s">
        <v>4</v>
      </c>
      <c r="E83" s="233">
        <v>0</v>
      </c>
      <c r="F83" s="233">
        <v>0</v>
      </c>
      <c r="G83" s="233">
        <v>0</v>
      </c>
      <c r="H83" s="233">
        <v>0</v>
      </c>
      <c r="I83" s="233">
        <v>0</v>
      </c>
      <c r="J83" s="233">
        <v>0</v>
      </c>
      <c r="K83" s="233">
        <v>0</v>
      </c>
      <c r="L83" s="233">
        <v>0</v>
      </c>
      <c r="M83" s="233">
        <v>0</v>
      </c>
      <c r="N83" s="233">
        <v>0</v>
      </c>
      <c r="O83" s="233">
        <v>0</v>
      </c>
      <c r="P83" s="233">
        <v>0</v>
      </c>
      <c r="Q83" s="234">
        <v>0</v>
      </c>
      <c r="R83" s="234">
        <v>0</v>
      </c>
      <c r="S83" s="234">
        <v>0</v>
      </c>
      <c r="T83" s="234">
        <v>0</v>
      </c>
      <c r="U83" s="234">
        <v>0</v>
      </c>
      <c r="V83" s="234">
        <v>0</v>
      </c>
      <c r="W83" s="234">
        <v>0</v>
      </c>
      <c r="X83" s="234">
        <v>0</v>
      </c>
      <c r="Y83" s="234">
        <v>0</v>
      </c>
      <c r="Z83" s="234"/>
      <c r="AA83" s="234"/>
      <c r="AB83" s="234"/>
      <c r="AC83" s="231">
        <v>0</v>
      </c>
    </row>
    <row r="84" spans="1:29" ht="15.75" thickBot="1" x14ac:dyDescent="0.3">
      <c r="A84" s="220" t="str">
        <f t="shared" si="1"/>
        <v>131041</v>
      </c>
      <c r="B84" s="239" t="s">
        <v>136</v>
      </c>
      <c r="C84" s="240" t="s">
        <v>137</v>
      </c>
      <c r="D84" s="87" t="s">
        <v>4</v>
      </c>
      <c r="E84" s="237">
        <v>0</v>
      </c>
      <c r="F84" s="237">
        <v>0</v>
      </c>
      <c r="G84" s="237">
        <v>0</v>
      </c>
      <c r="H84" s="237">
        <v>0</v>
      </c>
      <c r="I84" s="237">
        <v>0</v>
      </c>
      <c r="J84" s="237">
        <v>0</v>
      </c>
      <c r="K84" s="237">
        <v>0</v>
      </c>
      <c r="L84" s="237">
        <v>0</v>
      </c>
      <c r="M84" s="237">
        <v>0</v>
      </c>
      <c r="N84" s="237">
        <v>0</v>
      </c>
      <c r="O84" s="237">
        <v>0</v>
      </c>
      <c r="P84" s="237">
        <v>0</v>
      </c>
      <c r="Q84" s="238">
        <v>0</v>
      </c>
      <c r="R84" s="238">
        <v>0</v>
      </c>
      <c r="S84" s="238">
        <v>0</v>
      </c>
      <c r="T84" s="238">
        <v>0</v>
      </c>
      <c r="U84" s="238">
        <v>0</v>
      </c>
      <c r="V84" s="238">
        <v>0</v>
      </c>
      <c r="W84" s="238">
        <v>0</v>
      </c>
      <c r="X84" s="238">
        <v>0</v>
      </c>
      <c r="Y84" s="238">
        <v>0</v>
      </c>
      <c r="Z84" s="238"/>
      <c r="AA84" s="238"/>
      <c r="AB84" s="238"/>
      <c r="AC84" s="231">
        <v>0</v>
      </c>
    </row>
    <row r="85" spans="1:29" ht="15.75" thickBot="1" x14ac:dyDescent="0.3">
      <c r="A85" s="220" t="str">
        <f t="shared" si="1"/>
        <v>131042</v>
      </c>
      <c r="B85" s="239" t="s">
        <v>139</v>
      </c>
      <c r="C85" s="240" t="s">
        <v>140</v>
      </c>
      <c r="D85" s="87" t="s">
        <v>4</v>
      </c>
      <c r="E85" s="233">
        <v>0</v>
      </c>
      <c r="F85" s="233">
        <v>0</v>
      </c>
      <c r="G85" s="233">
        <v>0</v>
      </c>
      <c r="H85" s="233">
        <v>0</v>
      </c>
      <c r="I85" s="233">
        <v>0</v>
      </c>
      <c r="J85" s="233">
        <v>0</v>
      </c>
      <c r="K85" s="233">
        <v>0</v>
      </c>
      <c r="L85" s="233">
        <v>0</v>
      </c>
      <c r="M85" s="233">
        <v>0</v>
      </c>
      <c r="N85" s="233">
        <v>0</v>
      </c>
      <c r="O85" s="233">
        <v>0</v>
      </c>
      <c r="P85" s="233">
        <v>0</v>
      </c>
      <c r="Q85" s="234">
        <v>0</v>
      </c>
      <c r="R85" s="234">
        <v>0</v>
      </c>
      <c r="S85" s="234">
        <v>0</v>
      </c>
      <c r="T85" s="234">
        <v>0</v>
      </c>
      <c r="U85" s="234">
        <v>0</v>
      </c>
      <c r="V85" s="234">
        <v>0</v>
      </c>
      <c r="W85" s="234">
        <v>0</v>
      </c>
      <c r="X85" s="234">
        <v>0</v>
      </c>
      <c r="Y85" s="234">
        <v>0</v>
      </c>
      <c r="Z85" s="234"/>
      <c r="AA85" s="234"/>
      <c r="AB85" s="234"/>
      <c r="AC85" s="231">
        <v>0</v>
      </c>
    </row>
    <row r="86" spans="1:29" ht="15.75" thickBot="1" x14ac:dyDescent="0.3">
      <c r="A86" s="220" t="str">
        <f t="shared" si="1"/>
        <v>131044</v>
      </c>
      <c r="B86" s="239" t="s">
        <v>142</v>
      </c>
      <c r="C86" s="240" t="s">
        <v>143</v>
      </c>
      <c r="D86" s="87" t="s">
        <v>4</v>
      </c>
      <c r="E86" s="237">
        <v>0</v>
      </c>
      <c r="F86" s="237">
        <v>0</v>
      </c>
      <c r="G86" s="237">
        <v>0</v>
      </c>
      <c r="H86" s="237">
        <v>0</v>
      </c>
      <c r="I86" s="237">
        <v>0</v>
      </c>
      <c r="J86" s="237">
        <v>0</v>
      </c>
      <c r="K86" s="237">
        <v>0</v>
      </c>
      <c r="L86" s="237">
        <v>0</v>
      </c>
      <c r="M86" s="237">
        <v>0</v>
      </c>
      <c r="N86" s="237">
        <v>0</v>
      </c>
      <c r="O86" s="237">
        <v>0</v>
      </c>
      <c r="P86" s="237">
        <v>0</v>
      </c>
      <c r="Q86" s="238">
        <v>0</v>
      </c>
      <c r="R86" s="238">
        <v>0</v>
      </c>
      <c r="S86" s="238">
        <v>0</v>
      </c>
      <c r="T86" s="238">
        <v>0</v>
      </c>
      <c r="U86" s="238">
        <v>0</v>
      </c>
      <c r="V86" s="238">
        <v>0</v>
      </c>
      <c r="W86" s="238">
        <v>0</v>
      </c>
      <c r="X86" s="238">
        <v>0</v>
      </c>
      <c r="Y86" s="238">
        <v>0</v>
      </c>
      <c r="Z86" s="238"/>
      <c r="AA86" s="238"/>
      <c r="AB86" s="238"/>
      <c r="AC86" s="231">
        <v>0</v>
      </c>
    </row>
    <row r="87" spans="1:29" ht="15.75" thickBot="1" x14ac:dyDescent="0.3">
      <c r="A87" s="220" t="str">
        <f t="shared" si="1"/>
        <v>131045</v>
      </c>
      <c r="B87" s="239" t="s">
        <v>145</v>
      </c>
      <c r="C87" s="240" t="s">
        <v>146</v>
      </c>
      <c r="D87" s="87" t="s">
        <v>4</v>
      </c>
      <c r="E87" s="233">
        <v>1253487.8899999999</v>
      </c>
      <c r="F87" s="233">
        <v>825648.18</v>
      </c>
      <c r="G87" s="233">
        <v>1053508.01</v>
      </c>
      <c r="H87" s="233">
        <v>1338092.6100000001</v>
      </c>
      <c r="I87" s="233">
        <v>419771.7</v>
      </c>
      <c r="J87" s="233">
        <v>159864.38</v>
      </c>
      <c r="K87" s="233">
        <v>261812.52</v>
      </c>
      <c r="L87" s="233">
        <v>313783.42</v>
      </c>
      <c r="M87" s="233">
        <v>624882.81999999995</v>
      </c>
      <c r="N87" s="233">
        <v>673933.75</v>
      </c>
      <c r="O87" s="233">
        <v>731274.51</v>
      </c>
      <c r="P87" s="233">
        <v>718922.04</v>
      </c>
      <c r="Q87" s="234">
        <v>1010795.88</v>
      </c>
      <c r="R87" s="234">
        <v>1214772.6599999999</v>
      </c>
      <c r="S87" s="234">
        <v>1130859.72</v>
      </c>
      <c r="T87" s="234">
        <v>1041658.65</v>
      </c>
      <c r="U87" s="234">
        <v>494776.97</v>
      </c>
      <c r="V87" s="234">
        <v>728513.49</v>
      </c>
      <c r="W87" s="234">
        <v>400395.18</v>
      </c>
      <c r="X87" s="234">
        <v>503989.46</v>
      </c>
      <c r="Y87" s="234">
        <v>568179.61</v>
      </c>
      <c r="Z87" s="234"/>
      <c r="AA87" s="234"/>
      <c r="AB87" s="234"/>
      <c r="AC87" s="231">
        <v>568179.61</v>
      </c>
    </row>
    <row r="88" spans="1:29" ht="15.75" thickBot="1" x14ac:dyDescent="0.3">
      <c r="A88" s="220" t="str">
        <f t="shared" si="1"/>
        <v>131051</v>
      </c>
      <c r="B88" s="239" t="s">
        <v>148</v>
      </c>
      <c r="C88" s="240" t="s">
        <v>149</v>
      </c>
      <c r="D88" s="87" t="s">
        <v>4</v>
      </c>
      <c r="E88" s="237">
        <v>0</v>
      </c>
      <c r="F88" s="237">
        <v>0</v>
      </c>
      <c r="G88" s="237">
        <v>0</v>
      </c>
      <c r="H88" s="237">
        <v>0</v>
      </c>
      <c r="I88" s="237">
        <v>0</v>
      </c>
      <c r="J88" s="237">
        <v>0</v>
      </c>
      <c r="K88" s="237">
        <v>0</v>
      </c>
      <c r="L88" s="237">
        <v>0</v>
      </c>
      <c r="M88" s="237">
        <v>0</v>
      </c>
      <c r="N88" s="237">
        <v>0</v>
      </c>
      <c r="O88" s="237">
        <v>0</v>
      </c>
      <c r="P88" s="237">
        <v>0</v>
      </c>
      <c r="Q88" s="238">
        <v>0</v>
      </c>
      <c r="R88" s="238">
        <v>0</v>
      </c>
      <c r="S88" s="238">
        <v>0</v>
      </c>
      <c r="T88" s="238">
        <v>0</v>
      </c>
      <c r="U88" s="238">
        <v>0</v>
      </c>
      <c r="V88" s="238">
        <v>0</v>
      </c>
      <c r="W88" s="238">
        <v>0</v>
      </c>
      <c r="X88" s="238">
        <v>0</v>
      </c>
      <c r="Y88" s="238">
        <v>0</v>
      </c>
      <c r="Z88" s="238"/>
      <c r="AA88" s="238"/>
      <c r="AB88" s="238"/>
      <c r="AC88" s="231">
        <v>0</v>
      </c>
    </row>
    <row r="89" spans="1:29" ht="15.75" thickBot="1" x14ac:dyDescent="0.3">
      <c r="A89" s="220" t="str">
        <f t="shared" si="1"/>
        <v>131052</v>
      </c>
      <c r="B89" s="239" t="s">
        <v>151</v>
      </c>
      <c r="C89" s="240" t="s">
        <v>152</v>
      </c>
      <c r="D89" s="87" t="s">
        <v>4</v>
      </c>
      <c r="E89" s="233">
        <v>0</v>
      </c>
      <c r="F89" s="233">
        <v>0</v>
      </c>
      <c r="G89" s="233">
        <v>455.75</v>
      </c>
      <c r="H89" s="233">
        <v>455.75</v>
      </c>
      <c r="I89" s="233">
        <v>455.75</v>
      </c>
      <c r="J89" s="233">
        <v>455.75</v>
      </c>
      <c r="K89" s="233">
        <v>455.75</v>
      </c>
      <c r="L89" s="233">
        <v>455.75</v>
      </c>
      <c r="M89" s="233">
        <v>455.75</v>
      </c>
      <c r="N89" s="233">
        <v>455.75</v>
      </c>
      <c r="O89" s="233">
        <v>455.75</v>
      </c>
      <c r="P89" s="233">
        <v>455.75</v>
      </c>
      <c r="Q89" s="234">
        <v>455.75</v>
      </c>
      <c r="R89" s="234">
        <v>455.75</v>
      </c>
      <c r="S89" s="234">
        <v>455.75</v>
      </c>
      <c r="T89" s="234">
        <v>455.75</v>
      </c>
      <c r="U89" s="234">
        <v>455.75</v>
      </c>
      <c r="V89" s="234">
        <v>455.75</v>
      </c>
      <c r="W89" s="234">
        <v>455.75</v>
      </c>
      <c r="X89" s="234">
        <v>455.75</v>
      </c>
      <c r="Y89" s="234">
        <v>455.75</v>
      </c>
      <c r="Z89" s="234"/>
      <c r="AA89" s="234"/>
      <c r="AB89" s="234"/>
      <c r="AC89" s="231">
        <v>455.75</v>
      </c>
    </row>
    <row r="90" spans="1:29" ht="15.75" thickBot="1" x14ac:dyDescent="0.3">
      <c r="A90" s="220" t="str">
        <f t="shared" si="1"/>
        <v>131053</v>
      </c>
      <c r="B90" s="239" t="s">
        <v>3035</v>
      </c>
      <c r="C90" s="240" t="s">
        <v>3036</v>
      </c>
      <c r="D90" s="8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1"/>
    </row>
    <row r="91" spans="1:29" ht="15.75" thickBot="1" x14ac:dyDescent="0.3">
      <c r="A91" s="220" t="str">
        <f t="shared" si="1"/>
        <v>131060</v>
      </c>
      <c r="B91" s="239" t="s">
        <v>154</v>
      </c>
      <c r="C91" s="240" t="s">
        <v>155</v>
      </c>
      <c r="D91" s="87" t="s">
        <v>4</v>
      </c>
      <c r="E91" s="233">
        <v>0</v>
      </c>
      <c r="F91" s="233">
        <v>0</v>
      </c>
      <c r="G91" s="233">
        <v>0</v>
      </c>
      <c r="H91" s="233">
        <v>0</v>
      </c>
      <c r="I91" s="233">
        <v>0</v>
      </c>
      <c r="J91" s="233">
        <v>0</v>
      </c>
      <c r="K91" s="233">
        <v>0</v>
      </c>
      <c r="L91" s="233">
        <v>0</v>
      </c>
      <c r="M91" s="233">
        <v>0</v>
      </c>
      <c r="N91" s="233">
        <v>0</v>
      </c>
      <c r="O91" s="233">
        <v>0</v>
      </c>
      <c r="P91" s="233">
        <v>0</v>
      </c>
      <c r="Q91" s="234">
        <v>0</v>
      </c>
      <c r="R91" s="234">
        <v>0</v>
      </c>
      <c r="S91" s="234">
        <v>0</v>
      </c>
      <c r="T91" s="241">
        <v>0</v>
      </c>
      <c r="U91" s="241">
        <v>0</v>
      </c>
      <c r="V91" s="241">
        <v>0</v>
      </c>
      <c r="W91" s="234">
        <v>0</v>
      </c>
      <c r="X91" s="234">
        <v>0</v>
      </c>
      <c r="Y91" s="234">
        <v>0</v>
      </c>
      <c r="Z91" s="234"/>
      <c r="AA91" s="234"/>
      <c r="AB91" s="234"/>
      <c r="AC91" s="231">
        <v>0</v>
      </c>
    </row>
    <row r="92" spans="1:29" ht="15.75" thickBot="1" x14ac:dyDescent="0.3">
      <c r="A92" s="220" t="str">
        <f t="shared" si="1"/>
        <v>131061</v>
      </c>
      <c r="B92" s="239" t="s">
        <v>154</v>
      </c>
      <c r="C92" s="240" t="s">
        <v>3037</v>
      </c>
      <c r="D92" s="8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1"/>
    </row>
    <row r="93" spans="1:29" ht="15.75" thickBot="1" x14ac:dyDescent="0.3">
      <c r="A93" s="220" t="str">
        <f t="shared" si="1"/>
        <v>131070</v>
      </c>
      <c r="B93" s="239" t="s">
        <v>154</v>
      </c>
      <c r="C93" s="240" t="s">
        <v>3038</v>
      </c>
      <c r="D93" s="8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8"/>
      <c r="R93" s="238"/>
      <c r="S93" s="238"/>
      <c r="T93" s="241"/>
      <c r="U93" s="241"/>
      <c r="V93" s="241"/>
      <c r="W93" s="238"/>
      <c r="X93" s="238"/>
      <c r="Y93" s="238"/>
      <c r="Z93" s="238"/>
      <c r="AA93" s="238"/>
      <c r="AB93" s="238"/>
      <c r="AC93" s="231"/>
    </row>
    <row r="94" spans="1:29" ht="15.75" thickBot="1" x14ac:dyDescent="0.3">
      <c r="A94" s="220" t="str">
        <f t="shared" si="1"/>
        <v>131099</v>
      </c>
      <c r="B94" s="239" t="s">
        <v>3039</v>
      </c>
      <c r="C94" s="240" t="s">
        <v>3040</v>
      </c>
      <c r="D94" s="87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4"/>
      <c r="R94" s="234"/>
      <c r="S94" s="234"/>
      <c r="T94" s="238"/>
      <c r="U94" s="238"/>
      <c r="V94" s="238"/>
      <c r="W94" s="234"/>
      <c r="X94" s="234"/>
      <c r="Y94" s="234"/>
      <c r="Z94" s="234"/>
      <c r="AA94" s="234"/>
      <c r="AB94" s="234"/>
      <c r="AC94" s="231"/>
    </row>
    <row r="95" spans="1:29" ht="15.75" thickBot="1" x14ac:dyDescent="0.3">
      <c r="A95" s="220" t="str">
        <f t="shared" si="1"/>
        <v>131401</v>
      </c>
      <c r="B95" s="239" t="s">
        <v>3041</v>
      </c>
      <c r="C95" s="240" t="s">
        <v>3042</v>
      </c>
      <c r="D95" s="8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8"/>
      <c r="R95" s="238"/>
      <c r="S95" s="238"/>
      <c r="T95" s="234"/>
      <c r="U95" s="234"/>
      <c r="V95" s="234"/>
      <c r="W95" s="238"/>
      <c r="X95" s="238"/>
      <c r="Y95" s="238"/>
      <c r="Z95" s="238"/>
      <c r="AA95" s="238"/>
      <c r="AB95" s="238"/>
      <c r="AC95" s="231"/>
    </row>
    <row r="96" spans="1:29" ht="15.75" thickBot="1" x14ac:dyDescent="0.3">
      <c r="A96" s="220" t="str">
        <f t="shared" si="1"/>
        <v>131530</v>
      </c>
      <c r="B96" s="239" t="s">
        <v>157</v>
      </c>
      <c r="C96" s="240" t="s">
        <v>158</v>
      </c>
      <c r="D96" s="87" t="s">
        <v>4</v>
      </c>
      <c r="E96" s="233">
        <v>0</v>
      </c>
      <c r="F96" s="233">
        <v>0</v>
      </c>
      <c r="G96" s="233">
        <v>0</v>
      </c>
      <c r="H96" s="233">
        <v>0</v>
      </c>
      <c r="I96" s="233">
        <v>0</v>
      </c>
      <c r="J96" s="233">
        <v>0</v>
      </c>
      <c r="K96" s="233">
        <v>0</v>
      </c>
      <c r="L96" s="233">
        <v>0.26</v>
      </c>
      <c r="M96" s="233">
        <v>0.26</v>
      </c>
      <c r="N96" s="233">
        <v>0.26</v>
      </c>
      <c r="O96" s="233">
        <v>0.26</v>
      </c>
      <c r="P96" s="233">
        <v>0.26</v>
      </c>
      <c r="Q96" s="234">
        <v>0.26</v>
      </c>
      <c r="R96" s="234">
        <v>0.26</v>
      </c>
      <c r="S96" s="234">
        <v>0.26</v>
      </c>
      <c r="T96" s="238">
        <v>0.26</v>
      </c>
      <c r="U96" s="238">
        <v>0.26</v>
      </c>
      <c r="V96" s="238">
        <v>-48699999.740000002</v>
      </c>
      <c r="W96" s="234">
        <v>0.26</v>
      </c>
      <c r="X96" s="234">
        <v>0.26</v>
      </c>
      <c r="Y96" s="234">
        <v>0.26</v>
      </c>
      <c r="Z96" s="234"/>
      <c r="AA96" s="234"/>
      <c r="AB96" s="234"/>
      <c r="AC96" s="231">
        <v>0.26</v>
      </c>
    </row>
    <row r="97" spans="1:29" ht="15.75" thickBot="1" x14ac:dyDescent="0.3">
      <c r="A97" s="220" t="str">
        <f t="shared" si="1"/>
        <v>131535</v>
      </c>
      <c r="B97" s="239" t="s">
        <v>3986</v>
      </c>
      <c r="C97" s="240" t="s">
        <v>3987</v>
      </c>
      <c r="D97" s="87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4"/>
      <c r="R97" s="234"/>
      <c r="S97" s="234"/>
      <c r="T97" s="234"/>
      <c r="U97" s="234"/>
      <c r="V97" s="234">
        <v>0</v>
      </c>
      <c r="W97" s="234">
        <v>0</v>
      </c>
      <c r="X97" s="234">
        <v>0</v>
      </c>
      <c r="Y97" s="234">
        <v>0</v>
      </c>
      <c r="Z97" s="234"/>
      <c r="AA97" s="234"/>
      <c r="AB97" s="234"/>
      <c r="AC97" s="231">
        <v>0</v>
      </c>
    </row>
    <row r="98" spans="1:29" ht="15.75" thickBot="1" x14ac:dyDescent="0.3">
      <c r="A98" s="220" t="str">
        <f t="shared" si="1"/>
        <v>131540</v>
      </c>
      <c r="B98" s="239" t="s">
        <v>160</v>
      </c>
      <c r="C98" s="240" t="s">
        <v>161</v>
      </c>
      <c r="D98" s="87" t="s">
        <v>4</v>
      </c>
      <c r="E98" s="237">
        <v>-1685406.71</v>
      </c>
      <c r="F98" s="237">
        <v>-727982.86</v>
      </c>
      <c r="G98" s="237">
        <v>-3358136.75</v>
      </c>
      <c r="H98" s="237">
        <v>-729792.86</v>
      </c>
      <c r="I98" s="237">
        <v>-1023340.56</v>
      </c>
      <c r="J98" s="237">
        <v>-2337982.4</v>
      </c>
      <c r="K98" s="237">
        <v>-719459</v>
      </c>
      <c r="L98" s="237">
        <v>-14097999.550000001</v>
      </c>
      <c r="M98" s="237">
        <v>-723531.28</v>
      </c>
      <c r="N98" s="237">
        <v>-1122679.6100000001</v>
      </c>
      <c r="O98" s="237">
        <v>27999109.93</v>
      </c>
      <c r="P98" s="237">
        <v>-882737.16</v>
      </c>
      <c r="Q98" s="238">
        <v>-1049804.96</v>
      </c>
      <c r="R98" s="238">
        <v>-4457638.8</v>
      </c>
      <c r="S98" s="238">
        <v>-1074818.8899999999</v>
      </c>
      <c r="T98" s="238">
        <v>-1923999.73</v>
      </c>
      <c r="U98" s="238">
        <v>-2905052.81</v>
      </c>
      <c r="V98" s="238">
        <v>-1053066.1399999999</v>
      </c>
      <c r="W98" s="238">
        <v>-902448.7</v>
      </c>
      <c r="X98" s="238">
        <v>-695101.89</v>
      </c>
      <c r="Y98" s="238">
        <v>-4941050.92</v>
      </c>
      <c r="Z98" s="238"/>
      <c r="AA98" s="238"/>
      <c r="AB98" s="238"/>
      <c r="AC98" s="231">
        <v>-4941050.92</v>
      </c>
    </row>
    <row r="99" spans="1:29" ht="15.75" thickBot="1" x14ac:dyDescent="0.3">
      <c r="A99" s="220" t="str">
        <f t="shared" si="1"/>
        <v>131541</v>
      </c>
      <c r="B99" s="239" t="s">
        <v>163</v>
      </c>
      <c r="C99" s="240" t="s">
        <v>164</v>
      </c>
      <c r="D99" s="87" t="s">
        <v>4</v>
      </c>
      <c r="E99" s="233">
        <v>-2875611.81</v>
      </c>
      <c r="F99" s="233">
        <v>-2800647.88</v>
      </c>
      <c r="G99" s="233">
        <v>-3611703.65</v>
      </c>
      <c r="H99" s="233">
        <v>-3004801.24</v>
      </c>
      <c r="I99" s="233">
        <v>-3067310.88</v>
      </c>
      <c r="J99" s="233">
        <v>-2162024.0099999998</v>
      </c>
      <c r="K99" s="233">
        <v>-1785847.36</v>
      </c>
      <c r="L99" s="233">
        <v>-2325519.41</v>
      </c>
      <c r="M99" s="233">
        <v>-2352051.86</v>
      </c>
      <c r="N99" s="233">
        <v>-2881021.42</v>
      </c>
      <c r="O99" s="233">
        <v>-2513504.36</v>
      </c>
      <c r="P99" s="233">
        <v>-2860322.32</v>
      </c>
      <c r="Q99" s="234">
        <v>-1878387.91</v>
      </c>
      <c r="R99" s="234">
        <v>-3959780.97</v>
      </c>
      <c r="S99" s="234">
        <v>-2513177.73</v>
      </c>
      <c r="T99" s="234">
        <v>-3401606.09</v>
      </c>
      <c r="U99" s="234">
        <v>-2638008.14</v>
      </c>
      <c r="V99" s="234">
        <v>-2477272.37</v>
      </c>
      <c r="W99" s="234">
        <v>-3219817.9</v>
      </c>
      <c r="X99" s="234">
        <v>-1807088.27</v>
      </c>
      <c r="Y99" s="234">
        <v>-2296392.12</v>
      </c>
      <c r="Z99" s="234"/>
      <c r="AA99" s="234"/>
      <c r="AB99" s="234"/>
      <c r="AC99" s="231">
        <v>-2296392.12</v>
      </c>
    </row>
    <row r="100" spans="1:29" ht="15.75" thickBot="1" x14ac:dyDescent="0.3">
      <c r="A100" s="220" t="str">
        <f t="shared" si="1"/>
        <v>131550</v>
      </c>
      <c r="B100" s="239" t="s">
        <v>166</v>
      </c>
      <c r="C100" s="240" t="s">
        <v>167</v>
      </c>
      <c r="D100" s="87" t="s">
        <v>4</v>
      </c>
      <c r="E100" s="237">
        <v>77923.55</v>
      </c>
      <c r="F100" s="237">
        <v>243724.85</v>
      </c>
      <c r="G100" s="237">
        <v>200895.25</v>
      </c>
      <c r="H100" s="237">
        <v>210020.23</v>
      </c>
      <c r="I100" s="237">
        <v>229743.84</v>
      </c>
      <c r="J100" s="237">
        <v>227530.34</v>
      </c>
      <c r="K100" s="237">
        <v>236442.67</v>
      </c>
      <c r="L100" s="237">
        <v>224910.39</v>
      </c>
      <c r="M100" s="237">
        <v>223814.38</v>
      </c>
      <c r="N100" s="237">
        <v>230643.54</v>
      </c>
      <c r="O100" s="237">
        <v>236342.68</v>
      </c>
      <c r="P100" s="237">
        <v>244602.36</v>
      </c>
      <c r="Q100" s="238">
        <v>188609.97</v>
      </c>
      <c r="R100" s="238">
        <v>232832.64000000001</v>
      </c>
      <c r="S100" s="238">
        <v>232160.35</v>
      </c>
      <c r="T100" s="238">
        <v>236420.39</v>
      </c>
      <c r="U100" s="238">
        <v>167269.37</v>
      </c>
      <c r="V100" s="238">
        <v>234155.12</v>
      </c>
      <c r="W100" s="238">
        <v>209454.3</v>
      </c>
      <c r="X100" s="238">
        <v>239016.17</v>
      </c>
      <c r="Y100" s="238">
        <v>220397.33</v>
      </c>
      <c r="Z100" s="238"/>
      <c r="AA100" s="238"/>
      <c r="AB100" s="238"/>
      <c r="AC100" s="231">
        <v>220397.33</v>
      </c>
    </row>
    <row r="101" spans="1:29" ht="15.75" thickBot="1" x14ac:dyDescent="0.3">
      <c r="A101" s="220" t="str">
        <f t="shared" si="1"/>
        <v>131555</v>
      </c>
      <c r="B101" s="239" t="s">
        <v>169</v>
      </c>
      <c r="C101" s="240" t="s">
        <v>170</v>
      </c>
      <c r="D101" s="87" t="s">
        <v>4</v>
      </c>
      <c r="E101" s="233">
        <v>-1516.56</v>
      </c>
      <c r="F101" s="233">
        <v>-2005.09</v>
      </c>
      <c r="G101" s="233">
        <v>-2356.85</v>
      </c>
      <c r="H101" s="233">
        <v>-372</v>
      </c>
      <c r="I101" s="233">
        <v>-474.15</v>
      </c>
      <c r="J101" s="233">
        <v>-609.32000000000005</v>
      </c>
      <c r="K101" s="233">
        <v>-365.06</v>
      </c>
      <c r="L101" s="233">
        <v>-2191.2800000000002</v>
      </c>
      <c r="M101" s="233">
        <v>-135.83000000000001</v>
      </c>
      <c r="N101" s="233">
        <v>-338</v>
      </c>
      <c r="O101" s="233">
        <v>0</v>
      </c>
      <c r="P101" s="233">
        <v>-127</v>
      </c>
      <c r="Q101" s="234">
        <v>0</v>
      </c>
      <c r="R101" s="234">
        <v>139.77000000000001</v>
      </c>
      <c r="S101" s="234">
        <v>-1198.47</v>
      </c>
      <c r="T101" s="234">
        <v>-3915.23</v>
      </c>
      <c r="U101" s="234">
        <v>0</v>
      </c>
      <c r="V101" s="234">
        <v>-2340.36</v>
      </c>
      <c r="W101" s="234">
        <v>-1723.82</v>
      </c>
      <c r="X101" s="234">
        <v>-756.38</v>
      </c>
      <c r="Y101" s="234">
        <v>-583.66</v>
      </c>
      <c r="Z101" s="234"/>
      <c r="AA101" s="234"/>
      <c r="AB101" s="234"/>
      <c r="AC101" s="231">
        <v>-583.66</v>
      </c>
    </row>
    <row r="102" spans="1:29" ht="15.75" thickBot="1" x14ac:dyDescent="0.3">
      <c r="A102" s="220" t="str">
        <f t="shared" si="1"/>
        <v>131600</v>
      </c>
      <c r="B102" s="239" t="s">
        <v>2932</v>
      </c>
      <c r="C102" s="240" t="s">
        <v>172</v>
      </c>
      <c r="D102" s="87" t="s">
        <v>4</v>
      </c>
      <c r="E102" s="237">
        <v>265242.55</v>
      </c>
      <c r="F102" s="237">
        <v>698972.38</v>
      </c>
      <c r="G102" s="237">
        <v>637899.31999999995</v>
      </c>
      <c r="H102" s="237">
        <v>33563.870000000003</v>
      </c>
      <c r="I102" s="237">
        <v>301410.21000000002</v>
      </c>
      <c r="J102" s="237">
        <v>184915.42</v>
      </c>
      <c r="K102" s="237">
        <v>175374.45</v>
      </c>
      <c r="L102" s="237">
        <v>192037.3</v>
      </c>
      <c r="M102" s="237">
        <v>288443.24</v>
      </c>
      <c r="N102" s="237">
        <v>289485.32</v>
      </c>
      <c r="O102" s="237">
        <v>-372584.55</v>
      </c>
      <c r="P102" s="237">
        <v>310435</v>
      </c>
      <c r="Q102" s="238">
        <v>467847.84</v>
      </c>
      <c r="R102" s="238">
        <v>760568.24</v>
      </c>
      <c r="S102" s="238">
        <v>-1816214.89</v>
      </c>
      <c r="T102" s="238">
        <v>472276.72</v>
      </c>
      <c r="U102" s="238">
        <v>339431.77</v>
      </c>
      <c r="V102" s="238">
        <v>172379.95</v>
      </c>
      <c r="W102" s="238">
        <v>243727.53</v>
      </c>
      <c r="X102" s="238">
        <v>240796.2</v>
      </c>
      <c r="Y102" s="238">
        <v>184298.18</v>
      </c>
      <c r="Z102" s="238"/>
      <c r="AA102" s="238"/>
      <c r="AB102" s="238"/>
      <c r="AC102" s="231">
        <v>184298.18</v>
      </c>
    </row>
    <row r="103" spans="1:29" ht="15.75" thickBot="1" x14ac:dyDescent="0.3">
      <c r="A103" s="220" t="str">
        <f t="shared" si="1"/>
        <v>131621</v>
      </c>
      <c r="B103" s="239" t="s">
        <v>174</v>
      </c>
      <c r="C103" s="240" t="s">
        <v>175</v>
      </c>
      <c r="D103" s="87" t="s">
        <v>4</v>
      </c>
      <c r="E103" s="233">
        <v>-502111.98</v>
      </c>
      <c r="F103" s="233">
        <v>-446341.01</v>
      </c>
      <c r="G103" s="233">
        <v>-446263.89</v>
      </c>
      <c r="H103" s="233">
        <v>-498700.65</v>
      </c>
      <c r="I103" s="233">
        <v>-497037.34</v>
      </c>
      <c r="J103" s="233">
        <v>-599961.73</v>
      </c>
      <c r="K103" s="233">
        <v>-491627.5</v>
      </c>
      <c r="L103" s="233">
        <v>-510398.85</v>
      </c>
      <c r="M103" s="233">
        <v>-536475.66</v>
      </c>
      <c r="N103" s="233">
        <v>-443576.26</v>
      </c>
      <c r="O103" s="233">
        <v>-437759.54</v>
      </c>
      <c r="P103" s="233">
        <v>-425116.69</v>
      </c>
      <c r="Q103" s="234">
        <v>-500589.83</v>
      </c>
      <c r="R103" s="234">
        <v>-512476.25</v>
      </c>
      <c r="S103" s="234">
        <v>-518629.12</v>
      </c>
      <c r="T103" s="234">
        <v>-579232.69999999995</v>
      </c>
      <c r="U103" s="234">
        <v>-547940.53</v>
      </c>
      <c r="V103" s="234">
        <v>-597140.89</v>
      </c>
      <c r="W103" s="234">
        <v>-577619.97</v>
      </c>
      <c r="X103" s="234">
        <v>-592015.53</v>
      </c>
      <c r="Y103" s="234">
        <v>-682681.79</v>
      </c>
      <c r="Z103" s="234"/>
      <c r="AA103" s="234"/>
      <c r="AB103" s="234"/>
      <c r="AC103" s="231">
        <v>-682681.79</v>
      </c>
    </row>
    <row r="104" spans="1:29" ht="15.75" thickBot="1" x14ac:dyDescent="0.3">
      <c r="A104" s="220" t="str">
        <f t="shared" si="1"/>
        <v>131710</v>
      </c>
      <c r="B104" s="239" t="s">
        <v>177</v>
      </c>
      <c r="C104" s="240" t="s">
        <v>178</v>
      </c>
      <c r="D104" s="87" t="s">
        <v>4</v>
      </c>
      <c r="E104" s="237">
        <v>11970.76</v>
      </c>
      <c r="F104" s="237">
        <v>17376.88</v>
      </c>
      <c r="G104" s="237">
        <v>14215.99</v>
      </c>
      <c r="H104" s="237">
        <v>4619.01</v>
      </c>
      <c r="I104" s="237">
        <v>13494.76</v>
      </c>
      <c r="J104" s="237">
        <v>4333.2</v>
      </c>
      <c r="K104" s="237">
        <v>5112.71</v>
      </c>
      <c r="L104" s="237">
        <v>21511.8</v>
      </c>
      <c r="M104" s="237">
        <v>0.91</v>
      </c>
      <c r="N104" s="237">
        <v>38192.480000000003</v>
      </c>
      <c r="O104" s="237">
        <v>-21988.09</v>
      </c>
      <c r="P104" s="237">
        <v>13331.81</v>
      </c>
      <c r="Q104" s="238">
        <v>22967.71</v>
      </c>
      <c r="R104" s="238">
        <v>10834.82</v>
      </c>
      <c r="S104" s="238">
        <v>214.11</v>
      </c>
      <c r="T104" s="238">
        <v>15547.02</v>
      </c>
      <c r="U104" s="238">
        <v>11900.06</v>
      </c>
      <c r="V104" s="238">
        <v>12958.03</v>
      </c>
      <c r="W104" s="238">
        <v>8851.91</v>
      </c>
      <c r="X104" s="238">
        <v>0.91</v>
      </c>
      <c r="Y104" s="238">
        <v>13367.1</v>
      </c>
      <c r="Z104" s="238"/>
      <c r="AA104" s="238"/>
      <c r="AB104" s="238"/>
      <c r="AC104" s="231">
        <v>13367.1</v>
      </c>
    </row>
    <row r="105" spans="1:29" ht="15.75" thickBot="1" x14ac:dyDescent="0.3">
      <c r="A105" s="220" t="str">
        <f t="shared" si="1"/>
        <v>131999</v>
      </c>
      <c r="B105" s="239" t="s">
        <v>180</v>
      </c>
      <c r="C105" s="240" t="s">
        <v>181</v>
      </c>
      <c r="D105" s="87" t="s">
        <v>4</v>
      </c>
      <c r="E105" s="233">
        <v>4353681.95</v>
      </c>
      <c r="F105" s="233">
        <v>3165521.77</v>
      </c>
      <c r="G105" s="233">
        <v>6650158.2199999997</v>
      </c>
      <c r="H105" s="233">
        <v>3292280.46</v>
      </c>
      <c r="I105" s="233">
        <v>3167150</v>
      </c>
      <c r="J105" s="233">
        <v>2601508.88</v>
      </c>
      <c r="K105" s="233">
        <v>2054247.92</v>
      </c>
      <c r="L105" s="233">
        <v>15984608.630000001</v>
      </c>
      <c r="M105" s="233">
        <v>2623181.16</v>
      </c>
      <c r="N105" s="233">
        <v>3426206.53</v>
      </c>
      <c r="O105" s="233">
        <v>0</v>
      </c>
      <c r="P105" s="233">
        <v>3198098.98</v>
      </c>
      <c r="Q105" s="234">
        <v>2713055.4</v>
      </c>
      <c r="R105" s="234">
        <v>7997377.79</v>
      </c>
      <c r="S105" s="234">
        <v>0</v>
      </c>
      <c r="T105" s="234">
        <v>4918370.8</v>
      </c>
      <c r="U105" s="234">
        <v>5208456.38</v>
      </c>
      <c r="V105" s="234">
        <v>0</v>
      </c>
      <c r="W105" s="234">
        <v>3779827.06</v>
      </c>
      <c r="X105" s="234">
        <v>2131106.38</v>
      </c>
      <c r="Y105" s="234">
        <v>6624251.0899999999</v>
      </c>
      <c r="Z105" s="234"/>
      <c r="AA105" s="234"/>
      <c r="AB105" s="234"/>
      <c r="AC105" s="231">
        <v>6624251.0899999999</v>
      </c>
    </row>
    <row r="106" spans="1:29" ht="15.75" thickBot="1" x14ac:dyDescent="0.3">
      <c r="A106" s="220" t="str">
        <f t="shared" si="1"/>
        <v>134036</v>
      </c>
      <c r="B106" s="239" t="s">
        <v>183</v>
      </c>
      <c r="C106" s="240" t="s">
        <v>184</v>
      </c>
      <c r="D106" s="87" t="s">
        <v>4</v>
      </c>
      <c r="E106" s="237">
        <v>2991664.04</v>
      </c>
      <c r="F106" s="237">
        <v>2017130.15</v>
      </c>
      <c r="G106" s="237">
        <v>2017130.15</v>
      </c>
      <c r="H106" s="237">
        <v>2028465.64</v>
      </c>
      <c r="I106" s="237">
        <v>2028465.64</v>
      </c>
      <c r="J106" s="237">
        <v>2028465.64</v>
      </c>
      <c r="K106" s="237">
        <v>2040033.16</v>
      </c>
      <c r="L106" s="237">
        <v>2040033.16</v>
      </c>
      <c r="M106" s="237">
        <v>2040033.16</v>
      </c>
      <c r="N106" s="237">
        <v>2051573.37</v>
      </c>
      <c r="O106" s="237">
        <v>2051573.37</v>
      </c>
      <c r="P106" s="237">
        <v>2051573.37</v>
      </c>
      <c r="Q106" s="238">
        <v>3066673.74</v>
      </c>
      <c r="R106" s="238">
        <v>3064139.09</v>
      </c>
      <c r="S106" s="238">
        <v>3064139.09</v>
      </c>
      <c r="T106" s="238">
        <v>3064139.09</v>
      </c>
      <c r="U106" s="238">
        <v>3070218.93</v>
      </c>
      <c r="V106" s="238">
        <v>3070218.93</v>
      </c>
      <c r="W106" s="238">
        <v>3072896.13</v>
      </c>
      <c r="X106" s="238">
        <v>3072896.13</v>
      </c>
      <c r="Y106" s="238">
        <v>3072896.13</v>
      </c>
      <c r="Z106" s="238"/>
      <c r="AA106" s="238"/>
      <c r="AB106" s="238"/>
      <c r="AC106" s="231">
        <v>3072896.13</v>
      </c>
    </row>
    <row r="107" spans="1:29" ht="15.75" thickBot="1" x14ac:dyDescent="0.3">
      <c r="A107" s="220" t="str">
        <f t="shared" si="1"/>
        <v>134037</v>
      </c>
      <c r="B107" s="239" t="s">
        <v>186</v>
      </c>
      <c r="C107" s="240" t="s">
        <v>187</v>
      </c>
      <c r="D107" s="87" t="s">
        <v>4</v>
      </c>
      <c r="E107" s="233">
        <v>10421.629999999999</v>
      </c>
      <c r="F107" s="233">
        <v>13843.39</v>
      </c>
      <c r="G107" s="233">
        <v>13843.39</v>
      </c>
      <c r="H107" s="233">
        <v>13921.11</v>
      </c>
      <c r="I107" s="233">
        <v>13921.11</v>
      </c>
      <c r="J107" s="233">
        <v>13921.11</v>
      </c>
      <c r="K107" s="233">
        <v>13999.86</v>
      </c>
      <c r="L107" s="233">
        <v>13999.86</v>
      </c>
      <c r="M107" s="233">
        <v>13999.86</v>
      </c>
      <c r="N107" s="233">
        <v>13999.86</v>
      </c>
      <c r="O107" s="233">
        <v>13999.86</v>
      </c>
      <c r="P107" s="233">
        <v>13999.86</v>
      </c>
      <c r="Q107" s="234">
        <v>344498.71</v>
      </c>
      <c r="R107" s="234">
        <v>344481.14</v>
      </c>
      <c r="S107" s="234">
        <v>344481.14</v>
      </c>
      <c r="T107" s="234">
        <v>344481.14</v>
      </c>
      <c r="U107" s="234">
        <v>344872.13</v>
      </c>
      <c r="V107" s="234">
        <v>344872.13</v>
      </c>
      <c r="W107" s="234">
        <v>345172.86</v>
      </c>
      <c r="X107" s="234">
        <v>345172.86</v>
      </c>
      <c r="Y107" s="234">
        <v>345172.86</v>
      </c>
      <c r="Z107" s="234"/>
      <c r="AA107" s="234"/>
      <c r="AB107" s="234"/>
      <c r="AC107" s="231">
        <v>345172.86</v>
      </c>
    </row>
    <row r="108" spans="1:29" ht="15.75" thickBot="1" x14ac:dyDescent="0.3">
      <c r="A108" s="220" t="str">
        <f t="shared" si="1"/>
        <v>134038</v>
      </c>
      <c r="B108" s="239" t="s">
        <v>189</v>
      </c>
      <c r="C108" s="240" t="s">
        <v>190</v>
      </c>
      <c r="D108" s="87" t="s">
        <v>4</v>
      </c>
      <c r="E108" s="237">
        <v>1848688.05</v>
      </c>
      <c r="F108" s="237">
        <v>2859209.35</v>
      </c>
      <c r="G108" s="237">
        <v>2859209.35</v>
      </c>
      <c r="H108" s="237">
        <v>2875813.72</v>
      </c>
      <c r="I108" s="237">
        <v>2875813.72</v>
      </c>
      <c r="J108" s="237">
        <v>2875813.72</v>
      </c>
      <c r="K108" s="237">
        <v>2892263.97</v>
      </c>
      <c r="L108" s="237">
        <v>2892263.97</v>
      </c>
      <c r="M108" s="237">
        <v>2892263.97</v>
      </c>
      <c r="N108" s="237">
        <v>2908652.32</v>
      </c>
      <c r="O108" s="237">
        <v>2908652.32</v>
      </c>
      <c r="P108" s="237">
        <v>2908652.32</v>
      </c>
      <c r="Q108" s="238">
        <v>2922629.05</v>
      </c>
      <c r="R108" s="238">
        <v>2919096.17</v>
      </c>
      <c r="S108" s="238">
        <v>2919096.17</v>
      </c>
      <c r="T108" s="238">
        <v>2919096.17</v>
      </c>
      <c r="U108" s="238">
        <v>2926293.69</v>
      </c>
      <c r="V108" s="238">
        <v>2926293.69</v>
      </c>
      <c r="W108" s="238">
        <v>2928879.41</v>
      </c>
      <c r="X108" s="238">
        <v>2928879.41</v>
      </c>
      <c r="Y108" s="238">
        <v>2928879.41</v>
      </c>
      <c r="Z108" s="238"/>
      <c r="AA108" s="238"/>
      <c r="AB108" s="238"/>
      <c r="AC108" s="231">
        <v>2928879.41</v>
      </c>
    </row>
    <row r="109" spans="1:29" ht="15.75" thickBot="1" x14ac:dyDescent="0.3">
      <c r="A109" s="220" t="str">
        <f t="shared" si="1"/>
        <v>134100</v>
      </c>
      <c r="B109" s="239" t="s">
        <v>3043</v>
      </c>
      <c r="C109" s="240" t="s">
        <v>3044</v>
      </c>
      <c r="D109" s="87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4"/>
      <c r="R109" s="234"/>
      <c r="S109" s="234"/>
      <c r="T109" s="241"/>
      <c r="U109" s="241"/>
      <c r="V109" s="241"/>
      <c r="W109" s="234"/>
      <c r="X109" s="234"/>
      <c r="Y109" s="234"/>
      <c r="Z109" s="234"/>
      <c r="AA109" s="234"/>
      <c r="AB109" s="234"/>
      <c r="AC109" s="231"/>
    </row>
    <row r="110" spans="1:29" ht="15.75" thickBot="1" x14ac:dyDescent="0.3">
      <c r="A110" s="220" t="str">
        <f t="shared" si="1"/>
        <v>134300</v>
      </c>
      <c r="B110" s="239" t="s">
        <v>2933</v>
      </c>
      <c r="C110" s="240" t="s">
        <v>2934</v>
      </c>
      <c r="D110" s="87" t="s">
        <v>4</v>
      </c>
      <c r="E110" s="237"/>
      <c r="F110" s="237"/>
      <c r="G110" s="237"/>
      <c r="H110" s="237"/>
      <c r="I110" s="237"/>
      <c r="J110" s="237"/>
      <c r="K110" s="237"/>
      <c r="L110" s="237"/>
      <c r="M110" s="237"/>
      <c r="N110" s="237">
        <v>0</v>
      </c>
      <c r="O110" s="237">
        <v>0</v>
      </c>
      <c r="P110" s="237">
        <v>25000</v>
      </c>
      <c r="Q110" s="238">
        <v>25000</v>
      </c>
      <c r="R110" s="238">
        <v>25000</v>
      </c>
      <c r="S110" s="238">
        <v>25000</v>
      </c>
      <c r="T110" s="238">
        <v>25000</v>
      </c>
      <c r="U110" s="238">
        <v>25000</v>
      </c>
      <c r="V110" s="238">
        <v>0</v>
      </c>
      <c r="W110" s="238">
        <v>0</v>
      </c>
      <c r="X110" s="238">
        <v>0</v>
      </c>
      <c r="Y110" s="238">
        <v>0</v>
      </c>
      <c r="Z110" s="238"/>
      <c r="AA110" s="238"/>
      <c r="AB110" s="238"/>
      <c r="AC110" s="231">
        <v>0</v>
      </c>
    </row>
    <row r="111" spans="1:29" ht="15.75" thickBot="1" x14ac:dyDescent="0.3">
      <c r="A111" s="220" t="str">
        <f t="shared" si="1"/>
        <v>135002</v>
      </c>
      <c r="B111" s="239" t="s">
        <v>192</v>
      </c>
      <c r="C111" s="240" t="s">
        <v>193</v>
      </c>
      <c r="D111" s="87" t="s">
        <v>4</v>
      </c>
      <c r="E111" s="237">
        <v>0</v>
      </c>
      <c r="F111" s="237">
        <v>0</v>
      </c>
      <c r="G111" s="237">
        <v>0</v>
      </c>
      <c r="H111" s="237">
        <v>0</v>
      </c>
      <c r="I111" s="237">
        <v>300</v>
      </c>
      <c r="J111" s="237">
        <v>300</v>
      </c>
      <c r="K111" s="237">
        <v>300</v>
      </c>
      <c r="L111" s="237">
        <v>300</v>
      </c>
      <c r="M111" s="237">
        <v>0</v>
      </c>
      <c r="N111" s="237">
        <v>5824</v>
      </c>
      <c r="O111" s="237">
        <v>5642</v>
      </c>
      <c r="P111" s="237">
        <v>5369</v>
      </c>
      <c r="Q111" s="238">
        <v>5278</v>
      </c>
      <c r="R111" s="238">
        <v>5096</v>
      </c>
      <c r="S111" s="238">
        <v>4914</v>
      </c>
      <c r="T111" s="241">
        <v>5025.32</v>
      </c>
      <c r="U111" s="241">
        <v>4459</v>
      </c>
      <c r="V111" s="241">
        <v>4277</v>
      </c>
      <c r="W111" s="238">
        <v>4186</v>
      </c>
      <c r="X111" s="238">
        <v>4004</v>
      </c>
      <c r="Y111" s="238">
        <v>3822</v>
      </c>
      <c r="Z111" s="238"/>
      <c r="AA111" s="238"/>
      <c r="AB111" s="238"/>
      <c r="AC111" s="231">
        <v>3822</v>
      </c>
    </row>
    <row r="112" spans="1:29" ht="15.75" thickBot="1" x14ac:dyDescent="0.3">
      <c r="A112" s="220" t="str">
        <f t="shared" si="1"/>
        <v>135009</v>
      </c>
      <c r="B112" s="239" t="s">
        <v>195</v>
      </c>
      <c r="C112" s="240" t="s">
        <v>196</v>
      </c>
      <c r="D112" s="87" t="s">
        <v>4</v>
      </c>
      <c r="E112" s="233">
        <v>0</v>
      </c>
      <c r="F112" s="233">
        <v>0</v>
      </c>
      <c r="G112" s="233">
        <v>0</v>
      </c>
      <c r="H112" s="233">
        <v>0</v>
      </c>
      <c r="I112" s="233">
        <v>0</v>
      </c>
      <c r="J112" s="233">
        <v>0</v>
      </c>
      <c r="K112" s="233">
        <v>0</v>
      </c>
      <c r="L112" s="233">
        <v>0</v>
      </c>
      <c r="M112" s="233">
        <v>0</v>
      </c>
      <c r="N112" s="233">
        <v>0</v>
      </c>
      <c r="O112" s="233">
        <v>0</v>
      </c>
      <c r="P112" s="233">
        <v>0</v>
      </c>
      <c r="Q112" s="234">
        <v>0</v>
      </c>
      <c r="R112" s="234">
        <v>0</v>
      </c>
      <c r="S112" s="234">
        <v>0</v>
      </c>
      <c r="T112" s="238">
        <v>0</v>
      </c>
      <c r="U112" s="238">
        <v>0</v>
      </c>
      <c r="V112" s="238">
        <v>0</v>
      </c>
      <c r="W112" s="234">
        <v>0</v>
      </c>
      <c r="X112" s="234">
        <v>0</v>
      </c>
      <c r="Y112" s="234">
        <v>0</v>
      </c>
      <c r="Z112" s="234"/>
      <c r="AA112" s="234"/>
      <c r="AB112" s="234"/>
      <c r="AC112" s="231">
        <v>0</v>
      </c>
    </row>
    <row r="113" spans="1:29" ht="15.75" thickBot="1" x14ac:dyDescent="0.3">
      <c r="A113" s="220" t="str">
        <f t="shared" si="1"/>
        <v>135101</v>
      </c>
      <c r="B113" s="239" t="s">
        <v>3045</v>
      </c>
      <c r="C113" s="240" t="s">
        <v>3046</v>
      </c>
      <c r="D113" s="8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8"/>
      <c r="R113" s="238"/>
      <c r="S113" s="238"/>
      <c r="T113" s="234"/>
      <c r="U113" s="234"/>
      <c r="V113" s="234"/>
      <c r="W113" s="238"/>
      <c r="X113" s="238"/>
      <c r="Y113" s="238"/>
      <c r="Z113" s="238"/>
      <c r="AA113" s="238"/>
      <c r="AB113" s="238"/>
      <c r="AC113" s="231"/>
    </row>
    <row r="114" spans="1:29" ht="15.75" thickBot="1" x14ac:dyDescent="0.3">
      <c r="A114" s="220" t="str">
        <f t="shared" si="1"/>
        <v>135102</v>
      </c>
      <c r="B114" s="239" t="s">
        <v>3047</v>
      </c>
      <c r="C114" s="240" t="s">
        <v>3048</v>
      </c>
      <c r="D114" s="87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4"/>
      <c r="R114" s="234"/>
      <c r="S114" s="234"/>
      <c r="T114" s="238"/>
      <c r="U114" s="238"/>
      <c r="V114" s="238"/>
      <c r="W114" s="234"/>
      <c r="X114" s="234"/>
      <c r="Y114" s="234"/>
      <c r="Z114" s="234"/>
      <c r="AA114" s="234"/>
      <c r="AB114" s="234"/>
      <c r="AC114" s="231"/>
    </row>
    <row r="115" spans="1:29" ht="15.75" thickBot="1" x14ac:dyDescent="0.3">
      <c r="A115" s="220" t="str">
        <f t="shared" si="1"/>
        <v>135104</v>
      </c>
      <c r="B115" s="239" t="s">
        <v>3049</v>
      </c>
      <c r="C115" s="240" t="s">
        <v>3050</v>
      </c>
      <c r="D115" s="87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1"/>
    </row>
    <row r="116" spans="1:29" ht="15.75" thickBot="1" x14ac:dyDescent="0.3">
      <c r="A116" s="220" t="str">
        <f t="shared" si="1"/>
        <v>135106</v>
      </c>
      <c r="B116" s="239" t="s">
        <v>3051</v>
      </c>
      <c r="C116" s="240" t="s">
        <v>3052</v>
      </c>
      <c r="D116" s="8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1"/>
    </row>
    <row r="117" spans="1:29" ht="15.75" thickBot="1" x14ac:dyDescent="0.3">
      <c r="A117" s="220" t="str">
        <f t="shared" si="1"/>
        <v>135108</v>
      </c>
      <c r="B117" s="239" t="s">
        <v>3053</v>
      </c>
      <c r="C117" s="240" t="s">
        <v>3054</v>
      </c>
      <c r="D117" s="87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1"/>
    </row>
    <row r="118" spans="1:29" ht="15.75" thickBot="1" x14ac:dyDescent="0.3">
      <c r="A118" s="220" t="str">
        <f t="shared" si="1"/>
        <v>135109</v>
      </c>
      <c r="B118" s="239" t="s">
        <v>3055</v>
      </c>
      <c r="C118" s="240" t="s">
        <v>3056</v>
      </c>
      <c r="D118" s="8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1"/>
    </row>
    <row r="119" spans="1:29" ht="15.75" thickBot="1" x14ac:dyDescent="0.3">
      <c r="A119" s="220" t="str">
        <f t="shared" si="1"/>
        <v>135110</v>
      </c>
      <c r="B119" s="239" t="s">
        <v>198</v>
      </c>
      <c r="C119" s="240" t="s">
        <v>199</v>
      </c>
      <c r="D119" s="87" t="s">
        <v>4</v>
      </c>
      <c r="E119" s="233">
        <v>300</v>
      </c>
      <c r="F119" s="233">
        <v>300</v>
      </c>
      <c r="G119" s="233">
        <v>300</v>
      </c>
      <c r="H119" s="233">
        <v>300</v>
      </c>
      <c r="I119" s="233">
        <v>300</v>
      </c>
      <c r="J119" s="233">
        <v>300</v>
      </c>
      <c r="K119" s="233">
        <v>300</v>
      </c>
      <c r="L119" s="233">
        <v>300</v>
      </c>
      <c r="M119" s="233">
        <v>300</v>
      </c>
      <c r="N119" s="233">
        <v>300</v>
      </c>
      <c r="O119" s="233">
        <v>300</v>
      </c>
      <c r="P119" s="233">
        <v>300</v>
      </c>
      <c r="Q119" s="234">
        <v>300</v>
      </c>
      <c r="R119" s="234">
        <v>300</v>
      </c>
      <c r="S119" s="234">
        <v>300</v>
      </c>
      <c r="T119" s="234">
        <v>300</v>
      </c>
      <c r="U119" s="234">
        <v>300</v>
      </c>
      <c r="V119" s="234">
        <v>300</v>
      </c>
      <c r="W119" s="234">
        <v>300</v>
      </c>
      <c r="X119" s="234">
        <v>300</v>
      </c>
      <c r="Y119" s="234">
        <v>300</v>
      </c>
      <c r="Z119" s="234"/>
      <c r="AA119" s="234"/>
      <c r="AB119" s="234"/>
      <c r="AC119" s="231">
        <v>300</v>
      </c>
    </row>
    <row r="120" spans="1:29" ht="15.75" thickBot="1" x14ac:dyDescent="0.3">
      <c r="A120" s="220" t="str">
        <f t="shared" si="1"/>
        <v>135111</v>
      </c>
      <c r="B120" s="239" t="s">
        <v>3057</v>
      </c>
      <c r="C120" s="240" t="s">
        <v>3058</v>
      </c>
      <c r="D120" s="8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1"/>
    </row>
    <row r="121" spans="1:29" ht="15.75" thickBot="1" x14ac:dyDescent="0.3">
      <c r="A121" s="220" t="str">
        <f t="shared" si="1"/>
        <v>135112</v>
      </c>
      <c r="B121" s="239" t="s">
        <v>201</v>
      </c>
      <c r="C121" s="240" t="s">
        <v>202</v>
      </c>
      <c r="D121" s="87" t="s">
        <v>4</v>
      </c>
      <c r="E121" s="233">
        <v>25000</v>
      </c>
      <c r="F121" s="233">
        <v>25000</v>
      </c>
      <c r="G121" s="233">
        <v>25000</v>
      </c>
      <c r="H121" s="233">
        <v>25000</v>
      </c>
      <c r="I121" s="233">
        <v>25000</v>
      </c>
      <c r="J121" s="233">
        <v>25000</v>
      </c>
      <c r="K121" s="233">
        <v>25000</v>
      </c>
      <c r="L121" s="233">
        <v>25000</v>
      </c>
      <c r="M121" s="233">
        <v>25000</v>
      </c>
      <c r="N121" s="233">
        <v>25000</v>
      </c>
      <c r="O121" s="233">
        <v>25000</v>
      </c>
      <c r="P121" s="233">
        <v>25000</v>
      </c>
      <c r="Q121" s="234">
        <v>25000</v>
      </c>
      <c r="R121" s="234">
        <v>25000</v>
      </c>
      <c r="S121" s="234">
        <v>25000</v>
      </c>
      <c r="T121" s="234">
        <v>25000</v>
      </c>
      <c r="U121" s="234">
        <v>25000</v>
      </c>
      <c r="V121" s="234">
        <v>25000</v>
      </c>
      <c r="W121" s="234">
        <v>25000</v>
      </c>
      <c r="X121" s="234">
        <v>25000</v>
      </c>
      <c r="Y121" s="234">
        <v>25000</v>
      </c>
      <c r="Z121" s="234"/>
      <c r="AA121" s="234"/>
      <c r="AB121" s="234"/>
      <c r="AC121" s="231">
        <v>25000</v>
      </c>
    </row>
    <row r="122" spans="1:29" ht="15.75" thickBot="1" x14ac:dyDescent="0.3">
      <c r="A122" s="220" t="str">
        <f t="shared" si="1"/>
        <v>135113</v>
      </c>
      <c r="B122" s="239" t="s">
        <v>3059</v>
      </c>
      <c r="C122" s="240" t="s">
        <v>3060</v>
      </c>
      <c r="D122" s="8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1"/>
    </row>
    <row r="123" spans="1:29" ht="15.75" thickBot="1" x14ac:dyDescent="0.3">
      <c r="A123" s="220" t="str">
        <f t="shared" si="1"/>
        <v>135114</v>
      </c>
      <c r="B123" s="239" t="s">
        <v>3061</v>
      </c>
      <c r="C123" s="240" t="s">
        <v>3062</v>
      </c>
      <c r="D123" s="87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1"/>
    </row>
    <row r="124" spans="1:29" ht="15.75" thickBot="1" x14ac:dyDescent="0.3">
      <c r="A124" s="220" t="str">
        <f t="shared" si="1"/>
        <v>135117</v>
      </c>
      <c r="B124" s="239" t="s">
        <v>3063</v>
      </c>
      <c r="C124" s="240" t="s">
        <v>3064</v>
      </c>
      <c r="D124" s="8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1"/>
    </row>
    <row r="125" spans="1:29" ht="15.75" thickBot="1" x14ac:dyDescent="0.3">
      <c r="A125" s="220" t="str">
        <f t="shared" si="1"/>
        <v>135118</v>
      </c>
      <c r="B125" s="239" t="s">
        <v>3065</v>
      </c>
      <c r="C125" s="240" t="s">
        <v>3066</v>
      </c>
      <c r="D125" s="87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1"/>
    </row>
    <row r="126" spans="1:29" ht="15.75" thickBot="1" x14ac:dyDescent="0.3">
      <c r="A126" s="220" t="str">
        <f t="shared" si="1"/>
        <v>135121</v>
      </c>
      <c r="B126" s="239" t="s">
        <v>204</v>
      </c>
      <c r="C126" s="240" t="s">
        <v>205</v>
      </c>
      <c r="D126" s="87" t="s">
        <v>4</v>
      </c>
      <c r="E126" s="237">
        <v>1900</v>
      </c>
      <c r="F126" s="237">
        <v>1900</v>
      </c>
      <c r="G126" s="237">
        <v>1900</v>
      </c>
      <c r="H126" s="237">
        <v>1900</v>
      </c>
      <c r="I126" s="237">
        <v>1900</v>
      </c>
      <c r="J126" s="237">
        <v>1900</v>
      </c>
      <c r="K126" s="237">
        <v>1900</v>
      </c>
      <c r="L126" s="237">
        <v>1900</v>
      </c>
      <c r="M126" s="237">
        <v>1900</v>
      </c>
      <c r="N126" s="237">
        <v>1900</v>
      </c>
      <c r="O126" s="237">
        <v>1900</v>
      </c>
      <c r="P126" s="237">
        <v>1900</v>
      </c>
      <c r="Q126" s="238">
        <v>1900</v>
      </c>
      <c r="R126" s="238">
        <v>1900</v>
      </c>
      <c r="S126" s="238">
        <v>1900</v>
      </c>
      <c r="T126" s="238">
        <v>1900</v>
      </c>
      <c r="U126" s="238">
        <v>1900</v>
      </c>
      <c r="V126" s="238">
        <v>1900</v>
      </c>
      <c r="W126" s="238">
        <v>1900</v>
      </c>
      <c r="X126" s="238">
        <v>1900</v>
      </c>
      <c r="Y126" s="238">
        <v>1900</v>
      </c>
      <c r="Z126" s="238"/>
      <c r="AA126" s="238"/>
      <c r="AB126" s="238"/>
      <c r="AC126" s="231">
        <v>1900</v>
      </c>
    </row>
    <row r="127" spans="1:29" ht="15.75" thickBot="1" x14ac:dyDescent="0.3">
      <c r="A127" s="220" t="str">
        <f t="shared" si="1"/>
        <v>135122</v>
      </c>
      <c r="B127" s="239" t="s">
        <v>204</v>
      </c>
      <c r="C127" s="240" t="s">
        <v>207</v>
      </c>
      <c r="D127" s="87" t="s">
        <v>4</v>
      </c>
      <c r="E127" s="233">
        <v>3000</v>
      </c>
      <c r="F127" s="233">
        <v>3000</v>
      </c>
      <c r="G127" s="233">
        <v>3000</v>
      </c>
      <c r="H127" s="233">
        <v>3000</v>
      </c>
      <c r="I127" s="233">
        <v>3000</v>
      </c>
      <c r="J127" s="233">
        <v>3000</v>
      </c>
      <c r="K127" s="233">
        <v>3000</v>
      </c>
      <c r="L127" s="233">
        <v>3000</v>
      </c>
      <c r="M127" s="233">
        <v>3000</v>
      </c>
      <c r="N127" s="233">
        <v>3000</v>
      </c>
      <c r="O127" s="233">
        <v>3000</v>
      </c>
      <c r="P127" s="233">
        <v>3000</v>
      </c>
      <c r="Q127" s="234">
        <v>3000</v>
      </c>
      <c r="R127" s="234">
        <v>3000</v>
      </c>
      <c r="S127" s="234">
        <v>3000</v>
      </c>
      <c r="T127" s="241">
        <v>3000</v>
      </c>
      <c r="U127" s="241">
        <v>3000</v>
      </c>
      <c r="V127" s="241">
        <v>3000</v>
      </c>
      <c r="W127" s="234">
        <v>3000</v>
      </c>
      <c r="X127" s="234">
        <v>3000</v>
      </c>
      <c r="Y127" s="234">
        <v>3000</v>
      </c>
      <c r="Z127" s="234"/>
      <c r="AA127" s="234"/>
      <c r="AB127" s="234"/>
      <c r="AC127" s="231">
        <v>3000</v>
      </c>
    </row>
    <row r="128" spans="1:29" ht="15.75" thickBot="1" x14ac:dyDescent="0.3">
      <c r="A128" s="220" t="str">
        <f t="shared" si="1"/>
        <v>135125</v>
      </c>
      <c r="B128" s="239" t="s">
        <v>3067</v>
      </c>
      <c r="C128" s="240" t="s">
        <v>3068</v>
      </c>
      <c r="D128" s="8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1"/>
    </row>
    <row r="129" spans="1:29" ht="15.75" thickBot="1" x14ac:dyDescent="0.3">
      <c r="A129" s="220" t="str">
        <f t="shared" si="1"/>
        <v>135131</v>
      </c>
      <c r="B129" s="239" t="s">
        <v>3069</v>
      </c>
      <c r="C129" s="240" t="s">
        <v>3070</v>
      </c>
      <c r="D129" s="8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8"/>
      <c r="R129" s="238"/>
      <c r="S129" s="238"/>
      <c r="T129" s="241"/>
      <c r="U129" s="241"/>
      <c r="V129" s="241"/>
      <c r="W129" s="238"/>
      <c r="X129" s="238"/>
      <c r="Y129" s="238"/>
      <c r="Z129" s="238"/>
      <c r="AA129" s="238"/>
      <c r="AB129" s="238"/>
      <c r="AC129" s="231"/>
    </row>
    <row r="130" spans="1:29" ht="15.75" thickBot="1" x14ac:dyDescent="0.3">
      <c r="A130" s="220" t="str">
        <f t="shared" si="1"/>
        <v>135135</v>
      </c>
      <c r="B130" s="239" t="s">
        <v>209</v>
      </c>
      <c r="C130" s="240" t="s">
        <v>210</v>
      </c>
      <c r="D130" s="87" t="s">
        <v>4</v>
      </c>
      <c r="E130" s="233">
        <v>5000</v>
      </c>
      <c r="F130" s="233">
        <v>5000</v>
      </c>
      <c r="G130" s="233">
        <v>5000</v>
      </c>
      <c r="H130" s="233">
        <v>5000</v>
      </c>
      <c r="I130" s="233">
        <v>5000</v>
      </c>
      <c r="J130" s="233">
        <v>5000</v>
      </c>
      <c r="K130" s="233">
        <v>5000</v>
      </c>
      <c r="L130" s="233">
        <v>5000</v>
      </c>
      <c r="M130" s="233">
        <v>5000</v>
      </c>
      <c r="N130" s="233">
        <v>5000</v>
      </c>
      <c r="O130" s="233">
        <v>5000</v>
      </c>
      <c r="P130" s="233">
        <v>5000</v>
      </c>
      <c r="Q130" s="234">
        <v>5000</v>
      </c>
      <c r="R130" s="234">
        <v>5000</v>
      </c>
      <c r="S130" s="234">
        <v>5000</v>
      </c>
      <c r="T130" s="238">
        <v>5000</v>
      </c>
      <c r="U130" s="238">
        <v>5000</v>
      </c>
      <c r="V130" s="238">
        <v>5000</v>
      </c>
      <c r="W130" s="234">
        <v>5000</v>
      </c>
      <c r="X130" s="234">
        <v>5000</v>
      </c>
      <c r="Y130" s="234">
        <v>5000</v>
      </c>
      <c r="Z130" s="234"/>
      <c r="AA130" s="234"/>
      <c r="AB130" s="234"/>
      <c r="AC130" s="231">
        <v>5000</v>
      </c>
    </row>
    <row r="131" spans="1:29" ht="15.75" thickBot="1" x14ac:dyDescent="0.3">
      <c r="A131" s="220" t="str">
        <f t="shared" si="1"/>
        <v>135136</v>
      </c>
      <c r="B131" s="239" t="s">
        <v>3071</v>
      </c>
      <c r="C131" s="240" t="s">
        <v>3072</v>
      </c>
      <c r="D131" s="8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8"/>
      <c r="R131" s="238"/>
      <c r="S131" s="238"/>
      <c r="T131" s="234"/>
      <c r="U131" s="234"/>
      <c r="V131" s="234"/>
      <c r="W131" s="238"/>
      <c r="X131" s="238"/>
      <c r="Y131" s="238"/>
      <c r="Z131" s="238"/>
      <c r="AA131" s="238"/>
      <c r="AB131" s="238"/>
      <c r="AC131" s="231"/>
    </row>
    <row r="132" spans="1:29" ht="15.75" thickBot="1" x14ac:dyDescent="0.3">
      <c r="A132" s="220" t="str">
        <f t="shared" si="1"/>
        <v>135137</v>
      </c>
      <c r="B132" s="239" t="s">
        <v>212</v>
      </c>
      <c r="C132" s="240" t="s">
        <v>213</v>
      </c>
      <c r="D132" s="87" t="s">
        <v>4</v>
      </c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4"/>
      <c r="R132" s="234"/>
      <c r="S132" s="234"/>
      <c r="T132" s="238"/>
      <c r="U132" s="238"/>
      <c r="V132" s="238"/>
      <c r="W132" s="234"/>
      <c r="X132" s="234"/>
      <c r="Y132" s="234"/>
      <c r="Z132" s="234"/>
      <c r="AA132" s="234"/>
      <c r="AB132" s="234"/>
      <c r="AC132" s="231"/>
    </row>
    <row r="133" spans="1:29" ht="15.75" thickBot="1" x14ac:dyDescent="0.3">
      <c r="A133" s="220" t="str">
        <f t="shared" si="1"/>
        <v>135140</v>
      </c>
      <c r="B133" s="239" t="s">
        <v>215</v>
      </c>
      <c r="C133" s="240" t="s">
        <v>216</v>
      </c>
      <c r="D133" s="87" t="s">
        <v>4</v>
      </c>
      <c r="E133" s="233">
        <v>169000</v>
      </c>
      <c r="F133" s="233">
        <v>169000</v>
      </c>
      <c r="G133" s="233">
        <v>169000</v>
      </c>
      <c r="H133" s="233">
        <v>169000</v>
      </c>
      <c r="I133" s="233">
        <v>169000</v>
      </c>
      <c r="J133" s="233">
        <v>169000</v>
      </c>
      <c r="K133" s="233">
        <v>169000</v>
      </c>
      <c r="L133" s="233">
        <v>169000</v>
      </c>
      <c r="M133" s="233">
        <v>169000</v>
      </c>
      <c r="N133" s="233">
        <v>169000</v>
      </c>
      <c r="O133" s="233">
        <v>169000</v>
      </c>
      <c r="P133" s="233">
        <v>169000</v>
      </c>
      <c r="Q133" s="234">
        <v>169000</v>
      </c>
      <c r="R133" s="234">
        <v>169000</v>
      </c>
      <c r="S133" s="234">
        <v>169000</v>
      </c>
      <c r="T133" s="234">
        <v>169000</v>
      </c>
      <c r="U133" s="234">
        <v>169000</v>
      </c>
      <c r="V133" s="234">
        <v>169000</v>
      </c>
      <c r="W133" s="234">
        <v>169000</v>
      </c>
      <c r="X133" s="234">
        <v>169000</v>
      </c>
      <c r="Y133" s="234">
        <v>169000</v>
      </c>
      <c r="Z133" s="234"/>
      <c r="AA133" s="234"/>
      <c r="AB133" s="234"/>
      <c r="AC133" s="231">
        <v>169000</v>
      </c>
    </row>
    <row r="134" spans="1:29" ht="15.75" thickBot="1" x14ac:dyDescent="0.3">
      <c r="A134" s="220" t="str">
        <f t="shared" si="1"/>
        <v>136002</v>
      </c>
      <c r="B134" s="239" t="s">
        <v>218</v>
      </c>
      <c r="C134" s="240" t="s">
        <v>219</v>
      </c>
      <c r="D134" s="87" t="s">
        <v>4</v>
      </c>
      <c r="E134" s="237"/>
      <c r="F134" s="237"/>
      <c r="G134" s="237"/>
      <c r="H134" s="237">
        <v>0</v>
      </c>
      <c r="I134" s="237">
        <v>0</v>
      </c>
      <c r="J134" s="237">
        <v>52600164.920000002</v>
      </c>
      <c r="K134" s="237">
        <v>25721381.23</v>
      </c>
      <c r="L134" s="237">
        <v>0.46</v>
      </c>
      <c r="M134" s="237">
        <v>0</v>
      </c>
      <c r="N134" s="237">
        <v>0</v>
      </c>
      <c r="O134" s="237">
        <v>0</v>
      </c>
      <c r="P134" s="237">
        <v>0</v>
      </c>
      <c r="Q134" s="238">
        <v>0</v>
      </c>
      <c r="R134" s="238">
        <v>0</v>
      </c>
      <c r="S134" s="238">
        <v>278322847.06999999</v>
      </c>
      <c r="T134" s="238">
        <v>449313653.07999998</v>
      </c>
      <c r="U134" s="238">
        <v>358006563.10000002</v>
      </c>
      <c r="V134" s="238">
        <v>108132775.05</v>
      </c>
      <c r="W134" s="238">
        <v>85777410.319999993</v>
      </c>
      <c r="X134" s="238">
        <v>53732887.020000003</v>
      </c>
      <c r="Y134" s="238">
        <v>19853007.16</v>
      </c>
      <c r="Z134" s="238"/>
      <c r="AA134" s="238"/>
      <c r="AB134" s="238"/>
      <c r="AC134" s="231">
        <v>19853007.16</v>
      </c>
    </row>
    <row r="135" spans="1:29" ht="15.75" thickBot="1" x14ac:dyDescent="0.3">
      <c r="A135" s="220" t="str">
        <f t="shared" si="1"/>
        <v>136032</v>
      </c>
      <c r="B135" s="239" t="s">
        <v>221</v>
      </c>
      <c r="C135" s="240" t="s">
        <v>222</v>
      </c>
      <c r="D135" s="87" t="s">
        <v>4</v>
      </c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1"/>
    </row>
    <row r="136" spans="1:29" ht="15.75" thickBot="1" x14ac:dyDescent="0.3">
      <c r="A136" s="220" t="str">
        <f t="shared" si="1"/>
        <v>500121</v>
      </c>
      <c r="B136" s="239" t="s">
        <v>1590</v>
      </c>
      <c r="C136" s="240">
        <v>500121</v>
      </c>
      <c r="D136" s="87"/>
      <c r="E136" s="237">
        <v>80063724.400000006</v>
      </c>
      <c r="F136" s="237">
        <v>91730691</v>
      </c>
      <c r="G136" s="237">
        <v>92169207.430000007</v>
      </c>
      <c r="H136" s="237">
        <v>67255649.569999993</v>
      </c>
      <c r="I136" s="237">
        <v>51266071.530000001</v>
      </c>
      <c r="J136" s="237">
        <v>41737653.560000002</v>
      </c>
      <c r="K136" s="237">
        <v>39603019.810000002</v>
      </c>
      <c r="L136" s="237">
        <v>34581393.560000002</v>
      </c>
      <c r="M136" s="237">
        <v>28295786.670000002</v>
      </c>
      <c r="N136" s="237">
        <v>33630322.060000002</v>
      </c>
      <c r="O136" s="237">
        <v>44953016.909999996</v>
      </c>
      <c r="P136" s="237">
        <v>65548600.909999996</v>
      </c>
      <c r="Q136" s="238">
        <v>74690390.030000001</v>
      </c>
      <c r="R136" s="238">
        <v>76958755.010000005</v>
      </c>
      <c r="S136" s="238">
        <v>76780376.650000006</v>
      </c>
      <c r="T136" s="238">
        <v>63867797.579999998</v>
      </c>
      <c r="U136" s="238">
        <v>51449813.57</v>
      </c>
      <c r="V136" s="238">
        <v>33527437.609999999</v>
      </c>
      <c r="W136" s="238">
        <v>35382544.960000001</v>
      </c>
      <c r="X136" s="238">
        <v>31284552.77</v>
      </c>
      <c r="Y136" s="238">
        <v>31004740.52</v>
      </c>
      <c r="Z136" s="238"/>
      <c r="AA136" s="238"/>
      <c r="AB136" s="238"/>
      <c r="AC136" s="231">
        <v>31004740.52</v>
      </c>
    </row>
    <row r="137" spans="1:29" ht="15.75" thickBot="1" x14ac:dyDescent="0.3">
      <c r="A137" s="220" t="str">
        <f t="shared" si="1"/>
        <v>142001</v>
      </c>
      <c r="B137" s="239" t="s">
        <v>224</v>
      </c>
      <c r="C137" s="240" t="s">
        <v>225</v>
      </c>
      <c r="D137" s="87" t="s">
        <v>4</v>
      </c>
      <c r="E137" s="233">
        <v>40267711.039999999</v>
      </c>
      <c r="F137" s="233">
        <v>43419119.689999998</v>
      </c>
      <c r="G137" s="233">
        <v>44132780.780000001</v>
      </c>
      <c r="H137" s="233">
        <v>32446163.489999998</v>
      </c>
      <c r="I137" s="233">
        <v>21076753.420000002</v>
      </c>
      <c r="J137" s="233">
        <v>12203657.189999999</v>
      </c>
      <c r="K137" s="233">
        <v>11397106.1</v>
      </c>
      <c r="L137" s="233">
        <v>9248842.4700000007</v>
      </c>
      <c r="M137" s="233">
        <v>9378674.9499999993</v>
      </c>
      <c r="N137" s="233">
        <v>14059172.49</v>
      </c>
      <c r="O137" s="233">
        <v>22279035.82</v>
      </c>
      <c r="P137" s="233">
        <v>36888054.719999999</v>
      </c>
      <c r="Q137" s="234">
        <v>44932364.170000002</v>
      </c>
      <c r="R137" s="234">
        <v>44319368.200000003</v>
      </c>
      <c r="S137" s="234">
        <v>39872535.210000001</v>
      </c>
      <c r="T137" s="234">
        <v>33413808.949999999</v>
      </c>
      <c r="U137" s="234">
        <v>26515519.82</v>
      </c>
      <c r="V137" s="234">
        <v>16258995.539999999</v>
      </c>
      <c r="W137" s="234">
        <v>15075985.23</v>
      </c>
      <c r="X137" s="234">
        <v>13120021.630000001</v>
      </c>
      <c r="Y137" s="234">
        <v>12791015.859999999</v>
      </c>
      <c r="Z137" s="234"/>
      <c r="AA137" s="234"/>
      <c r="AB137" s="234"/>
      <c r="AC137" s="231">
        <v>12791015.859999999</v>
      </c>
    </row>
    <row r="138" spans="1:29" ht="15.75" thickBot="1" x14ac:dyDescent="0.3">
      <c r="A138" s="220" t="str">
        <f t="shared" si="1"/>
        <v>142005</v>
      </c>
      <c r="B138" s="239" t="s">
        <v>227</v>
      </c>
      <c r="C138" s="240" t="s">
        <v>228</v>
      </c>
      <c r="D138" s="87" t="s">
        <v>4</v>
      </c>
      <c r="E138" s="237">
        <v>0</v>
      </c>
      <c r="F138" s="237">
        <v>0</v>
      </c>
      <c r="G138" s="237">
        <v>0</v>
      </c>
      <c r="H138" s="237">
        <v>0</v>
      </c>
      <c r="I138" s="237">
        <v>0</v>
      </c>
      <c r="J138" s="237">
        <v>0</v>
      </c>
      <c r="K138" s="237">
        <v>0</v>
      </c>
      <c r="L138" s="237">
        <v>0</v>
      </c>
      <c r="M138" s="237">
        <v>0</v>
      </c>
      <c r="N138" s="237">
        <v>0</v>
      </c>
      <c r="O138" s="237">
        <v>0</v>
      </c>
      <c r="P138" s="237">
        <v>0</v>
      </c>
      <c r="Q138" s="238">
        <v>0</v>
      </c>
      <c r="R138" s="238">
        <v>0</v>
      </c>
      <c r="S138" s="238">
        <v>0</v>
      </c>
      <c r="T138" s="238">
        <v>0</v>
      </c>
      <c r="U138" s="238">
        <v>0</v>
      </c>
      <c r="V138" s="238">
        <v>0</v>
      </c>
      <c r="W138" s="238">
        <v>0</v>
      </c>
      <c r="X138" s="238">
        <v>0</v>
      </c>
      <c r="Y138" s="238">
        <v>0</v>
      </c>
      <c r="Z138" s="238"/>
      <c r="AA138" s="238"/>
      <c r="AB138" s="238"/>
      <c r="AC138" s="231">
        <v>0</v>
      </c>
    </row>
    <row r="139" spans="1:29" ht="15.75" thickBot="1" x14ac:dyDescent="0.3">
      <c r="A139" s="220" t="str">
        <f t="shared" si="1"/>
        <v>142010</v>
      </c>
      <c r="B139" s="239" t="s">
        <v>230</v>
      </c>
      <c r="C139" s="240" t="s">
        <v>231</v>
      </c>
      <c r="D139" s="87" t="s">
        <v>4</v>
      </c>
      <c r="E139" s="233">
        <v>-113405.04</v>
      </c>
      <c r="F139" s="233">
        <v>-115410.41</v>
      </c>
      <c r="G139" s="233">
        <v>-113515.75</v>
      </c>
      <c r="H139" s="233">
        <v>-109703.54</v>
      </c>
      <c r="I139" s="233">
        <v>-101066.41</v>
      </c>
      <c r="J139" s="233">
        <v>-93598.31</v>
      </c>
      <c r="K139" s="233">
        <v>-98942.21</v>
      </c>
      <c r="L139" s="233">
        <v>-98241.25</v>
      </c>
      <c r="M139" s="233">
        <v>-98093.21</v>
      </c>
      <c r="N139" s="233">
        <v>-96557.84</v>
      </c>
      <c r="O139" s="233">
        <v>-90970.42</v>
      </c>
      <c r="P139" s="233">
        <v>-91190.2</v>
      </c>
      <c r="Q139" s="234">
        <v>-91017.2</v>
      </c>
      <c r="R139" s="234">
        <v>-91242.89</v>
      </c>
      <c r="S139" s="234">
        <v>-89607.19</v>
      </c>
      <c r="T139" s="234">
        <v>-84596.55</v>
      </c>
      <c r="U139" s="234">
        <v>-135053.31</v>
      </c>
      <c r="V139" s="234">
        <v>-81732.740000000005</v>
      </c>
      <c r="W139" s="234">
        <v>-79565</v>
      </c>
      <c r="X139" s="234">
        <v>-77154.86</v>
      </c>
      <c r="Y139" s="234">
        <v>-75210.990000000005</v>
      </c>
      <c r="Z139" s="234"/>
      <c r="AA139" s="234"/>
      <c r="AB139" s="234"/>
      <c r="AC139" s="231">
        <v>-75210.990000000005</v>
      </c>
    </row>
    <row r="140" spans="1:29" ht="15.75" thickBot="1" x14ac:dyDescent="0.3">
      <c r="A140" s="220" t="str">
        <f t="shared" si="1"/>
        <v>142032</v>
      </c>
      <c r="B140" s="239" t="s">
        <v>233</v>
      </c>
      <c r="C140" s="240" t="s">
        <v>234</v>
      </c>
      <c r="D140" s="87" t="s">
        <v>4</v>
      </c>
      <c r="E140" s="237">
        <v>12665675.07</v>
      </c>
      <c r="F140" s="237">
        <v>14813865.99</v>
      </c>
      <c r="G140" s="237">
        <v>13782447.59</v>
      </c>
      <c r="H140" s="237">
        <v>12722502.02</v>
      </c>
      <c r="I140" s="237">
        <v>12055551.380000001</v>
      </c>
      <c r="J140" s="237">
        <v>11622406.470000001</v>
      </c>
      <c r="K140" s="237">
        <v>9807606.0899999999</v>
      </c>
      <c r="L140" s="237">
        <v>6497572.8099999996</v>
      </c>
      <c r="M140" s="237">
        <v>1073099.57</v>
      </c>
      <c r="N140" s="237">
        <v>0</v>
      </c>
      <c r="O140" s="237">
        <v>215540</v>
      </c>
      <c r="P140" s="237">
        <v>1396952.69</v>
      </c>
      <c r="Q140" s="238">
        <v>2175848.27</v>
      </c>
      <c r="R140" s="238">
        <v>6111391.5</v>
      </c>
      <c r="S140" s="238">
        <v>7577146.1200000001</v>
      </c>
      <c r="T140" s="238">
        <v>7740233.6200000001</v>
      </c>
      <c r="U140" s="238">
        <v>4345686.6500000004</v>
      </c>
      <c r="V140" s="238">
        <v>617688.48</v>
      </c>
      <c r="W140" s="238">
        <v>104694.37</v>
      </c>
      <c r="X140" s="238">
        <v>104694.37</v>
      </c>
      <c r="Y140" s="238">
        <v>-0.01</v>
      </c>
      <c r="Z140" s="238"/>
      <c r="AA140" s="238"/>
      <c r="AB140" s="238"/>
      <c r="AC140" s="231">
        <v>-0.01</v>
      </c>
    </row>
    <row r="141" spans="1:29" ht="15.75" thickBot="1" x14ac:dyDescent="0.3">
      <c r="A141" s="220" t="str">
        <f t="shared" si="1"/>
        <v>142101</v>
      </c>
      <c r="B141" s="239" t="s">
        <v>236</v>
      </c>
      <c r="C141" s="240" t="s">
        <v>237</v>
      </c>
      <c r="D141" s="87" t="s">
        <v>4</v>
      </c>
      <c r="E141" s="233">
        <v>18267626.420000002</v>
      </c>
      <c r="F141" s="233">
        <v>20000082.760000002</v>
      </c>
      <c r="G141" s="233">
        <v>18662632.170000002</v>
      </c>
      <c r="H141" s="233">
        <v>10429815.09</v>
      </c>
      <c r="I141" s="233">
        <v>6935118.4900000002</v>
      </c>
      <c r="J141" s="233">
        <v>5171281.26</v>
      </c>
      <c r="K141" s="233">
        <v>6715236.4699999997</v>
      </c>
      <c r="L141" s="233">
        <v>6159387.4800000004</v>
      </c>
      <c r="M141" s="233">
        <v>6619589.6799999997</v>
      </c>
      <c r="N141" s="233">
        <v>8969427.25</v>
      </c>
      <c r="O141" s="233">
        <v>13055315.210000001</v>
      </c>
      <c r="P141" s="233">
        <v>18070774.300000001</v>
      </c>
      <c r="Q141" s="234">
        <v>20345087.469999999</v>
      </c>
      <c r="R141" s="234">
        <v>18980725.879999999</v>
      </c>
      <c r="S141" s="234">
        <v>18889229.350000001</v>
      </c>
      <c r="T141" s="234">
        <v>12811391.060000001</v>
      </c>
      <c r="U141" s="234">
        <v>9893830.3599999994</v>
      </c>
      <c r="V141" s="234">
        <v>5538798.9500000002</v>
      </c>
      <c r="W141" s="234">
        <v>6935727.5999999996</v>
      </c>
      <c r="X141" s="234">
        <v>6767933.25</v>
      </c>
      <c r="Y141" s="234">
        <v>6853360.7300000004</v>
      </c>
      <c r="Z141" s="234"/>
      <c r="AA141" s="234"/>
      <c r="AB141" s="234"/>
      <c r="AC141" s="231">
        <v>6853360.7300000004</v>
      </c>
    </row>
    <row r="142" spans="1:29" ht="15.75" thickBot="1" x14ac:dyDescent="0.3">
      <c r="A142" s="220" t="str">
        <f t="shared" si="1"/>
        <v>142102</v>
      </c>
      <c r="B142" s="239" t="s">
        <v>239</v>
      </c>
      <c r="C142" s="240" t="s">
        <v>240</v>
      </c>
      <c r="D142" s="87" t="s">
        <v>4</v>
      </c>
      <c r="E142" s="237">
        <v>2618219.81</v>
      </c>
      <c r="F142" s="237">
        <v>3575151.04</v>
      </c>
      <c r="G142" s="237">
        <v>3536501.58</v>
      </c>
      <c r="H142" s="237">
        <v>2245632.46</v>
      </c>
      <c r="I142" s="237">
        <v>1838704.33</v>
      </c>
      <c r="J142" s="237">
        <v>1045521.21</v>
      </c>
      <c r="K142" s="237">
        <v>1422855.92</v>
      </c>
      <c r="L142" s="237">
        <v>1482123.63</v>
      </c>
      <c r="M142" s="237">
        <v>2230067.44</v>
      </c>
      <c r="N142" s="237">
        <v>1834741.51</v>
      </c>
      <c r="O142" s="237">
        <v>2117232.42</v>
      </c>
      <c r="P142" s="237">
        <v>2554497.81</v>
      </c>
      <c r="Q142" s="238">
        <v>2341661.87</v>
      </c>
      <c r="R142" s="238">
        <v>2399690.89</v>
      </c>
      <c r="S142" s="238">
        <v>2090107.03</v>
      </c>
      <c r="T142" s="238">
        <v>1836407.95</v>
      </c>
      <c r="U142" s="238">
        <v>1703186.36</v>
      </c>
      <c r="V142" s="238">
        <v>1047101.12</v>
      </c>
      <c r="W142" s="238">
        <v>1387671.14</v>
      </c>
      <c r="X142" s="238">
        <v>1469523.32</v>
      </c>
      <c r="Y142" s="238">
        <v>1530472.14</v>
      </c>
      <c r="Z142" s="238"/>
      <c r="AA142" s="238"/>
      <c r="AB142" s="238"/>
      <c r="AC142" s="231">
        <v>1530472.14</v>
      </c>
    </row>
    <row r="143" spans="1:29" ht="15.75" thickBot="1" x14ac:dyDescent="0.3">
      <c r="A143" s="220" t="str">
        <f t="shared" ref="A143:A206" si="2">RIGHT(C143,6)</f>
        <v>142103</v>
      </c>
      <c r="B143" s="239" t="s">
        <v>242</v>
      </c>
      <c r="C143" s="240" t="s">
        <v>243</v>
      </c>
      <c r="D143" s="87" t="s">
        <v>4</v>
      </c>
      <c r="E143" s="233">
        <v>858398.7</v>
      </c>
      <c r="F143" s="233">
        <v>1376791.75</v>
      </c>
      <c r="G143" s="233">
        <v>1931233.01</v>
      </c>
      <c r="H143" s="233">
        <v>941259.94</v>
      </c>
      <c r="I143" s="233">
        <v>1011624.84</v>
      </c>
      <c r="J143" s="233">
        <v>892682.67</v>
      </c>
      <c r="K143" s="233">
        <v>1253300.23</v>
      </c>
      <c r="L143" s="233">
        <v>1374541.09</v>
      </c>
      <c r="M143" s="233">
        <v>732585.46</v>
      </c>
      <c r="N143" s="233">
        <v>1765915.5</v>
      </c>
      <c r="O143" s="233">
        <v>1537955.37</v>
      </c>
      <c r="P143" s="233">
        <v>1290590.0900000001</v>
      </c>
      <c r="Q143" s="234">
        <v>1471943.21</v>
      </c>
      <c r="R143" s="234">
        <v>1423062.47</v>
      </c>
      <c r="S143" s="234">
        <v>1896229.38</v>
      </c>
      <c r="T143" s="234">
        <v>1366225.86</v>
      </c>
      <c r="U143" s="234">
        <v>1447223.24</v>
      </c>
      <c r="V143" s="234">
        <v>1284680.5900000001</v>
      </c>
      <c r="W143" s="234">
        <v>1561885.03</v>
      </c>
      <c r="X143" s="234">
        <v>1704800.8</v>
      </c>
      <c r="Y143" s="234">
        <v>1598062.68</v>
      </c>
      <c r="Z143" s="234"/>
      <c r="AA143" s="234"/>
      <c r="AB143" s="234"/>
      <c r="AC143" s="231">
        <v>1598062.68</v>
      </c>
    </row>
    <row r="144" spans="1:29" ht="15.75" thickBot="1" x14ac:dyDescent="0.3">
      <c r="A144" s="220" t="str">
        <f t="shared" si="2"/>
        <v>142106</v>
      </c>
      <c r="B144" s="239" t="s">
        <v>3073</v>
      </c>
      <c r="C144" s="240" t="s">
        <v>3074</v>
      </c>
      <c r="D144" s="8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1"/>
    </row>
    <row r="145" spans="1:63" ht="15.75" thickBot="1" x14ac:dyDescent="0.3">
      <c r="A145" s="220" t="str">
        <f t="shared" si="2"/>
        <v>142107</v>
      </c>
      <c r="B145" s="239" t="s">
        <v>245</v>
      </c>
      <c r="C145" s="240" t="s">
        <v>246</v>
      </c>
      <c r="D145" s="87" t="s">
        <v>4</v>
      </c>
      <c r="E145" s="233">
        <v>84565.33</v>
      </c>
      <c r="F145" s="233">
        <v>81565.429999999993</v>
      </c>
      <c r="G145" s="233">
        <v>80061.399999999994</v>
      </c>
      <c r="H145" s="233">
        <v>108083.07</v>
      </c>
      <c r="I145" s="233">
        <v>85653.71</v>
      </c>
      <c r="J145" s="233">
        <v>84638.27</v>
      </c>
      <c r="K145" s="233">
        <v>85867.72</v>
      </c>
      <c r="L145" s="233">
        <v>85710.98</v>
      </c>
      <c r="M145" s="233">
        <v>85842.79</v>
      </c>
      <c r="N145" s="233">
        <v>86131.15</v>
      </c>
      <c r="O145" s="233">
        <v>84008.09</v>
      </c>
      <c r="P145" s="233">
        <v>351577.36</v>
      </c>
      <c r="Q145" s="234">
        <v>352047.81</v>
      </c>
      <c r="R145" s="234">
        <v>377682.44</v>
      </c>
      <c r="S145" s="234">
        <v>376012.97</v>
      </c>
      <c r="T145" s="241">
        <v>629747.46</v>
      </c>
      <c r="U145" s="241">
        <v>798860.09</v>
      </c>
      <c r="V145" s="241">
        <v>939499.99</v>
      </c>
      <c r="W145" s="234">
        <v>1076415.3700000001</v>
      </c>
      <c r="X145" s="234">
        <v>1221465.57</v>
      </c>
      <c r="Y145" s="234">
        <v>1371472.98</v>
      </c>
      <c r="Z145" s="234"/>
      <c r="AA145" s="234"/>
      <c r="AB145" s="234"/>
      <c r="AC145" s="231">
        <v>1371472.98</v>
      </c>
    </row>
    <row r="146" spans="1:63" ht="15.75" thickBot="1" x14ac:dyDescent="0.3">
      <c r="A146" s="220" t="str">
        <f t="shared" si="2"/>
        <v>143001</v>
      </c>
      <c r="B146" s="239" t="s">
        <v>248</v>
      </c>
      <c r="C146" s="240" t="s">
        <v>249</v>
      </c>
      <c r="D146" s="87" t="s">
        <v>4</v>
      </c>
      <c r="E146" s="237">
        <v>3205022.62</v>
      </c>
      <c r="F146" s="237">
        <v>4412447.99</v>
      </c>
      <c r="G146" s="237">
        <v>5740484.6900000004</v>
      </c>
      <c r="H146" s="237">
        <v>3591870.11</v>
      </c>
      <c r="I146" s="237">
        <v>2042273.44</v>
      </c>
      <c r="J146" s="237">
        <v>3557755.13</v>
      </c>
      <c r="K146" s="237">
        <v>2175126.15</v>
      </c>
      <c r="L146" s="237">
        <v>3298111.1</v>
      </c>
      <c r="M146" s="237">
        <v>2454565.38</v>
      </c>
      <c r="N146" s="237">
        <v>1558906.37</v>
      </c>
      <c r="O146" s="237">
        <v>1505504.45</v>
      </c>
      <c r="P146" s="237">
        <v>654653.23</v>
      </c>
      <c r="Q146" s="238">
        <v>291062.56</v>
      </c>
      <c r="R146" s="238">
        <v>337589.52</v>
      </c>
      <c r="S146" s="238">
        <v>373602.23</v>
      </c>
      <c r="T146" s="238">
        <v>415292.56</v>
      </c>
      <c r="U146" s="238">
        <v>353546.2</v>
      </c>
      <c r="V146" s="238">
        <v>1242930.03</v>
      </c>
      <c r="W146" s="238">
        <v>2183166.23</v>
      </c>
      <c r="X146" s="238">
        <v>482285.37</v>
      </c>
      <c r="Y146" s="238">
        <v>1097801.6399999999</v>
      </c>
      <c r="Z146" s="238"/>
      <c r="AA146" s="238"/>
      <c r="AB146" s="238"/>
      <c r="AC146" s="231">
        <v>1097801.6399999999</v>
      </c>
    </row>
    <row r="147" spans="1:63" ht="15.75" thickBot="1" x14ac:dyDescent="0.3">
      <c r="A147" s="220" t="str">
        <f t="shared" si="2"/>
        <v>143003</v>
      </c>
      <c r="B147" s="239" t="s">
        <v>3075</v>
      </c>
      <c r="C147" s="240" t="s">
        <v>3076</v>
      </c>
      <c r="D147" s="8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8"/>
      <c r="R147" s="238"/>
      <c r="S147" s="238"/>
      <c r="T147" s="241"/>
      <c r="U147" s="241"/>
      <c r="V147" s="241"/>
      <c r="W147" s="238"/>
      <c r="X147" s="238"/>
      <c r="Y147" s="238"/>
      <c r="Z147" s="238"/>
      <c r="AA147" s="238"/>
      <c r="AB147" s="238"/>
      <c r="AC147" s="231"/>
    </row>
    <row r="148" spans="1:63" ht="15.75" thickBot="1" x14ac:dyDescent="0.3">
      <c r="A148" s="220" t="str">
        <f t="shared" si="2"/>
        <v>143006</v>
      </c>
      <c r="B148" s="239" t="s">
        <v>251</v>
      </c>
      <c r="C148" s="240" t="s">
        <v>252</v>
      </c>
      <c r="D148" s="87" t="s">
        <v>4</v>
      </c>
      <c r="E148" s="233">
        <v>61783.51</v>
      </c>
      <c r="F148" s="233">
        <v>77813.509999999995</v>
      </c>
      <c r="G148" s="233">
        <v>102474.01</v>
      </c>
      <c r="H148" s="233">
        <v>36269.01</v>
      </c>
      <c r="I148" s="233">
        <v>50712.32</v>
      </c>
      <c r="J148" s="233">
        <v>58373.79</v>
      </c>
      <c r="K148" s="233">
        <v>60922.26</v>
      </c>
      <c r="L148" s="233">
        <v>68138.259999999995</v>
      </c>
      <c r="M148" s="233">
        <v>7216</v>
      </c>
      <c r="N148" s="233">
        <v>7033.28</v>
      </c>
      <c r="O148" s="233">
        <v>9340.59</v>
      </c>
      <c r="P148" s="233">
        <v>26088.59</v>
      </c>
      <c r="Q148" s="234">
        <v>43906.79</v>
      </c>
      <c r="R148" s="234">
        <v>59541.79</v>
      </c>
      <c r="S148" s="234">
        <v>69746.789999999994</v>
      </c>
      <c r="T148" s="238">
        <v>18433.54</v>
      </c>
      <c r="U148" s="238">
        <v>18257.02</v>
      </c>
      <c r="V148" s="238">
        <v>23957.02</v>
      </c>
      <c r="W148" s="234">
        <v>56036.28</v>
      </c>
      <c r="X148" s="234">
        <v>62831.16</v>
      </c>
      <c r="Y148" s="234">
        <v>13594.58</v>
      </c>
      <c r="Z148" s="234"/>
      <c r="AA148" s="234"/>
      <c r="AB148" s="234"/>
      <c r="AC148" s="231">
        <v>13594.58</v>
      </c>
    </row>
    <row r="149" spans="1:63" s="221" customFormat="1" ht="15.75" thickBot="1" x14ac:dyDescent="0.3">
      <c r="A149" s="220" t="str">
        <f t="shared" si="2"/>
        <v>143007</v>
      </c>
      <c r="B149" s="239" t="s">
        <v>3077</v>
      </c>
      <c r="C149" s="240" t="s">
        <v>3078</v>
      </c>
      <c r="D149" s="8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8"/>
      <c r="R149" s="238"/>
      <c r="S149" s="238"/>
      <c r="T149" s="234"/>
      <c r="U149" s="234"/>
      <c r="V149" s="234"/>
      <c r="W149" s="238"/>
      <c r="X149" s="238"/>
      <c r="Y149" s="238"/>
      <c r="Z149" s="238"/>
      <c r="AA149" s="238"/>
      <c r="AB149" s="238"/>
      <c r="AC149" s="231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</row>
    <row r="150" spans="1:63" ht="15.75" thickBot="1" x14ac:dyDescent="0.3">
      <c r="A150" s="220" t="str">
        <f t="shared" si="2"/>
        <v>143009</v>
      </c>
      <c r="B150" s="239" t="s">
        <v>254</v>
      </c>
      <c r="C150" s="240" t="s">
        <v>255</v>
      </c>
      <c r="D150" s="87" t="s">
        <v>4</v>
      </c>
      <c r="E150" s="233">
        <v>1650569.1</v>
      </c>
      <c r="F150" s="233">
        <v>1152995.46</v>
      </c>
      <c r="G150" s="233">
        <v>1757055.42</v>
      </c>
      <c r="H150" s="233">
        <v>1401643.11</v>
      </c>
      <c r="I150" s="233">
        <v>2413489.4300000002</v>
      </c>
      <c r="J150" s="233">
        <v>2407706.87</v>
      </c>
      <c r="K150" s="233">
        <v>1414120.87</v>
      </c>
      <c r="L150" s="233">
        <v>1689748.77</v>
      </c>
      <c r="M150" s="233">
        <v>1150575.1399999999</v>
      </c>
      <c r="N150" s="233">
        <v>837662.37</v>
      </c>
      <c r="O150" s="233">
        <v>569505.07999999996</v>
      </c>
      <c r="P150" s="233">
        <v>815472.27</v>
      </c>
      <c r="Q150" s="234">
        <v>756359.95</v>
      </c>
      <c r="R150" s="234">
        <v>959219.85</v>
      </c>
      <c r="S150" s="234">
        <v>678577.81</v>
      </c>
      <c r="T150" s="238">
        <v>759811.23</v>
      </c>
      <c r="U150" s="238">
        <v>694781.89</v>
      </c>
      <c r="V150" s="238">
        <v>-87669.57</v>
      </c>
      <c r="W150" s="234">
        <v>704527.02</v>
      </c>
      <c r="X150" s="234">
        <v>678891.68</v>
      </c>
      <c r="Y150" s="234">
        <v>323316.98</v>
      </c>
      <c r="Z150" s="234"/>
      <c r="AA150" s="234"/>
      <c r="AB150" s="234"/>
      <c r="AC150" s="231">
        <v>323316.98</v>
      </c>
    </row>
    <row r="151" spans="1:63" ht="15.75" thickBot="1" x14ac:dyDescent="0.3">
      <c r="A151" s="220" t="str">
        <f t="shared" si="2"/>
        <v>143010</v>
      </c>
      <c r="B151" s="239" t="s">
        <v>3079</v>
      </c>
      <c r="C151" s="240" t="s">
        <v>3080</v>
      </c>
      <c r="D151" s="87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1"/>
    </row>
    <row r="152" spans="1:63" ht="15.75" thickBot="1" x14ac:dyDescent="0.3">
      <c r="A152" s="220" t="str">
        <f t="shared" si="2"/>
        <v>143011</v>
      </c>
      <c r="B152" s="239" t="s">
        <v>257</v>
      </c>
      <c r="C152" s="240" t="s">
        <v>258</v>
      </c>
      <c r="D152" s="87" t="s">
        <v>4</v>
      </c>
      <c r="E152" s="237">
        <v>89435.77</v>
      </c>
      <c r="F152" s="237">
        <v>2528027.65</v>
      </c>
      <c r="G152" s="237">
        <v>2079447.91</v>
      </c>
      <c r="H152" s="237">
        <v>3084776.6</v>
      </c>
      <c r="I152" s="237">
        <v>3497744.06</v>
      </c>
      <c r="J152" s="237">
        <v>2954825.65</v>
      </c>
      <c r="K152" s="237">
        <v>3514496.95</v>
      </c>
      <c r="L152" s="237">
        <v>2883647.93</v>
      </c>
      <c r="M152" s="237">
        <v>2676662.81</v>
      </c>
      <c r="N152" s="237">
        <v>2744968.23</v>
      </c>
      <c r="O152" s="237">
        <v>1777170.69</v>
      </c>
      <c r="P152" s="237">
        <v>1685829.41</v>
      </c>
      <c r="Q152" s="238">
        <v>1479591.16</v>
      </c>
      <c r="R152" s="238">
        <v>1392241.25</v>
      </c>
      <c r="S152" s="238">
        <v>2211280.4700000002</v>
      </c>
      <c r="T152" s="238">
        <v>2121390.2999999998</v>
      </c>
      <c r="U152" s="238">
        <v>3072597.35</v>
      </c>
      <c r="V152" s="238">
        <v>3896777.01</v>
      </c>
      <c r="W152" s="238">
        <v>3486662.21</v>
      </c>
      <c r="X152" s="238">
        <v>2801562.4</v>
      </c>
      <c r="Y152" s="238">
        <v>2531118.14</v>
      </c>
      <c r="Z152" s="238"/>
      <c r="AA152" s="238"/>
      <c r="AB152" s="238"/>
      <c r="AC152" s="231">
        <v>2531118.14</v>
      </c>
    </row>
    <row r="153" spans="1:63" ht="15.75" thickBot="1" x14ac:dyDescent="0.3">
      <c r="A153" s="220" t="str">
        <f t="shared" si="2"/>
        <v>143014</v>
      </c>
      <c r="B153" s="239" t="s">
        <v>3081</v>
      </c>
      <c r="C153" s="240" t="s">
        <v>1467</v>
      </c>
      <c r="D153" s="87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1"/>
    </row>
    <row r="154" spans="1:63" ht="15.75" thickBot="1" x14ac:dyDescent="0.3">
      <c r="A154" s="220" t="str">
        <f t="shared" si="2"/>
        <v>143016</v>
      </c>
      <c r="B154" s="239" t="s">
        <v>260</v>
      </c>
      <c r="C154" s="240" t="s">
        <v>261</v>
      </c>
      <c r="D154" s="87" t="s">
        <v>4</v>
      </c>
      <c r="E154" s="237">
        <v>0</v>
      </c>
      <c r="F154" s="237">
        <v>0</v>
      </c>
      <c r="G154" s="237">
        <v>0</v>
      </c>
      <c r="H154" s="237">
        <v>0</v>
      </c>
      <c r="I154" s="237">
        <v>0</v>
      </c>
      <c r="J154" s="237">
        <v>0</v>
      </c>
      <c r="K154" s="237">
        <v>0</v>
      </c>
      <c r="L154" s="237">
        <v>0</v>
      </c>
      <c r="M154" s="237">
        <v>0</v>
      </c>
      <c r="N154" s="237">
        <v>0</v>
      </c>
      <c r="O154" s="237">
        <v>0</v>
      </c>
      <c r="P154" s="237">
        <v>0</v>
      </c>
      <c r="Q154" s="238">
        <v>0</v>
      </c>
      <c r="R154" s="238">
        <v>0</v>
      </c>
      <c r="S154" s="238">
        <v>0</v>
      </c>
      <c r="T154" s="238">
        <v>0</v>
      </c>
      <c r="U154" s="238">
        <v>0</v>
      </c>
      <c r="V154" s="238">
        <v>0</v>
      </c>
      <c r="W154" s="238">
        <v>0</v>
      </c>
      <c r="X154" s="238">
        <v>0</v>
      </c>
      <c r="Y154" s="238">
        <v>0</v>
      </c>
      <c r="Z154" s="238"/>
      <c r="AA154" s="238"/>
      <c r="AB154" s="238"/>
      <c r="AC154" s="231">
        <v>0</v>
      </c>
    </row>
    <row r="155" spans="1:63" ht="15.75" thickBot="1" x14ac:dyDescent="0.3">
      <c r="A155" s="220" t="str">
        <f t="shared" si="2"/>
        <v>143018</v>
      </c>
      <c r="B155" s="239" t="s">
        <v>3082</v>
      </c>
      <c r="C155" s="240" t="s">
        <v>3083</v>
      </c>
      <c r="D155" s="87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1"/>
    </row>
    <row r="156" spans="1:63" ht="15.75" thickBot="1" x14ac:dyDescent="0.3">
      <c r="A156" s="220" t="str">
        <f t="shared" si="2"/>
        <v>143019</v>
      </c>
      <c r="B156" s="239" t="s">
        <v>263</v>
      </c>
      <c r="C156" s="240" t="s">
        <v>264</v>
      </c>
      <c r="D156" s="87" t="s">
        <v>4</v>
      </c>
      <c r="E156" s="237">
        <v>0</v>
      </c>
      <c r="F156" s="237">
        <v>0</v>
      </c>
      <c r="G156" s="237">
        <v>0</v>
      </c>
      <c r="H156" s="237">
        <v>0</v>
      </c>
      <c r="I156" s="237">
        <v>0</v>
      </c>
      <c r="J156" s="237">
        <v>0</v>
      </c>
      <c r="K156" s="237">
        <v>0</v>
      </c>
      <c r="L156" s="237">
        <v>0</v>
      </c>
      <c r="M156" s="237">
        <v>0</v>
      </c>
      <c r="N156" s="237">
        <v>0</v>
      </c>
      <c r="O156" s="237">
        <v>0</v>
      </c>
      <c r="P156" s="237">
        <v>0</v>
      </c>
      <c r="Q156" s="238">
        <v>0</v>
      </c>
      <c r="R156" s="238">
        <v>0</v>
      </c>
      <c r="S156" s="238">
        <v>0</v>
      </c>
      <c r="T156" s="238">
        <v>0</v>
      </c>
      <c r="U156" s="238">
        <v>0</v>
      </c>
      <c r="V156" s="238">
        <v>0</v>
      </c>
      <c r="W156" s="238">
        <v>0</v>
      </c>
      <c r="X156" s="238">
        <v>0</v>
      </c>
      <c r="Y156" s="238">
        <v>0</v>
      </c>
      <c r="Z156" s="238"/>
      <c r="AA156" s="238"/>
      <c r="AB156" s="238"/>
      <c r="AC156" s="231">
        <v>0</v>
      </c>
    </row>
    <row r="157" spans="1:63" ht="15.75" thickBot="1" x14ac:dyDescent="0.3">
      <c r="A157" s="220" t="str">
        <f t="shared" si="2"/>
        <v>143020</v>
      </c>
      <c r="B157" s="239" t="s">
        <v>266</v>
      </c>
      <c r="C157" s="240" t="s">
        <v>267</v>
      </c>
      <c r="D157" s="87" t="s">
        <v>4</v>
      </c>
      <c r="E157" s="233">
        <v>0</v>
      </c>
      <c r="F157" s="233">
        <v>0</v>
      </c>
      <c r="G157" s="233">
        <v>0</v>
      </c>
      <c r="H157" s="233">
        <v>0</v>
      </c>
      <c r="I157" s="233">
        <v>0</v>
      </c>
      <c r="J157" s="233">
        <v>0</v>
      </c>
      <c r="K157" s="233">
        <v>0</v>
      </c>
      <c r="L157" s="233">
        <v>0</v>
      </c>
      <c r="M157" s="233">
        <v>0</v>
      </c>
      <c r="N157" s="233">
        <v>0</v>
      </c>
      <c r="O157" s="233">
        <v>0</v>
      </c>
      <c r="P157" s="233">
        <v>0</v>
      </c>
      <c r="Q157" s="234">
        <v>0</v>
      </c>
      <c r="R157" s="234">
        <v>0</v>
      </c>
      <c r="S157" s="234">
        <v>0</v>
      </c>
      <c r="T157" s="234">
        <v>0</v>
      </c>
      <c r="U157" s="234">
        <v>0</v>
      </c>
      <c r="V157" s="234">
        <v>0</v>
      </c>
      <c r="W157" s="234">
        <v>0</v>
      </c>
      <c r="X157" s="234">
        <v>0</v>
      </c>
      <c r="Y157" s="234">
        <v>0</v>
      </c>
      <c r="Z157" s="234"/>
      <c r="AA157" s="234"/>
      <c r="AB157" s="234"/>
      <c r="AC157" s="231">
        <v>0</v>
      </c>
    </row>
    <row r="158" spans="1:63" ht="15.75" thickBot="1" x14ac:dyDescent="0.3">
      <c r="A158" s="220" t="str">
        <f t="shared" si="2"/>
        <v>143022</v>
      </c>
      <c r="B158" s="239" t="s">
        <v>269</v>
      </c>
      <c r="C158" s="240" t="s">
        <v>270</v>
      </c>
      <c r="D158" s="87" t="s">
        <v>4</v>
      </c>
      <c r="E158" s="237">
        <v>1658.11</v>
      </c>
      <c r="F158" s="237">
        <v>1335.96</v>
      </c>
      <c r="G158" s="237">
        <v>-177.33</v>
      </c>
      <c r="H158" s="237">
        <v>641.51</v>
      </c>
      <c r="I158" s="237">
        <v>1181.6199999999999</v>
      </c>
      <c r="J158" s="237">
        <v>96.06</v>
      </c>
      <c r="K158" s="237">
        <v>670.62</v>
      </c>
      <c r="L158" s="237">
        <v>-123.3</v>
      </c>
      <c r="M158" s="237">
        <v>124.81</v>
      </c>
      <c r="N158" s="237">
        <v>272.43</v>
      </c>
      <c r="O158" s="237">
        <v>1395.58</v>
      </c>
      <c r="P158" s="237">
        <v>571.54999999999995</v>
      </c>
      <c r="Q158" s="238">
        <v>2241.13</v>
      </c>
      <c r="R158" s="238">
        <v>2477</v>
      </c>
      <c r="S158" s="238">
        <v>2758.59</v>
      </c>
      <c r="T158" s="238">
        <v>2014.19</v>
      </c>
      <c r="U158" s="238">
        <v>-5696.8</v>
      </c>
      <c r="V158" s="238">
        <v>495.52</v>
      </c>
      <c r="W158" s="238">
        <v>473.71</v>
      </c>
      <c r="X158" s="238">
        <v>473.71</v>
      </c>
      <c r="Y158" s="238">
        <v>1540.52</v>
      </c>
      <c r="Z158" s="238"/>
      <c r="AA158" s="238"/>
      <c r="AB158" s="238"/>
      <c r="AC158" s="231">
        <v>1540.52</v>
      </c>
    </row>
    <row r="159" spans="1:63" ht="15.75" thickBot="1" x14ac:dyDescent="0.3">
      <c r="A159" s="220" t="str">
        <f t="shared" si="2"/>
        <v>143025</v>
      </c>
      <c r="B159" s="239" t="s">
        <v>272</v>
      </c>
      <c r="C159" s="240" t="s">
        <v>273</v>
      </c>
      <c r="D159" s="87" t="s">
        <v>4</v>
      </c>
      <c r="E159" s="233">
        <v>0</v>
      </c>
      <c r="F159" s="233">
        <v>0</v>
      </c>
      <c r="G159" s="233">
        <v>63222.16</v>
      </c>
      <c r="H159" s="233">
        <v>63222.16</v>
      </c>
      <c r="I159" s="233">
        <v>63222.16</v>
      </c>
      <c r="J159" s="233">
        <v>1526669.16</v>
      </c>
      <c r="K159" s="233">
        <v>1526669.16</v>
      </c>
      <c r="L159" s="233">
        <v>1544730</v>
      </c>
      <c r="M159" s="233">
        <v>1619083</v>
      </c>
      <c r="N159" s="233">
        <v>1483863</v>
      </c>
      <c r="O159" s="233">
        <v>1483863</v>
      </c>
      <c r="P159" s="233">
        <v>1483863</v>
      </c>
      <c r="Q159" s="234">
        <v>155636</v>
      </c>
      <c r="R159" s="234">
        <v>247074</v>
      </c>
      <c r="S159" s="234">
        <v>2370685</v>
      </c>
      <c r="T159" s="234">
        <v>2370685</v>
      </c>
      <c r="U159" s="234">
        <v>2272968</v>
      </c>
      <c r="V159" s="234">
        <v>2343499</v>
      </c>
      <c r="W159" s="234">
        <v>2343499</v>
      </c>
      <c r="X159" s="234">
        <v>2397342</v>
      </c>
      <c r="Y159" s="234">
        <v>2397342</v>
      </c>
      <c r="Z159" s="234"/>
      <c r="AA159" s="234"/>
      <c r="AB159" s="234"/>
      <c r="AC159" s="231">
        <v>2397342</v>
      </c>
    </row>
    <row r="160" spans="1:63" ht="15.75" thickBot="1" x14ac:dyDescent="0.3">
      <c r="A160" s="220" t="str">
        <f t="shared" si="2"/>
        <v>143026</v>
      </c>
      <c r="B160" s="239" t="s">
        <v>275</v>
      </c>
      <c r="C160" s="240" t="s">
        <v>276</v>
      </c>
      <c r="D160" s="87" t="s">
        <v>4</v>
      </c>
      <c r="E160" s="237">
        <v>0</v>
      </c>
      <c r="F160" s="237">
        <v>0</v>
      </c>
      <c r="G160" s="237">
        <v>0</v>
      </c>
      <c r="H160" s="237">
        <v>0</v>
      </c>
      <c r="I160" s="237">
        <v>0</v>
      </c>
      <c r="J160" s="237">
        <v>0</v>
      </c>
      <c r="K160" s="237">
        <v>0</v>
      </c>
      <c r="L160" s="237">
        <v>0</v>
      </c>
      <c r="M160" s="237">
        <v>0</v>
      </c>
      <c r="N160" s="237">
        <v>0</v>
      </c>
      <c r="O160" s="237">
        <v>0</v>
      </c>
      <c r="P160" s="237">
        <v>0</v>
      </c>
      <c r="Q160" s="238">
        <v>0</v>
      </c>
      <c r="R160" s="238">
        <v>0</v>
      </c>
      <c r="S160" s="238">
        <v>0</v>
      </c>
      <c r="T160" s="238">
        <v>0</v>
      </c>
      <c r="U160" s="238">
        <v>0</v>
      </c>
      <c r="V160" s="238">
        <v>0</v>
      </c>
      <c r="W160" s="238">
        <v>0</v>
      </c>
      <c r="X160" s="238">
        <v>0</v>
      </c>
      <c r="Y160" s="238">
        <v>0</v>
      </c>
      <c r="Z160" s="238"/>
      <c r="AA160" s="238"/>
      <c r="AB160" s="238"/>
      <c r="AC160" s="231">
        <v>0</v>
      </c>
    </row>
    <row r="161" spans="1:29" ht="15.75" thickBot="1" x14ac:dyDescent="0.3">
      <c r="A161" s="220" t="str">
        <f t="shared" si="2"/>
        <v>143027</v>
      </c>
      <c r="B161" s="239" t="s">
        <v>3084</v>
      </c>
      <c r="C161" s="240" t="s">
        <v>1468</v>
      </c>
      <c r="D161" s="87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1"/>
    </row>
    <row r="162" spans="1:29" ht="15.75" thickBot="1" x14ac:dyDescent="0.3">
      <c r="A162" s="220" t="str">
        <f t="shared" si="2"/>
        <v>143028</v>
      </c>
      <c r="B162" s="239" t="s">
        <v>278</v>
      </c>
      <c r="C162" s="240" t="s">
        <v>279</v>
      </c>
      <c r="D162" s="87" t="s">
        <v>4</v>
      </c>
      <c r="E162" s="237">
        <v>116744.35</v>
      </c>
      <c r="F162" s="237">
        <v>120032.47</v>
      </c>
      <c r="G162" s="237">
        <v>130221.05</v>
      </c>
      <c r="H162" s="237">
        <v>130414.05</v>
      </c>
      <c r="I162" s="237">
        <v>131914.53</v>
      </c>
      <c r="J162" s="237">
        <v>140873.34</v>
      </c>
      <c r="K162" s="237">
        <v>158871.65</v>
      </c>
      <c r="L162" s="237">
        <v>174739.72</v>
      </c>
      <c r="M162" s="237">
        <v>189999.25</v>
      </c>
      <c r="N162" s="237">
        <v>197435.4</v>
      </c>
      <c r="O162" s="237">
        <v>214717.82</v>
      </c>
      <c r="P162" s="237">
        <v>226323.06</v>
      </c>
      <c r="Q162" s="238">
        <v>241442.42</v>
      </c>
      <c r="R162" s="238">
        <v>250042.14</v>
      </c>
      <c r="S162" s="238">
        <v>274246.56</v>
      </c>
      <c r="T162" s="238">
        <v>279622.15999999997</v>
      </c>
      <c r="U162" s="238">
        <v>286385.56</v>
      </c>
      <c r="V162" s="238">
        <v>315799.95</v>
      </c>
      <c r="W162" s="238">
        <v>357834.2</v>
      </c>
      <c r="X162" s="238">
        <v>363703.44</v>
      </c>
      <c r="Y162" s="238">
        <v>382594.76</v>
      </c>
      <c r="Z162" s="238"/>
      <c r="AA162" s="238"/>
      <c r="AB162" s="238"/>
      <c r="AC162" s="231">
        <v>382594.76</v>
      </c>
    </row>
    <row r="163" spans="1:29" ht="15.75" thickBot="1" x14ac:dyDescent="0.3">
      <c r="A163" s="220" t="str">
        <f t="shared" si="2"/>
        <v>143029</v>
      </c>
      <c r="B163" s="239" t="s">
        <v>281</v>
      </c>
      <c r="C163" s="240" t="s">
        <v>282</v>
      </c>
      <c r="D163" s="87" t="s">
        <v>4</v>
      </c>
      <c r="E163" s="233">
        <v>124805.37</v>
      </c>
      <c r="F163" s="233">
        <v>128433.56</v>
      </c>
      <c r="G163" s="233">
        <v>132485.12</v>
      </c>
      <c r="H163" s="233">
        <v>16715.669999999998</v>
      </c>
      <c r="I163" s="233">
        <v>20617.23</v>
      </c>
      <c r="J163" s="233">
        <v>24631.29</v>
      </c>
      <c r="K163" s="233">
        <v>29525.06</v>
      </c>
      <c r="L163" s="233">
        <v>34615.97</v>
      </c>
      <c r="M163" s="233">
        <v>39472.300000000003</v>
      </c>
      <c r="N163" s="233">
        <v>47096.08</v>
      </c>
      <c r="O163" s="233">
        <v>62933.11</v>
      </c>
      <c r="P163" s="233">
        <v>70377.75</v>
      </c>
      <c r="Q163" s="234">
        <v>74914.45</v>
      </c>
      <c r="R163" s="234">
        <v>78960.73</v>
      </c>
      <c r="S163" s="234">
        <v>83257.009999999995</v>
      </c>
      <c r="T163" s="241">
        <v>88351.7</v>
      </c>
      <c r="U163" s="241">
        <v>92397.98</v>
      </c>
      <c r="V163" s="241">
        <v>93821.34</v>
      </c>
      <c r="W163" s="234">
        <v>95489.73</v>
      </c>
      <c r="X163" s="234">
        <v>95920.41</v>
      </c>
      <c r="Y163" s="234">
        <v>99055.28</v>
      </c>
      <c r="Z163" s="234"/>
      <c r="AA163" s="234"/>
      <c r="AB163" s="234"/>
      <c r="AC163" s="231">
        <v>99055.28</v>
      </c>
    </row>
    <row r="164" spans="1:29" ht="15.75" thickBot="1" x14ac:dyDescent="0.3">
      <c r="A164" s="220" t="str">
        <f t="shared" si="2"/>
        <v>143030</v>
      </c>
      <c r="B164" s="239" t="s">
        <v>3988</v>
      </c>
      <c r="C164" s="240" t="s">
        <v>3989</v>
      </c>
      <c r="D164" s="8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8"/>
      <c r="R164" s="238"/>
      <c r="S164" s="238"/>
      <c r="T164" s="238"/>
      <c r="U164" s="238"/>
      <c r="V164" s="238">
        <v>0</v>
      </c>
      <c r="W164" s="238">
        <v>0</v>
      </c>
      <c r="X164" s="238">
        <v>0</v>
      </c>
      <c r="Y164" s="238">
        <v>503.56</v>
      </c>
      <c r="Z164" s="238"/>
      <c r="AA164" s="238"/>
      <c r="AB164" s="238"/>
      <c r="AC164" s="231">
        <v>503.56</v>
      </c>
    </row>
    <row r="165" spans="1:29" ht="15.75" thickBot="1" x14ac:dyDescent="0.3">
      <c r="A165" s="220" t="str">
        <f t="shared" si="2"/>
        <v>143053</v>
      </c>
      <c r="B165" s="239" t="s">
        <v>284</v>
      </c>
      <c r="C165" s="240" t="s">
        <v>285</v>
      </c>
      <c r="D165" s="87" t="s">
        <v>4</v>
      </c>
      <c r="E165" s="237">
        <v>164914.23999999999</v>
      </c>
      <c r="F165" s="237">
        <v>158438.15</v>
      </c>
      <c r="G165" s="237">
        <v>151853.62</v>
      </c>
      <c r="H165" s="237">
        <v>146344.82</v>
      </c>
      <c r="I165" s="237">
        <v>142576.98000000001</v>
      </c>
      <c r="J165" s="237">
        <v>140133.51</v>
      </c>
      <c r="K165" s="237">
        <v>139586.76999999999</v>
      </c>
      <c r="L165" s="237">
        <v>137847.9</v>
      </c>
      <c r="M165" s="237">
        <v>136321.29999999999</v>
      </c>
      <c r="N165" s="237">
        <v>134254.84</v>
      </c>
      <c r="O165" s="237">
        <v>130470.1</v>
      </c>
      <c r="P165" s="237">
        <v>124165.28</v>
      </c>
      <c r="Q165" s="238">
        <v>117299.97</v>
      </c>
      <c r="R165" s="238">
        <v>110930.24000000001</v>
      </c>
      <c r="S165" s="238">
        <v>104569.32</v>
      </c>
      <c r="T165" s="241">
        <v>98978.55</v>
      </c>
      <c r="U165" s="241">
        <v>95323.16</v>
      </c>
      <c r="V165" s="241">
        <v>92795.38</v>
      </c>
      <c r="W165" s="238">
        <v>92042.84</v>
      </c>
      <c r="X165" s="238">
        <v>90258.52</v>
      </c>
      <c r="Y165" s="238">
        <v>88699.67</v>
      </c>
      <c r="Z165" s="238"/>
      <c r="AA165" s="238"/>
      <c r="AB165" s="238"/>
      <c r="AC165" s="231">
        <v>88699.67</v>
      </c>
    </row>
    <row r="166" spans="1:29" ht="15.75" thickBot="1" x14ac:dyDescent="0.3">
      <c r="A166" s="220" t="str">
        <f t="shared" si="2"/>
        <v>143666</v>
      </c>
      <c r="B166" s="239" t="s">
        <v>3085</v>
      </c>
      <c r="C166" s="240" t="s">
        <v>3086</v>
      </c>
      <c r="D166" s="87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4"/>
      <c r="R166" s="234"/>
      <c r="S166" s="234"/>
      <c r="T166" s="238"/>
      <c r="U166" s="238"/>
      <c r="V166" s="238"/>
      <c r="W166" s="234"/>
      <c r="X166" s="234"/>
      <c r="Y166" s="234"/>
      <c r="Z166" s="234"/>
      <c r="AA166" s="234"/>
      <c r="AB166" s="234"/>
      <c r="AC166" s="231"/>
    </row>
    <row r="167" spans="1:29" ht="15.75" thickBot="1" x14ac:dyDescent="0.3">
      <c r="A167" s="220" t="str">
        <f t="shared" si="2"/>
        <v>171002</v>
      </c>
      <c r="B167" s="239" t="s">
        <v>3087</v>
      </c>
      <c r="C167" s="240" t="s">
        <v>3088</v>
      </c>
      <c r="D167" s="8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8"/>
      <c r="R167" s="238"/>
      <c r="S167" s="238"/>
      <c r="T167" s="234"/>
      <c r="U167" s="234"/>
      <c r="V167" s="234"/>
      <c r="W167" s="238"/>
      <c r="X167" s="238"/>
      <c r="Y167" s="238"/>
      <c r="Z167" s="238"/>
      <c r="AA167" s="238"/>
      <c r="AB167" s="238"/>
      <c r="AC167" s="231"/>
    </row>
    <row r="168" spans="1:29" ht="15.75" thickBot="1" x14ac:dyDescent="0.3">
      <c r="A168" s="220" t="str">
        <f t="shared" si="2"/>
        <v>172001</v>
      </c>
      <c r="B168" s="239" t="s">
        <v>3089</v>
      </c>
      <c r="C168" s="240" t="s">
        <v>3090</v>
      </c>
      <c r="D168" s="87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4"/>
      <c r="R168" s="234"/>
      <c r="S168" s="234"/>
      <c r="T168" s="238"/>
      <c r="U168" s="238"/>
      <c r="V168" s="238"/>
      <c r="W168" s="234"/>
      <c r="X168" s="234"/>
      <c r="Y168" s="234"/>
      <c r="Z168" s="234"/>
      <c r="AA168" s="234"/>
      <c r="AB168" s="234"/>
      <c r="AC168" s="231"/>
    </row>
    <row r="169" spans="1:29" ht="15.75" thickBot="1" x14ac:dyDescent="0.3">
      <c r="A169" s="220" t="str">
        <f t="shared" si="2"/>
        <v>172002</v>
      </c>
      <c r="B169" s="239" t="s">
        <v>3091</v>
      </c>
      <c r="C169" s="240" t="s">
        <v>3092</v>
      </c>
      <c r="D169" s="87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1"/>
    </row>
    <row r="170" spans="1:29" ht="15.75" thickBot="1" x14ac:dyDescent="0.3">
      <c r="A170" s="220" t="str">
        <f t="shared" si="2"/>
        <v>500123</v>
      </c>
      <c r="B170" s="239" t="s">
        <v>1591</v>
      </c>
      <c r="C170" s="240">
        <v>500123</v>
      </c>
      <c r="D170" s="87"/>
      <c r="E170" s="237">
        <v>51384230.560000002</v>
      </c>
      <c r="F170" s="237">
        <v>52178706.700000003</v>
      </c>
      <c r="G170" s="237">
        <v>36085423.159999996</v>
      </c>
      <c r="H170" s="237">
        <v>27392281.120000001</v>
      </c>
      <c r="I170" s="237">
        <v>19136311.02</v>
      </c>
      <c r="J170" s="237">
        <v>14729851.220000001</v>
      </c>
      <c r="K170" s="237">
        <v>11881269.470000001</v>
      </c>
      <c r="L170" s="237">
        <v>13180647.01</v>
      </c>
      <c r="M170" s="237">
        <v>17843336.079999998</v>
      </c>
      <c r="N170" s="237">
        <v>39097072.210000001</v>
      </c>
      <c r="O170" s="237">
        <v>54085724.369999997</v>
      </c>
      <c r="P170" s="237">
        <v>56139400.259999998</v>
      </c>
      <c r="Q170" s="238">
        <v>48566933.579999998</v>
      </c>
      <c r="R170" s="238">
        <v>46258066.229999997</v>
      </c>
      <c r="S170" s="238">
        <v>41809374.18</v>
      </c>
      <c r="T170" s="238">
        <v>26732870.68</v>
      </c>
      <c r="U170" s="238">
        <v>19300032.890000001</v>
      </c>
      <c r="V170" s="238">
        <v>15235655.050000001</v>
      </c>
      <c r="W170" s="238">
        <v>12228529.99</v>
      </c>
      <c r="X170" s="238">
        <v>13570296.33</v>
      </c>
      <c r="Y170" s="238">
        <v>14709116.57</v>
      </c>
      <c r="Z170" s="238"/>
      <c r="AA170" s="238"/>
      <c r="AB170" s="238"/>
      <c r="AC170" s="231">
        <v>14709116.57</v>
      </c>
    </row>
    <row r="171" spans="1:29" ht="15.75" thickBot="1" x14ac:dyDescent="0.3">
      <c r="A171" s="220" t="str">
        <f t="shared" si="2"/>
        <v>173001</v>
      </c>
      <c r="B171" s="239" t="s">
        <v>287</v>
      </c>
      <c r="C171" s="240" t="s">
        <v>288</v>
      </c>
      <c r="D171" s="87" t="s">
        <v>4</v>
      </c>
      <c r="E171" s="233">
        <v>50079873.420000002</v>
      </c>
      <c r="F171" s="233">
        <v>56987600.200000003</v>
      </c>
      <c r="G171" s="233">
        <v>35191740.119999997</v>
      </c>
      <c r="H171" s="233">
        <v>25948057.699999999</v>
      </c>
      <c r="I171" s="233">
        <v>19136311.02</v>
      </c>
      <c r="J171" s="233">
        <v>14729851.220000001</v>
      </c>
      <c r="K171" s="233">
        <v>11881269.470000001</v>
      </c>
      <c r="L171" s="233">
        <v>13180647.01</v>
      </c>
      <c r="M171" s="233">
        <v>17843336.079999998</v>
      </c>
      <c r="N171" s="233">
        <v>39097072.210000001</v>
      </c>
      <c r="O171" s="233">
        <v>54118493.75</v>
      </c>
      <c r="P171" s="233">
        <v>54332107.280000001</v>
      </c>
      <c r="Q171" s="234">
        <v>44653497.229999997</v>
      </c>
      <c r="R171" s="234">
        <v>46094483</v>
      </c>
      <c r="S171" s="234">
        <v>43394456.979999997</v>
      </c>
      <c r="T171" s="234">
        <v>24580263.23</v>
      </c>
      <c r="U171" s="234">
        <v>19300032.890000001</v>
      </c>
      <c r="V171" s="234">
        <v>15235655.050000001</v>
      </c>
      <c r="W171" s="234">
        <v>12228529.99</v>
      </c>
      <c r="X171" s="234">
        <v>13570296.33</v>
      </c>
      <c r="Y171" s="234">
        <v>14709116.57</v>
      </c>
      <c r="Z171" s="234"/>
      <c r="AA171" s="234"/>
      <c r="AB171" s="234"/>
      <c r="AC171" s="231">
        <v>14709116.57</v>
      </c>
    </row>
    <row r="172" spans="1:29" ht="15.75" thickBot="1" x14ac:dyDescent="0.3">
      <c r="A172" s="220" t="str">
        <f t="shared" si="2"/>
        <v>173003</v>
      </c>
      <c r="B172" s="239" t="s">
        <v>290</v>
      </c>
      <c r="C172" s="240" t="s">
        <v>291</v>
      </c>
      <c r="D172" s="87" t="s">
        <v>4</v>
      </c>
      <c r="E172" s="237">
        <v>1304357.1399999999</v>
      </c>
      <c r="F172" s="237">
        <v>-4808893.5</v>
      </c>
      <c r="G172" s="237">
        <v>893683.04</v>
      </c>
      <c r="H172" s="237">
        <v>1444223.42</v>
      </c>
      <c r="I172" s="237">
        <v>0</v>
      </c>
      <c r="J172" s="237">
        <v>0</v>
      </c>
      <c r="K172" s="237">
        <v>0</v>
      </c>
      <c r="L172" s="237">
        <v>0</v>
      </c>
      <c r="M172" s="237">
        <v>0</v>
      </c>
      <c r="N172" s="237">
        <v>0</v>
      </c>
      <c r="O172" s="237">
        <v>-32769.379999999997</v>
      </c>
      <c r="P172" s="237">
        <v>1807292.98</v>
      </c>
      <c r="Q172" s="238">
        <v>3913436.35</v>
      </c>
      <c r="R172" s="238">
        <v>163583.23000000001</v>
      </c>
      <c r="S172" s="238">
        <v>-1585082.8</v>
      </c>
      <c r="T172" s="238">
        <v>2152607.4500000002</v>
      </c>
      <c r="U172" s="238">
        <v>0</v>
      </c>
      <c r="V172" s="238">
        <v>0</v>
      </c>
      <c r="W172" s="238">
        <v>0</v>
      </c>
      <c r="X172" s="238">
        <v>0</v>
      </c>
      <c r="Y172" s="238">
        <v>0</v>
      </c>
      <c r="Z172" s="238"/>
      <c r="AA172" s="238"/>
      <c r="AB172" s="238"/>
      <c r="AC172" s="231">
        <v>0</v>
      </c>
    </row>
    <row r="173" spans="1:29" ht="15.75" thickBot="1" x14ac:dyDescent="0.3">
      <c r="A173" s="220" t="str">
        <f t="shared" si="2"/>
        <v>500124</v>
      </c>
      <c r="B173" s="239" t="s">
        <v>1592</v>
      </c>
      <c r="C173" s="240">
        <v>500124</v>
      </c>
      <c r="D173" s="87"/>
      <c r="E173" s="233">
        <v>-1082030.23</v>
      </c>
      <c r="F173" s="233">
        <v>-1197676.8400000001</v>
      </c>
      <c r="G173" s="233">
        <v>-1299985.6499999999</v>
      </c>
      <c r="H173" s="233">
        <v>-1272810.1000000001</v>
      </c>
      <c r="I173" s="233">
        <v>-1162668.76</v>
      </c>
      <c r="J173" s="233">
        <v>-812451.34</v>
      </c>
      <c r="K173" s="233">
        <v>-318126.48</v>
      </c>
      <c r="L173" s="233">
        <v>-181708.09</v>
      </c>
      <c r="M173" s="233">
        <v>-178367.38</v>
      </c>
      <c r="N173" s="233">
        <v>-322610.90999999997</v>
      </c>
      <c r="O173" s="233">
        <v>-436264.21</v>
      </c>
      <c r="P173" s="233">
        <v>-671593.94</v>
      </c>
      <c r="Q173" s="234">
        <v>-800943.76</v>
      </c>
      <c r="R173" s="234">
        <v>-884777.52</v>
      </c>
      <c r="S173" s="234">
        <v>-1333838.02</v>
      </c>
      <c r="T173" s="234">
        <v>-1284669.01</v>
      </c>
      <c r="U173" s="234">
        <v>-1227222.47</v>
      </c>
      <c r="V173" s="234">
        <v>-1591111.9</v>
      </c>
      <c r="W173" s="234">
        <v>-1504786.27</v>
      </c>
      <c r="X173" s="234">
        <v>-1417801.31</v>
      </c>
      <c r="Y173" s="234">
        <v>-1784238.1</v>
      </c>
      <c r="Z173" s="234"/>
      <c r="AA173" s="234"/>
      <c r="AB173" s="234"/>
      <c r="AC173" s="231">
        <v>-1784238.1</v>
      </c>
    </row>
    <row r="174" spans="1:29" ht="15.75" thickBot="1" x14ac:dyDescent="0.3">
      <c r="A174" s="220" t="str">
        <f t="shared" si="2"/>
        <v>144011</v>
      </c>
      <c r="B174" s="239" t="s">
        <v>293</v>
      </c>
      <c r="C174" s="240" t="s">
        <v>294</v>
      </c>
      <c r="D174" s="87" t="s">
        <v>4</v>
      </c>
      <c r="E174" s="237">
        <v>-522344.05</v>
      </c>
      <c r="F174" s="237">
        <v>-627274.87</v>
      </c>
      <c r="G174" s="237">
        <v>-700569.93</v>
      </c>
      <c r="H174" s="237">
        <v>-699280.43</v>
      </c>
      <c r="I174" s="237">
        <v>-608343.52</v>
      </c>
      <c r="J174" s="237">
        <v>-314245.3</v>
      </c>
      <c r="K174" s="237">
        <v>-133004.92000000001</v>
      </c>
      <c r="L174" s="237">
        <v>-29292.83</v>
      </c>
      <c r="M174" s="237">
        <v>-28630.62</v>
      </c>
      <c r="N174" s="237">
        <v>-147872.84</v>
      </c>
      <c r="O174" s="237">
        <v>-243293.76</v>
      </c>
      <c r="P174" s="237">
        <v>-432046.05</v>
      </c>
      <c r="Q174" s="238">
        <v>-550646.89</v>
      </c>
      <c r="R174" s="238">
        <v>-625686.98</v>
      </c>
      <c r="S174" s="238">
        <v>-882915.2</v>
      </c>
      <c r="T174" s="238">
        <v>-865711.88</v>
      </c>
      <c r="U174" s="238">
        <v>-799569.49</v>
      </c>
      <c r="V174" s="238">
        <v>-1012782.9</v>
      </c>
      <c r="W174" s="238">
        <v>-947873.55</v>
      </c>
      <c r="X174" s="238">
        <v>-920644.86</v>
      </c>
      <c r="Y174" s="238">
        <v>-1116887.3600000001</v>
      </c>
      <c r="Z174" s="238"/>
      <c r="AA174" s="238"/>
      <c r="AB174" s="238"/>
      <c r="AC174" s="231">
        <v>-1116887.3600000001</v>
      </c>
    </row>
    <row r="175" spans="1:29" ht="15.75" thickBot="1" x14ac:dyDescent="0.3">
      <c r="A175" s="220" t="str">
        <f t="shared" si="2"/>
        <v>144012</v>
      </c>
      <c r="B175" s="239" t="s">
        <v>296</v>
      </c>
      <c r="C175" s="240" t="s">
        <v>297</v>
      </c>
      <c r="D175" s="87" t="s">
        <v>4</v>
      </c>
      <c r="E175" s="233">
        <v>-36174.6</v>
      </c>
      <c r="F175" s="233">
        <v>-43936.98</v>
      </c>
      <c r="G175" s="233">
        <v>-49378.76</v>
      </c>
      <c r="H175" s="233">
        <v>-41072.58</v>
      </c>
      <c r="I175" s="233">
        <v>-34157.620000000003</v>
      </c>
      <c r="J175" s="233">
        <v>-33619.730000000003</v>
      </c>
      <c r="K175" s="233">
        <v>-10431.92</v>
      </c>
      <c r="L175" s="233">
        <v>21775.64</v>
      </c>
      <c r="M175" s="233">
        <v>-3237.94</v>
      </c>
      <c r="N175" s="233">
        <v>-11325.17</v>
      </c>
      <c r="O175" s="233">
        <v>-22331.35</v>
      </c>
      <c r="P175" s="233">
        <v>-56515.78</v>
      </c>
      <c r="Q175" s="234">
        <v>-72269.490000000005</v>
      </c>
      <c r="R175" s="234">
        <v>-83647.83</v>
      </c>
      <c r="S175" s="234">
        <v>-241902.78</v>
      </c>
      <c r="T175" s="234">
        <v>-231248.27</v>
      </c>
      <c r="U175" s="234">
        <v>-241248.75</v>
      </c>
      <c r="V175" s="234">
        <v>-337473.01</v>
      </c>
      <c r="W175" s="234">
        <v>-319912.21999999997</v>
      </c>
      <c r="X175" s="234">
        <v>-261815.48</v>
      </c>
      <c r="Y175" s="234">
        <v>-461516.93</v>
      </c>
      <c r="Z175" s="234"/>
      <c r="AA175" s="234"/>
      <c r="AB175" s="234"/>
      <c r="AC175" s="231">
        <v>-461516.93</v>
      </c>
    </row>
    <row r="176" spans="1:29" ht="15.75" thickBot="1" x14ac:dyDescent="0.3">
      <c r="A176" s="220" t="str">
        <f t="shared" si="2"/>
        <v>144013</v>
      </c>
      <c r="B176" s="239" t="s">
        <v>299</v>
      </c>
      <c r="C176" s="240" t="s">
        <v>300</v>
      </c>
      <c r="D176" s="87" t="s">
        <v>4</v>
      </c>
      <c r="E176" s="237">
        <v>-39536.42</v>
      </c>
      <c r="F176" s="237">
        <v>-40658.01</v>
      </c>
      <c r="G176" s="237">
        <v>-41034.92</v>
      </c>
      <c r="H176" s="237">
        <v>-32090.02</v>
      </c>
      <c r="I176" s="237">
        <v>-32996.15</v>
      </c>
      <c r="J176" s="237">
        <v>-6588.56</v>
      </c>
      <c r="K176" s="237">
        <v>-14998.06</v>
      </c>
      <c r="L176" s="237">
        <v>-15896.83</v>
      </c>
      <c r="M176" s="237">
        <v>-4070.99</v>
      </c>
      <c r="N176" s="237">
        <v>-5164.3599999999997</v>
      </c>
      <c r="O176" s="237">
        <v>-6371.5</v>
      </c>
      <c r="P176" s="237">
        <v>-40681.9</v>
      </c>
      <c r="Q176" s="238">
        <v>-42501.43</v>
      </c>
      <c r="R176" s="238">
        <v>-44262.99</v>
      </c>
      <c r="S176" s="238">
        <v>-62975.35</v>
      </c>
      <c r="T176" s="238">
        <v>-55498.91</v>
      </c>
      <c r="U176" s="238">
        <v>-60220.55</v>
      </c>
      <c r="V176" s="238">
        <v>-61010.02</v>
      </c>
      <c r="W176" s="238">
        <v>-62151.54</v>
      </c>
      <c r="X176" s="238">
        <v>-63366.85</v>
      </c>
      <c r="Y176" s="238">
        <v>-16067.75</v>
      </c>
      <c r="Z176" s="238"/>
      <c r="AA176" s="238"/>
      <c r="AB176" s="238"/>
      <c r="AC176" s="231">
        <v>-16067.75</v>
      </c>
    </row>
    <row r="177" spans="1:29" ht="15.75" thickBot="1" x14ac:dyDescent="0.3">
      <c r="A177" s="220" t="str">
        <f t="shared" si="2"/>
        <v>144014</v>
      </c>
      <c r="B177" s="239" t="s">
        <v>302</v>
      </c>
      <c r="C177" s="240" t="s">
        <v>303</v>
      </c>
      <c r="D177" s="87" t="s">
        <v>4</v>
      </c>
      <c r="E177" s="233">
        <v>-31168.09</v>
      </c>
      <c r="F177" s="233">
        <v>-32619.96</v>
      </c>
      <c r="G177" s="233">
        <v>-33899.39</v>
      </c>
      <c r="H177" s="233">
        <v>-34908.39</v>
      </c>
      <c r="I177" s="233">
        <v>-35701.360000000001</v>
      </c>
      <c r="J177" s="233">
        <v>-35959.730000000003</v>
      </c>
      <c r="K177" s="233">
        <v>-36640.36</v>
      </c>
      <c r="L177" s="233">
        <v>-37331.15</v>
      </c>
      <c r="M177" s="233">
        <v>-28050.1</v>
      </c>
      <c r="N177" s="233">
        <v>-29031.4</v>
      </c>
      <c r="O177" s="233">
        <v>-30078.799999999999</v>
      </c>
      <c r="P177" s="233">
        <v>-31185.14</v>
      </c>
      <c r="Q177" s="234">
        <v>-32770</v>
      </c>
      <c r="R177" s="234">
        <v>-34254.089999999997</v>
      </c>
      <c r="S177" s="234">
        <v>-35856.14</v>
      </c>
      <c r="T177" s="234">
        <v>-37024.83</v>
      </c>
      <c r="U177" s="234">
        <v>-38141.300000000003</v>
      </c>
      <c r="V177" s="234">
        <v>-38742.589999999997</v>
      </c>
      <c r="W177" s="234">
        <v>-39813.42</v>
      </c>
      <c r="X177" s="234">
        <v>-40907.75</v>
      </c>
      <c r="Y177" s="234">
        <v>-42016.53</v>
      </c>
      <c r="Z177" s="234"/>
      <c r="AA177" s="234"/>
      <c r="AB177" s="234"/>
      <c r="AC177" s="231">
        <v>-42016.53</v>
      </c>
    </row>
    <row r="178" spans="1:29" ht="15.75" thickBot="1" x14ac:dyDescent="0.3">
      <c r="A178" s="220" t="str">
        <f t="shared" si="2"/>
        <v>144020</v>
      </c>
      <c r="B178" s="239" t="s">
        <v>305</v>
      </c>
      <c r="C178" s="240" t="s">
        <v>306</v>
      </c>
      <c r="D178" s="87" t="s">
        <v>4</v>
      </c>
      <c r="E178" s="237">
        <v>-53517.83</v>
      </c>
      <c r="F178" s="237">
        <v>-60899.83</v>
      </c>
      <c r="G178" s="237">
        <v>-37607.83</v>
      </c>
      <c r="H178" s="237">
        <v>-27729.83</v>
      </c>
      <c r="I178" s="237">
        <v>-20450.830000000002</v>
      </c>
      <c r="J178" s="237">
        <v>-15741.83</v>
      </c>
      <c r="K178" s="237">
        <v>-12697.83</v>
      </c>
      <c r="L178" s="237">
        <v>-14086.83</v>
      </c>
      <c r="M178" s="237">
        <v>-19069.830000000002</v>
      </c>
      <c r="N178" s="237">
        <v>-41781.83</v>
      </c>
      <c r="O178" s="237">
        <v>-55711.83</v>
      </c>
      <c r="P178" s="237">
        <v>-55931.83</v>
      </c>
      <c r="Q178" s="238">
        <v>-45968.83</v>
      </c>
      <c r="R178" s="238">
        <v>-47451.83</v>
      </c>
      <c r="S178" s="238">
        <v>-44672.83</v>
      </c>
      <c r="T178" s="238">
        <v>-25304.83</v>
      </c>
      <c r="U178" s="238">
        <v>-19868.830000000002</v>
      </c>
      <c r="V178" s="238">
        <v>-15684.83</v>
      </c>
      <c r="W178" s="238">
        <v>-12588.83</v>
      </c>
      <c r="X178" s="238">
        <v>-13969.83</v>
      </c>
      <c r="Y178" s="238">
        <v>-15141.83</v>
      </c>
      <c r="Z178" s="238"/>
      <c r="AA178" s="238"/>
      <c r="AB178" s="238"/>
      <c r="AC178" s="231">
        <v>-15141.83</v>
      </c>
    </row>
    <row r="179" spans="1:29" ht="15.75" thickBot="1" x14ac:dyDescent="0.3">
      <c r="A179" s="220" t="str">
        <f t="shared" si="2"/>
        <v>144021</v>
      </c>
      <c r="B179" s="239" t="s">
        <v>305</v>
      </c>
      <c r="C179" s="240" t="s">
        <v>308</v>
      </c>
      <c r="D179" s="87" t="s">
        <v>4</v>
      </c>
      <c r="E179" s="233">
        <v>-1421.74</v>
      </c>
      <c r="F179" s="233">
        <v>5241.7</v>
      </c>
      <c r="G179" s="233">
        <v>-974.11</v>
      </c>
      <c r="H179" s="233">
        <v>-1574.2</v>
      </c>
      <c r="I179" s="233">
        <v>0</v>
      </c>
      <c r="J179" s="233">
        <v>0</v>
      </c>
      <c r="K179" s="233">
        <v>0</v>
      </c>
      <c r="L179" s="233">
        <v>0</v>
      </c>
      <c r="M179" s="233">
        <v>0</v>
      </c>
      <c r="N179" s="233">
        <v>0</v>
      </c>
      <c r="O179" s="233">
        <v>34.409999999999997</v>
      </c>
      <c r="P179" s="233">
        <v>-1897.66</v>
      </c>
      <c r="Q179" s="234">
        <v>-4109.1099999999997</v>
      </c>
      <c r="R179" s="234">
        <v>-171.76</v>
      </c>
      <c r="S179" s="234">
        <v>1664.34</v>
      </c>
      <c r="T179" s="234">
        <v>-2260.23</v>
      </c>
      <c r="U179" s="234">
        <v>0.01</v>
      </c>
      <c r="V179" s="234">
        <v>0.01</v>
      </c>
      <c r="W179" s="234">
        <v>0.01</v>
      </c>
      <c r="X179" s="234">
        <v>0.01</v>
      </c>
      <c r="Y179" s="234">
        <v>0.01</v>
      </c>
      <c r="Z179" s="234"/>
      <c r="AA179" s="234"/>
      <c r="AB179" s="234"/>
      <c r="AC179" s="231">
        <v>0.01</v>
      </c>
    </row>
    <row r="180" spans="1:29" ht="15.75" thickBot="1" x14ac:dyDescent="0.3">
      <c r="A180" s="220" t="str">
        <f t="shared" si="2"/>
        <v>144025</v>
      </c>
      <c r="B180" s="239" t="s">
        <v>310</v>
      </c>
      <c r="C180" s="240" t="s">
        <v>311</v>
      </c>
      <c r="D180" s="87" t="s">
        <v>4</v>
      </c>
      <c r="E180" s="237">
        <v>-397867.5</v>
      </c>
      <c r="F180" s="237">
        <v>-397528.89</v>
      </c>
      <c r="G180" s="237">
        <v>-436520.71</v>
      </c>
      <c r="H180" s="237">
        <v>-436154.65</v>
      </c>
      <c r="I180" s="237">
        <v>-431019.28</v>
      </c>
      <c r="J180" s="237">
        <v>-406296.19</v>
      </c>
      <c r="K180" s="237">
        <v>-110353.39</v>
      </c>
      <c r="L180" s="237">
        <v>-106876.09</v>
      </c>
      <c r="M180" s="237">
        <v>-95307.9</v>
      </c>
      <c r="N180" s="237">
        <v>-87435.31</v>
      </c>
      <c r="O180" s="237">
        <v>-78511.38</v>
      </c>
      <c r="P180" s="237">
        <v>-53335.58</v>
      </c>
      <c r="Q180" s="238">
        <v>-52678.01</v>
      </c>
      <c r="R180" s="238">
        <v>-49302.04</v>
      </c>
      <c r="S180" s="238">
        <v>-67180.06</v>
      </c>
      <c r="T180" s="238">
        <v>-67620.06</v>
      </c>
      <c r="U180" s="238">
        <v>-68173.56</v>
      </c>
      <c r="V180" s="238">
        <v>-125418.56</v>
      </c>
      <c r="W180" s="238">
        <v>-122446.72</v>
      </c>
      <c r="X180" s="238">
        <v>-117096.55</v>
      </c>
      <c r="Y180" s="238">
        <v>-132607.71</v>
      </c>
      <c r="Z180" s="238"/>
      <c r="AA180" s="238"/>
      <c r="AB180" s="238"/>
      <c r="AC180" s="231">
        <v>-132607.71</v>
      </c>
    </row>
    <row r="181" spans="1:29" ht="15.75" thickBot="1" x14ac:dyDescent="0.3">
      <c r="A181" s="220" t="str">
        <f t="shared" si="2"/>
        <v>500125</v>
      </c>
      <c r="B181" s="239" t="s">
        <v>1593</v>
      </c>
      <c r="C181" s="240">
        <v>500125</v>
      </c>
      <c r="D181" s="87"/>
      <c r="E181" s="233">
        <v>14598654</v>
      </c>
      <c r="F181" s="233">
        <v>14598654</v>
      </c>
      <c r="G181" s="233">
        <v>46317414.200000003</v>
      </c>
      <c r="H181" s="233">
        <v>12184485</v>
      </c>
      <c r="I181" s="233">
        <v>10060874.91</v>
      </c>
      <c r="J181" s="233">
        <v>46687905.780000001</v>
      </c>
      <c r="K181" s="233">
        <v>11534261.91</v>
      </c>
      <c r="L181" s="233">
        <v>11601471.91</v>
      </c>
      <c r="M181" s="233">
        <v>47996259.039999999</v>
      </c>
      <c r="N181" s="233">
        <v>11723504.91</v>
      </c>
      <c r="O181" s="233">
        <v>11968236.91</v>
      </c>
      <c r="P181" s="233">
        <v>41929117.539999999</v>
      </c>
      <c r="Q181" s="234">
        <v>10484213.91</v>
      </c>
      <c r="R181" s="234">
        <v>10758543.91</v>
      </c>
      <c r="S181" s="234">
        <v>37815453.32</v>
      </c>
      <c r="T181" s="241">
        <v>13028111.91</v>
      </c>
      <c r="U181" s="241">
        <v>13150469.91</v>
      </c>
      <c r="V181" s="241">
        <v>30021236.850000001</v>
      </c>
      <c r="W181" s="234">
        <v>11919645</v>
      </c>
      <c r="X181" s="234">
        <v>11919645</v>
      </c>
      <c r="Y181" s="234">
        <v>29740330.77</v>
      </c>
      <c r="Z181" s="234"/>
      <c r="AA181" s="234"/>
      <c r="AB181" s="234"/>
      <c r="AC181" s="231">
        <v>29740330.77</v>
      </c>
    </row>
    <row r="182" spans="1:29" ht="15.75" thickBot="1" x14ac:dyDescent="0.3">
      <c r="A182" s="220" t="str">
        <f t="shared" si="2"/>
        <v>500198</v>
      </c>
      <c r="B182" s="239" t="s">
        <v>1594</v>
      </c>
      <c r="C182" s="240">
        <v>500198</v>
      </c>
      <c r="D182" s="87"/>
      <c r="E182" s="237">
        <v>2217654</v>
      </c>
      <c r="F182" s="237">
        <v>2217654</v>
      </c>
      <c r="G182" s="237">
        <v>36341355.200000003</v>
      </c>
      <c r="H182" s="237">
        <v>2208426</v>
      </c>
      <c r="I182" s="237">
        <v>2208426</v>
      </c>
      <c r="J182" s="237">
        <v>37429664.869999997</v>
      </c>
      <c r="K182" s="237">
        <v>2208426</v>
      </c>
      <c r="L182" s="237">
        <v>2208426</v>
      </c>
      <c r="M182" s="237">
        <v>38625244.130000003</v>
      </c>
      <c r="N182" s="237">
        <v>2208426</v>
      </c>
      <c r="O182" s="237">
        <v>2208426</v>
      </c>
      <c r="P182" s="237">
        <v>33989939.630000003</v>
      </c>
      <c r="Q182" s="238">
        <v>2208426</v>
      </c>
      <c r="R182" s="238">
        <v>2208426</v>
      </c>
      <c r="S182" s="238">
        <v>27179571.41</v>
      </c>
      <c r="T182" s="238">
        <v>2208426</v>
      </c>
      <c r="U182" s="238">
        <v>2208426</v>
      </c>
      <c r="V182" s="238">
        <v>20310017.850000001</v>
      </c>
      <c r="W182" s="238">
        <v>2208426</v>
      </c>
      <c r="X182" s="238">
        <v>2208426</v>
      </c>
      <c r="Y182" s="238">
        <v>21150513.77</v>
      </c>
      <c r="Z182" s="238"/>
      <c r="AA182" s="238"/>
      <c r="AB182" s="238"/>
      <c r="AC182" s="231">
        <v>21150513.77</v>
      </c>
    </row>
    <row r="183" spans="1:29" ht="15.75" thickBot="1" x14ac:dyDescent="0.3">
      <c r="A183" s="220" t="str">
        <f t="shared" si="2"/>
        <v>182301</v>
      </c>
      <c r="B183" s="239" t="s">
        <v>313</v>
      </c>
      <c r="C183" s="240" t="s">
        <v>314</v>
      </c>
      <c r="D183" s="87" t="s">
        <v>4</v>
      </c>
      <c r="E183" s="237">
        <v>0</v>
      </c>
      <c r="F183" s="237">
        <v>0</v>
      </c>
      <c r="G183" s="237">
        <v>29043128.09</v>
      </c>
      <c r="H183" s="237">
        <v>0</v>
      </c>
      <c r="I183" s="237">
        <v>0</v>
      </c>
      <c r="J183" s="237">
        <v>30132282.52</v>
      </c>
      <c r="K183" s="237">
        <v>0</v>
      </c>
      <c r="L183" s="237">
        <v>0</v>
      </c>
      <c r="M183" s="237">
        <v>31316549.469999999</v>
      </c>
      <c r="N183" s="237">
        <v>0</v>
      </c>
      <c r="O183" s="237">
        <v>0</v>
      </c>
      <c r="P183" s="237">
        <v>27019410.129999999</v>
      </c>
      <c r="Q183" s="238">
        <v>0</v>
      </c>
      <c r="R183" s="238">
        <v>0</v>
      </c>
      <c r="S183" s="238">
        <v>20512633.600000001</v>
      </c>
      <c r="T183" s="241">
        <v>0</v>
      </c>
      <c r="U183" s="241">
        <v>0</v>
      </c>
      <c r="V183" s="241">
        <v>13926059.25</v>
      </c>
      <c r="W183" s="238">
        <v>0</v>
      </c>
      <c r="X183" s="238">
        <v>0</v>
      </c>
      <c r="Y183" s="238">
        <v>14502033.18</v>
      </c>
      <c r="Z183" s="238"/>
      <c r="AA183" s="238"/>
      <c r="AB183" s="238"/>
      <c r="AC183" s="231">
        <v>14502033.18</v>
      </c>
    </row>
    <row r="184" spans="1:29" ht="15.75" thickBot="1" x14ac:dyDescent="0.3">
      <c r="A184" s="220" t="str">
        <f t="shared" si="2"/>
        <v>182302</v>
      </c>
      <c r="B184" s="239" t="s">
        <v>316</v>
      </c>
      <c r="C184" s="240" t="s">
        <v>317</v>
      </c>
      <c r="D184" s="87" t="s">
        <v>4</v>
      </c>
      <c r="E184" s="233">
        <v>2217654</v>
      </c>
      <c r="F184" s="233">
        <v>2217654</v>
      </c>
      <c r="G184" s="233">
        <v>2208426</v>
      </c>
      <c r="H184" s="233">
        <v>2208426</v>
      </c>
      <c r="I184" s="233">
        <v>2208426</v>
      </c>
      <c r="J184" s="233">
        <v>2208426</v>
      </c>
      <c r="K184" s="233">
        <v>2208426</v>
      </c>
      <c r="L184" s="233">
        <v>2208426</v>
      </c>
      <c r="M184" s="233">
        <v>2208426</v>
      </c>
      <c r="N184" s="233">
        <v>2208426</v>
      </c>
      <c r="O184" s="233">
        <v>2208426</v>
      </c>
      <c r="P184" s="233">
        <v>2208426</v>
      </c>
      <c r="Q184" s="234">
        <v>2208426</v>
      </c>
      <c r="R184" s="234">
        <v>2208426</v>
      </c>
      <c r="S184" s="234">
        <v>2208426</v>
      </c>
      <c r="T184" s="238">
        <v>2208426</v>
      </c>
      <c r="U184" s="238">
        <v>2208426</v>
      </c>
      <c r="V184" s="238">
        <v>2208426</v>
      </c>
      <c r="W184" s="234">
        <v>2208426</v>
      </c>
      <c r="X184" s="234">
        <v>2208426</v>
      </c>
      <c r="Y184" s="234">
        <v>2208426</v>
      </c>
      <c r="Z184" s="234"/>
      <c r="AA184" s="234"/>
      <c r="AB184" s="234"/>
      <c r="AC184" s="231">
        <v>2208426</v>
      </c>
    </row>
    <row r="185" spans="1:29" ht="15.75" thickBot="1" x14ac:dyDescent="0.3">
      <c r="A185" s="220" t="str">
        <f t="shared" si="2"/>
        <v>182303</v>
      </c>
      <c r="B185" s="239" t="s">
        <v>319</v>
      </c>
      <c r="C185" s="240" t="s">
        <v>320</v>
      </c>
      <c r="D185" s="87" t="s">
        <v>4</v>
      </c>
      <c r="E185" s="237">
        <v>0</v>
      </c>
      <c r="F185" s="237">
        <v>0</v>
      </c>
      <c r="G185" s="237">
        <v>5089801.1100000003</v>
      </c>
      <c r="H185" s="237">
        <v>0</v>
      </c>
      <c r="I185" s="237">
        <v>0</v>
      </c>
      <c r="J185" s="237">
        <v>5088956.3499999996</v>
      </c>
      <c r="K185" s="237">
        <v>0</v>
      </c>
      <c r="L185" s="237">
        <v>0</v>
      </c>
      <c r="M185" s="237">
        <v>5100268.66</v>
      </c>
      <c r="N185" s="237">
        <v>0</v>
      </c>
      <c r="O185" s="237">
        <v>0</v>
      </c>
      <c r="P185" s="237">
        <v>4762103.5</v>
      </c>
      <c r="Q185" s="238">
        <v>0</v>
      </c>
      <c r="R185" s="238">
        <v>0</v>
      </c>
      <c r="S185" s="238">
        <v>4458511.8099999996</v>
      </c>
      <c r="T185" s="234">
        <v>0</v>
      </c>
      <c r="U185" s="234">
        <v>0</v>
      </c>
      <c r="V185" s="234">
        <v>4175532.6</v>
      </c>
      <c r="W185" s="238">
        <v>0</v>
      </c>
      <c r="X185" s="238">
        <v>0</v>
      </c>
      <c r="Y185" s="238">
        <v>4440054.59</v>
      </c>
      <c r="Z185" s="238"/>
      <c r="AA185" s="238"/>
      <c r="AB185" s="238"/>
      <c r="AC185" s="231">
        <v>4440054.59</v>
      </c>
    </row>
    <row r="186" spans="1:29" ht="15.75" thickBot="1" x14ac:dyDescent="0.3">
      <c r="A186" s="220" t="str">
        <f t="shared" si="2"/>
        <v>500129</v>
      </c>
      <c r="B186" s="239" t="s">
        <v>2743</v>
      </c>
      <c r="C186" s="240">
        <v>500129</v>
      </c>
      <c r="D186" s="87"/>
      <c r="E186" s="233">
        <v>0</v>
      </c>
      <c r="F186" s="233">
        <v>0</v>
      </c>
      <c r="G186" s="233">
        <v>7131059</v>
      </c>
      <c r="H186" s="233">
        <v>7131059</v>
      </c>
      <c r="I186" s="233">
        <v>5007448.91</v>
      </c>
      <c r="J186" s="233">
        <v>5009240.91</v>
      </c>
      <c r="K186" s="233">
        <v>5076835.91</v>
      </c>
      <c r="L186" s="233">
        <v>5144045.91</v>
      </c>
      <c r="M186" s="233">
        <v>5215014.91</v>
      </c>
      <c r="N186" s="233">
        <v>5359078.91</v>
      </c>
      <c r="O186" s="233">
        <v>5603810.9100000001</v>
      </c>
      <c r="P186" s="233">
        <v>5939382.9100000001</v>
      </c>
      <c r="Q186" s="234">
        <v>6275992.9100000001</v>
      </c>
      <c r="R186" s="234">
        <v>6550322.9100000001</v>
      </c>
      <c r="S186" s="234">
        <v>6794080.9100000001</v>
      </c>
      <c r="T186" s="238">
        <v>6977884.9100000001</v>
      </c>
      <c r="U186" s="238">
        <v>7100242.9100000001</v>
      </c>
      <c r="V186" s="238">
        <v>7131059</v>
      </c>
      <c r="W186" s="234">
        <v>7131059</v>
      </c>
      <c r="X186" s="234">
        <v>7131059</v>
      </c>
      <c r="Y186" s="234">
        <v>7131059</v>
      </c>
      <c r="Z186" s="234"/>
      <c r="AA186" s="234"/>
      <c r="AB186" s="234"/>
      <c r="AC186" s="231">
        <v>7131059</v>
      </c>
    </row>
    <row r="187" spans="1:29" ht="15.75" thickBot="1" x14ac:dyDescent="0.3">
      <c r="A187" s="220" t="str">
        <f t="shared" si="2"/>
        <v>182300</v>
      </c>
      <c r="B187" s="239" t="s">
        <v>2744</v>
      </c>
      <c r="C187" s="240" t="s">
        <v>2745</v>
      </c>
      <c r="D187" s="87" t="s">
        <v>4</v>
      </c>
      <c r="E187" s="233">
        <v>0</v>
      </c>
      <c r="F187" s="233">
        <v>0</v>
      </c>
      <c r="G187" s="233">
        <v>7131059</v>
      </c>
      <c r="H187" s="233">
        <v>7131059</v>
      </c>
      <c r="I187" s="233">
        <v>7131059</v>
      </c>
      <c r="J187" s="233">
        <v>7131059</v>
      </c>
      <c r="K187" s="233">
        <v>7131059</v>
      </c>
      <c r="L187" s="233">
        <v>7131059</v>
      </c>
      <c r="M187" s="233">
        <v>7131059</v>
      </c>
      <c r="N187" s="233">
        <v>7131059</v>
      </c>
      <c r="O187" s="233">
        <v>7131059</v>
      </c>
      <c r="P187" s="233">
        <v>7131059</v>
      </c>
      <c r="Q187" s="234">
        <v>7131059</v>
      </c>
      <c r="R187" s="234">
        <v>7131059</v>
      </c>
      <c r="S187" s="234">
        <v>7131059</v>
      </c>
      <c r="T187" s="234">
        <v>7131059</v>
      </c>
      <c r="U187" s="234">
        <v>7131059</v>
      </c>
      <c r="V187" s="234">
        <v>7131059</v>
      </c>
      <c r="W187" s="234">
        <v>7131059</v>
      </c>
      <c r="X187" s="234">
        <v>7131059</v>
      </c>
      <c r="Y187" s="234">
        <v>7131059</v>
      </c>
      <c r="Z187" s="234"/>
      <c r="AA187" s="234"/>
      <c r="AB187" s="234"/>
      <c r="AC187" s="231">
        <v>7131059</v>
      </c>
    </row>
    <row r="188" spans="1:29" ht="15.75" thickBot="1" x14ac:dyDescent="0.3">
      <c r="A188" s="220" t="str">
        <f t="shared" si="2"/>
        <v>182305</v>
      </c>
      <c r="B188" s="239" t="s">
        <v>2831</v>
      </c>
      <c r="C188" s="240" t="s">
        <v>2832</v>
      </c>
      <c r="D188" s="87" t="s">
        <v>4</v>
      </c>
      <c r="E188" s="237"/>
      <c r="F188" s="237"/>
      <c r="G188" s="237"/>
      <c r="H188" s="237">
        <v>0</v>
      </c>
      <c r="I188" s="237">
        <v>-2123610.09</v>
      </c>
      <c r="J188" s="237">
        <v>-2121818.09</v>
      </c>
      <c r="K188" s="237">
        <v>-2054223.09</v>
      </c>
      <c r="L188" s="237">
        <v>-1987013.09</v>
      </c>
      <c r="M188" s="237">
        <v>-1916044.09</v>
      </c>
      <c r="N188" s="237">
        <v>-1771980.09</v>
      </c>
      <c r="O188" s="237">
        <v>-1527248.09</v>
      </c>
      <c r="P188" s="237">
        <v>-1191676.0900000001</v>
      </c>
      <c r="Q188" s="238">
        <v>-855066.09</v>
      </c>
      <c r="R188" s="238">
        <v>-580736.09</v>
      </c>
      <c r="S188" s="238">
        <v>-336978.09</v>
      </c>
      <c r="T188" s="238">
        <v>-153174.09</v>
      </c>
      <c r="U188" s="238">
        <v>-30816.09</v>
      </c>
      <c r="V188" s="238">
        <v>0</v>
      </c>
      <c r="W188" s="238">
        <v>0</v>
      </c>
      <c r="X188" s="238">
        <v>0</v>
      </c>
      <c r="Y188" s="238">
        <v>0</v>
      </c>
      <c r="Z188" s="238"/>
      <c r="AA188" s="238"/>
      <c r="AB188" s="238"/>
      <c r="AC188" s="231">
        <v>0</v>
      </c>
    </row>
    <row r="189" spans="1:29" ht="15.75" thickBot="1" x14ac:dyDescent="0.3">
      <c r="A189" s="220" t="str">
        <f t="shared" si="2"/>
        <v>500130</v>
      </c>
      <c r="B189" s="239" t="s">
        <v>1595</v>
      </c>
      <c r="C189" s="240">
        <v>500130</v>
      </c>
      <c r="D189" s="87"/>
      <c r="E189" s="233">
        <v>12381000</v>
      </c>
      <c r="F189" s="233">
        <v>12381000</v>
      </c>
      <c r="G189" s="233">
        <v>2845000</v>
      </c>
      <c r="H189" s="233">
        <v>2845000</v>
      </c>
      <c r="I189" s="233">
        <v>2845000</v>
      </c>
      <c r="J189" s="233">
        <v>4249000</v>
      </c>
      <c r="K189" s="233">
        <v>4249000</v>
      </c>
      <c r="L189" s="233">
        <v>4249000</v>
      </c>
      <c r="M189" s="233">
        <v>4156000</v>
      </c>
      <c r="N189" s="233">
        <v>4156000</v>
      </c>
      <c r="O189" s="233">
        <v>4156000</v>
      </c>
      <c r="P189" s="233">
        <v>1999795</v>
      </c>
      <c r="Q189" s="234">
        <v>1999795</v>
      </c>
      <c r="R189" s="234">
        <v>1999795</v>
      </c>
      <c r="S189" s="234">
        <v>3841801</v>
      </c>
      <c r="T189" s="234">
        <v>3841801</v>
      </c>
      <c r="U189" s="234">
        <v>3841801</v>
      </c>
      <c r="V189" s="234">
        <v>2580160</v>
      </c>
      <c r="W189" s="234">
        <v>2580160</v>
      </c>
      <c r="X189" s="234">
        <v>2580160</v>
      </c>
      <c r="Y189" s="234">
        <v>1458758</v>
      </c>
      <c r="Z189" s="234"/>
      <c r="AA189" s="234"/>
      <c r="AB189" s="234"/>
      <c r="AC189" s="231">
        <v>1458758</v>
      </c>
    </row>
    <row r="190" spans="1:29" ht="15.75" thickBot="1" x14ac:dyDescent="0.3">
      <c r="A190" s="220" t="str">
        <f t="shared" si="2"/>
        <v>192640</v>
      </c>
      <c r="B190" s="239" t="s">
        <v>322</v>
      </c>
      <c r="C190" s="240" t="s">
        <v>323</v>
      </c>
      <c r="D190" s="87" t="s">
        <v>4</v>
      </c>
      <c r="E190" s="237">
        <v>11103000</v>
      </c>
      <c r="F190" s="237">
        <v>11103000</v>
      </c>
      <c r="G190" s="237">
        <v>2461000</v>
      </c>
      <c r="H190" s="237">
        <v>2461000</v>
      </c>
      <c r="I190" s="237">
        <v>2461000</v>
      </c>
      <c r="J190" s="237">
        <v>3617000</v>
      </c>
      <c r="K190" s="237">
        <v>3617000</v>
      </c>
      <c r="L190" s="237">
        <v>3617000</v>
      </c>
      <c r="M190" s="237">
        <v>3131000</v>
      </c>
      <c r="N190" s="237">
        <v>3131000</v>
      </c>
      <c r="O190" s="237">
        <v>3131000</v>
      </c>
      <c r="P190" s="237">
        <v>1038649</v>
      </c>
      <c r="Q190" s="238">
        <v>1038649</v>
      </c>
      <c r="R190" s="238">
        <v>1038649</v>
      </c>
      <c r="S190" s="238">
        <v>3324058</v>
      </c>
      <c r="T190" s="238">
        <v>3324058</v>
      </c>
      <c r="U190" s="238">
        <v>3324058</v>
      </c>
      <c r="V190" s="238">
        <v>1842658</v>
      </c>
      <c r="W190" s="238">
        <v>1842658</v>
      </c>
      <c r="X190" s="238">
        <v>1842658</v>
      </c>
      <c r="Y190" s="238">
        <v>79738</v>
      </c>
      <c r="Z190" s="238"/>
      <c r="AA190" s="238"/>
      <c r="AB190" s="238"/>
      <c r="AC190" s="231">
        <v>79738</v>
      </c>
    </row>
    <row r="191" spans="1:29" ht="15.75" thickBot="1" x14ac:dyDescent="0.3">
      <c r="A191" s="220" t="str">
        <f t="shared" si="2"/>
        <v>192643</v>
      </c>
      <c r="B191" s="239" t="s">
        <v>3093</v>
      </c>
      <c r="C191" s="240" t="s">
        <v>3094</v>
      </c>
      <c r="D191" s="87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  <c r="AC191" s="231"/>
    </row>
    <row r="192" spans="1:29" ht="15.75" thickBot="1" x14ac:dyDescent="0.3">
      <c r="A192" s="220" t="str">
        <f t="shared" si="2"/>
        <v>192645</v>
      </c>
      <c r="B192" s="239" t="s">
        <v>322</v>
      </c>
      <c r="C192" s="240" t="s">
        <v>325</v>
      </c>
      <c r="D192" s="87" t="s">
        <v>4</v>
      </c>
      <c r="E192" s="237">
        <v>893000</v>
      </c>
      <c r="F192" s="237">
        <v>893000</v>
      </c>
      <c r="G192" s="237">
        <v>107000</v>
      </c>
      <c r="H192" s="237">
        <v>107000</v>
      </c>
      <c r="I192" s="237">
        <v>107000</v>
      </c>
      <c r="J192" s="237">
        <v>503000</v>
      </c>
      <c r="K192" s="237">
        <v>503000</v>
      </c>
      <c r="L192" s="237">
        <v>503000</v>
      </c>
      <c r="M192" s="237">
        <v>841000</v>
      </c>
      <c r="N192" s="237">
        <v>841000</v>
      </c>
      <c r="O192" s="237">
        <v>841000</v>
      </c>
      <c r="P192" s="237">
        <v>580266</v>
      </c>
      <c r="Q192" s="238">
        <v>580266</v>
      </c>
      <c r="R192" s="238">
        <v>580266</v>
      </c>
      <c r="S192" s="238">
        <v>128487</v>
      </c>
      <c r="T192" s="238">
        <v>128487</v>
      </c>
      <c r="U192" s="238">
        <v>128487</v>
      </c>
      <c r="V192" s="238">
        <v>521142</v>
      </c>
      <c r="W192" s="238">
        <v>521142</v>
      </c>
      <c r="X192" s="238">
        <v>521142</v>
      </c>
      <c r="Y192" s="238">
        <v>1117140</v>
      </c>
      <c r="Z192" s="238"/>
      <c r="AA192" s="238"/>
      <c r="AB192" s="238"/>
      <c r="AC192" s="231">
        <v>1117140</v>
      </c>
    </row>
    <row r="193" spans="1:29" ht="15.75" thickBot="1" x14ac:dyDescent="0.3">
      <c r="A193" s="220" t="str">
        <f t="shared" si="2"/>
        <v>192647</v>
      </c>
      <c r="B193" s="239" t="s">
        <v>327</v>
      </c>
      <c r="C193" s="240" t="s">
        <v>328</v>
      </c>
      <c r="D193" s="87" t="s">
        <v>4</v>
      </c>
      <c r="E193" s="233">
        <v>385000</v>
      </c>
      <c r="F193" s="233">
        <v>385000</v>
      </c>
      <c r="G193" s="233">
        <v>277000</v>
      </c>
      <c r="H193" s="233">
        <v>277000</v>
      </c>
      <c r="I193" s="233">
        <v>277000</v>
      </c>
      <c r="J193" s="233">
        <v>129000</v>
      </c>
      <c r="K193" s="233">
        <v>129000</v>
      </c>
      <c r="L193" s="233">
        <v>129000</v>
      </c>
      <c r="M193" s="233">
        <v>184000</v>
      </c>
      <c r="N193" s="233">
        <v>184000</v>
      </c>
      <c r="O193" s="233">
        <v>184000</v>
      </c>
      <c r="P193" s="233">
        <v>380880</v>
      </c>
      <c r="Q193" s="234">
        <v>380880</v>
      </c>
      <c r="R193" s="234">
        <v>380880</v>
      </c>
      <c r="S193" s="234">
        <v>389256</v>
      </c>
      <c r="T193" s="234">
        <v>389256</v>
      </c>
      <c r="U193" s="234">
        <v>389256</v>
      </c>
      <c r="V193" s="234">
        <v>216360</v>
      </c>
      <c r="W193" s="234">
        <v>216360</v>
      </c>
      <c r="X193" s="234">
        <v>216360</v>
      </c>
      <c r="Y193" s="234">
        <v>261880</v>
      </c>
      <c r="Z193" s="234"/>
      <c r="AA193" s="234"/>
      <c r="AB193" s="234"/>
      <c r="AC193" s="231">
        <v>261880</v>
      </c>
    </row>
    <row r="194" spans="1:29" ht="15.75" thickBot="1" x14ac:dyDescent="0.3">
      <c r="A194" s="220" t="str">
        <f t="shared" si="2"/>
        <v>500126</v>
      </c>
      <c r="B194" s="239" t="s">
        <v>1596</v>
      </c>
      <c r="C194" s="240">
        <v>500126</v>
      </c>
      <c r="D194" s="87"/>
      <c r="E194" s="237">
        <v>9001000</v>
      </c>
      <c r="F194" s="237">
        <v>9001000</v>
      </c>
      <c r="G194" s="237">
        <v>7890000</v>
      </c>
      <c r="H194" s="237">
        <v>7890000</v>
      </c>
      <c r="I194" s="237">
        <v>7890000</v>
      </c>
      <c r="J194" s="237">
        <v>2186000</v>
      </c>
      <c r="K194" s="237">
        <v>2186000</v>
      </c>
      <c r="L194" s="237">
        <v>2186000</v>
      </c>
      <c r="M194" s="237">
        <v>5987000</v>
      </c>
      <c r="N194" s="237">
        <v>5987000</v>
      </c>
      <c r="O194" s="237">
        <v>5987000</v>
      </c>
      <c r="P194" s="237">
        <v>6801603</v>
      </c>
      <c r="Q194" s="238">
        <v>6801603</v>
      </c>
      <c r="R194" s="238">
        <v>6801603</v>
      </c>
      <c r="S194" s="238">
        <v>2256799</v>
      </c>
      <c r="T194" s="238">
        <v>2256799</v>
      </c>
      <c r="U194" s="238">
        <v>2256799</v>
      </c>
      <c r="V194" s="238">
        <v>5996204</v>
      </c>
      <c r="W194" s="238">
        <v>5996204</v>
      </c>
      <c r="X194" s="238">
        <v>5996204</v>
      </c>
      <c r="Y194" s="238">
        <v>24094361</v>
      </c>
      <c r="Z194" s="238"/>
      <c r="AA194" s="238"/>
      <c r="AB194" s="238"/>
      <c r="AC194" s="231">
        <v>24094361</v>
      </c>
    </row>
    <row r="195" spans="1:29" ht="15.75" thickBot="1" x14ac:dyDescent="0.3">
      <c r="A195" s="220" t="str">
        <f t="shared" si="2"/>
        <v>186640</v>
      </c>
      <c r="B195" s="239" t="s">
        <v>330</v>
      </c>
      <c r="C195" s="240" t="s">
        <v>331</v>
      </c>
      <c r="D195" s="87" t="s">
        <v>4</v>
      </c>
      <c r="E195" s="233">
        <v>5985000</v>
      </c>
      <c r="F195" s="233">
        <v>5985000</v>
      </c>
      <c r="G195" s="233">
        <v>3000000</v>
      </c>
      <c r="H195" s="233">
        <v>3000000</v>
      </c>
      <c r="I195" s="233">
        <v>3000000</v>
      </c>
      <c r="J195" s="233">
        <v>1122000</v>
      </c>
      <c r="K195" s="233">
        <v>1122000</v>
      </c>
      <c r="L195" s="233">
        <v>1122000</v>
      </c>
      <c r="M195" s="233">
        <v>2689000</v>
      </c>
      <c r="N195" s="233">
        <v>2689000</v>
      </c>
      <c r="O195" s="233">
        <v>2689000</v>
      </c>
      <c r="P195" s="233">
        <v>4313553</v>
      </c>
      <c r="Q195" s="234">
        <v>4313553</v>
      </c>
      <c r="R195" s="234">
        <v>4313553</v>
      </c>
      <c r="S195" s="234">
        <v>1444539</v>
      </c>
      <c r="T195" s="234">
        <v>1444539</v>
      </c>
      <c r="U195" s="234">
        <v>1444539</v>
      </c>
      <c r="V195" s="234">
        <v>4810619</v>
      </c>
      <c r="W195" s="234">
        <v>4810619</v>
      </c>
      <c r="X195" s="234">
        <v>4810619</v>
      </c>
      <c r="Y195" s="234">
        <v>22216948</v>
      </c>
      <c r="Z195" s="234"/>
      <c r="AA195" s="234"/>
      <c r="AB195" s="234"/>
      <c r="AC195" s="231">
        <v>22216948</v>
      </c>
    </row>
    <row r="196" spans="1:29" ht="15.75" thickBot="1" x14ac:dyDescent="0.3">
      <c r="A196" s="220" t="str">
        <f t="shared" si="2"/>
        <v>186645</v>
      </c>
      <c r="B196" s="239" t="s">
        <v>333</v>
      </c>
      <c r="C196" s="240" t="s">
        <v>334</v>
      </c>
      <c r="D196" s="87" t="s">
        <v>4</v>
      </c>
      <c r="E196" s="237">
        <v>1014000</v>
      </c>
      <c r="F196" s="237">
        <v>1014000</v>
      </c>
      <c r="G196" s="237">
        <v>716000</v>
      </c>
      <c r="H196" s="237">
        <v>716000</v>
      </c>
      <c r="I196" s="237">
        <v>716000</v>
      </c>
      <c r="J196" s="237">
        <v>822000</v>
      </c>
      <c r="K196" s="237">
        <v>822000</v>
      </c>
      <c r="L196" s="237">
        <v>822000</v>
      </c>
      <c r="M196" s="237">
        <v>1380000</v>
      </c>
      <c r="N196" s="237">
        <v>1380000</v>
      </c>
      <c r="O196" s="237">
        <v>1380000</v>
      </c>
      <c r="P196" s="237">
        <v>1159201</v>
      </c>
      <c r="Q196" s="238">
        <v>1159201</v>
      </c>
      <c r="R196" s="238">
        <v>1159201</v>
      </c>
      <c r="S196" s="238">
        <v>812260</v>
      </c>
      <c r="T196" s="238">
        <v>812260</v>
      </c>
      <c r="U196" s="238">
        <v>812260</v>
      </c>
      <c r="V196" s="238">
        <v>1067466</v>
      </c>
      <c r="W196" s="238">
        <v>1067466</v>
      </c>
      <c r="X196" s="238">
        <v>1067466</v>
      </c>
      <c r="Y196" s="238">
        <v>1221967</v>
      </c>
      <c r="Z196" s="238"/>
      <c r="AA196" s="238"/>
      <c r="AB196" s="238"/>
      <c r="AC196" s="231">
        <v>1221967</v>
      </c>
    </row>
    <row r="197" spans="1:29" ht="15.75" thickBot="1" x14ac:dyDescent="0.3">
      <c r="A197" s="220" t="str">
        <f t="shared" si="2"/>
        <v>186647</v>
      </c>
      <c r="B197" s="239" t="s">
        <v>336</v>
      </c>
      <c r="C197" s="240" t="s">
        <v>337</v>
      </c>
      <c r="D197" s="87" t="s">
        <v>4</v>
      </c>
      <c r="E197" s="233">
        <v>2002000</v>
      </c>
      <c r="F197" s="233">
        <v>2002000</v>
      </c>
      <c r="G197" s="233">
        <v>4174000</v>
      </c>
      <c r="H197" s="233">
        <v>4174000</v>
      </c>
      <c r="I197" s="233">
        <v>4174000</v>
      </c>
      <c r="J197" s="233">
        <v>242000</v>
      </c>
      <c r="K197" s="233">
        <v>242000</v>
      </c>
      <c r="L197" s="233">
        <v>242000</v>
      </c>
      <c r="M197" s="233">
        <v>1918000</v>
      </c>
      <c r="N197" s="233">
        <v>1918000</v>
      </c>
      <c r="O197" s="233">
        <v>1918000</v>
      </c>
      <c r="P197" s="233">
        <v>1328849</v>
      </c>
      <c r="Q197" s="234">
        <v>1328849</v>
      </c>
      <c r="R197" s="234">
        <v>1328849</v>
      </c>
      <c r="S197" s="234">
        <v>0</v>
      </c>
      <c r="T197" s="234">
        <v>0</v>
      </c>
      <c r="U197" s="234">
        <v>0</v>
      </c>
      <c r="V197" s="234">
        <v>118119</v>
      </c>
      <c r="W197" s="234">
        <v>118119</v>
      </c>
      <c r="X197" s="234">
        <v>118119</v>
      </c>
      <c r="Y197" s="234">
        <v>655446</v>
      </c>
      <c r="Z197" s="234"/>
      <c r="AA197" s="234"/>
      <c r="AB197" s="234"/>
      <c r="AC197" s="231">
        <v>655446</v>
      </c>
    </row>
    <row r="198" spans="1:29" ht="15.75" thickBot="1" x14ac:dyDescent="0.3">
      <c r="A198" s="220" t="str">
        <f t="shared" si="2"/>
        <v>500127</v>
      </c>
      <c r="B198" s="239" t="s">
        <v>1597</v>
      </c>
      <c r="C198" s="240">
        <v>500127</v>
      </c>
      <c r="D198" s="87"/>
      <c r="E198" s="237">
        <v>35085521.609999999</v>
      </c>
      <c r="F198" s="237">
        <v>23111736.370000001</v>
      </c>
      <c r="G198" s="237">
        <v>19528277.390000001</v>
      </c>
      <c r="H198" s="237">
        <v>21115657.09</v>
      </c>
      <c r="I198" s="237">
        <v>22819622.039999999</v>
      </c>
      <c r="J198" s="237">
        <v>22998546.84</v>
      </c>
      <c r="K198" s="237">
        <v>29175215.870000001</v>
      </c>
      <c r="L198" s="237">
        <v>35342084.049999997</v>
      </c>
      <c r="M198" s="237">
        <v>41148009.789999999</v>
      </c>
      <c r="N198" s="237">
        <v>42237647.909999996</v>
      </c>
      <c r="O198" s="237">
        <v>44518494.520000003</v>
      </c>
      <c r="P198" s="237">
        <v>43895889.659999996</v>
      </c>
      <c r="Q198" s="238">
        <v>41392910.619999997</v>
      </c>
      <c r="R198" s="238">
        <v>36481304.799999997</v>
      </c>
      <c r="S198" s="238">
        <v>34278751.82</v>
      </c>
      <c r="T198" s="238">
        <v>35204976.75</v>
      </c>
      <c r="U198" s="238">
        <v>40277917.619999997</v>
      </c>
      <c r="V198" s="238">
        <v>43618801.259999998</v>
      </c>
      <c r="W198" s="238">
        <v>43364740.719999999</v>
      </c>
      <c r="X198" s="238">
        <v>43954186.850000001</v>
      </c>
      <c r="Y198" s="238">
        <v>44708493.079999998</v>
      </c>
      <c r="Z198" s="238"/>
      <c r="AA198" s="238"/>
      <c r="AB198" s="238"/>
      <c r="AC198" s="231">
        <v>44708493.079999998</v>
      </c>
    </row>
    <row r="199" spans="1:29" ht="15.75" thickBot="1" x14ac:dyDescent="0.3">
      <c r="A199" s="220" t="str">
        <f t="shared" si="2"/>
        <v>500131</v>
      </c>
      <c r="B199" s="239" t="s">
        <v>1598</v>
      </c>
      <c r="C199" s="240">
        <v>500131</v>
      </c>
      <c r="D199" s="87"/>
      <c r="E199" s="233">
        <v>20104257.609999999</v>
      </c>
      <c r="F199" s="233">
        <v>7985875.4299999997</v>
      </c>
      <c r="G199" s="233">
        <v>3833123.38</v>
      </c>
      <c r="H199" s="233">
        <v>4864767.68</v>
      </c>
      <c r="I199" s="233">
        <v>5837239.54</v>
      </c>
      <c r="J199" s="233">
        <v>6612292.9199999999</v>
      </c>
      <c r="K199" s="233">
        <v>13236138.529999999</v>
      </c>
      <c r="L199" s="233">
        <v>19543435.530000001</v>
      </c>
      <c r="M199" s="233">
        <v>25659890.300000001</v>
      </c>
      <c r="N199" s="233">
        <v>26617518.829999998</v>
      </c>
      <c r="O199" s="233">
        <v>29017410.199999999</v>
      </c>
      <c r="P199" s="233">
        <v>27467529.75</v>
      </c>
      <c r="Q199" s="234">
        <v>24551102.440000001</v>
      </c>
      <c r="R199" s="234">
        <v>19503281.68</v>
      </c>
      <c r="S199" s="234">
        <v>17532328.399999999</v>
      </c>
      <c r="T199" s="241">
        <v>17783913.23</v>
      </c>
      <c r="U199" s="241">
        <v>21385509.460000001</v>
      </c>
      <c r="V199" s="241">
        <v>25425333.16</v>
      </c>
      <c r="W199" s="234">
        <v>25984968.93</v>
      </c>
      <c r="X199" s="234">
        <v>26650544.899999999</v>
      </c>
      <c r="Y199" s="234">
        <v>27165945.75</v>
      </c>
      <c r="Z199" s="234"/>
      <c r="AA199" s="234"/>
      <c r="AB199" s="234"/>
      <c r="AC199" s="231">
        <v>27165945.75</v>
      </c>
    </row>
    <row r="200" spans="1:29" ht="15.75" thickBot="1" x14ac:dyDescent="0.3">
      <c r="A200" s="220" t="str">
        <f t="shared" si="2"/>
        <v>164012</v>
      </c>
      <c r="B200" s="239" t="s">
        <v>339</v>
      </c>
      <c r="C200" s="240" t="s">
        <v>340</v>
      </c>
      <c r="D200" s="87" t="s">
        <v>4</v>
      </c>
      <c r="E200" s="237">
        <v>27486095.629999999</v>
      </c>
      <c r="F200" s="237">
        <v>19618746.52</v>
      </c>
      <c r="G200" s="237">
        <v>14749306.98</v>
      </c>
      <c r="H200" s="237">
        <v>14834384.220000001</v>
      </c>
      <c r="I200" s="237">
        <v>14936673.220000001</v>
      </c>
      <c r="J200" s="237">
        <v>15363055.57</v>
      </c>
      <c r="K200" s="237">
        <v>19529473.129999999</v>
      </c>
      <c r="L200" s="237">
        <v>21943183.309999999</v>
      </c>
      <c r="M200" s="237">
        <v>22221527.18</v>
      </c>
      <c r="N200" s="237">
        <v>21866264.449999999</v>
      </c>
      <c r="O200" s="237">
        <v>24394342.539999999</v>
      </c>
      <c r="P200" s="237">
        <v>24038518.82</v>
      </c>
      <c r="Q200" s="238">
        <v>22296376.739999998</v>
      </c>
      <c r="R200" s="238">
        <v>21756980.27</v>
      </c>
      <c r="S200" s="238">
        <v>21732695.940000001</v>
      </c>
      <c r="T200" s="238">
        <v>21998694.510000002</v>
      </c>
      <c r="U200" s="238">
        <v>22099751.550000001</v>
      </c>
      <c r="V200" s="238">
        <v>22137225.640000001</v>
      </c>
      <c r="W200" s="238">
        <v>22154284.010000002</v>
      </c>
      <c r="X200" s="238">
        <v>22660468.859999999</v>
      </c>
      <c r="Y200" s="238">
        <v>22664736.969999999</v>
      </c>
      <c r="Z200" s="238"/>
      <c r="AA200" s="238"/>
      <c r="AB200" s="238"/>
      <c r="AC200" s="231">
        <v>22664736.969999999</v>
      </c>
    </row>
    <row r="201" spans="1:29" ht="15.75" thickBot="1" x14ac:dyDescent="0.3">
      <c r="A201" s="220" t="str">
        <f t="shared" si="2"/>
        <v>164013</v>
      </c>
      <c r="B201" s="239" t="s">
        <v>1469</v>
      </c>
      <c r="C201" s="240" t="s">
        <v>1470</v>
      </c>
      <c r="D201" s="87" t="s">
        <v>4</v>
      </c>
      <c r="E201" s="237">
        <v>171453.46</v>
      </c>
      <c r="F201" s="237">
        <v>171453.46</v>
      </c>
      <c r="G201" s="237">
        <v>171453.46</v>
      </c>
      <c r="H201" s="237">
        <v>171453.46</v>
      </c>
      <c r="I201" s="237">
        <v>171453.46</v>
      </c>
      <c r="J201" s="237">
        <v>0</v>
      </c>
      <c r="K201" s="237">
        <v>0</v>
      </c>
      <c r="L201" s="237">
        <v>0</v>
      </c>
      <c r="M201" s="237">
        <v>0</v>
      </c>
      <c r="N201" s="237">
        <v>0</v>
      </c>
      <c r="O201" s="237">
        <v>0</v>
      </c>
      <c r="P201" s="237">
        <v>0</v>
      </c>
      <c r="Q201" s="238">
        <v>0</v>
      </c>
      <c r="R201" s="238">
        <v>0</v>
      </c>
      <c r="S201" s="238">
        <v>0</v>
      </c>
      <c r="T201" s="241">
        <v>0</v>
      </c>
      <c r="U201" s="241">
        <v>0</v>
      </c>
      <c r="V201" s="241">
        <v>0</v>
      </c>
      <c r="W201" s="238">
        <v>0</v>
      </c>
      <c r="X201" s="238">
        <v>0</v>
      </c>
      <c r="Y201" s="238">
        <v>0</v>
      </c>
      <c r="Z201" s="238"/>
      <c r="AA201" s="238"/>
      <c r="AB201" s="238"/>
      <c r="AC201" s="231">
        <v>0</v>
      </c>
    </row>
    <row r="202" spans="1:29" ht="15.75" thickBot="1" x14ac:dyDescent="0.3">
      <c r="A202" s="220" t="str">
        <f t="shared" si="2"/>
        <v>164016</v>
      </c>
      <c r="B202" s="239" t="s">
        <v>342</v>
      </c>
      <c r="C202" s="240" t="s">
        <v>343</v>
      </c>
      <c r="D202" s="87" t="s">
        <v>4</v>
      </c>
      <c r="E202" s="233">
        <v>1589473.47</v>
      </c>
      <c r="F202" s="233">
        <v>1159042.43</v>
      </c>
      <c r="G202" s="233">
        <v>1370421.56</v>
      </c>
      <c r="H202" s="233">
        <v>1326561.03</v>
      </c>
      <c r="I202" s="233">
        <v>1326561.03</v>
      </c>
      <c r="J202" s="233">
        <v>1326561.03</v>
      </c>
      <c r="K202" s="233">
        <v>1672172.53</v>
      </c>
      <c r="L202" s="233">
        <v>1974346.69</v>
      </c>
      <c r="M202" s="233">
        <v>2226389.4500000002</v>
      </c>
      <c r="N202" s="233">
        <v>2073995.56</v>
      </c>
      <c r="O202" s="233">
        <v>2057755.54</v>
      </c>
      <c r="P202" s="233">
        <v>2111977.5299999998</v>
      </c>
      <c r="Q202" s="234">
        <v>1797536.42</v>
      </c>
      <c r="R202" s="234">
        <v>1797536.41</v>
      </c>
      <c r="S202" s="234">
        <v>1520873.95</v>
      </c>
      <c r="T202" s="238">
        <v>1575974.48</v>
      </c>
      <c r="U202" s="238">
        <v>1575974.47</v>
      </c>
      <c r="V202" s="238">
        <v>1575974.47</v>
      </c>
      <c r="W202" s="234">
        <v>1664249.82</v>
      </c>
      <c r="X202" s="234">
        <v>1783697.3</v>
      </c>
      <c r="Y202" s="234">
        <v>2182120.02</v>
      </c>
      <c r="Z202" s="234"/>
      <c r="AA202" s="234"/>
      <c r="AB202" s="234"/>
      <c r="AC202" s="231">
        <v>2182120.02</v>
      </c>
    </row>
    <row r="203" spans="1:29" ht="15.75" thickBot="1" x14ac:dyDescent="0.3">
      <c r="A203" s="220" t="str">
        <f t="shared" si="2"/>
        <v>164017</v>
      </c>
      <c r="B203" s="239" t="s">
        <v>345</v>
      </c>
      <c r="C203" s="240" t="s">
        <v>346</v>
      </c>
      <c r="D203" s="87" t="s">
        <v>4</v>
      </c>
      <c r="E203" s="237">
        <v>0</v>
      </c>
      <c r="F203" s="237">
        <v>0</v>
      </c>
      <c r="G203" s="237">
        <v>0</v>
      </c>
      <c r="H203" s="237">
        <v>0</v>
      </c>
      <c r="I203" s="237">
        <v>0</v>
      </c>
      <c r="J203" s="237">
        <v>0</v>
      </c>
      <c r="K203" s="237">
        <v>0</v>
      </c>
      <c r="L203" s="237">
        <v>0</v>
      </c>
      <c r="M203" s="237">
        <v>0</v>
      </c>
      <c r="N203" s="237">
        <v>0</v>
      </c>
      <c r="O203" s="237">
        <v>0</v>
      </c>
      <c r="P203" s="237">
        <v>0</v>
      </c>
      <c r="Q203" s="238">
        <v>0</v>
      </c>
      <c r="R203" s="238">
        <v>0</v>
      </c>
      <c r="S203" s="238">
        <v>0</v>
      </c>
      <c r="T203" s="234">
        <v>0</v>
      </c>
      <c r="U203" s="234">
        <v>0</v>
      </c>
      <c r="V203" s="234">
        <v>0</v>
      </c>
      <c r="W203" s="238">
        <v>0</v>
      </c>
      <c r="X203" s="238">
        <v>0</v>
      </c>
      <c r="Y203" s="238">
        <v>0</v>
      </c>
      <c r="Z203" s="238"/>
      <c r="AA203" s="238"/>
      <c r="AB203" s="238"/>
      <c r="AC203" s="231">
        <v>0</v>
      </c>
    </row>
    <row r="204" spans="1:29" ht="15.75" thickBot="1" x14ac:dyDescent="0.3">
      <c r="A204" s="220" t="str">
        <f t="shared" si="2"/>
        <v>164021</v>
      </c>
      <c r="B204" s="239" t="s">
        <v>348</v>
      </c>
      <c r="C204" s="240" t="s">
        <v>349</v>
      </c>
      <c r="D204" s="87" t="s">
        <v>4</v>
      </c>
      <c r="E204" s="233">
        <v>1267359.4099999999</v>
      </c>
      <c r="F204" s="233">
        <v>779674.5</v>
      </c>
      <c r="G204" s="233">
        <v>673581.37</v>
      </c>
      <c r="H204" s="233">
        <v>626046.56000000006</v>
      </c>
      <c r="I204" s="233">
        <v>602998.94999999995</v>
      </c>
      <c r="J204" s="233">
        <v>608266.09</v>
      </c>
      <c r="K204" s="233">
        <v>656430.68000000005</v>
      </c>
      <c r="L204" s="233">
        <v>665987.52</v>
      </c>
      <c r="M204" s="233">
        <v>724552.16</v>
      </c>
      <c r="N204" s="233">
        <v>708178.88</v>
      </c>
      <c r="O204" s="233">
        <v>685280.71</v>
      </c>
      <c r="P204" s="233">
        <v>661401.43999999994</v>
      </c>
      <c r="Q204" s="234">
        <v>635232.56000000006</v>
      </c>
      <c r="R204" s="234">
        <v>614132.5</v>
      </c>
      <c r="S204" s="234">
        <v>591427.41</v>
      </c>
      <c r="T204" s="238">
        <v>578541.15</v>
      </c>
      <c r="U204" s="238">
        <v>559983.11</v>
      </c>
      <c r="V204" s="238">
        <v>542076.81999999995</v>
      </c>
      <c r="W204" s="234">
        <v>523192.61</v>
      </c>
      <c r="X204" s="234">
        <v>603546.09</v>
      </c>
      <c r="Y204" s="234">
        <v>676275.12</v>
      </c>
      <c r="Z204" s="234"/>
      <c r="AA204" s="234"/>
      <c r="AB204" s="234"/>
      <c r="AC204" s="231">
        <v>676275.12</v>
      </c>
    </row>
    <row r="205" spans="1:29" ht="15.75" thickBot="1" x14ac:dyDescent="0.3">
      <c r="A205" s="220" t="str">
        <f t="shared" si="2"/>
        <v>164022</v>
      </c>
      <c r="B205" s="239" t="s">
        <v>351</v>
      </c>
      <c r="C205" s="240" t="s">
        <v>352</v>
      </c>
      <c r="D205" s="87" t="s">
        <v>4</v>
      </c>
      <c r="E205" s="233">
        <v>0</v>
      </c>
      <c r="F205" s="233">
        <v>0</v>
      </c>
      <c r="G205" s="233">
        <v>0</v>
      </c>
      <c r="H205" s="233">
        <v>0</v>
      </c>
      <c r="I205" s="233">
        <v>0</v>
      </c>
      <c r="J205" s="233">
        <v>0</v>
      </c>
      <c r="K205" s="233">
        <v>0</v>
      </c>
      <c r="L205" s="233">
        <v>0</v>
      </c>
      <c r="M205" s="233">
        <v>0</v>
      </c>
      <c r="N205" s="233">
        <v>0</v>
      </c>
      <c r="O205" s="233">
        <v>0</v>
      </c>
      <c r="P205" s="233">
        <v>0</v>
      </c>
      <c r="Q205" s="234">
        <v>0</v>
      </c>
      <c r="R205" s="234">
        <v>0</v>
      </c>
      <c r="S205" s="234">
        <v>0</v>
      </c>
      <c r="T205" s="234">
        <v>0</v>
      </c>
      <c r="U205" s="234">
        <v>0</v>
      </c>
      <c r="V205" s="234">
        <v>0</v>
      </c>
      <c r="W205" s="234">
        <v>0</v>
      </c>
      <c r="X205" s="234">
        <v>0</v>
      </c>
      <c r="Y205" s="234">
        <v>0</v>
      </c>
      <c r="Z205" s="234"/>
      <c r="AA205" s="234"/>
      <c r="AB205" s="234"/>
      <c r="AC205" s="231">
        <v>0</v>
      </c>
    </row>
    <row r="206" spans="1:29" ht="15.75" thickBot="1" x14ac:dyDescent="0.3">
      <c r="A206" s="220" t="str">
        <f t="shared" si="2"/>
        <v>164023</v>
      </c>
      <c r="B206" s="239" t="s">
        <v>354</v>
      </c>
      <c r="C206" s="240" t="s">
        <v>355</v>
      </c>
      <c r="D206" s="87" t="s">
        <v>4</v>
      </c>
      <c r="E206" s="237">
        <v>2255550.71</v>
      </c>
      <c r="F206" s="237">
        <v>1070824.51</v>
      </c>
      <c r="G206" s="237">
        <v>650807.6</v>
      </c>
      <c r="H206" s="237">
        <v>628824.43000000005</v>
      </c>
      <c r="I206" s="237">
        <v>855104.26</v>
      </c>
      <c r="J206" s="237">
        <v>936816.7</v>
      </c>
      <c r="K206" s="237">
        <v>1185668.28</v>
      </c>
      <c r="L206" s="237">
        <v>1457490.82</v>
      </c>
      <c r="M206" s="237">
        <v>1560521.08</v>
      </c>
      <c r="N206" s="237">
        <v>1969079.94</v>
      </c>
      <c r="O206" s="237">
        <v>2095571.41</v>
      </c>
      <c r="P206" s="237">
        <v>2052584.65</v>
      </c>
      <c r="Q206" s="238">
        <v>1997804.99</v>
      </c>
      <c r="R206" s="238">
        <v>1446024</v>
      </c>
      <c r="S206" s="238">
        <v>1264477.22</v>
      </c>
      <c r="T206" s="238">
        <v>1370936.71</v>
      </c>
      <c r="U206" s="238">
        <v>1495486.98</v>
      </c>
      <c r="V206" s="238">
        <v>1787744.71</v>
      </c>
      <c r="W206" s="238">
        <v>1747936.86</v>
      </c>
      <c r="X206" s="238">
        <v>1707527.02</v>
      </c>
      <c r="Y206" s="238">
        <v>1642813.63</v>
      </c>
      <c r="Z206" s="238"/>
      <c r="AA206" s="238"/>
      <c r="AB206" s="238"/>
      <c r="AC206" s="231">
        <v>1642813.63</v>
      </c>
    </row>
    <row r="207" spans="1:29" ht="15.75" thickBot="1" x14ac:dyDescent="0.3">
      <c r="A207" s="220" t="str">
        <f t="shared" ref="A207:A270" si="3">RIGHT(C207,6)</f>
        <v>164031</v>
      </c>
      <c r="B207" s="239" t="s">
        <v>3095</v>
      </c>
      <c r="C207" s="240" t="s">
        <v>1471</v>
      </c>
      <c r="D207" s="87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1"/>
    </row>
    <row r="208" spans="1:29" ht="15.75" thickBot="1" x14ac:dyDescent="0.3">
      <c r="A208" s="220" t="str">
        <f t="shared" si="3"/>
        <v>164032</v>
      </c>
      <c r="B208" s="239" t="s">
        <v>357</v>
      </c>
      <c r="C208" s="240" t="s">
        <v>358</v>
      </c>
      <c r="D208" s="87" t="s">
        <v>4</v>
      </c>
      <c r="E208" s="237">
        <v>-12665675.07</v>
      </c>
      <c r="F208" s="237">
        <v>-14813865.99</v>
      </c>
      <c r="G208" s="237">
        <v>-13782447.59</v>
      </c>
      <c r="H208" s="237">
        <v>-12722502.02</v>
      </c>
      <c r="I208" s="237">
        <v>-12055551.380000001</v>
      </c>
      <c r="J208" s="237">
        <v>-11622406.470000001</v>
      </c>
      <c r="K208" s="237">
        <v>-9807606.0899999999</v>
      </c>
      <c r="L208" s="237">
        <v>-6497572.8099999996</v>
      </c>
      <c r="M208" s="237">
        <v>-1073099.57</v>
      </c>
      <c r="N208" s="237">
        <v>0</v>
      </c>
      <c r="O208" s="237">
        <v>-215540</v>
      </c>
      <c r="P208" s="237">
        <v>-1396952.69</v>
      </c>
      <c r="Q208" s="238">
        <v>-2175848.27</v>
      </c>
      <c r="R208" s="238">
        <v>-6111391.5</v>
      </c>
      <c r="S208" s="238">
        <v>-7577146.1200000001</v>
      </c>
      <c r="T208" s="238">
        <v>-7740233.6200000001</v>
      </c>
      <c r="U208" s="238">
        <v>-4345686.6500000004</v>
      </c>
      <c r="V208" s="238">
        <v>-617688.48</v>
      </c>
      <c r="W208" s="238">
        <v>-104694.37</v>
      </c>
      <c r="X208" s="238">
        <v>-104694.37</v>
      </c>
      <c r="Y208" s="238">
        <v>0.01</v>
      </c>
      <c r="Z208" s="238"/>
      <c r="AA208" s="238"/>
      <c r="AB208" s="238"/>
      <c r="AC208" s="231">
        <v>0.01</v>
      </c>
    </row>
    <row r="209" spans="1:29" ht="15.75" thickBot="1" x14ac:dyDescent="0.3">
      <c r="A209" s="220" t="str">
        <f t="shared" si="3"/>
        <v>164038</v>
      </c>
      <c r="B209" s="239" t="s">
        <v>3096</v>
      </c>
      <c r="C209" s="240" t="s">
        <v>3097</v>
      </c>
      <c r="D209" s="87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1"/>
    </row>
    <row r="210" spans="1:29" ht="15.75" thickBot="1" x14ac:dyDescent="0.3">
      <c r="A210" s="220" t="str">
        <f t="shared" si="3"/>
        <v>164040</v>
      </c>
      <c r="B210" s="239" t="s">
        <v>3098</v>
      </c>
      <c r="C210" s="240" t="s">
        <v>3099</v>
      </c>
      <c r="D210" s="8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1"/>
    </row>
    <row r="211" spans="1:29" ht="15.75" thickBot="1" x14ac:dyDescent="0.3">
      <c r="A211" s="220" t="str">
        <f t="shared" si="3"/>
        <v>500132</v>
      </c>
      <c r="B211" s="239" t="s">
        <v>1599</v>
      </c>
      <c r="C211" s="240">
        <v>500132</v>
      </c>
      <c r="D211" s="87"/>
      <c r="E211" s="233">
        <v>14981264</v>
      </c>
      <c r="F211" s="233">
        <v>15125860.939999999</v>
      </c>
      <c r="G211" s="233">
        <v>15695154.01</v>
      </c>
      <c r="H211" s="233">
        <v>16250889.41</v>
      </c>
      <c r="I211" s="233">
        <v>16982382.5</v>
      </c>
      <c r="J211" s="233">
        <v>16386253.92</v>
      </c>
      <c r="K211" s="233">
        <v>15939077.34</v>
      </c>
      <c r="L211" s="233">
        <v>15798648.52</v>
      </c>
      <c r="M211" s="233">
        <v>15488119.49</v>
      </c>
      <c r="N211" s="233">
        <v>15620129.08</v>
      </c>
      <c r="O211" s="233">
        <v>15501084.32</v>
      </c>
      <c r="P211" s="233">
        <v>16428359.91</v>
      </c>
      <c r="Q211" s="234">
        <v>16841808.18</v>
      </c>
      <c r="R211" s="234">
        <v>16978023.120000001</v>
      </c>
      <c r="S211" s="234">
        <v>16746423.42</v>
      </c>
      <c r="T211" s="234">
        <v>17421063.52</v>
      </c>
      <c r="U211" s="234">
        <v>18892408.16</v>
      </c>
      <c r="V211" s="234">
        <v>18193468.100000001</v>
      </c>
      <c r="W211" s="234">
        <v>17379771.789999999</v>
      </c>
      <c r="X211" s="234">
        <v>17303641.949999999</v>
      </c>
      <c r="Y211" s="234">
        <v>17542547.329999998</v>
      </c>
      <c r="Z211" s="234"/>
      <c r="AA211" s="234"/>
      <c r="AB211" s="234"/>
      <c r="AC211" s="231">
        <v>17542547.329999998</v>
      </c>
    </row>
    <row r="212" spans="1:29" ht="15.75" thickBot="1" x14ac:dyDescent="0.3">
      <c r="A212" s="220" t="str">
        <f t="shared" si="3"/>
        <v>154001</v>
      </c>
      <c r="B212" s="239" t="s">
        <v>360</v>
      </c>
      <c r="C212" s="240" t="s">
        <v>361</v>
      </c>
      <c r="D212" s="87" t="s">
        <v>4</v>
      </c>
      <c r="E212" s="237">
        <v>13698939.1</v>
      </c>
      <c r="F212" s="237">
        <v>13879292.68</v>
      </c>
      <c r="G212" s="237">
        <v>14645372.99</v>
      </c>
      <c r="H212" s="237">
        <v>14833533.25</v>
      </c>
      <c r="I212" s="237">
        <v>15591060.73</v>
      </c>
      <c r="J212" s="237">
        <v>15111923.279999999</v>
      </c>
      <c r="K212" s="237">
        <v>14478745.24</v>
      </c>
      <c r="L212" s="237">
        <v>14324181.939999999</v>
      </c>
      <c r="M212" s="237">
        <v>14029405.98</v>
      </c>
      <c r="N212" s="237">
        <v>14001989.960000001</v>
      </c>
      <c r="O212" s="237">
        <v>13927727.98</v>
      </c>
      <c r="P212" s="237">
        <v>14850420.390000001</v>
      </c>
      <c r="Q212" s="238">
        <v>14970129.470000001</v>
      </c>
      <c r="R212" s="238">
        <v>15181541.9</v>
      </c>
      <c r="S212" s="238">
        <v>14989593.109999999</v>
      </c>
      <c r="T212" s="238">
        <v>15569216.039999999</v>
      </c>
      <c r="U212" s="238">
        <v>16868309.09</v>
      </c>
      <c r="V212" s="238">
        <v>16717824.390000001</v>
      </c>
      <c r="W212" s="238">
        <v>15942777.119999999</v>
      </c>
      <c r="X212" s="238">
        <v>15835472</v>
      </c>
      <c r="Y212" s="238">
        <v>16163540.939999999</v>
      </c>
      <c r="Z212" s="238"/>
      <c r="AA212" s="238"/>
      <c r="AB212" s="238"/>
      <c r="AC212" s="231">
        <v>16163540.939999999</v>
      </c>
    </row>
    <row r="213" spans="1:29" ht="15.75" thickBot="1" x14ac:dyDescent="0.3">
      <c r="A213" s="220" t="str">
        <f t="shared" si="3"/>
        <v>154002</v>
      </c>
      <c r="B213" s="239" t="s">
        <v>3100</v>
      </c>
      <c r="C213" s="240" t="s">
        <v>3101</v>
      </c>
      <c r="D213" s="87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1"/>
    </row>
    <row r="214" spans="1:29" ht="15.75" thickBot="1" x14ac:dyDescent="0.3">
      <c r="A214" s="220" t="str">
        <f t="shared" si="3"/>
        <v>154003</v>
      </c>
      <c r="B214" s="239" t="s">
        <v>363</v>
      </c>
      <c r="C214" s="240" t="s">
        <v>364</v>
      </c>
      <c r="D214" s="87" t="s">
        <v>4</v>
      </c>
      <c r="E214" s="237">
        <v>941824.76</v>
      </c>
      <c r="F214" s="237">
        <v>943527.5</v>
      </c>
      <c r="G214" s="237">
        <v>871187.93</v>
      </c>
      <c r="H214" s="237">
        <v>854951.34</v>
      </c>
      <c r="I214" s="237">
        <v>815707.05</v>
      </c>
      <c r="J214" s="237">
        <v>875428.46</v>
      </c>
      <c r="K214" s="237">
        <v>838792.95</v>
      </c>
      <c r="L214" s="237">
        <v>829872.16</v>
      </c>
      <c r="M214" s="237">
        <v>943400.43</v>
      </c>
      <c r="N214" s="237">
        <v>1060739.0900000001</v>
      </c>
      <c r="O214" s="237">
        <v>967132.68</v>
      </c>
      <c r="P214" s="237">
        <v>944229.69</v>
      </c>
      <c r="Q214" s="238">
        <v>1041470.98</v>
      </c>
      <c r="R214" s="238">
        <v>970844.59</v>
      </c>
      <c r="S214" s="238">
        <v>984261.08</v>
      </c>
      <c r="T214" s="238">
        <v>912366.05</v>
      </c>
      <c r="U214" s="238">
        <v>886352.11</v>
      </c>
      <c r="V214" s="238">
        <v>822873.81</v>
      </c>
      <c r="W214" s="238">
        <v>888960.33</v>
      </c>
      <c r="X214" s="238">
        <v>866963.2</v>
      </c>
      <c r="Y214" s="238">
        <v>915956.34</v>
      </c>
      <c r="Z214" s="238"/>
      <c r="AA214" s="238"/>
      <c r="AB214" s="238"/>
      <c r="AC214" s="231">
        <v>915956.34</v>
      </c>
    </row>
    <row r="215" spans="1:29" ht="15.75" thickBot="1" x14ac:dyDescent="0.3">
      <c r="A215" s="220" t="str">
        <f t="shared" si="3"/>
        <v>154005</v>
      </c>
      <c r="B215" s="239" t="s">
        <v>366</v>
      </c>
      <c r="C215" s="240" t="s">
        <v>367</v>
      </c>
      <c r="D215" s="87" t="s">
        <v>4</v>
      </c>
      <c r="E215" s="233">
        <v>0</v>
      </c>
      <c r="F215" s="233">
        <v>0</v>
      </c>
      <c r="G215" s="233">
        <v>0</v>
      </c>
      <c r="H215" s="233">
        <v>0</v>
      </c>
      <c r="I215" s="233">
        <v>0</v>
      </c>
      <c r="J215" s="233">
        <v>0</v>
      </c>
      <c r="K215" s="233">
        <v>0</v>
      </c>
      <c r="L215" s="233">
        <v>0</v>
      </c>
      <c r="M215" s="233">
        <v>0</v>
      </c>
      <c r="N215" s="233">
        <v>0</v>
      </c>
      <c r="O215" s="233">
        <v>0</v>
      </c>
      <c r="P215" s="233">
        <v>0</v>
      </c>
      <c r="Q215" s="234">
        <v>0</v>
      </c>
      <c r="R215" s="234">
        <v>0</v>
      </c>
      <c r="S215" s="234">
        <v>0</v>
      </c>
      <c r="T215" s="234">
        <v>0</v>
      </c>
      <c r="U215" s="234">
        <v>0</v>
      </c>
      <c r="V215" s="234">
        <v>0</v>
      </c>
      <c r="W215" s="234">
        <v>0</v>
      </c>
      <c r="X215" s="234">
        <v>0</v>
      </c>
      <c r="Y215" s="234">
        <v>0</v>
      </c>
      <c r="Z215" s="234"/>
      <c r="AA215" s="234"/>
      <c r="AB215" s="234"/>
      <c r="AC215" s="231">
        <v>0</v>
      </c>
    </row>
    <row r="216" spans="1:29" ht="15.75" thickBot="1" x14ac:dyDescent="0.3">
      <c r="A216" s="220" t="str">
        <f t="shared" si="3"/>
        <v>154007</v>
      </c>
      <c r="B216" s="239" t="s">
        <v>369</v>
      </c>
      <c r="C216" s="240" t="s">
        <v>370</v>
      </c>
      <c r="D216" s="87" t="s">
        <v>4</v>
      </c>
      <c r="E216" s="237">
        <v>0</v>
      </c>
      <c r="F216" s="237">
        <v>0</v>
      </c>
      <c r="G216" s="237">
        <v>0</v>
      </c>
      <c r="H216" s="237">
        <v>0</v>
      </c>
      <c r="I216" s="237">
        <v>0</v>
      </c>
      <c r="J216" s="237">
        <v>0</v>
      </c>
      <c r="K216" s="237">
        <v>0</v>
      </c>
      <c r="L216" s="237">
        <v>0</v>
      </c>
      <c r="M216" s="237">
        <v>0</v>
      </c>
      <c r="N216" s="237">
        <v>0</v>
      </c>
      <c r="O216" s="237">
        <v>0</v>
      </c>
      <c r="P216" s="237">
        <v>0</v>
      </c>
      <c r="Q216" s="238">
        <v>0</v>
      </c>
      <c r="R216" s="238">
        <v>0</v>
      </c>
      <c r="S216" s="238">
        <v>0</v>
      </c>
      <c r="T216" s="238">
        <v>0</v>
      </c>
      <c r="U216" s="238">
        <v>0</v>
      </c>
      <c r="V216" s="238">
        <v>0</v>
      </c>
      <c r="W216" s="238">
        <v>0</v>
      </c>
      <c r="X216" s="238">
        <v>0</v>
      </c>
      <c r="Y216" s="238">
        <v>0</v>
      </c>
      <c r="Z216" s="238"/>
      <c r="AA216" s="238"/>
      <c r="AB216" s="238"/>
      <c r="AC216" s="231">
        <v>0</v>
      </c>
    </row>
    <row r="217" spans="1:29" ht="15.75" thickBot="1" x14ac:dyDescent="0.3">
      <c r="A217" s="220" t="str">
        <f t="shared" si="3"/>
        <v>154009</v>
      </c>
      <c r="B217" s="239" t="s">
        <v>3102</v>
      </c>
      <c r="C217" s="240" t="s">
        <v>3103</v>
      </c>
      <c r="D217" s="87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4"/>
      <c r="R217" s="234"/>
      <c r="S217" s="234"/>
      <c r="T217" s="241"/>
      <c r="U217" s="241"/>
      <c r="V217" s="241"/>
      <c r="W217" s="234"/>
      <c r="X217" s="234"/>
      <c r="Y217" s="234"/>
      <c r="Z217" s="234"/>
      <c r="AA217" s="234"/>
      <c r="AB217" s="234"/>
      <c r="AC217" s="231"/>
    </row>
    <row r="218" spans="1:29" ht="15.75" thickBot="1" x14ac:dyDescent="0.3">
      <c r="A218" s="220" t="str">
        <f t="shared" si="3"/>
        <v>154010</v>
      </c>
      <c r="B218" s="239" t="s">
        <v>372</v>
      </c>
      <c r="C218" s="240" t="s">
        <v>373</v>
      </c>
      <c r="D218" s="87" t="s">
        <v>4</v>
      </c>
      <c r="E218" s="237">
        <v>265234.71000000002</v>
      </c>
      <c r="F218" s="237">
        <v>268283</v>
      </c>
      <c r="G218" s="237">
        <v>174386.74</v>
      </c>
      <c r="H218" s="237">
        <v>281341.5</v>
      </c>
      <c r="I218" s="237">
        <v>310589.76</v>
      </c>
      <c r="J218" s="237">
        <v>156799.45000000001</v>
      </c>
      <c r="K218" s="237">
        <v>289783.44</v>
      </c>
      <c r="L218" s="237">
        <v>311066.98</v>
      </c>
      <c r="M218" s="237">
        <v>195697.22</v>
      </c>
      <c r="N218" s="237">
        <v>263696.15999999997</v>
      </c>
      <c r="O218" s="237">
        <v>307093.84999999998</v>
      </c>
      <c r="P218" s="237">
        <v>111334.87</v>
      </c>
      <c r="Q218" s="238">
        <v>310937.09000000003</v>
      </c>
      <c r="R218" s="238">
        <v>242314.75</v>
      </c>
      <c r="S218" s="238">
        <v>153125.09</v>
      </c>
      <c r="T218" s="238">
        <v>301710.7</v>
      </c>
      <c r="U218" s="238">
        <v>370201.88</v>
      </c>
      <c r="V218" s="238">
        <v>298071.07</v>
      </c>
      <c r="W218" s="238">
        <v>201479.43</v>
      </c>
      <c r="X218" s="238">
        <v>242887.54</v>
      </c>
      <c r="Y218" s="238">
        <v>112473.12</v>
      </c>
      <c r="Z218" s="238"/>
      <c r="AA218" s="238"/>
      <c r="AB218" s="238"/>
      <c r="AC218" s="231">
        <v>112473.12</v>
      </c>
    </row>
    <row r="219" spans="1:29" ht="15.75" thickBot="1" x14ac:dyDescent="0.3">
      <c r="A219" s="220" t="str">
        <f t="shared" si="3"/>
        <v>154013</v>
      </c>
      <c r="B219" s="239" t="s">
        <v>3104</v>
      </c>
      <c r="C219" s="240" t="s">
        <v>3105</v>
      </c>
      <c r="D219" s="8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8"/>
      <c r="R219" s="238"/>
      <c r="S219" s="238"/>
      <c r="T219" s="241"/>
      <c r="U219" s="241"/>
      <c r="V219" s="241"/>
      <c r="W219" s="238"/>
      <c r="X219" s="238"/>
      <c r="Y219" s="238"/>
      <c r="Z219" s="238"/>
      <c r="AA219" s="238"/>
      <c r="AB219" s="238"/>
      <c r="AC219" s="231"/>
    </row>
    <row r="220" spans="1:29" ht="15.75" thickBot="1" x14ac:dyDescent="0.3">
      <c r="A220" s="220" t="str">
        <f t="shared" si="3"/>
        <v>154015</v>
      </c>
      <c r="B220" s="239" t="s">
        <v>3106</v>
      </c>
      <c r="C220" s="240" t="s">
        <v>3107</v>
      </c>
      <c r="D220" s="87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4"/>
      <c r="R220" s="234"/>
      <c r="S220" s="234"/>
      <c r="T220" s="238"/>
      <c r="U220" s="238"/>
      <c r="V220" s="238"/>
      <c r="W220" s="234"/>
      <c r="X220" s="234"/>
      <c r="Y220" s="234"/>
      <c r="Z220" s="234"/>
      <c r="AA220" s="234"/>
      <c r="AB220" s="234"/>
      <c r="AC220" s="231"/>
    </row>
    <row r="221" spans="1:29" ht="15.75" thickBot="1" x14ac:dyDescent="0.3">
      <c r="A221" s="220" t="str">
        <f t="shared" si="3"/>
        <v>154025</v>
      </c>
      <c r="B221" s="239" t="s">
        <v>3108</v>
      </c>
      <c r="C221" s="240" t="s">
        <v>3109</v>
      </c>
      <c r="D221" s="8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8"/>
      <c r="R221" s="238"/>
      <c r="S221" s="238"/>
      <c r="T221" s="234"/>
      <c r="U221" s="234"/>
      <c r="V221" s="234"/>
      <c r="W221" s="238"/>
      <c r="X221" s="238"/>
      <c r="Y221" s="238"/>
      <c r="Z221" s="238"/>
      <c r="AA221" s="238"/>
      <c r="AB221" s="238"/>
      <c r="AC221" s="231"/>
    </row>
    <row r="222" spans="1:29" ht="15.75" thickBot="1" x14ac:dyDescent="0.3">
      <c r="A222" s="220" t="str">
        <f t="shared" si="3"/>
        <v>154038</v>
      </c>
      <c r="B222" s="239" t="s">
        <v>1472</v>
      </c>
      <c r="C222" s="240" t="s">
        <v>1473</v>
      </c>
      <c r="D222" s="87" t="s">
        <v>4</v>
      </c>
      <c r="E222" s="233">
        <v>-182607.87</v>
      </c>
      <c r="F222" s="233">
        <v>-182601.87</v>
      </c>
      <c r="G222" s="233">
        <v>-182601.87</v>
      </c>
      <c r="H222" s="233">
        <v>0</v>
      </c>
      <c r="I222" s="233">
        <v>0</v>
      </c>
      <c r="J222" s="233">
        <v>0</v>
      </c>
      <c r="K222" s="233">
        <v>0</v>
      </c>
      <c r="L222" s="233">
        <v>0</v>
      </c>
      <c r="M222" s="233">
        <v>0</v>
      </c>
      <c r="N222" s="233">
        <v>0</v>
      </c>
      <c r="O222" s="233">
        <v>-55105.36</v>
      </c>
      <c r="P222" s="233">
        <v>0</v>
      </c>
      <c r="Q222" s="234"/>
      <c r="R222" s="234"/>
      <c r="S222" s="234"/>
      <c r="T222" s="238"/>
      <c r="U222" s="238"/>
      <c r="V222" s="238"/>
      <c r="W222" s="234"/>
      <c r="X222" s="234"/>
      <c r="Y222" s="234"/>
      <c r="Z222" s="234"/>
      <c r="AA222" s="234"/>
      <c r="AB222" s="234"/>
      <c r="AC222" s="231"/>
    </row>
    <row r="223" spans="1:29" ht="15.75" thickBot="1" x14ac:dyDescent="0.3">
      <c r="A223" s="220" t="str">
        <f t="shared" si="3"/>
        <v>154039</v>
      </c>
      <c r="B223" s="239" t="s">
        <v>1474</v>
      </c>
      <c r="C223" s="240" t="s">
        <v>375</v>
      </c>
      <c r="D223" s="87" t="s">
        <v>4</v>
      </c>
      <c r="E223" s="233">
        <v>-18671.599999999999</v>
      </c>
      <c r="F223" s="233">
        <v>-18671.599999999999</v>
      </c>
      <c r="G223" s="233">
        <v>-18671.599999999999</v>
      </c>
      <c r="H223" s="233">
        <v>-18671.599999999999</v>
      </c>
      <c r="I223" s="233">
        <v>-18671.599999999999</v>
      </c>
      <c r="J223" s="233">
        <v>-18671.599999999999</v>
      </c>
      <c r="K223" s="233">
        <v>-18671.599999999999</v>
      </c>
      <c r="L223" s="233">
        <v>-5222.6000000000004</v>
      </c>
      <c r="M223" s="233">
        <v>-5222.6000000000004</v>
      </c>
      <c r="N223" s="233">
        <v>-5222.6000000000004</v>
      </c>
      <c r="O223" s="233">
        <v>-5222.6000000000004</v>
      </c>
      <c r="P223" s="233">
        <v>-5222.6000000000004</v>
      </c>
      <c r="Q223" s="234">
        <v>-5222.6000000000004</v>
      </c>
      <c r="R223" s="234">
        <v>-5222.6000000000004</v>
      </c>
      <c r="S223" s="234">
        <v>-5222.6000000000004</v>
      </c>
      <c r="T223" s="234">
        <v>-5222.6000000000004</v>
      </c>
      <c r="U223" s="234">
        <v>-5222.6000000000004</v>
      </c>
      <c r="V223" s="234">
        <v>-5222.6000000000004</v>
      </c>
      <c r="W223" s="234">
        <v>-5222.6000000000004</v>
      </c>
      <c r="X223" s="234">
        <v>-5222.6000000000004</v>
      </c>
      <c r="Y223" s="234">
        <v>-5222.6000000000004</v>
      </c>
      <c r="Z223" s="234"/>
      <c r="AA223" s="234"/>
      <c r="AB223" s="234"/>
      <c r="AC223" s="231">
        <v>-5222.6000000000004</v>
      </c>
    </row>
    <row r="224" spans="1:29" ht="15.75" thickBot="1" x14ac:dyDescent="0.3">
      <c r="A224" s="220" t="str">
        <f t="shared" si="3"/>
        <v>154040</v>
      </c>
      <c r="B224" s="239" t="s">
        <v>377</v>
      </c>
      <c r="C224" s="240" t="s">
        <v>378</v>
      </c>
      <c r="D224" s="87" t="s">
        <v>4</v>
      </c>
      <c r="E224" s="237">
        <v>152276.32999999999</v>
      </c>
      <c r="F224" s="237">
        <v>110205.77</v>
      </c>
      <c r="G224" s="237">
        <v>80115.850000000006</v>
      </c>
      <c r="H224" s="237">
        <v>174587.08</v>
      </c>
      <c r="I224" s="237">
        <v>161116.84</v>
      </c>
      <c r="J224" s="237">
        <v>146992.24</v>
      </c>
      <c r="K224" s="237">
        <v>240581.12</v>
      </c>
      <c r="L224" s="237">
        <v>229494.24</v>
      </c>
      <c r="M224" s="237">
        <v>217364.64</v>
      </c>
      <c r="N224" s="237">
        <v>193850.23999999999</v>
      </c>
      <c r="O224" s="237">
        <v>166845.92000000001</v>
      </c>
      <c r="P224" s="237">
        <v>244378.47</v>
      </c>
      <c r="Q224" s="238">
        <v>210905.03</v>
      </c>
      <c r="R224" s="238">
        <v>174260.87</v>
      </c>
      <c r="S224" s="238">
        <v>146745.82999999999</v>
      </c>
      <c r="T224" s="238">
        <v>130253.83</v>
      </c>
      <c r="U224" s="238">
        <v>223885.06</v>
      </c>
      <c r="V224" s="238">
        <v>212649.22</v>
      </c>
      <c r="W224" s="238">
        <v>202434.82</v>
      </c>
      <c r="X224" s="238">
        <v>192050.18</v>
      </c>
      <c r="Y224" s="238">
        <v>181325.06</v>
      </c>
      <c r="Z224" s="238"/>
      <c r="AA224" s="238"/>
      <c r="AB224" s="238"/>
      <c r="AC224" s="231">
        <v>181325.06</v>
      </c>
    </row>
    <row r="225" spans="1:29" ht="15.75" thickBot="1" x14ac:dyDescent="0.3">
      <c r="A225" s="220" t="str">
        <f t="shared" si="3"/>
        <v>154042</v>
      </c>
      <c r="B225" s="239" t="s">
        <v>3110</v>
      </c>
      <c r="C225" s="240" t="s">
        <v>3111</v>
      </c>
      <c r="D225" s="87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1"/>
    </row>
    <row r="226" spans="1:29" ht="15.75" thickBot="1" x14ac:dyDescent="0.3">
      <c r="A226" s="220" t="str">
        <f t="shared" si="3"/>
        <v>154048</v>
      </c>
      <c r="B226" s="239" t="s">
        <v>3112</v>
      </c>
      <c r="C226" s="240" t="s">
        <v>3113</v>
      </c>
      <c r="D226" s="8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1"/>
    </row>
    <row r="227" spans="1:29" ht="15.75" thickBot="1" x14ac:dyDescent="0.3">
      <c r="A227" s="220" t="str">
        <f t="shared" si="3"/>
        <v>154050</v>
      </c>
      <c r="B227" s="239" t="s">
        <v>380</v>
      </c>
      <c r="C227" s="240" t="s">
        <v>381</v>
      </c>
      <c r="D227" s="87" t="s">
        <v>4</v>
      </c>
      <c r="E227" s="233">
        <v>31312.87</v>
      </c>
      <c r="F227" s="233">
        <v>31312.87</v>
      </c>
      <c r="G227" s="233">
        <v>31312.87</v>
      </c>
      <c r="H227" s="233">
        <v>31312.87</v>
      </c>
      <c r="I227" s="233">
        <v>31312.87</v>
      </c>
      <c r="J227" s="233">
        <v>31312.87</v>
      </c>
      <c r="K227" s="233">
        <v>31312.87</v>
      </c>
      <c r="L227" s="233">
        <v>31312.87</v>
      </c>
      <c r="M227" s="233">
        <v>31312.87</v>
      </c>
      <c r="N227" s="233">
        <v>31312.87</v>
      </c>
      <c r="O227" s="233">
        <v>31312.87</v>
      </c>
      <c r="P227" s="233">
        <v>45777.48</v>
      </c>
      <c r="Q227" s="234">
        <v>45777.48</v>
      </c>
      <c r="R227" s="234">
        <v>45777.48</v>
      </c>
      <c r="S227" s="234">
        <v>45777.48</v>
      </c>
      <c r="T227" s="234">
        <v>45777.48</v>
      </c>
      <c r="U227" s="234">
        <v>45777.48</v>
      </c>
      <c r="V227" s="234">
        <v>45777.48</v>
      </c>
      <c r="W227" s="234">
        <v>45777.48</v>
      </c>
      <c r="X227" s="234">
        <v>45777.48</v>
      </c>
      <c r="Y227" s="234">
        <v>45777.48</v>
      </c>
      <c r="Z227" s="234"/>
      <c r="AA227" s="234"/>
      <c r="AB227" s="234"/>
      <c r="AC227" s="231">
        <v>45777.48</v>
      </c>
    </row>
    <row r="228" spans="1:29" ht="15.75" thickBot="1" x14ac:dyDescent="0.3">
      <c r="A228" s="220" t="str">
        <f t="shared" si="3"/>
        <v>154071</v>
      </c>
      <c r="B228" s="239" t="s">
        <v>383</v>
      </c>
      <c r="C228" s="240" t="s">
        <v>384</v>
      </c>
      <c r="D228" s="87" t="s">
        <v>4</v>
      </c>
      <c r="E228" s="237">
        <v>13066.38</v>
      </c>
      <c r="F228" s="237">
        <v>12515.21</v>
      </c>
      <c r="G228" s="237">
        <v>12963.62</v>
      </c>
      <c r="H228" s="237">
        <v>11176.93</v>
      </c>
      <c r="I228" s="237">
        <v>10422.84</v>
      </c>
      <c r="J228" s="237">
        <v>5620.94</v>
      </c>
      <c r="K228" s="237">
        <v>7108.52</v>
      </c>
      <c r="L228" s="237">
        <v>7014.98</v>
      </c>
      <c r="M228" s="237">
        <v>5415.87</v>
      </c>
      <c r="N228" s="237">
        <v>3856.04</v>
      </c>
      <c r="O228" s="237">
        <v>40575.07</v>
      </c>
      <c r="P228" s="237">
        <v>77061.990000000005</v>
      </c>
      <c r="Q228" s="238">
        <v>91129.89</v>
      </c>
      <c r="R228" s="238">
        <v>138766.15</v>
      </c>
      <c r="S228" s="238">
        <v>164179.72</v>
      </c>
      <c r="T228" s="238">
        <v>192077.11</v>
      </c>
      <c r="U228" s="238">
        <v>212020.85</v>
      </c>
      <c r="V228" s="238">
        <v>10280.1</v>
      </c>
      <c r="W228" s="238">
        <v>10832.85</v>
      </c>
      <c r="X228" s="238">
        <v>9144.06</v>
      </c>
      <c r="Y228" s="238">
        <v>11920.69</v>
      </c>
      <c r="Z228" s="238"/>
      <c r="AA228" s="238"/>
      <c r="AB228" s="238"/>
      <c r="AC228" s="231">
        <v>11920.69</v>
      </c>
    </row>
    <row r="229" spans="1:29" ht="15.75" thickBot="1" x14ac:dyDescent="0.3">
      <c r="A229" s="220" t="str">
        <f t="shared" si="3"/>
        <v>154073</v>
      </c>
      <c r="B229" s="239" t="s">
        <v>386</v>
      </c>
      <c r="C229" s="240" t="s">
        <v>387</v>
      </c>
      <c r="D229" s="87" t="s">
        <v>4</v>
      </c>
      <c r="E229" s="233">
        <v>79889.320000000007</v>
      </c>
      <c r="F229" s="233">
        <v>81997.38</v>
      </c>
      <c r="G229" s="233">
        <v>81087.48</v>
      </c>
      <c r="H229" s="233">
        <v>82658.039999999994</v>
      </c>
      <c r="I229" s="233">
        <v>80844.009999999995</v>
      </c>
      <c r="J229" s="233">
        <v>76848.28</v>
      </c>
      <c r="K229" s="233">
        <v>71424.800000000003</v>
      </c>
      <c r="L229" s="233">
        <v>70927.95</v>
      </c>
      <c r="M229" s="233">
        <v>70745.08</v>
      </c>
      <c r="N229" s="233">
        <v>69907.320000000007</v>
      </c>
      <c r="O229" s="233">
        <v>120723.91</v>
      </c>
      <c r="P229" s="233">
        <v>160379.62</v>
      </c>
      <c r="Q229" s="234">
        <v>176680.84</v>
      </c>
      <c r="R229" s="234">
        <v>229739.98</v>
      </c>
      <c r="S229" s="234">
        <v>267963.71000000002</v>
      </c>
      <c r="T229" s="234">
        <v>274884.90999999997</v>
      </c>
      <c r="U229" s="234">
        <v>291084.28999999998</v>
      </c>
      <c r="V229" s="234">
        <v>91214.63</v>
      </c>
      <c r="W229" s="234">
        <v>92732.36</v>
      </c>
      <c r="X229" s="234">
        <v>116570.09</v>
      </c>
      <c r="Y229" s="234">
        <v>116776.3</v>
      </c>
      <c r="Z229" s="234"/>
      <c r="AA229" s="234"/>
      <c r="AB229" s="234"/>
      <c r="AC229" s="231">
        <v>116776.3</v>
      </c>
    </row>
    <row r="230" spans="1:29" ht="15.75" thickBot="1" x14ac:dyDescent="0.3">
      <c r="A230" s="220" t="str">
        <f t="shared" si="3"/>
        <v>154085</v>
      </c>
      <c r="B230" s="239" t="s">
        <v>389</v>
      </c>
      <c r="C230" s="240" t="s">
        <v>390</v>
      </c>
      <c r="D230" s="87" t="s">
        <v>4</v>
      </c>
      <c r="E230" s="237">
        <v>0</v>
      </c>
      <c r="F230" s="237">
        <v>0</v>
      </c>
      <c r="G230" s="237">
        <v>0</v>
      </c>
      <c r="H230" s="237">
        <v>0</v>
      </c>
      <c r="I230" s="237">
        <v>0</v>
      </c>
      <c r="J230" s="237">
        <v>0</v>
      </c>
      <c r="K230" s="237">
        <v>0</v>
      </c>
      <c r="L230" s="237">
        <v>0</v>
      </c>
      <c r="M230" s="237">
        <v>0</v>
      </c>
      <c r="N230" s="237">
        <v>0</v>
      </c>
      <c r="O230" s="237">
        <v>0</v>
      </c>
      <c r="P230" s="237">
        <v>0</v>
      </c>
      <c r="Q230" s="238">
        <v>0</v>
      </c>
      <c r="R230" s="238">
        <v>0</v>
      </c>
      <c r="S230" s="238">
        <v>0</v>
      </c>
      <c r="T230" s="238">
        <v>0</v>
      </c>
      <c r="U230" s="238">
        <v>0</v>
      </c>
      <c r="V230" s="238">
        <v>0</v>
      </c>
      <c r="W230" s="238">
        <v>0</v>
      </c>
      <c r="X230" s="238">
        <v>0</v>
      </c>
      <c r="Y230" s="238">
        <v>0</v>
      </c>
      <c r="Z230" s="238"/>
      <c r="AA230" s="238"/>
      <c r="AB230" s="238"/>
      <c r="AC230" s="231">
        <v>0</v>
      </c>
    </row>
    <row r="231" spans="1:29" ht="15.75" thickBot="1" x14ac:dyDescent="0.3">
      <c r="A231" s="220" t="str">
        <f t="shared" si="3"/>
        <v>154666</v>
      </c>
      <c r="B231" s="239" t="s">
        <v>392</v>
      </c>
      <c r="C231" s="240" t="s">
        <v>393</v>
      </c>
      <c r="D231" s="87" t="s">
        <v>4</v>
      </c>
      <c r="E231" s="233">
        <v>0</v>
      </c>
      <c r="F231" s="233">
        <v>0</v>
      </c>
      <c r="G231" s="233">
        <v>0</v>
      </c>
      <c r="H231" s="233">
        <v>0</v>
      </c>
      <c r="I231" s="233">
        <v>0</v>
      </c>
      <c r="J231" s="233">
        <v>0</v>
      </c>
      <c r="K231" s="233">
        <v>0</v>
      </c>
      <c r="L231" s="233">
        <v>0</v>
      </c>
      <c r="M231" s="233">
        <v>0</v>
      </c>
      <c r="N231" s="233">
        <v>0</v>
      </c>
      <c r="O231" s="233">
        <v>0</v>
      </c>
      <c r="P231" s="233">
        <v>0</v>
      </c>
      <c r="Q231" s="234">
        <v>0</v>
      </c>
      <c r="R231" s="234">
        <v>0</v>
      </c>
      <c r="S231" s="234">
        <v>0</v>
      </c>
      <c r="T231" s="234">
        <v>0</v>
      </c>
      <c r="U231" s="234">
        <v>0</v>
      </c>
      <c r="V231" s="234">
        <v>0</v>
      </c>
      <c r="W231" s="234">
        <v>0</v>
      </c>
      <c r="X231" s="234">
        <v>0</v>
      </c>
      <c r="Y231" s="234">
        <v>0</v>
      </c>
      <c r="Z231" s="234"/>
      <c r="AA231" s="234"/>
      <c r="AB231" s="234"/>
      <c r="AC231" s="231">
        <v>0</v>
      </c>
    </row>
    <row r="232" spans="1:29" ht="15.75" thickBot="1" x14ac:dyDescent="0.3">
      <c r="A232" s="220" t="str">
        <f t="shared" si="3"/>
        <v>163001</v>
      </c>
      <c r="B232" s="239" t="s">
        <v>3114</v>
      </c>
      <c r="C232" s="240" t="s">
        <v>3115</v>
      </c>
      <c r="D232" s="8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1"/>
    </row>
    <row r="233" spans="1:29" ht="15.75" thickBot="1" x14ac:dyDescent="0.3">
      <c r="A233" s="220" t="str">
        <f t="shared" si="3"/>
        <v>163002</v>
      </c>
      <c r="B233" s="239" t="s">
        <v>395</v>
      </c>
      <c r="C233" s="240" t="s">
        <v>396</v>
      </c>
      <c r="D233" s="87" t="s">
        <v>4</v>
      </c>
      <c r="E233" s="233">
        <v>0</v>
      </c>
      <c r="F233" s="233">
        <v>0</v>
      </c>
      <c r="G233" s="233">
        <v>0</v>
      </c>
      <c r="H233" s="233">
        <v>0</v>
      </c>
      <c r="I233" s="233">
        <v>0</v>
      </c>
      <c r="J233" s="233">
        <v>0</v>
      </c>
      <c r="K233" s="233">
        <v>0</v>
      </c>
      <c r="L233" s="233">
        <v>0</v>
      </c>
      <c r="M233" s="233">
        <v>0</v>
      </c>
      <c r="N233" s="233">
        <v>0</v>
      </c>
      <c r="O233" s="233">
        <v>0</v>
      </c>
      <c r="P233" s="233">
        <v>0</v>
      </c>
      <c r="Q233" s="234">
        <v>0</v>
      </c>
      <c r="R233" s="234">
        <v>0</v>
      </c>
      <c r="S233" s="234">
        <v>0</v>
      </c>
      <c r="T233" s="234">
        <v>0</v>
      </c>
      <c r="U233" s="234">
        <v>0</v>
      </c>
      <c r="V233" s="234">
        <v>0</v>
      </c>
      <c r="W233" s="234">
        <v>0</v>
      </c>
      <c r="X233" s="234">
        <v>0</v>
      </c>
      <c r="Y233" s="234">
        <v>0</v>
      </c>
      <c r="Z233" s="234"/>
      <c r="AA233" s="234"/>
      <c r="AB233" s="234"/>
      <c r="AC233" s="231">
        <v>0</v>
      </c>
    </row>
    <row r="234" spans="1:29" ht="15.75" thickBot="1" x14ac:dyDescent="0.3">
      <c r="A234" s="220" t="str">
        <f t="shared" si="3"/>
        <v>163003</v>
      </c>
      <c r="B234" s="239" t="s">
        <v>398</v>
      </c>
      <c r="C234" s="240" t="s">
        <v>399</v>
      </c>
      <c r="D234" s="87" t="s">
        <v>4</v>
      </c>
      <c r="E234" s="237">
        <v>0</v>
      </c>
      <c r="F234" s="237">
        <v>0</v>
      </c>
      <c r="G234" s="237">
        <v>0</v>
      </c>
      <c r="H234" s="237">
        <v>0</v>
      </c>
      <c r="I234" s="237">
        <v>0</v>
      </c>
      <c r="J234" s="237">
        <v>0</v>
      </c>
      <c r="K234" s="237">
        <v>0</v>
      </c>
      <c r="L234" s="237">
        <v>0</v>
      </c>
      <c r="M234" s="237">
        <v>0</v>
      </c>
      <c r="N234" s="237">
        <v>0</v>
      </c>
      <c r="O234" s="237">
        <v>0</v>
      </c>
      <c r="P234" s="237">
        <v>0</v>
      </c>
      <c r="Q234" s="238">
        <v>0</v>
      </c>
      <c r="R234" s="238">
        <v>0</v>
      </c>
      <c r="S234" s="238">
        <v>0</v>
      </c>
      <c r="T234" s="238">
        <v>0</v>
      </c>
      <c r="U234" s="238">
        <v>0</v>
      </c>
      <c r="V234" s="238">
        <v>0</v>
      </c>
      <c r="W234" s="238">
        <v>0</v>
      </c>
      <c r="X234" s="238">
        <v>0</v>
      </c>
      <c r="Y234" s="238">
        <v>0</v>
      </c>
      <c r="Z234" s="238"/>
      <c r="AA234" s="238"/>
      <c r="AB234" s="238"/>
      <c r="AC234" s="231">
        <v>0</v>
      </c>
    </row>
    <row r="235" spans="1:29" ht="15.75" thickBot="1" x14ac:dyDescent="0.3">
      <c r="A235" s="220" t="str">
        <f t="shared" si="3"/>
        <v>500196</v>
      </c>
      <c r="B235" s="239" t="s">
        <v>3116</v>
      </c>
      <c r="C235" s="240">
        <v>500196</v>
      </c>
      <c r="D235" s="87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4"/>
      <c r="R235" s="234"/>
      <c r="S235" s="234"/>
      <c r="T235" s="241"/>
      <c r="U235" s="241"/>
      <c r="V235" s="241"/>
      <c r="W235" s="234"/>
      <c r="X235" s="234"/>
      <c r="Y235" s="234"/>
      <c r="Z235" s="234"/>
      <c r="AA235" s="234"/>
      <c r="AB235" s="234"/>
      <c r="AC235" s="231"/>
    </row>
    <row r="236" spans="1:29" ht="15.75" thickBot="1" x14ac:dyDescent="0.3">
      <c r="A236" s="220" t="str">
        <f t="shared" si="3"/>
        <v>166001</v>
      </c>
      <c r="B236" s="239" t="s">
        <v>3117</v>
      </c>
      <c r="C236" s="240" t="s">
        <v>3118</v>
      </c>
      <c r="D236" s="8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1"/>
    </row>
    <row r="237" spans="1:29" ht="15.75" thickBot="1" x14ac:dyDescent="0.3">
      <c r="A237" s="220" t="str">
        <f t="shared" si="3"/>
        <v>001104</v>
      </c>
      <c r="B237" s="239" t="s">
        <v>3119</v>
      </c>
      <c r="C237" s="240">
        <v>5001104</v>
      </c>
      <c r="D237" s="8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8"/>
      <c r="R237" s="238"/>
      <c r="S237" s="238"/>
      <c r="T237" s="241"/>
      <c r="U237" s="241"/>
      <c r="V237" s="241"/>
      <c r="W237" s="238"/>
      <c r="X237" s="238"/>
      <c r="Y237" s="238"/>
      <c r="Z237" s="238"/>
      <c r="AA237" s="238"/>
      <c r="AB237" s="238"/>
      <c r="AC237" s="231"/>
    </row>
    <row r="238" spans="1:29" ht="15.75" thickBot="1" x14ac:dyDescent="0.3">
      <c r="A238" s="220" t="str">
        <f t="shared" si="3"/>
        <v>143999</v>
      </c>
      <c r="B238" s="239" t="s">
        <v>2440</v>
      </c>
      <c r="C238" s="240" t="s">
        <v>3120</v>
      </c>
      <c r="D238" s="87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4"/>
      <c r="R238" s="234"/>
      <c r="S238" s="234"/>
      <c r="T238" s="238"/>
      <c r="U238" s="238"/>
      <c r="V238" s="238"/>
      <c r="W238" s="234"/>
      <c r="X238" s="234"/>
      <c r="Y238" s="234"/>
      <c r="Z238" s="234"/>
      <c r="AA238" s="234"/>
      <c r="AB238" s="234"/>
      <c r="AC238" s="231"/>
    </row>
    <row r="239" spans="1:29" ht="15.75" thickBot="1" x14ac:dyDescent="0.3">
      <c r="A239" s="220" t="str">
        <f t="shared" si="3"/>
        <v>001103</v>
      </c>
      <c r="B239" s="239" t="s">
        <v>3121</v>
      </c>
      <c r="C239" s="240">
        <v>5001103</v>
      </c>
      <c r="D239" s="8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8"/>
      <c r="R239" s="238"/>
      <c r="S239" s="238"/>
      <c r="T239" s="234"/>
      <c r="U239" s="234"/>
      <c r="V239" s="234"/>
      <c r="W239" s="238"/>
      <c r="X239" s="238"/>
      <c r="Y239" s="238"/>
      <c r="Z239" s="238"/>
      <c r="AA239" s="238"/>
      <c r="AB239" s="238"/>
      <c r="AC239" s="231"/>
    </row>
    <row r="240" spans="1:29" ht="15.75" thickBot="1" x14ac:dyDescent="0.3">
      <c r="A240" s="220" t="str">
        <f t="shared" si="3"/>
        <v>190100</v>
      </c>
      <c r="B240" s="239" t="s">
        <v>3122</v>
      </c>
      <c r="C240" s="240" t="s">
        <v>3123</v>
      </c>
      <c r="D240" s="87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4"/>
      <c r="R240" s="234"/>
      <c r="S240" s="234"/>
      <c r="T240" s="238"/>
      <c r="U240" s="238"/>
      <c r="V240" s="238"/>
      <c r="W240" s="234"/>
      <c r="X240" s="234"/>
      <c r="Y240" s="234"/>
      <c r="Z240" s="234"/>
      <c r="AA240" s="234"/>
      <c r="AB240" s="234"/>
      <c r="AC240" s="231"/>
    </row>
    <row r="241" spans="1:29" ht="15.75" thickBot="1" x14ac:dyDescent="0.3">
      <c r="A241" s="220" t="str">
        <f t="shared" si="3"/>
        <v>190102</v>
      </c>
      <c r="B241" s="239" t="s">
        <v>3124</v>
      </c>
      <c r="C241" s="240" t="s">
        <v>3125</v>
      </c>
      <c r="D241" s="87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4"/>
      <c r="R241" s="234"/>
      <c r="S241" s="234"/>
      <c r="T241" s="234"/>
      <c r="U241" s="234"/>
      <c r="V241" s="234"/>
      <c r="W241" s="234"/>
      <c r="X241" s="234"/>
      <c r="Y241" s="234"/>
      <c r="Z241" s="234"/>
      <c r="AA241" s="234"/>
      <c r="AB241" s="234"/>
      <c r="AC241" s="231"/>
    </row>
    <row r="242" spans="1:29" ht="15.75" thickBot="1" x14ac:dyDescent="0.3">
      <c r="A242" s="220" t="str">
        <f t="shared" si="3"/>
        <v>500128</v>
      </c>
      <c r="B242" s="239" t="s">
        <v>1600</v>
      </c>
      <c r="C242" s="240">
        <v>500128</v>
      </c>
      <c r="D242" s="87"/>
      <c r="E242" s="237">
        <v>27102985.649999999</v>
      </c>
      <c r="F242" s="237">
        <v>25641004.370000001</v>
      </c>
      <c r="G242" s="237">
        <v>19473971.109999999</v>
      </c>
      <c r="H242" s="237">
        <v>20485216.289999999</v>
      </c>
      <c r="I242" s="237">
        <v>18276966.780000001</v>
      </c>
      <c r="J242" s="237">
        <v>18259406.539999999</v>
      </c>
      <c r="K242" s="237">
        <v>21033322.16</v>
      </c>
      <c r="L242" s="237">
        <v>21012638.100000001</v>
      </c>
      <c r="M242" s="237">
        <v>17518858.739999998</v>
      </c>
      <c r="N242" s="237">
        <v>22348042.789999999</v>
      </c>
      <c r="O242" s="237">
        <v>36406254.039999999</v>
      </c>
      <c r="P242" s="237">
        <v>33258173.010000002</v>
      </c>
      <c r="Q242" s="238">
        <v>34005504.710000001</v>
      </c>
      <c r="R242" s="238">
        <v>32486615.27</v>
      </c>
      <c r="S242" s="238">
        <v>26290288.59</v>
      </c>
      <c r="T242" s="238">
        <v>26820144.879999999</v>
      </c>
      <c r="U242" s="238">
        <v>25240930.73</v>
      </c>
      <c r="V242" s="238">
        <v>20286838.16</v>
      </c>
      <c r="W242" s="238">
        <v>23122539.489999998</v>
      </c>
      <c r="X242" s="238">
        <v>23123506.649999999</v>
      </c>
      <c r="Y242" s="238">
        <v>20235085.440000001</v>
      </c>
      <c r="Z242" s="238"/>
      <c r="AA242" s="238"/>
      <c r="AB242" s="238"/>
      <c r="AC242" s="231">
        <v>20235085.440000001</v>
      </c>
    </row>
    <row r="243" spans="1:29" ht="15.75" thickBot="1" x14ac:dyDescent="0.3">
      <c r="A243" s="220" t="str">
        <f t="shared" si="3"/>
        <v>500133</v>
      </c>
      <c r="B243" s="239" t="s">
        <v>1601</v>
      </c>
      <c r="C243" s="240">
        <v>500133</v>
      </c>
      <c r="D243" s="87"/>
      <c r="E243" s="233">
        <v>22487859.859999999</v>
      </c>
      <c r="F243" s="233">
        <v>20377854.359999999</v>
      </c>
      <c r="G243" s="233">
        <v>13895071.359999999</v>
      </c>
      <c r="H243" s="233">
        <v>14654629.5</v>
      </c>
      <c r="I243" s="233">
        <v>12396319.560000001</v>
      </c>
      <c r="J243" s="233">
        <v>6560191.46</v>
      </c>
      <c r="K243" s="233">
        <v>9968072.3499999996</v>
      </c>
      <c r="L243" s="233">
        <v>9909583.9100000001</v>
      </c>
      <c r="M243" s="233">
        <v>7002353.6699999999</v>
      </c>
      <c r="N243" s="233">
        <v>11950882.33</v>
      </c>
      <c r="O243" s="233">
        <v>26248812.120000001</v>
      </c>
      <c r="P243" s="233">
        <v>23150710.550000001</v>
      </c>
      <c r="Q243" s="234">
        <v>23337198.739999998</v>
      </c>
      <c r="R243" s="234">
        <v>21328969.719999999</v>
      </c>
      <c r="S243" s="234">
        <v>14487076.119999999</v>
      </c>
      <c r="T243" s="234">
        <v>14820970.68</v>
      </c>
      <c r="U243" s="234">
        <v>12918290.09</v>
      </c>
      <c r="V243" s="234">
        <v>7826969.5599999996</v>
      </c>
      <c r="W243" s="234">
        <v>11015960.84</v>
      </c>
      <c r="X243" s="234">
        <v>10987547.99</v>
      </c>
      <c r="Y243" s="234">
        <v>8077793.1500000004</v>
      </c>
      <c r="Z243" s="234"/>
      <c r="AA243" s="234"/>
      <c r="AB243" s="234"/>
      <c r="AC243" s="231">
        <v>8077793.1500000004</v>
      </c>
    </row>
    <row r="244" spans="1:29" ht="15.75" thickBot="1" x14ac:dyDescent="0.3">
      <c r="A244" s="220" t="str">
        <f t="shared" si="3"/>
        <v>165001</v>
      </c>
      <c r="B244" s="239" t="s">
        <v>3126</v>
      </c>
      <c r="C244" s="240" t="s">
        <v>3127</v>
      </c>
      <c r="D244" s="8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1"/>
    </row>
    <row r="245" spans="1:29" ht="15.75" thickBot="1" x14ac:dyDescent="0.3">
      <c r="A245" s="220" t="str">
        <f t="shared" si="3"/>
        <v>165008</v>
      </c>
      <c r="B245" s="239" t="s">
        <v>401</v>
      </c>
      <c r="C245" s="240" t="s">
        <v>402</v>
      </c>
      <c r="D245" s="87" t="s">
        <v>4</v>
      </c>
      <c r="E245" s="233">
        <v>266353.90000000002</v>
      </c>
      <c r="F245" s="233">
        <v>280309.74</v>
      </c>
      <c r="G245" s="233">
        <v>212895.13</v>
      </c>
      <c r="H245" s="233">
        <v>130543.09</v>
      </c>
      <c r="I245" s="233">
        <v>83935.679999999993</v>
      </c>
      <c r="J245" s="233">
        <v>0</v>
      </c>
      <c r="K245" s="233">
        <v>0</v>
      </c>
      <c r="L245" s="233">
        <v>2193.75</v>
      </c>
      <c r="M245" s="233">
        <v>8369.44</v>
      </c>
      <c r="N245" s="233">
        <v>23821.25</v>
      </c>
      <c r="O245" s="233">
        <v>53324</v>
      </c>
      <c r="P245" s="233">
        <v>65258.95</v>
      </c>
      <c r="Q245" s="234">
        <v>85163.42</v>
      </c>
      <c r="R245" s="234">
        <v>51254.51</v>
      </c>
      <c r="S245" s="234">
        <v>76583.34</v>
      </c>
      <c r="T245" s="234">
        <v>11041.67</v>
      </c>
      <c r="U245" s="234">
        <v>1780.49</v>
      </c>
      <c r="V245" s="234">
        <v>2849.93</v>
      </c>
      <c r="W245" s="234">
        <v>1250</v>
      </c>
      <c r="X245" s="234">
        <v>216.67</v>
      </c>
      <c r="Y245" s="234">
        <v>0</v>
      </c>
      <c r="Z245" s="234"/>
      <c r="AA245" s="234"/>
      <c r="AB245" s="234"/>
      <c r="AC245" s="231">
        <v>0</v>
      </c>
    </row>
    <row r="246" spans="1:29" ht="15.75" thickBot="1" x14ac:dyDescent="0.3">
      <c r="A246" s="220" t="str">
        <f t="shared" si="3"/>
        <v>165009</v>
      </c>
      <c r="B246" s="239" t="s">
        <v>404</v>
      </c>
      <c r="C246" s="240" t="s">
        <v>405</v>
      </c>
      <c r="D246" s="87" t="s">
        <v>4</v>
      </c>
      <c r="E246" s="237">
        <v>0</v>
      </c>
      <c r="F246" s="237">
        <v>0</v>
      </c>
      <c r="G246" s="237">
        <v>0</v>
      </c>
      <c r="H246" s="237">
        <v>0</v>
      </c>
      <c r="I246" s="237">
        <v>0</v>
      </c>
      <c r="J246" s="237">
        <v>0</v>
      </c>
      <c r="K246" s="237">
        <v>0</v>
      </c>
      <c r="L246" s="237">
        <v>0</v>
      </c>
      <c r="M246" s="237">
        <v>0</v>
      </c>
      <c r="N246" s="237">
        <v>0</v>
      </c>
      <c r="O246" s="237">
        <v>0</v>
      </c>
      <c r="P246" s="237">
        <v>0</v>
      </c>
      <c r="Q246" s="238">
        <v>0</v>
      </c>
      <c r="R246" s="238">
        <v>0</v>
      </c>
      <c r="S246" s="238">
        <v>0</v>
      </c>
      <c r="T246" s="238">
        <v>0</v>
      </c>
      <c r="U246" s="238">
        <v>0</v>
      </c>
      <c r="V246" s="238">
        <v>0</v>
      </c>
      <c r="W246" s="238">
        <v>0</v>
      </c>
      <c r="X246" s="238">
        <v>0</v>
      </c>
      <c r="Y246" s="238">
        <v>0</v>
      </c>
      <c r="Z246" s="238"/>
      <c r="AA246" s="238"/>
      <c r="AB246" s="238"/>
      <c r="AC246" s="231">
        <v>0</v>
      </c>
    </row>
    <row r="247" spans="1:29" ht="15.75" thickBot="1" x14ac:dyDescent="0.3">
      <c r="A247" s="220" t="str">
        <f t="shared" si="3"/>
        <v>165010</v>
      </c>
      <c r="B247" s="239" t="s">
        <v>407</v>
      </c>
      <c r="C247" s="240" t="s">
        <v>408</v>
      </c>
      <c r="D247" s="87" t="s">
        <v>4</v>
      </c>
      <c r="E247" s="233">
        <v>0</v>
      </c>
      <c r="F247" s="233">
        <v>0</v>
      </c>
      <c r="G247" s="233">
        <v>0</v>
      </c>
      <c r="H247" s="233">
        <v>0</v>
      </c>
      <c r="I247" s="233">
        <v>0</v>
      </c>
      <c r="J247" s="233">
        <v>0</v>
      </c>
      <c r="K247" s="233">
        <v>0</v>
      </c>
      <c r="L247" s="233">
        <v>0</v>
      </c>
      <c r="M247" s="233">
        <v>0</v>
      </c>
      <c r="N247" s="233">
        <v>0</v>
      </c>
      <c r="O247" s="233">
        <v>0</v>
      </c>
      <c r="P247" s="233">
        <v>0</v>
      </c>
      <c r="Q247" s="234">
        <v>0</v>
      </c>
      <c r="R247" s="234">
        <v>0</v>
      </c>
      <c r="S247" s="234">
        <v>0</v>
      </c>
      <c r="T247" s="234">
        <v>0</v>
      </c>
      <c r="U247" s="234">
        <v>0</v>
      </c>
      <c r="V247" s="234">
        <v>0</v>
      </c>
      <c r="W247" s="234">
        <v>0</v>
      </c>
      <c r="X247" s="234">
        <v>0</v>
      </c>
      <c r="Y247" s="234">
        <v>0</v>
      </c>
      <c r="Z247" s="234"/>
      <c r="AA247" s="234"/>
      <c r="AB247" s="234"/>
      <c r="AC247" s="231">
        <v>0</v>
      </c>
    </row>
    <row r="248" spans="1:29" ht="15.75" thickBot="1" x14ac:dyDescent="0.3">
      <c r="A248" s="220" t="str">
        <f t="shared" si="3"/>
        <v>165011</v>
      </c>
      <c r="B248" s="239" t="s">
        <v>410</v>
      </c>
      <c r="C248" s="240" t="s">
        <v>411</v>
      </c>
      <c r="D248" s="87" t="s">
        <v>4</v>
      </c>
      <c r="E248" s="237">
        <v>9852005.9499999993</v>
      </c>
      <c r="F248" s="237">
        <v>7881604.7599999998</v>
      </c>
      <c r="G248" s="237">
        <v>5859578.5700000003</v>
      </c>
      <c r="H248" s="237">
        <v>3940802.38</v>
      </c>
      <c r="I248" s="237">
        <v>1970401.19</v>
      </c>
      <c r="J248" s="237">
        <v>0</v>
      </c>
      <c r="K248" s="237">
        <v>0</v>
      </c>
      <c r="L248" s="237">
        <v>0</v>
      </c>
      <c r="M248" s="237">
        <v>0</v>
      </c>
      <c r="N248" s="237">
        <v>0</v>
      </c>
      <c r="O248" s="237">
        <v>13999523.82</v>
      </c>
      <c r="P248" s="237">
        <v>12053469.74</v>
      </c>
      <c r="Q248" s="238">
        <v>10044558.119999999</v>
      </c>
      <c r="R248" s="238">
        <v>7972952.5</v>
      </c>
      <c r="S248" s="238">
        <v>5979714.3799999999</v>
      </c>
      <c r="T248" s="238">
        <v>3986476.26</v>
      </c>
      <c r="U248" s="238">
        <v>1993238.14</v>
      </c>
      <c r="V248" s="238">
        <v>0</v>
      </c>
      <c r="W248" s="238">
        <v>0</v>
      </c>
      <c r="X248" s="238">
        <v>0</v>
      </c>
      <c r="Y248" s="238">
        <v>0</v>
      </c>
      <c r="Z248" s="238"/>
      <c r="AA248" s="238"/>
      <c r="AB248" s="238"/>
      <c r="AC248" s="231">
        <v>0</v>
      </c>
    </row>
    <row r="249" spans="1:29" ht="15.75" thickBot="1" x14ac:dyDescent="0.3">
      <c r="A249" s="220" t="str">
        <f t="shared" si="3"/>
        <v>165012</v>
      </c>
      <c r="B249" s="239" t="s">
        <v>413</v>
      </c>
      <c r="C249" s="240" t="s">
        <v>414</v>
      </c>
      <c r="D249" s="87" t="s">
        <v>4</v>
      </c>
      <c r="E249" s="233">
        <v>0</v>
      </c>
      <c r="F249" s="233">
        <v>893748.45</v>
      </c>
      <c r="G249" s="233">
        <v>804373.6</v>
      </c>
      <c r="H249" s="233">
        <v>714998.75</v>
      </c>
      <c r="I249" s="233">
        <v>625623.9</v>
      </c>
      <c r="J249" s="233">
        <v>536249.05000000005</v>
      </c>
      <c r="K249" s="233">
        <v>446874.2</v>
      </c>
      <c r="L249" s="233">
        <v>357499.35</v>
      </c>
      <c r="M249" s="233">
        <v>268124.5</v>
      </c>
      <c r="N249" s="233">
        <v>178749.65</v>
      </c>
      <c r="O249" s="233">
        <v>89374.8</v>
      </c>
      <c r="P249" s="233">
        <v>0</v>
      </c>
      <c r="Q249" s="234">
        <v>0</v>
      </c>
      <c r="R249" s="234">
        <v>954448.55</v>
      </c>
      <c r="S249" s="234">
        <v>859003.69</v>
      </c>
      <c r="T249" s="234">
        <v>763558.83</v>
      </c>
      <c r="U249" s="234">
        <v>668113.97</v>
      </c>
      <c r="V249" s="234">
        <v>572669.11</v>
      </c>
      <c r="W249" s="234">
        <v>477224.25</v>
      </c>
      <c r="X249" s="234">
        <v>381779.39</v>
      </c>
      <c r="Y249" s="234">
        <v>286334.53000000003</v>
      </c>
      <c r="Z249" s="234"/>
      <c r="AA249" s="234"/>
      <c r="AB249" s="234"/>
      <c r="AC249" s="231">
        <v>286334.53000000003</v>
      </c>
    </row>
    <row r="250" spans="1:29" ht="15.75" thickBot="1" x14ac:dyDescent="0.3">
      <c r="A250" s="220" t="str">
        <f t="shared" si="3"/>
        <v>165013</v>
      </c>
      <c r="B250" s="239" t="s">
        <v>416</v>
      </c>
      <c r="C250" s="240" t="s">
        <v>417</v>
      </c>
      <c r="D250" s="87" t="s">
        <v>4</v>
      </c>
      <c r="E250" s="237">
        <v>0</v>
      </c>
      <c r="F250" s="237">
        <v>0</v>
      </c>
      <c r="G250" s="237">
        <v>0</v>
      </c>
      <c r="H250" s="237">
        <v>0</v>
      </c>
      <c r="I250" s="237">
        <v>0</v>
      </c>
      <c r="J250" s="237">
        <v>0</v>
      </c>
      <c r="K250" s="237">
        <v>0</v>
      </c>
      <c r="L250" s="237">
        <v>0</v>
      </c>
      <c r="M250" s="237">
        <v>0</v>
      </c>
      <c r="N250" s="237">
        <v>0</v>
      </c>
      <c r="O250" s="237">
        <v>0</v>
      </c>
      <c r="P250" s="237">
        <v>0</v>
      </c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1"/>
    </row>
    <row r="251" spans="1:29" ht="15.75" thickBot="1" x14ac:dyDescent="0.3">
      <c r="A251" s="220" t="str">
        <f t="shared" si="3"/>
        <v>165014</v>
      </c>
      <c r="B251" s="239" t="s">
        <v>419</v>
      </c>
      <c r="C251" s="240" t="s">
        <v>420</v>
      </c>
      <c r="D251" s="87" t="s">
        <v>4</v>
      </c>
      <c r="E251" s="233">
        <v>0</v>
      </c>
      <c r="F251" s="233">
        <v>0</v>
      </c>
      <c r="G251" s="233">
        <v>0</v>
      </c>
      <c r="H251" s="233">
        <v>0</v>
      </c>
      <c r="I251" s="233">
        <v>0</v>
      </c>
      <c r="J251" s="233">
        <v>0</v>
      </c>
      <c r="K251" s="233">
        <v>0</v>
      </c>
      <c r="L251" s="233">
        <v>0</v>
      </c>
      <c r="M251" s="233">
        <v>0</v>
      </c>
      <c r="N251" s="233">
        <v>0</v>
      </c>
      <c r="O251" s="233">
        <v>0</v>
      </c>
      <c r="P251" s="233">
        <v>0</v>
      </c>
      <c r="Q251" s="234">
        <v>0</v>
      </c>
      <c r="R251" s="234">
        <v>0</v>
      </c>
      <c r="S251" s="234">
        <v>0</v>
      </c>
      <c r="T251" s="234">
        <v>0</v>
      </c>
      <c r="U251" s="234">
        <v>0</v>
      </c>
      <c r="V251" s="234">
        <v>0</v>
      </c>
      <c r="W251" s="234">
        <v>0</v>
      </c>
      <c r="X251" s="234">
        <v>0</v>
      </c>
      <c r="Y251" s="234">
        <v>0</v>
      </c>
      <c r="Z251" s="234"/>
      <c r="AA251" s="234"/>
      <c r="AB251" s="234"/>
      <c r="AC251" s="231">
        <v>0</v>
      </c>
    </row>
    <row r="252" spans="1:29" ht="15.75" thickBot="1" x14ac:dyDescent="0.3">
      <c r="A252" s="220" t="str">
        <f t="shared" si="3"/>
        <v>165015</v>
      </c>
      <c r="B252" s="239" t="s">
        <v>422</v>
      </c>
      <c r="C252" s="240" t="s">
        <v>423</v>
      </c>
      <c r="D252" s="87" t="s">
        <v>4</v>
      </c>
      <c r="E252" s="237">
        <v>152910.16</v>
      </c>
      <c r="F252" s="237">
        <v>137411.07999999999</v>
      </c>
      <c r="G252" s="237">
        <v>140887.43</v>
      </c>
      <c r="H252" s="237">
        <v>212410.4</v>
      </c>
      <c r="I252" s="237">
        <v>197616.37</v>
      </c>
      <c r="J252" s="237">
        <v>182822.34</v>
      </c>
      <c r="K252" s="237">
        <v>231838.31</v>
      </c>
      <c r="L252" s="237">
        <v>204294.28</v>
      </c>
      <c r="M252" s="237">
        <v>176750.25</v>
      </c>
      <c r="N252" s="237">
        <v>149206.22</v>
      </c>
      <c r="O252" s="237">
        <v>289662.19</v>
      </c>
      <c r="P252" s="237">
        <v>262057.71</v>
      </c>
      <c r="Q252" s="238">
        <v>233203.23</v>
      </c>
      <c r="R252" s="238">
        <v>256409.65</v>
      </c>
      <c r="S252" s="238">
        <v>223716.12</v>
      </c>
      <c r="T252" s="238">
        <v>191022.54</v>
      </c>
      <c r="U252" s="238">
        <v>165583.46</v>
      </c>
      <c r="V252" s="238">
        <v>140144.38</v>
      </c>
      <c r="W252" s="238">
        <v>114705.3</v>
      </c>
      <c r="X252" s="238">
        <v>89266.22</v>
      </c>
      <c r="Y252" s="238">
        <v>87879.64</v>
      </c>
      <c r="Z252" s="238"/>
      <c r="AA252" s="238"/>
      <c r="AB252" s="238"/>
      <c r="AC252" s="231">
        <v>87879.64</v>
      </c>
    </row>
    <row r="253" spans="1:29" ht="15.75" thickBot="1" x14ac:dyDescent="0.3">
      <c r="A253" s="220" t="str">
        <f t="shared" si="3"/>
        <v>165018</v>
      </c>
      <c r="B253" s="239" t="s">
        <v>425</v>
      </c>
      <c r="C253" s="240" t="s">
        <v>426</v>
      </c>
      <c r="D253" s="87" t="s">
        <v>4</v>
      </c>
      <c r="E253" s="233">
        <v>4250749.53</v>
      </c>
      <c r="F253" s="233">
        <v>3924763.45</v>
      </c>
      <c r="G253" s="233">
        <v>2459013.13</v>
      </c>
      <c r="H253" s="233">
        <v>4127879.46</v>
      </c>
      <c r="I253" s="233">
        <v>4177652.65</v>
      </c>
      <c r="J253" s="233">
        <v>2343298.44</v>
      </c>
      <c r="K253" s="233">
        <v>3753595.21</v>
      </c>
      <c r="L253" s="233">
        <v>3603737.26</v>
      </c>
      <c r="M253" s="233">
        <v>1925994.04</v>
      </c>
      <c r="N253" s="233">
        <v>4065270.79</v>
      </c>
      <c r="O253" s="233">
        <v>3942948.42</v>
      </c>
      <c r="P253" s="233">
        <v>2615578.7599999998</v>
      </c>
      <c r="Q253" s="234">
        <v>4632416.72</v>
      </c>
      <c r="R253" s="234">
        <v>4601634.6500000004</v>
      </c>
      <c r="S253" s="234">
        <v>2524395.36</v>
      </c>
      <c r="T253" s="241">
        <v>4243170.88</v>
      </c>
      <c r="U253" s="241">
        <v>4643501.16</v>
      </c>
      <c r="V253" s="241">
        <v>2964258.66</v>
      </c>
      <c r="W253" s="234">
        <v>4508603.53</v>
      </c>
      <c r="X253" s="234">
        <v>4529050.45</v>
      </c>
      <c r="Y253" s="234">
        <v>2880548</v>
      </c>
      <c r="Z253" s="234"/>
      <c r="AA253" s="234"/>
      <c r="AB253" s="234"/>
      <c r="AC253" s="231">
        <v>2880548</v>
      </c>
    </row>
    <row r="254" spans="1:29" ht="15.75" thickBot="1" x14ac:dyDescent="0.3">
      <c r="A254" s="220" t="str">
        <f t="shared" si="3"/>
        <v>165019</v>
      </c>
      <c r="B254" s="239" t="s">
        <v>428</v>
      </c>
      <c r="C254" s="240" t="s">
        <v>429</v>
      </c>
      <c r="D254" s="87" t="s">
        <v>4</v>
      </c>
      <c r="E254" s="237">
        <v>106570.85</v>
      </c>
      <c r="F254" s="237">
        <v>107675.96</v>
      </c>
      <c r="G254" s="237">
        <v>84952.66</v>
      </c>
      <c r="H254" s="237">
        <v>69761.56</v>
      </c>
      <c r="I254" s="237">
        <v>62912.12</v>
      </c>
      <c r="J254" s="237">
        <v>59271.02</v>
      </c>
      <c r="K254" s="237">
        <v>91716.05</v>
      </c>
      <c r="L254" s="237">
        <v>90106.91</v>
      </c>
      <c r="M254" s="237">
        <v>122651.97</v>
      </c>
      <c r="N254" s="237">
        <v>103480.27</v>
      </c>
      <c r="O254" s="237">
        <v>99304.47</v>
      </c>
      <c r="P254" s="237">
        <v>119900.01</v>
      </c>
      <c r="Q254" s="238">
        <v>112413.91</v>
      </c>
      <c r="R254" s="238">
        <v>158194.47</v>
      </c>
      <c r="S254" s="238">
        <v>162341.71</v>
      </c>
      <c r="T254" s="238">
        <v>178780.61</v>
      </c>
      <c r="U254" s="238">
        <v>166069.51</v>
      </c>
      <c r="V254" s="238">
        <v>143733.41</v>
      </c>
      <c r="W254" s="238">
        <v>185487.57</v>
      </c>
      <c r="X254" s="238">
        <v>162479.23000000001</v>
      </c>
      <c r="Y254" s="238">
        <v>143550.04999999999</v>
      </c>
      <c r="Z254" s="238"/>
      <c r="AA254" s="238"/>
      <c r="AB254" s="238"/>
      <c r="AC254" s="231">
        <v>143550.04999999999</v>
      </c>
    </row>
    <row r="255" spans="1:29" ht="15.75" thickBot="1" x14ac:dyDescent="0.3">
      <c r="A255" s="220" t="str">
        <f t="shared" si="3"/>
        <v>165020</v>
      </c>
      <c r="B255" s="239" t="s">
        <v>431</v>
      </c>
      <c r="C255" s="240" t="s">
        <v>432</v>
      </c>
      <c r="D255" s="87" t="s">
        <v>4</v>
      </c>
      <c r="E255" s="237">
        <v>0</v>
      </c>
      <c r="F255" s="237">
        <v>0</v>
      </c>
      <c r="G255" s="237">
        <v>0</v>
      </c>
      <c r="H255" s="237">
        <v>0</v>
      </c>
      <c r="I255" s="237">
        <v>0</v>
      </c>
      <c r="J255" s="237">
        <v>0</v>
      </c>
      <c r="K255" s="237">
        <v>0</v>
      </c>
      <c r="L255" s="237">
        <v>0</v>
      </c>
      <c r="M255" s="237">
        <v>0</v>
      </c>
      <c r="N255" s="237">
        <v>0</v>
      </c>
      <c r="O255" s="237">
        <v>0</v>
      </c>
      <c r="P255" s="237">
        <v>0</v>
      </c>
      <c r="Q255" s="238">
        <v>0</v>
      </c>
      <c r="R255" s="238">
        <v>0</v>
      </c>
      <c r="S255" s="238">
        <v>0</v>
      </c>
      <c r="T255" s="241">
        <v>0</v>
      </c>
      <c r="U255" s="241">
        <v>0</v>
      </c>
      <c r="V255" s="241">
        <v>0</v>
      </c>
      <c r="W255" s="238">
        <v>0</v>
      </c>
      <c r="X255" s="238">
        <v>0</v>
      </c>
      <c r="Y255" s="238">
        <v>0</v>
      </c>
      <c r="Z255" s="238"/>
      <c r="AA255" s="238"/>
      <c r="AB255" s="238"/>
      <c r="AC255" s="231">
        <v>0</v>
      </c>
    </row>
    <row r="256" spans="1:29" ht="15.75" thickBot="1" x14ac:dyDescent="0.3">
      <c r="A256" s="220" t="str">
        <f t="shared" si="3"/>
        <v>165021</v>
      </c>
      <c r="B256" s="239" t="s">
        <v>434</v>
      </c>
      <c r="C256" s="240" t="s">
        <v>435</v>
      </c>
      <c r="D256" s="87" t="s">
        <v>4</v>
      </c>
      <c r="E256" s="233">
        <v>87532.9</v>
      </c>
      <c r="F256" s="233">
        <v>75028.210000000006</v>
      </c>
      <c r="G256" s="233">
        <v>62523.519999999997</v>
      </c>
      <c r="H256" s="233">
        <v>50018.83</v>
      </c>
      <c r="I256" s="233">
        <v>37514.14</v>
      </c>
      <c r="J256" s="233">
        <v>25009.45</v>
      </c>
      <c r="K256" s="233">
        <v>12504.76</v>
      </c>
      <c r="L256" s="233">
        <v>0</v>
      </c>
      <c r="M256" s="233">
        <v>139614.09</v>
      </c>
      <c r="N256" s="233">
        <v>154838.49</v>
      </c>
      <c r="O256" s="233">
        <v>139354.56</v>
      </c>
      <c r="P256" s="233">
        <v>123870.81</v>
      </c>
      <c r="Q256" s="234">
        <v>108386.94</v>
      </c>
      <c r="R256" s="234">
        <v>92903.07</v>
      </c>
      <c r="S256" s="234">
        <v>77992.06</v>
      </c>
      <c r="T256" s="238">
        <v>61935.33</v>
      </c>
      <c r="U256" s="238">
        <v>46451.519999999997</v>
      </c>
      <c r="V256" s="238">
        <v>30967.65</v>
      </c>
      <c r="W256" s="234">
        <v>15483.78</v>
      </c>
      <c r="X256" s="234">
        <v>-0.09</v>
      </c>
      <c r="Y256" s="234">
        <v>98023.91</v>
      </c>
      <c r="Z256" s="234"/>
      <c r="AA256" s="234"/>
      <c r="AB256" s="234"/>
      <c r="AC256" s="231">
        <v>98023.91</v>
      </c>
    </row>
    <row r="257" spans="1:29" ht="15.75" thickBot="1" x14ac:dyDescent="0.3">
      <c r="A257" s="220" t="str">
        <f t="shared" si="3"/>
        <v>165031</v>
      </c>
      <c r="B257" s="239" t="s">
        <v>437</v>
      </c>
      <c r="C257" s="240" t="s">
        <v>438</v>
      </c>
      <c r="D257" s="87" t="s">
        <v>4</v>
      </c>
      <c r="E257" s="237">
        <v>2889215.56</v>
      </c>
      <c r="F257" s="237">
        <v>2570234.67</v>
      </c>
      <c r="G257" s="237">
        <v>2232866.2999999998</v>
      </c>
      <c r="H257" s="237">
        <v>1913885.41</v>
      </c>
      <c r="I257" s="237">
        <v>1594904.52</v>
      </c>
      <c r="J257" s="237">
        <v>1276923.6299999999</v>
      </c>
      <c r="K257" s="237">
        <v>956939.96</v>
      </c>
      <c r="L257" s="237">
        <v>637959.06999999995</v>
      </c>
      <c r="M257" s="237">
        <v>318978.18</v>
      </c>
      <c r="N257" s="237">
        <v>3353858.51</v>
      </c>
      <c r="O257" s="237">
        <v>3913277.4399999999</v>
      </c>
      <c r="P257" s="237">
        <v>3562132.59</v>
      </c>
      <c r="Q257" s="238">
        <v>3210987.74</v>
      </c>
      <c r="R257" s="238">
        <v>2859842.89</v>
      </c>
      <c r="S257" s="238">
        <v>2508698.04</v>
      </c>
      <c r="T257" s="234">
        <v>2157553.19</v>
      </c>
      <c r="U257" s="234">
        <v>1806408.34</v>
      </c>
      <c r="V257" s="234">
        <v>1455263.49</v>
      </c>
      <c r="W257" s="238">
        <v>1104118.6399999999</v>
      </c>
      <c r="X257" s="238">
        <v>702289.79</v>
      </c>
      <c r="Y257" s="238">
        <v>351144.94</v>
      </c>
      <c r="Z257" s="238"/>
      <c r="AA257" s="238"/>
      <c r="AB257" s="238"/>
      <c r="AC257" s="231">
        <v>351144.94</v>
      </c>
    </row>
    <row r="258" spans="1:29" ht="15.75" thickBot="1" x14ac:dyDescent="0.3">
      <c r="A258" s="220" t="str">
        <f t="shared" si="3"/>
        <v>165070</v>
      </c>
      <c r="B258" s="239" t="s">
        <v>440</v>
      </c>
      <c r="C258" s="240" t="s">
        <v>441</v>
      </c>
      <c r="D258" s="87" t="s">
        <v>4</v>
      </c>
      <c r="E258" s="233">
        <v>0</v>
      </c>
      <c r="F258" s="233">
        <v>0</v>
      </c>
      <c r="G258" s="233">
        <v>65000</v>
      </c>
      <c r="H258" s="233">
        <v>0</v>
      </c>
      <c r="I258" s="233">
        <v>0</v>
      </c>
      <c r="J258" s="233">
        <v>104000</v>
      </c>
      <c r="K258" s="233">
        <v>0</v>
      </c>
      <c r="L258" s="233">
        <v>0</v>
      </c>
      <c r="M258" s="233">
        <v>244715.36</v>
      </c>
      <c r="N258" s="233">
        <v>119809.83</v>
      </c>
      <c r="O258" s="233">
        <v>59904.91</v>
      </c>
      <c r="P258" s="233">
        <v>701336.95</v>
      </c>
      <c r="Q258" s="234">
        <v>0</v>
      </c>
      <c r="R258" s="234">
        <v>0</v>
      </c>
      <c r="S258" s="234">
        <v>125000</v>
      </c>
      <c r="T258" s="238">
        <v>0</v>
      </c>
      <c r="U258" s="238">
        <v>0</v>
      </c>
      <c r="V258" s="238">
        <v>415214.94</v>
      </c>
      <c r="W258" s="234">
        <v>354384.61</v>
      </c>
      <c r="X258" s="234">
        <v>293554.28000000003</v>
      </c>
      <c r="Y258" s="234">
        <v>322722.53999999998</v>
      </c>
      <c r="Z258" s="234"/>
      <c r="AA258" s="234"/>
      <c r="AB258" s="234"/>
      <c r="AC258" s="231">
        <v>322722.53999999998</v>
      </c>
    </row>
    <row r="259" spans="1:29" ht="15.75" thickBot="1" x14ac:dyDescent="0.3">
      <c r="A259" s="220" t="str">
        <f t="shared" si="3"/>
        <v>165071</v>
      </c>
      <c r="B259" s="239" t="s">
        <v>443</v>
      </c>
      <c r="C259" s="240" t="s">
        <v>444</v>
      </c>
      <c r="D259" s="87" t="s">
        <v>4</v>
      </c>
      <c r="E259" s="233">
        <v>443458.5</v>
      </c>
      <c r="F259" s="233">
        <v>417686.58</v>
      </c>
      <c r="G259" s="233">
        <v>391943.7</v>
      </c>
      <c r="H259" s="233">
        <v>366172.11</v>
      </c>
      <c r="I259" s="233">
        <v>340400.52</v>
      </c>
      <c r="J259" s="233">
        <v>314628.93</v>
      </c>
      <c r="K259" s="233">
        <v>288857.34000000003</v>
      </c>
      <c r="L259" s="233">
        <v>263085.75</v>
      </c>
      <c r="M259" s="233">
        <v>237314.16</v>
      </c>
      <c r="N259" s="233">
        <v>211542.57</v>
      </c>
      <c r="O259" s="233">
        <v>185770.98</v>
      </c>
      <c r="P259" s="233">
        <v>471216.65</v>
      </c>
      <c r="Q259" s="234">
        <v>444865.19</v>
      </c>
      <c r="R259" s="234">
        <v>418513.73</v>
      </c>
      <c r="S259" s="234">
        <v>392162.27</v>
      </c>
      <c r="T259" s="234">
        <v>365810.81</v>
      </c>
      <c r="U259" s="234">
        <v>339459.35</v>
      </c>
      <c r="V259" s="234">
        <v>313107.89</v>
      </c>
      <c r="W259" s="234">
        <v>286756.43</v>
      </c>
      <c r="X259" s="234">
        <v>260404.97</v>
      </c>
      <c r="Y259" s="234">
        <v>234053.51</v>
      </c>
      <c r="Z259" s="234"/>
      <c r="AA259" s="234"/>
      <c r="AB259" s="234"/>
      <c r="AC259" s="231">
        <v>234053.51</v>
      </c>
    </row>
    <row r="260" spans="1:29" ht="15.75" thickBot="1" x14ac:dyDescent="0.3">
      <c r="A260" s="220" t="str">
        <f t="shared" si="3"/>
        <v>165075</v>
      </c>
      <c r="B260" s="239" t="s">
        <v>3128</v>
      </c>
      <c r="C260" s="240" t="s">
        <v>3129</v>
      </c>
      <c r="D260" s="8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1"/>
    </row>
    <row r="261" spans="1:29" ht="15.75" thickBot="1" x14ac:dyDescent="0.3">
      <c r="A261" s="220" t="str">
        <f t="shared" si="3"/>
        <v>165101</v>
      </c>
      <c r="B261" s="239" t="s">
        <v>3130</v>
      </c>
      <c r="C261" s="240" t="s">
        <v>3131</v>
      </c>
      <c r="D261" s="87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4"/>
      <c r="R261" s="234"/>
      <c r="S261" s="234"/>
      <c r="T261" s="234"/>
      <c r="U261" s="234"/>
      <c r="V261" s="234"/>
      <c r="W261" s="234"/>
      <c r="X261" s="234"/>
      <c r="Y261" s="234"/>
      <c r="Z261" s="234"/>
      <c r="AA261" s="234"/>
      <c r="AB261" s="234"/>
      <c r="AC261" s="231"/>
    </row>
    <row r="262" spans="1:29" ht="15.75" thickBot="1" x14ac:dyDescent="0.3">
      <c r="A262" s="220" t="str">
        <f t="shared" si="3"/>
        <v>165130</v>
      </c>
      <c r="B262" s="239" t="s">
        <v>446</v>
      </c>
      <c r="C262" s="240" t="s">
        <v>447</v>
      </c>
      <c r="D262" s="87" t="s">
        <v>4</v>
      </c>
      <c r="E262" s="237">
        <v>937000</v>
      </c>
      <c r="F262" s="237">
        <v>359000</v>
      </c>
      <c r="G262" s="237">
        <v>49000</v>
      </c>
      <c r="H262" s="237">
        <v>0</v>
      </c>
      <c r="I262" s="237">
        <v>327000</v>
      </c>
      <c r="J262" s="237">
        <v>1031000</v>
      </c>
      <c r="K262" s="237">
        <v>1749000</v>
      </c>
      <c r="L262" s="237">
        <v>2465000</v>
      </c>
      <c r="M262" s="237">
        <v>3181000</v>
      </c>
      <c r="N262" s="237">
        <v>3411000</v>
      </c>
      <c r="O262" s="237">
        <v>3021000</v>
      </c>
      <c r="P262" s="237">
        <v>2044000</v>
      </c>
      <c r="Q262" s="238">
        <v>937000</v>
      </c>
      <c r="R262" s="238">
        <v>359000</v>
      </c>
      <c r="S262" s="238">
        <v>49000</v>
      </c>
      <c r="T262" s="238">
        <v>0</v>
      </c>
      <c r="U262" s="238">
        <v>327000</v>
      </c>
      <c r="V262" s="238">
        <v>1031000</v>
      </c>
      <c r="W262" s="238">
        <v>1749000</v>
      </c>
      <c r="X262" s="238">
        <v>2465000</v>
      </c>
      <c r="Y262" s="238">
        <v>3181000</v>
      </c>
      <c r="Z262" s="238"/>
      <c r="AA262" s="238"/>
      <c r="AB262" s="238"/>
      <c r="AC262" s="231">
        <v>3181000</v>
      </c>
    </row>
    <row r="263" spans="1:29" ht="15.75" thickBot="1" x14ac:dyDescent="0.3">
      <c r="A263" s="220" t="str">
        <f t="shared" si="3"/>
        <v>165131</v>
      </c>
      <c r="B263" s="239" t="s">
        <v>449</v>
      </c>
      <c r="C263" s="240" t="s">
        <v>450</v>
      </c>
      <c r="D263" s="87" t="s">
        <v>4</v>
      </c>
      <c r="E263" s="233">
        <v>1357983.74</v>
      </c>
      <c r="F263" s="233">
        <v>1593229</v>
      </c>
      <c r="G263" s="233">
        <v>1356283</v>
      </c>
      <c r="H263" s="233">
        <v>1013401</v>
      </c>
      <c r="I263" s="233">
        <v>869004</v>
      </c>
      <c r="J263" s="233">
        <v>516147</v>
      </c>
      <c r="K263" s="233">
        <v>364382</v>
      </c>
      <c r="L263" s="233">
        <v>234302</v>
      </c>
      <c r="M263" s="233">
        <v>184477</v>
      </c>
      <c r="N263" s="233">
        <v>0</v>
      </c>
      <c r="O263" s="233">
        <v>309181.23</v>
      </c>
      <c r="P263" s="233">
        <v>918078.96</v>
      </c>
      <c r="Q263" s="234">
        <v>1583799.11</v>
      </c>
      <c r="R263" s="234">
        <v>1672057.34</v>
      </c>
      <c r="S263" s="234">
        <v>1296771.49</v>
      </c>
      <c r="T263" s="234">
        <v>968833.19</v>
      </c>
      <c r="U263" s="234">
        <v>878706.46</v>
      </c>
      <c r="V263" s="234">
        <v>547791.16</v>
      </c>
      <c r="W263" s="234">
        <v>411509.43</v>
      </c>
      <c r="X263" s="234">
        <v>302369.7</v>
      </c>
      <c r="Y263" s="234">
        <v>257160.4</v>
      </c>
      <c r="Z263" s="234"/>
      <c r="AA263" s="234"/>
      <c r="AB263" s="234"/>
      <c r="AC263" s="231">
        <v>257160.4</v>
      </c>
    </row>
    <row r="264" spans="1:29" ht="15.75" thickBot="1" x14ac:dyDescent="0.3">
      <c r="A264" s="220" t="str">
        <f t="shared" si="3"/>
        <v>165404</v>
      </c>
      <c r="B264" s="239" t="s">
        <v>3132</v>
      </c>
      <c r="C264" s="240" t="s">
        <v>3133</v>
      </c>
      <c r="D264" s="8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1"/>
    </row>
    <row r="265" spans="1:29" ht="15.75" thickBot="1" x14ac:dyDescent="0.3">
      <c r="A265" s="220" t="str">
        <f t="shared" si="3"/>
        <v>165800</v>
      </c>
      <c r="B265" s="239" t="s">
        <v>2746</v>
      </c>
      <c r="C265" s="240" t="s">
        <v>2747</v>
      </c>
      <c r="D265" s="87" t="s">
        <v>4</v>
      </c>
      <c r="E265" s="233">
        <v>0</v>
      </c>
      <c r="F265" s="233">
        <v>0</v>
      </c>
      <c r="G265" s="233">
        <v>0</v>
      </c>
      <c r="H265" s="233">
        <v>0</v>
      </c>
      <c r="I265" s="233">
        <v>0</v>
      </c>
      <c r="J265" s="233">
        <v>0</v>
      </c>
      <c r="K265" s="233">
        <v>0</v>
      </c>
      <c r="L265" s="233">
        <v>0</v>
      </c>
      <c r="M265" s="233">
        <v>0</v>
      </c>
      <c r="N265" s="233">
        <v>0</v>
      </c>
      <c r="O265" s="233">
        <v>0</v>
      </c>
      <c r="P265" s="233">
        <v>0</v>
      </c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  <c r="AA265" s="234"/>
      <c r="AB265" s="234"/>
      <c r="AC265" s="231"/>
    </row>
    <row r="266" spans="1:29" ht="15.75" thickBot="1" x14ac:dyDescent="0.3">
      <c r="A266" s="220" t="str">
        <f t="shared" si="3"/>
        <v>174002</v>
      </c>
      <c r="B266" s="239" t="s">
        <v>3134</v>
      </c>
      <c r="C266" s="240" t="s">
        <v>3135</v>
      </c>
      <c r="D266" s="8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1"/>
    </row>
    <row r="267" spans="1:29" ht="15.75" thickBot="1" x14ac:dyDescent="0.3">
      <c r="A267" s="220" t="str">
        <f t="shared" si="3"/>
        <v>174004</v>
      </c>
      <c r="B267" s="239" t="s">
        <v>3136</v>
      </c>
      <c r="C267" s="240" t="s">
        <v>3137</v>
      </c>
      <c r="D267" s="87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1"/>
    </row>
    <row r="268" spans="1:29" ht="15.75" thickBot="1" x14ac:dyDescent="0.3">
      <c r="A268" s="220" t="str">
        <f t="shared" si="3"/>
        <v>174006</v>
      </c>
      <c r="B268" s="239" t="s">
        <v>3138</v>
      </c>
      <c r="C268" s="240" t="s">
        <v>3139</v>
      </c>
      <c r="D268" s="8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1"/>
    </row>
    <row r="269" spans="1:29" ht="15.75" thickBot="1" x14ac:dyDescent="0.3">
      <c r="A269" s="220" t="str">
        <f t="shared" si="3"/>
        <v>174100</v>
      </c>
      <c r="B269" s="239" t="s">
        <v>452</v>
      </c>
      <c r="C269" s="240" t="s">
        <v>453</v>
      </c>
      <c r="D269" s="87" t="s">
        <v>4</v>
      </c>
      <c r="E269" s="233">
        <v>2144078.77</v>
      </c>
      <c r="F269" s="233">
        <v>2137162.46</v>
      </c>
      <c r="G269" s="233">
        <v>175754.32</v>
      </c>
      <c r="H269" s="233">
        <v>2114756.5099999998</v>
      </c>
      <c r="I269" s="233">
        <v>2109354.4700000002</v>
      </c>
      <c r="J269" s="233">
        <v>170841.60000000001</v>
      </c>
      <c r="K269" s="233">
        <v>2072364.52</v>
      </c>
      <c r="L269" s="233">
        <v>2051405.54</v>
      </c>
      <c r="M269" s="233">
        <v>194364.68</v>
      </c>
      <c r="N269" s="233">
        <v>179304.75</v>
      </c>
      <c r="O269" s="233">
        <v>146185.29999999999</v>
      </c>
      <c r="P269" s="233">
        <v>213809.42</v>
      </c>
      <c r="Q269" s="234">
        <v>1944404.36</v>
      </c>
      <c r="R269" s="234">
        <v>1931758.36</v>
      </c>
      <c r="S269" s="234">
        <v>211697.66</v>
      </c>
      <c r="T269" s="234">
        <v>1892787.37</v>
      </c>
      <c r="U269" s="234">
        <v>1881977.69</v>
      </c>
      <c r="V269" s="234">
        <v>209968.94</v>
      </c>
      <c r="W269" s="234">
        <v>1807437.3</v>
      </c>
      <c r="X269" s="234">
        <v>1801137.38</v>
      </c>
      <c r="Y269" s="234">
        <v>235375.63</v>
      </c>
      <c r="Z269" s="234"/>
      <c r="AA269" s="234"/>
      <c r="AB269" s="234"/>
      <c r="AC269" s="231">
        <v>235375.63</v>
      </c>
    </row>
    <row r="270" spans="1:29" ht="15.75" thickBot="1" x14ac:dyDescent="0.3">
      <c r="A270" s="220" t="str">
        <f t="shared" si="3"/>
        <v>500134</v>
      </c>
      <c r="B270" s="239" t="s">
        <v>1602</v>
      </c>
      <c r="C270" s="240">
        <v>500134</v>
      </c>
      <c r="D270" s="87"/>
      <c r="E270" s="237">
        <v>4615125.79</v>
      </c>
      <c r="F270" s="237">
        <v>5263150.01</v>
      </c>
      <c r="G270" s="237">
        <v>5578899.75</v>
      </c>
      <c r="H270" s="237">
        <v>5830586.79</v>
      </c>
      <c r="I270" s="237">
        <v>5880647.2199999997</v>
      </c>
      <c r="J270" s="237">
        <v>11699215.08</v>
      </c>
      <c r="K270" s="237">
        <v>11065249.810000001</v>
      </c>
      <c r="L270" s="237">
        <v>11103054.189999999</v>
      </c>
      <c r="M270" s="237">
        <v>10516505.07</v>
      </c>
      <c r="N270" s="237">
        <v>10397160.460000001</v>
      </c>
      <c r="O270" s="237">
        <v>10157441.92</v>
      </c>
      <c r="P270" s="237">
        <v>10107462.460000001</v>
      </c>
      <c r="Q270" s="238">
        <v>10668305.970000001</v>
      </c>
      <c r="R270" s="238">
        <v>11157645.550000001</v>
      </c>
      <c r="S270" s="238">
        <v>11803212.470000001</v>
      </c>
      <c r="T270" s="238">
        <v>11999174.199999999</v>
      </c>
      <c r="U270" s="238">
        <v>12322640.640000001</v>
      </c>
      <c r="V270" s="238">
        <v>12459868.6</v>
      </c>
      <c r="W270" s="238">
        <v>12106578.65</v>
      </c>
      <c r="X270" s="238">
        <v>12135958.66</v>
      </c>
      <c r="Y270" s="238">
        <v>12157292.289999999</v>
      </c>
      <c r="Z270" s="238"/>
      <c r="AA270" s="238"/>
      <c r="AB270" s="238"/>
      <c r="AC270" s="231">
        <v>12157292.289999999</v>
      </c>
    </row>
    <row r="271" spans="1:29" ht="15.75" thickBot="1" x14ac:dyDescent="0.3">
      <c r="A271" s="220" t="str">
        <f t="shared" ref="A271:A334" si="4">RIGHT(C271,6)</f>
        <v>134200</v>
      </c>
      <c r="B271" s="239" t="s">
        <v>455</v>
      </c>
      <c r="C271" s="240" t="s">
        <v>456</v>
      </c>
      <c r="D271" s="87" t="s">
        <v>4</v>
      </c>
      <c r="E271" s="233">
        <v>0</v>
      </c>
      <c r="F271" s="233">
        <v>0</v>
      </c>
      <c r="G271" s="233">
        <v>0</v>
      </c>
      <c r="H271" s="233">
        <v>0</v>
      </c>
      <c r="I271" s="233">
        <v>0</v>
      </c>
      <c r="J271" s="233">
        <v>0</v>
      </c>
      <c r="K271" s="233">
        <v>0</v>
      </c>
      <c r="L271" s="233">
        <v>0</v>
      </c>
      <c r="M271" s="233">
        <v>0</v>
      </c>
      <c r="N271" s="233">
        <v>0</v>
      </c>
      <c r="O271" s="233">
        <v>0</v>
      </c>
      <c r="P271" s="233">
        <v>0</v>
      </c>
      <c r="Q271" s="234"/>
      <c r="R271" s="234"/>
      <c r="S271" s="234"/>
      <c r="T271" s="241"/>
      <c r="U271" s="241"/>
      <c r="V271" s="241"/>
      <c r="W271" s="234"/>
      <c r="X271" s="234"/>
      <c r="Y271" s="234"/>
      <c r="Z271" s="234"/>
      <c r="AA271" s="234"/>
      <c r="AB271" s="234"/>
      <c r="AC271" s="231"/>
    </row>
    <row r="272" spans="1:29" ht="15.75" thickBot="1" x14ac:dyDescent="0.3">
      <c r="A272" s="220" t="str">
        <f t="shared" si="4"/>
        <v>136100</v>
      </c>
      <c r="B272" s="239" t="s">
        <v>458</v>
      </c>
      <c r="C272" s="240" t="s">
        <v>459</v>
      </c>
      <c r="D272" s="87" t="s">
        <v>4</v>
      </c>
      <c r="E272" s="237">
        <v>1055036.45</v>
      </c>
      <c r="F272" s="237">
        <v>1182536.44</v>
      </c>
      <c r="G272" s="237">
        <v>1320776.67</v>
      </c>
      <c r="H272" s="237">
        <v>1304288.6100000001</v>
      </c>
      <c r="I272" s="237">
        <v>1329668.55</v>
      </c>
      <c r="J272" s="237">
        <v>1326454.02</v>
      </c>
      <c r="K272" s="237">
        <v>1252147.49</v>
      </c>
      <c r="L272" s="237">
        <v>1204158.18</v>
      </c>
      <c r="M272" s="237">
        <v>1160469.53</v>
      </c>
      <c r="N272" s="237">
        <v>1209622.1200000001</v>
      </c>
      <c r="O272" s="237">
        <v>948848.19</v>
      </c>
      <c r="P272" s="237">
        <v>952475.09</v>
      </c>
      <c r="Q272" s="238">
        <v>1076799.3600000001</v>
      </c>
      <c r="R272" s="238">
        <v>1108634.3899999999</v>
      </c>
      <c r="S272" s="238">
        <v>1235844.42</v>
      </c>
      <c r="T272" s="238">
        <v>1352925.1</v>
      </c>
      <c r="U272" s="238">
        <v>1598152.22</v>
      </c>
      <c r="V272" s="238">
        <v>1752935.56</v>
      </c>
      <c r="W272" s="238">
        <v>1373740.64</v>
      </c>
      <c r="X272" s="238">
        <v>1320783.1399999999</v>
      </c>
      <c r="Y272" s="238">
        <v>1310551.1499999999</v>
      </c>
      <c r="Z272" s="238"/>
      <c r="AA272" s="238"/>
      <c r="AB272" s="238"/>
      <c r="AC272" s="231">
        <v>1310551.1499999999</v>
      </c>
    </row>
    <row r="273" spans="1:29" ht="15.75" thickBot="1" x14ac:dyDescent="0.3">
      <c r="A273" s="220" t="str">
        <f t="shared" si="4"/>
        <v>136104</v>
      </c>
      <c r="B273" s="239" t="s">
        <v>461</v>
      </c>
      <c r="C273" s="240" t="s">
        <v>462</v>
      </c>
      <c r="D273" s="87" t="s">
        <v>4</v>
      </c>
      <c r="E273" s="237">
        <v>1346085.97</v>
      </c>
      <c r="F273" s="237">
        <v>1823225.38</v>
      </c>
      <c r="G273" s="237">
        <v>2004249.56</v>
      </c>
      <c r="H273" s="237">
        <v>2256040.46</v>
      </c>
      <c r="I273" s="237">
        <v>2434509.56</v>
      </c>
      <c r="J273" s="237">
        <v>2616107.5</v>
      </c>
      <c r="K273" s="237">
        <v>2086651.21</v>
      </c>
      <c r="L273" s="237">
        <v>2186187.33</v>
      </c>
      <c r="M273" s="237">
        <v>1866115.35</v>
      </c>
      <c r="N273" s="237">
        <v>1702468.14</v>
      </c>
      <c r="O273" s="237">
        <v>1667462.31</v>
      </c>
      <c r="P273" s="237">
        <v>1721430.13</v>
      </c>
      <c r="Q273" s="238">
        <v>2031033.05</v>
      </c>
      <c r="R273" s="238">
        <v>2544640.62</v>
      </c>
      <c r="S273" s="238">
        <v>3091074.99</v>
      </c>
      <c r="T273" s="241">
        <v>3232953.98</v>
      </c>
      <c r="U273" s="241">
        <v>3372676.43</v>
      </c>
      <c r="V273" s="241">
        <v>3509519.83</v>
      </c>
      <c r="W273" s="238">
        <v>3563180.15</v>
      </c>
      <c r="X273" s="238">
        <v>3669287.27</v>
      </c>
      <c r="Y273" s="238">
        <v>3771369.52</v>
      </c>
      <c r="Z273" s="238"/>
      <c r="AA273" s="238"/>
      <c r="AB273" s="238"/>
      <c r="AC273" s="231">
        <v>3771369.52</v>
      </c>
    </row>
    <row r="274" spans="1:29" ht="15.75" thickBot="1" x14ac:dyDescent="0.3">
      <c r="A274" s="220" t="str">
        <f t="shared" si="4"/>
        <v>136105</v>
      </c>
      <c r="B274" s="239" t="s">
        <v>464</v>
      </c>
      <c r="C274" s="240" t="s">
        <v>465</v>
      </c>
      <c r="D274" s="87" t="s">
        <v>4</v>
      </c>
      <c r="E274" s="233">
        <v>351824.18</v>
      </c>
      <c r="F274" s="233">
        <v>395209</v>
      </c>
      <c r="G274" s="233">
        <v>391694.33</v>
      </c>
      <c r="H274" s="233">
        <v>408078.53</v>
      </c>
      <c r="I274" s="233">
        <v>254289.92000000001</v>
      </c>
      <c r="J274" s="233">
        <v>194589.37</v>
      </c>
      <c r="K274" s="233">
        <v>164386.92000000001</v>
      </c>
      <c r="L274" s="233">
        <v>150644.49</v>
      </c>
      <c r="M274" s="233">
        <v>144174.09</v>
      </c>
      <c r="N274" s="233">
        <v>149324.1</v>
      </c>
      <c r="O274" s="233">
        <v>215385.32</v>
      </c>
      <c r="P274" s="233">
        <v>314129.51</v>
      </c>
      <c r="Q274" s="234">
        <v>441045.83</v>
      </c>
      <c r="R274" s="234">
        <v>414942.81</v>
      </c>
      <c r="S274" s="234">
        <v>458356.54</v>
      </c>
      <c r="T274" s="238">
        <v>395358.6</v>
      </c>
      <c r="U274" s="238">
        <v>333875.46999999997</v>
      </c>
      <c r="V274" s="238">
        <v>228138.93</v>
      </c>
      <c r="W274" s="234">
        <v>200383.58</v>
      </c>
      <c r="X274" s="234">
        <v>176613.97</v>
      </c>
      <c r="Y274" s="234">
        <v>163032.51</v>
      </c>
      <c r="Z274" s="234"/>
      <c r="AA274" s="234"/>
      <c r="AB274" s="234"/>
      <c r="AC274" s="231">
        <v>163032.51</v>
      </c>
    </row>
    <row r="275" spans="1:29" ht="15.75" thickBot="1" x14ac:dyDescent="0.3">
      <c r="A275" s="220" t="str">
        <f t="shared" si="4"/>
        <v>136201</v>
      </c>
      <c r="B275" s="239" t="s">
        <v>3140</v>
      </c>
      <c r="C275" s="240" t="s">
        <v>3141</v>
      </c>
      <c r="D275" s="8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8"/>
      <c r="R275" s="238"/>
      <c r="S275" s="238"/>
      <c r="T275" s="234"/>
      <c r="U275" s="234"/>
      <c r="V275" s="234"/>
      <c r="W275" s="238"/>
      <c r="X275" s="238"/>
      <c r="Y275" s="238"/>
      <c r="Z275" s="238"/>
      <c r="AA275" s="238"/>
      <c r="AB275" s="238"/>
      <c r="AC275" s="231"/>
    </row>
    <row r="276" spans="1:29" ht="15.75" thickBot="1" x14ac:dyDescent="0.3">
      <c r="A276" s="220" t="str">
        <f t="shared" si="4"/>
        <v>136205</v>
      </c>
      <c r="B276" s="239" t="s">
        <v>3142</v>
      </c>
      <c r="C276" s="240" t="s">
        <v>3143</v>
      </c>
      <c r="D276" s="87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4"/>
      <c r="R276" s="234"/>
      <c r="S276" s="234"/>
      <c r="T276" s="238"/>
      <c r="U276" s="238"/>
      <c r="V276" s="238"/>
      <c r="W276" s="234"/>
      <c r="X276" s="234"/>
      <c r="Y276" s="234"/>
      <c r="Z276" s="234"/>
      <c r="AA276" s="234"/>
      <c r="AB276" s="234"/>
      <c r="AC276" s="231"/>
    </row>
    <row r="277" spans="1:29" ht="15.75" thickBot="1" x14ac:dyDescent="0.3">
      <c r="A277" s="220" t="str">
        <f t="shared" si="4"/>
        <v>172502</v>
      </c>
      <c r="B277" s="239" t="s">
        <v>2833</v>
      </c>
      <c r="C277" s="240" t="s">
        <v>2834</v>
      </c>
      <c r="D277" s="87" t="s">
        <v>4</v>
      </c>
      <c r="E277" s="233"/>
      <c r="F277" s="233"/>
      <c r="G277" s="233"/>
      <c r="H277" s="233">
        <v>0</v>
      </c>
      <c r="I277" s="233">
        <v>0</v>
      </c>
      <c r="J277" s="233">
        <v>5699885</v>
      </c>
      <c r="K277" s="233">
        <v>5699885</v>
      </c>
      <c r="L277" s="233">
        <v>5699885</v>
      </c>
      <c r="M277" s="233">
        <v>5493566.9100000001</v>
      </c>
      <c r="N277" s="233">
        <v>5493566.9100000001</v>
      </c>
      <c r="O277" s="233">
        <v>5493566.9100000001</v>
      </c>
      <c r="P277" s="233">
        <v>5287248.54</v>
      </c>
      <c r="Q277" s="234">
        <v>5287248.54</v>
      </c>
      <c r="R277" s="234">
        <v>5287248.54</v>
      </c>
      <c r="S277" s="234">
        <v>5215757.33</v>
      </c>
      <c r="T277" s="234">
        <v>5215757.33</v>
      </c>
      <c r="U277" s="234">
        <v>5215757.33</v>
      </c>
      <c r="V277" s="234">
        <v>5167095.09</v>
      </c>
      <c r="W277" s="234">
        <v>5167095.09</v>
      </c>
      <c r="X277" s="234">
        <v>5167095.09</v>
      </c>
      <c r="Y277" s="234">
        <v>5110159.92</v>
      </c>
      <c r="Z277" s="234"/>
      <c r="AA277" s="234"/>
      <c r="AB277" s="234"/>
      <c r="AC277" s="231">
        <v>5110159.92</v>
      </c>
    </row>
    <row r="278" spans="1:29" ht="15.75" thickBot="1" x14ac:dyDescent="0.3">
      <c r="A278" s="220" t="str">
        <f t="shared" si="4"/>
        <v>174008</v>
      </c>
      <c r="B278" s="239" t="s">
        <v>1603</v>
      </c>
      <c r="C278" s="240" t="s">
        <v>1604</v>
      </c>
      <c r="D278" s="87" t="s">
        <v>4</v>
      </c>
      <c r="E278" s="237">
        <v>1862179.19</v>
      </c>
      <c r="F278" s="237">
        <v>1862179.19</v>
      </c>
      <c r="G278" s="237">
        <v>1862179.19</v>
      </c>
      <c r="H278" s="237">
        <v>1862179.19</v>
      </c>
      <c r="I278" s="237">
        <v>1862179.19</v>
      </c>
      <c r="J278" s="237">
        <v>1862179.19</v>
      </c>
      <c r="K278" s="237">
        <v>1862179.19</v>
      </c>
      <c r="L278" s="237">
        <v>1862179.19</v>
      </c>
      <c r="M278" s="237">
        <v>1852179.19</v>
      </c>
      <c r="N278" s="237">
        <v>1842179.19</v>
      </c>
      <c r="O278" s="237">
        <v>1832179.19</v>
      </c>
      <c r="P278" s="237">
        <v>1832179.19</v>
      </c>
      <c r="Q278" s="238">
        <v>1832179.19</v>
      </c>
      <c r="R278" s="238">
        <v>1802179.19</v>
      </c>
      <c r="S278" s="238">
        <v>1802179.19</v>
      </c>
      <c r="T278" s="238">
        <v>1802179.19</v>
      </c>
      <c r="U278" s="238">
        <v>1802179.19</v>
      </c>
      <c r="V278" s="238">
        <v>1802179.19</v>
      </c>
      <c r="W278" s="238">
        <v>1802179.19</v>
      </c>
      <c r="X278" s="238">
        <v>1802179.19</v>
      </c>
      <c r="Y278" s="238">
        <v>1802179.19</v>
      </c>
      <c r="Z278" s="238"/>
      <c r="AA278" s="238"/>
      <c r="AB278" s="238"/>
      <c r="AC278" s="231">
        <v>1802179.19</v>
      </c>
    </row>
    <row r="279" spans="1:29" ht="15.75" thickBot="1" x14ac:dyDescent="0.3">
      <c r="A279" s="220" t="str">
        <f t="shared" si="4"/>
        <v>500111</v>
      </c>
      <c r="B279" s="239" t="s">
        <v>1605</v>
      </c>
      <c r="C279" s="240">
        <v>500111</v>
      </c>
      <c r="D279" s="87"/>
      <c r="E279" s="233">
        <v>107706419.34999999</v>
      </c>
      <c r="F279" s="233">
        <v>102069075.40000001</v>
      </c>
      <c r="G279" s="233">
        <v>104523198.18000001</v>
      </c>
      <c r="H279" s="233">
        <v>99378959.140000001</v>
      </c>
      <c r="I279" s="233">
        <v>97086716.040000007</v>
      </c>
      <c r="J279" s="233">
        <v>95703856.790000007</v>
      </c>
      <c r="K279" s="233">
        <v>94599030.980000004</v>
      </c>
      <c r="L279" s="233">
        <v>93452382.640000001</v>
      </c>
      <c r="M279" s="233">
        <v>93302011.540000007</v>
      </c>
      <c r="N279" s="233">
        <v>90777265.329999998</v>
      </c>
      <c r="O279" s="233">
        <v>90190648.510000005</v>
      </c>
      <c r="P279" s="233">
        <v>88916797.379999995</v>
      </c>
      <c r="Q279" s="234">
        <v>86849381.810000002</v>
      </c>
      <c r="R279" s="234">
        <v>85470871.569999993</v>
      </c>
      <c r="S279" s="234">
        <v>86414323.439999998</v>
      </c>
      <c r="T279" s="234">
        <v>82933339.980000004</v>
      </c>
      <c r="U279" s="234">
        <v>81860209.840000004</v>
      </c>
      <c r="V279" s="234">
        <v>81019182.909999996</v>
      </c>
      <c r="W279" s="234">
        <v>79560175.159999996</v>
      </c>
      <c r="X279" s="234">
        <v>78437401.769999996</v>
      </c>
      <c r="Y279" s="234">
        <v>77992699.879999995</v>
      </c>
      <c r="Z279" s="234"/>
      <c r="AA279" s="234"/>
      <c r="AB279" s="234"/>
      <c r="AC279" s="231">
        <v>77992699.879999995</v>
      </c>
    </row>
    <row r="280" spans="1:29" ht="15.75" thickBot="1" x14ac:dyDescent="0.3">
      <c r="A280" s="220" t="str">
        <f t="shared" si="4"/>
        <v>500135</v>
      </c>
      <c r="B280" s="239" t="s">
        <v>1606</v>
      </c>
      <c r="C280" s="240">
        <v>500135</v>
      </c>
      <c r="D280" s="87"/>
      <c r="E280" s="237">
        <v>3771781.91</v>
      </c>
      <c r="F280" s="237">
        <v>234969.96</v>
      </c>
      <c r="G280" s="237">
        <v>4246789.74</v>
      </c>
      <c r="H280" s="237">
        <v>346114.7</v>
      </c>
      <c r="I280" s="237">
        <v>307165.59999999998</v>
      </c>
      <c r="J280" s="237">
        <v>289590.34999999998</v>
      </c>
      <c r="K280" s="237">
        <v>470220.54</v>
      </c>
      <c r="L280" s="237">
        <v>165303.20000000001</v>
      </c>
      <c r="M280" s="237">
        <v>1106019.1000000001</v>
      </c>
      <c r="N280" s="237">
        <v>234157.89</v>
      </c>
      <c r="O280" s="237">
        <v>677987.07</v>
      </c>
      <c r="P280" s="237">
        <v>786534.94</v>
      </c>
      <c r="Q280" s="238">
        <v>226426.37</v>
      </c>
      <c r="R280" s="238">
        <v>243443.13</v>
      </c>
      <c r="S280" s="238">
        <v>2717540</v>
      </c>
      <c r="T280" s="238">
        <v>359994.54</v>
      </c>
      <c r="U280" s="238">
        <v>228352.4</v>
      </c>
      <c r="V280" s="238">
        <v>562881.47</v>
      </c>
      <c r="W280" s="238">
        <v>238262.72</v>
      </c>
      <c r="X280" s="238">
        <v>252258.33</v>
      </c>
      <c r="Y280" s="238">
        <v>641265.43999999994</v>
      </c>
      <c r="Z280" s="238"/>
      <c r="AA280" s="238"/>
      <c r="AB280" s="238"/>
      <c r="AC280" s="231">
        <v>641265.43999999994</v>
      </c>
    </row>
    <row r="281" spans="1:29" ht="15.75" thickBot="1" x14ac:dyDescent="0.3">
      <c r="A281" s="220" t="str">
        <f t="shared" si="4"/>
        <v>500137</v>
      </c>
      <c r="B281" s="239" t="s">
        <v>1606</v>
      </c>
      <c r="C281" s="240">
        <v>500137</v>
      </c>
      <c r="D281" s="87"/>
      <c r="E281" s="233">
        <v>148531.72</v>
      </c>
      <c r="F281" s="233">
        <v>200245.68</v>
      </c>
      <c r="G281" s="233">
        <v>295127.17</v>
      </c>
      <c r="H281" s="233">
        <v>151533.54</v>
      </c>
      <c r="I281" s="233">
        <v>265810.56</v>
      </c>
      <c r="J281" s="233">
        <v>259432.37</v>
      </c>
      <c r="K281" s="233">
        <v>441702.88</v>
      </c>
      <c r="L281" s="233">
        <v>156764.56</v>
      </c>
      <c r="M281" s="233">
        <v>368031.29</v>
      </c>
      <c r="N281" s="233">
        <v>209057.02</v>
      </c>
      <c r="O281" s="233">
        <v>679269.69</v>
      </c>
      <c r="P281" s="233">
        <v>587748.49</v>
      </c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  <c r="AA281" s="234"/>
      <c r="AB281" s="234"/>
      <c r="AC281" s="231"/>
    </row>
    <row r="282" spans="1:29" ht="15.75" thickBot="1" x14ac:dyDescent="0.3">
      <c r="A282" s="220" t="str">
        <f t="shared" si="4"/>
        <v>146010</v>
      </c>
      <c r="B282" s="239" t="s">
        <v>1608</v>
      </c>
      <c r="C282" s="240" t="s">
        <v>1609</v>
      </c>
      <c r="D282" s="87" t="s">
        <v>4</v>
      </c>
      <c r="E282" s="237">
        <v>11701.31</v>
      </c>
      <c r="F282" s="237">
        <v>61613.52</v>
      </c>
      <c r="G282" s="237">
        <v>1793519.09</v>
      </c>
      <c r="H282" s="237">
        <v>205515.23</v>
      </c>
      <c r="I282" s="237">
        <v>60223.47</v>
      </c>
      <c r="J282" s="237">
        <v>63807.3</v>
      </c>
      <c r="K282" s="237">
        <v>47205.85</v>
      </c>
      <c r="L282" s="237">
        <v>34875.269999999997</v>
      </c>
      <c r="M282" s="237">
        <v>766592.96</v>
      </c>
      <c r="N282" s="237">
        <v>33856</v>
      </c>
      <c r="O282" s="237">
        <v>8157.95</v>
      </c>
      <c r="P282" s="237">
        <v>219018.71</v>
      </c>
      <c r="Q282" s="238">
        <v>12244.62</v>
      </c>
      <c r="R282" s="238">
        <v>6989.18</v>
      </c>
      <c r="S282" s="238">
        <v>2172114.7400000002</v>
      </c>
      <c r="T282" s="238">
        <v>20908.84</v>
      </c>
      <c r="U282" s="238">
        <v>26917.84</v>
      </c>
      <c r="V282" s="238">
        <v>145330.48000000001</v>
      </c>
      <c r="W282" s="238">
        <v>27236.17</v>
      </c>
      <c r="X282" s="238">
        <v>5916.69</v>
      </c>
      <c r="Y282" s="238">
        <v>344540.84</v>
      </c>
      <c r="Z282" s="238"/>
      <c r="AA282" s="238"/>
      <c r="AB282" s="238"/>
      <c r="AC282" s="231">
        <v>344540.84</v>
      </c>
    </row>
    <row r="283" spans="1:29" ht="15.75" thickBot="1" x14ac:dyDescent="0.3">
      <c r="A283" s="220" t="str">
        <f t="shared" si="4"/>
        <v>146012</v>
      </c>
      <c r="B283" s="239" t="s">
        <v>2911</v>
      </c>
      <c r="C283" s="240" t="s">
        <v>2912</v>
      </c>
      <c r="D283" s="87" t="s">
        <v>4</v>
      </c>
      <c r="E283" s="233"/>
      <c r="F283" s="233"/>
      <c r="G283" s="233"/>
      <c r="H283" s="233"/>
      <c r="I283" s="233"/>
      <c r="J283" s="233">
        <v>0</v>
      </c>
      <c r="K283" s="233">
        <v>804.65</v>
      </c>
      <c r="L283" s="233">
        <v>1568.67</v>
      </c>
      <c r="M283" s="233">
        <v>0</v>
      </c>
      <c r="N283" s="233">
        <v>0</v>
      </c>
      <c r="O283" s="233">
        <v>0</v>
      </c>
      <c r="P283" s="233">
        <v>0</v>
      </c>
      <c r="Q283" s="234">
        <v>0</v>
      </c>
      <c r="R283" s="234">
        <v>-5576.92</v>
      </c>
      <c r="S283" s="234">
        <v>0</v>
      </c>
      <c r="T283" s="234">
        <v>0</v>
      </c>
      <c r="U283" s="234">
        <v>0</v>
      </c>
      <c r="V283" s="234">
        <v>0</v>
      </c>
      <c r="W283" s="234">
        <v>0</v>
      </c>
      <c r="X283" s="234">
        <v>0</v>
      </c>
      <c r="Y283" s="234">
        <v>0</v>
      </c>
      <c r="Z283" s="234"/>
      <c r="AA283" s="234"/>
      <c r="AB283" s="234"/>
      <c r="AC283" s="231">
        <v>0</v>
      </c>
    </row>
    <row r="284" spans="1:29" ht="15.75" thickBot="1" x14ac:dyDescent="0.3">
      <c r="A284" s="220" t="str">
        <f t="shared" si="4"/>
        <v>146013</v>
      </c>
      <c r="B284" s="239" t="s">
        <v>2913</v>
      </c>
      <c r="C284" s="240" t="s">
        <v>2914</v>
      </c>
      <c r="D284" s="87" t="s">
        <v>4</v>
      </c>
      <c r="E284" s="237"/>
      <c r="F284" s="237"/>
      <c r="G284" s="237"/>
      <c r="H284" s="237"/>
      <c r="I284" s="237"/>
      <c r="J284" s="237">
        <v>0</v>
      </c>
      <c r="K284" s="237">
        <v>804.65</v>
      </c>
      <c r="L284" s="237">
        <v>1568.67</v>
      </c>
      <c r="M284" s="237">
        <v>0</v>
      </c>
      <c r="N284" s="237">
        <v>0</v>
      </c>
      <c r="O284" s="237">
        <v>0</v>
      </c>
      <c r="P284" s="237">
        <v>0</v>
      </c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1"/>
    </row>
    <row r="285" spans="1:29" ht="15.75" thickBot="1" x14ac:dyDescent="0.3">
      <c r="A285" s="220" t="str">
        <f t="shared" si="4"/>
        <v>146016</v>
      </c>
      <c r="B285" s="239" t="s">
        <v>1481</v>
      </c>
      <c r="C285" s="240" t="s">
        <v>484</v>
      </c>
      <c r="D285" s="87" t="s">
        <v>4</v>
      </c>
      <c r="E285" s="233">
        <v>-12083.1</v>
      </c>
      <c r="F285" s="233">
        <v>-26889.24</v>
      </c>
      <c r="G285" s="233">
        <v>-40428.5</v>
      </c>
      <c r="H285" s="233">
        <v>-10934.07</v>
      </c>
      <c r="I285" s="233">
        <v>-18868.43</v>
      </c>
      <c r="J285" s="233">
        <v>-33649.32</v>
      </c>
      <c r="K285" s="233">
        <v>-18688.189999999999</v>
      </c>
      <c r="L285" s="233">
        <v>-26336.63</v>
      </c>
      <c r="M285" s="233">
        <v>-28605.15</v>
      </c>
      <c r="N285" s="233">
        <v>-8755.1299999999992</v>
      </c>
      <c r="O285" s="233">
        <v>-9440.57</v>
      </c>
      <c r="P285" s="233">
        <v>-20232.259999999998</v>
      </c>
      <c r="Q285" s="234">
        <v>-25525.71</v>
      </c>
      <c r="R285" s="234">
        <v>-19906.009999999998</v>
      </c>
      <c r="S285" s="234">
        <v>-33147.410000000003</v>
      </c>
      <c r="T285" s="234">
        <v>-13856.96</v>
      </c>
      <c r="U285" s="234">
        <v>-32545.15</v>
      </c>
      <c r="V285" s="234">
        <v>-39605.68</v>
      </c>
      <c r="W285" s="234">
        <v>-12936.88</v>
      </c>
      <c r="X285" s="234">
        <v>-22955.25</v>
      </c>
      <c r="Y285" s="234">
        <v>-33266.980000000003</v>
      </c>
      <c r="Z285" s="234"/>
      <c r="AA285" s="234"/>
      <c r="AB285" s="234"/>
      <c r="AC285" s="231">
        <v>-33266.980000000003</v>
      </c>
    </row>
    <row r="286" spans="1:29" ht="15.75" thickBot="1" x14ac:dyDescent="0.3">
      <c r="A286" s="220" t="str">
        <f t="shared" si="4"/>
        <v>146017</v>
      </c>
      <c r="B286" s="239" t="s">
        <v>3144</v>
      </c>
      <c r="C286" s="240" t="s">
        <v>3145</v>
      </c>
      <c r="D286" s="8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1"/>
    </row>
    <row r="287" spans="1:29" ht="15.75" thickBot="1" x14ac:dyDescent="0.3">
      <c r="A287" s="220" t="str">
        <f t="shared" si="4"/>
        <v>146030</v>
      </c>
      <c r="B287" s="239" t="s">
        <v>3146</v>
      </c>
      <c r="C287" s="240" t="s">
        <v>3147</v>
      </c>
      <c r="D287" s="87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1"/>
    </row>
    <row r="288" spans="1:29" ht="15.75" thickBot="1" x14ac:dyDescent="0.3">
      <c r="A288" s="220" t="str">
        <f t="shared" si="4"/>
        <v>146031</v>
      </c>
      <c r="B288" s="239" t="s">
        <v>1475</v>
      </c>
      <c r="C288" s="240" t="s">
        <v>467</v>
      </c>
      <c r="D288" s="87" t="s">
        <v>4</v>
      </c>
      <c r="E288" s="237">
        <v>0</v>
      </c>
      <c r="F288" s="237">
        <v>303.16000000000003</v>
      </c>
      <c r="G288" s="237">
        <v>1324.11</v>
      </c>
      <c r="H288" s="237">
        <v>6791.71</v>
      </c>
      <c r="I288" s="237">
        <v>3271.91</v>
      </c>
      <c r="J288" s="237">
        <v>45.82</v>
      </c>
      <c r="K288" s="237">
        <v>86.36</v>
      </c>
      <c r="L288" s="237">
        <v>178.01</v>
      </c>
      <c r="M288" s="237">
        <v>219.19</v>
      </c>
      <c r="N288" s="237">
        <v>0</v>
      </c>
      <c r="O288" s="237">
        <v>3980.82</v>
      </c>
      <c r="P288" s="237">
        <v>407.97</v>
      </c>
      <c r="Q288" s="238">
        <v>5576.92</v>
      </c>
      <c r="R288" s="238">
        <v>5627.16</v>
      </c>
      <c r="S288" s="238">
        <v>165.28</v>
      </c>
      <c r="T288" s="238">
        <v>330.56</v>
      </c>
      <c r="U288" s="238">
        <v>495.83</v>
      </c>
      <c r="V288" s="238">
        <v>2939.16</v>
      </c>
      <c r="W288" s="238">
        <v>547.08000000000004</v>
      </c>
      <c r="X288" s="238">
        <v>651.75</v>
      </c>
      <c r="Y288" s="238">
        <v>444.78</v>
      </c>
      <c r="Z288" s="238"/>
      <c r="AA288" s="238"/>
      <c r="AB288" s="238"/>
      <c r="AC288" s="231">
        <v>444.78</v>
      </c>
    </row>
    <row r="289" spans="1:29" ht="15.75" thickBot="1" x14ac:dyDescent="0.3">
      <c r="A289" s="220" t="str">
        <f t="shared" si="4"/>
        <v>146035</v>
      </c>
      <c r="B289" s="239" t="s">
        <v>1476</v>
      </c>
      <c r="C289" s="240" t="s">
        <v>1477</v>
      </c>
      <c r="D289" s="87" t="s">
        <v>4</v>
      </c>
      <c r="E289" s="233">
        <v>25855.29</v>
      </c>
      <c r="F289" s="233">
        <v>32811.22</v>
      </c>
      <c r="G289" s="233">
        <v>10243.76</v>
      </c>
      <c r="H289" s="233">
        <v>29968.45</v>
      </c>
      <c r="I289" s="233">
        <v>111528.25</v>
      </c>
      <c r="J289" s="233">
        <v>131694.89000000001</v>
      </c>
      <c r="K289" s="233">
        <v>318021.06</v>
      </c>
      <c r="L289" s="233">
        <v>50018.92</v>
      </c>
      <c r="M289" s="233">
        <v>229063.32</v>
      </c>
      <c r="N289" s="233">
        <v>101078.88</v>
      </c>
      <c r="O289" s="233">
        <v>285609.84999999998</v>
      </c>
      <c r="P289" s="233">
        <v>399409.07</v>
      </c>
      <c r="Q289" s="234">
        <v>85219.16</v>
      </c>
      <c r="R289" s="234">
        <v>150175.87</v>
      </c>
      <c r="S289" s="234">
        <v>197204.33</v>
      </c>
      <c r="T289" s="241">
        <v>241466.31</v>
      </c>
      <c r="U289" s="241">
        <v>124852.58</v>
      </c>
      <c r="V289" s="241">
        <v>321948.71000000002</v>
      </c>
      <c r="W289" s="234">
        <v>106678.53</v>
      </c>
      <c r="X289" s="234">
        <v>162634.9</v>
      </c>
      <c r="Y289" s="234">
        <v>215454.64</v>
      </c>
      <c r="Z289" s="234"/>
      <c r="AA289" s="234"/>
      <c r="AB289" s="234"/>
      <c r="AC289" s="231">
        <v>215454.64</v>
      </c>
    </row>
    <row r="290" spans="1:29" ht="15.75" thickBot="1" x14ac:dyDescent="0.3">
      <c r="A290" s="220" t="str">
        <f t="shared" si="4"/>
        <v>146040</v>
      </c>
      <c r="B290" s="239" t="s">
        <v>1478</v>
      </c>
      <c r="C290" s="240" t="s">
        <v>469</v>
      </c>
      <c r="D290" s="87" t="s">
        <v>4</v>
      </c>
      <c r="E290" s="237">
        <v>47051.47</v>
      </c>
      <c r="F290" s="237">
        <v>33614.730000000003</v>
      </c>
      <c r="G290" s="237">
        <v>39812.49</v>
      </c>
      <c r="H290" s="237">
        <v>35418.129999999997</v>
      </c>
      <c r="I290" s="237">
        <v>54707.040000000001</v>
      </c>
      <c r="J290" s="237">
        <v>36568.65</v>
      </c>
      <c r="K290" s="237">
        <v>27306.02</v>
      </c>
      <c r="L290" s="237">
        <v>32943</v>
      </c>
      <c r="M290" s="237">
        <v>34355.919999999998</v>
      </c>
      <c r="N290" s="237">
        <v>37713.78</v>
      </c>
      <c r="O290" s="237">
        <v>311783.61</v>
      </c>
      <c r="P290" s="237">
        <v>29106.63</v>
      </c>
      <c r="Q290" s="238">
        <v>44024.05</v>
      </c>
      <c r="R290" s="238">
        <v>42959.43</v>
      </c>
      <c r="S290" s="238">
        <v>49172.92</v>
      </c>
      <c r="T290" s="238">
        <v>51159.44</v>
      </c>
      <c r="U290" s="238">
        <v>50645.06</v>
      </c>
      <c r="V290" s="238">
        <v>70062.990000000005</v>
      </c>
      <c r="W290" s="238">
        <v>55729.33</v>
      </c>
      <c r="X290" s="238">
        <v>50259.26</v>
      </c>
      <c r="Y290" s="238">
        <v>56136.01</v>
      </c>
      <c r="Z290" s="238"/>
      <c r="AA290" s="238"/>
      <c r="AB290" s="238"/>
      <c r="AC290" s="231">
        <v>56136.01</v>
      </c>
    </row>
    <row r="291" spans="1:29" ht="15.75" thickBot="1" x14ac:dyDescent="0.3">
      <c r="A291" s="220" t="str">
        <f t="shared" si="4"/>
        <v>146042</v>
      </c>
      <c r="B291" s="239" t="s">
        <v>1479</v>
      </c>
      <c r="C291" s="240" t="s">
        <v>471</v>
      </c>
      <c r="D291" s="87" t="s">
        <v>4</v>
      </c>
      <c r="E291" s="237">
        <v>75624.960000000006</v>
      </c>
      <c r="F291" s="237">
        <v>133516.57</v>
      </c>
      <c r="G291" s="237">
        <v>243746.81</v>
      </c>
      <c r="H291" s="237">
        <v>79268.89</v>
      </c>
      <c r="I291" s="237">
        <v>95819.37</v>
      </c>
      <c r="J291" s="237">
        <v>90639.02</v>
      </c>
      <c r="K291" s="237">
        <v>94680.14</v>
      </c>
      <c r="L291" s="237">
        <v>70487.289999999994</v>
      </c>
      <c r="M291" s="237">
        <v>104392.86</v>
      </c>
      <c r="N291" s="237">
        <v>70264.36</v>
      </c>
      <c r="O291" s="237">
        <v>77895.41</v>
      </c>
      <c r="P291" s="237">
        <v>158824.82</v>
      </c>
      <c r="Q291" s="238">
        <v>104887.33</v>
      </c>
      <c r="R291" s="238">
        <v>63174.42</v>
      </c>
      <c r="S291" s="238">
        <v>332030.14</v>
      </c>
      <c r="T291" s="241">
        <v>59986.35</v>
      </c>
      <c r="U291" s="241">
        <v>57986.239999999998</v>
      </c>
      <c r="V291" s="241">
        <v>62205.81</v>
      </c>
      <c r="W291" s="238">
        <v>61008.49</v>
      </c>
      <c r="X291" s="238">
        <v>55750.98</v>
      </c>
      <c r="Y291" s="238">
        <v>57956.15</v>
      </c>
      <c r="Z291" s="238"/>
      <c r="AA291" s="238"/>
      <c r="AB291" s="238"/>
      <c r="AC291" s="231">
        <v>57956.15</v>
      </c>
    </row>
    <row r="292" spans="1:29" ht="15.75" thickBot="1" x14ac:dyDescent="0.3">
      <c r="A292" s="220" t="str">
        <f t="shared" si="4"/>
        <v>146050</v>
      </c>
      <c r="B292" s="239" t="s">
        <v>473</v>
      </c>
      <c r="C292" s="240" t="s">
        <v>474</v>
      </c>
      <c r="D292" s="87" t="s">
        <v>4</v>
      </c>
      <c r="E292" s="233">
        <v>0</v>
      </c>
      <c r="F292" s="233">
        <v>0</v>
      </c>
      <c r="G292" s="233">
        <v>0</v>
      </c>
      <c r="H292" s="233">
        <v>86.36</v>
      </c>
      <c r="I292" s="233">
        <v>483.99</v>
      </c>
      <c r="J292" s="233">
        <v>483.99</v>
      </c>
      <c r="K292" s="233">
        <v>0</v>
      </c>
      <c r="L292" s="233">
        <v>0</v>
      </c>
      <c r="M292" s="233">
        <v>0</v>
      </c>
      <c r="N292" s="233">
        <v>0</v>
      </c>
      <c r="O292" s="233">
        <v>0</v>
      </c>
      <c r="P292" s="233">
        <v>0</v>
      </c>
      <c r="Q292" s="234">
        <v>0</v>
      </c>
      <c r="R292" s="234">
        <v>0</v>
      </c>
      <c r="S292" s="234">
        <v>0</v>
      </c>
      <c r="T292" s="238">
        <v>0</v>
      </c>
      <c r="U292" s="238">
        <v>0</v>
      </c>
      <c r="V292" s="238">
        <v>0</v>
      </c>
      <c r="W292" s="234">
        <v>0</v>
      </c>
      <c r="X292" s="234">
        <v>0</v>
      </c>
      <c r="Y292" s="234">
        <v>0</v>
      </c>
      <c r="Z292" s="234"/>
      <c r="AA292" s="234"/>
      <c r="AB292" s="234"/>
      <c r="AC292" s="231">
        <v>0</v>
      </c>
    </row>
    <row r="293" spans="1:29" ht="15.75" thickBot="1" x14ac:dyDescent="0.3">
      <c r="A293" s="220" t="str">
        <f t="shared" si="4"/>
        <v>146060</v>
      </c>
      <c r="B293" s="239" t="s">
        <v>476</v>
      </c>
      <c r="C293" s="240" t="s">
        <v>477</v>
      </c>
      <c r="D293" s="87" t="s">
        <v>4</v>
      </c>
      <c r="E293" s="237">
        <v>0</v>
      </c>
      <c r="F293" s="237">
        <v>0</v>
      </c>
      <c r="G293" s="237">
        <v>0</v>
      </c>
      <c r="H293" s="237">
        <v>0</v>
      </c>
      <c r="I293" s="237">
        <v>0</v>
      </c>
      <c r="J293" s="237">
        <v>0</v>
      </c>
      <c r="K293" s="237">
        <v>0</v>
      </c>
      <c r="L293" s="237">
        <v>0</v>
      </c>
      <c r="M293" s="237">
        <v>0</v>
      </c>
      <c r="N293" s="237">
        <v>0</v>
      </c>
      <c r="O293" s="237">
        <v>0</v>
      </c>
      <c r="P293" s="237">
        <v>0</v>
      </c>
      <c r="Q293" s="238">
        <v>0</v>
      </c>
      <c r="R293" s="238">
        <v>0</v>
      </c>
      <c r="S293" s="238">
        <v>0</v>
      </c>
      <c r="T293" s="234">
        <v>0</v>
      </c>
      <c r="U293" s="234">
        <v>0</v>
      </c>
      <c r="V293" s="234">
        <v>0</v>
      </c>
      <c r="W293" s="238">
        <v>0</v>
      </c>
      <c r="X293" s="238">
        <v>0</v>
      </c>
      <c r="Y293" s="238">
        <v>0</v>
      </c>
      <c r="Z293" s="238"/>
      <c r="AA293" s="238"/>
      <c r="AB293" s="238"/>
      <c r="AC293" s="231">
        <v>0</v>
      </c>
    </row>
    <row r="294" spans="1:29" ht="15.75" thickBot="1" x14ac:dyDescent="0.3">
      <c r="A294" s="220" t="str">
        <f t="shared" si="4"/>
        <v>146905</v>
      </c>
      <c r="B294" s="239" t="s">
        <v>479</v>
      </c>
      <c r="C294" s="240" t="s">
        <v>480</v>
      </c>
      <c r="D294" s="87" t="s">
        <v>4</v>
      </c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4"/>
      <c r="R294" s="234"/>
      <c r="S294" s="234"/>
      <c r="T294" s="238"/>
      <c r="U294" s="238"/>
      <c r="V294" s="238"/>
      <c r="W294" s="234"/>
      <c r="X294" s="234"/>
      <c r="Y294" s="234"/>
      <c r="Z294" s="234"/>
      <c r="AA294" s="234"/>
      <c r="AB294" s="234"/>
      <c r="AC294" s="231"/>
    </row>
    <row r="295" spans="1:29" ht="15.75" thickBot="1" x14ac:dyDescent="0.3">
      <c r="A295" s="220" t="str">
        <f t="shared" si="4"/>
        <v>146920</v>
      </c>
      <c r="B295" s="239" t="s">
        <v>1480</v>
      </c>
      <c r="C295" s="240" t="s">
        <v>482</v>
      </c>
      <c r="D295" s="87" t="s">
        <v>4</v>
      </c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4"/>
      <c r="R295" s="234"/>
      <c r="S295" s="234"/>
      <c r="T295" s="234"/>
      <c r="U295" s="234"/>
      <c r="V295" s="234"/>
      <c r="W295" s="234"/>
      <c r="X295" s="234"/>
      <c r="Y295" s="234"/>
      <c r="Z295" s="234"/>
      <c r="AA295" s="234"/>
      <c r="AB295" s="234"/>
      <c r="AC295" s="231"/>
    </row>
    <row r="296" spans="1:29" ht="15.75" thickBot="1" x14ac:dyDescent="0.3">
      <c r="A296" s="220" t="str">
        <f t="shared" si="4"/>
        <v>500149</v>
      </c>
      <c r="B296" s="239" t="s">
        <v>1607</v>
      </c>
      <c r="C296" s="240">
        <v>500149</v>
      </c>
      <c r="D296" s="87"/>
      <c r="E296" s="237">
        <v>3623250.19</v>
      </c>
      <c r="F296" s="237">
        <v>34724.28</v>
      </c>
      <c r="G296" s="237">
        <v>3951662.57</v>
      </c>
      <c r="H296" s="237">
        <v>194581.16</v>
      </c>
      <c r="I296" s="237">
        <v>41355.040000000001</v>
      </c>
      <c r="J296" s="237">
        <v>30157.98</v>
      </c>
      <c r="K296" s="237">
        <v>28517.66</v>
      </c>
      <c r="L296" s="237">
        <v>8538.64</v>
      </c>
      <c r="M296" s="237">
        <v>737987.81</v>
      </c>
      <c r="N296" s="237">
        <v>25100.87</v>
      </c>
      <c r="O296" s="237">
        <v>-1282.6199999999999</v>
      </c>
      <c r="P296" s="237">
        <v>198786.45</v>
      </c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1"/>
    </row>
    <row r="297" spans="1:29" ht="15.75" thickBot="1" x14ac:dyDescent="0.3">
      <c r="A297" s="220" t="str">
        <f t="shared" si="4"/>
        <v>146010</v>
      </c>
      <c r="B297" s="239" t="s">
        <v>1608</v>
      </c>
      <c r="C297" s="240" t="s">
        <v>1609</v>
      </c>
      <c r="D297" s="87" t="s">
        <v>4</v>
      </c>
      <c r="E297" s="233">
        <v>11701.31</v>
      </c>
      <c r="F297" s="233">
        <v>61613.52</v>
      </c>
      <c r="G297" s="233">
        <v>1793519.09</v>
      </c>
      <c r="H297" s="233">
        <v>205515.23</v>
      </c>
      <c r="I297" s="233">
        <v>60223.47</v>
      </c>
      <c r="J297" s="233">
        <v>63807.3</v>
      </c>
      <c r="K297" s="233">
        <v>47205.85</v>
      </c>
      <c r="L297" s="233">
        <v>34875.269999999997</v>
      </c>
      <c r="M297" s="233">
        <v>766592.96</v>
      </c>
      <c r="N297" s="233">
        <v>33856</v>
      </c>
      <c r="O297" s="233">
        <v>8157.95</v>
      </c>
      <c r="P297" s="233">
        <v>219018.71</v>
      </c>
      <c r="Q297" s="234">
        <v>12244.62</v>
      </c>
      <c r="R297" s="234">
        <v>6989.18</v>
      </c>
      <c r="S297" s="234"/>
      <c r="T297" s="234"/>
      <c r="U297" s="234"/>
      <c r="V297" s="234"/>
      <c r="W297" s="234"/>
      <c r="X297" s="234"/>
      <c r="Y297" s="234"/>
      <c r="Z297" s="234"/>
      <c r="AA297" s="234"/>
      <c r="AB297" s="234"/>
      <c r="AC297" s="231"/>
    </row>
    <row r="298" spans="1:29" ht="15.75" thickBot="1" x14ac:dyDescent="0.3">
      <c r="A298" s="220" t="str">
        <f t="shared" si="4"/>
        <v>146016</v>
      </c>
      <c r="B298" s="239" t="s">
        <v>1481</v>
      </c>
      <c r="C298" s="240" t="s">
        <v>484</v>
      </c>
      <c r="D298" s="87" t="s">
        <v>4</v>
      </c>
      <c r="E298" s="237">
        <v>-12083.1</v>
      </c>
      <c r="F298" s="237">
        <v>-26889.24</v>
      </c>
      <c r="G298" s="237">
        <v>-40428.5</v>
      </c>
      <c r="H298" s="237">
        <v>-10934.07</v>
      </c>
      <c r="I298" s="237">
        <v>-18868.43</v>
      </c>
      <c r="J298" s="237">
        <v>-33649.32</v>
      </c>
      <c r="K298" s="237">
        <v>-18688.189999999999</v>
      </c>
      <c r="L298" s="237">
        <v>-26336.63</v>
      </c>
      <c r="M298" s="237">
        <v>-28605.15</v>
      </c>
      <c r="N298" s="237">
        <v>-8755.1299999999992</v>
      </c>
      <c r="O298" s="237">
        <v>-9440.57</v>
      </c>
      <c r="P298" s="237">
        <v>-20232.259999999998</v>
      </c>
      <c r="Q298" s="238">
        <v>-25525.71</v>
      </c>
      <c r="R298" s="238">
        <v>-19906.009999999998</v>
      </c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1"/>
    </row>
    <row r="299" spans="1:29" ht="15.75" thickBot="1" x14ac:dyDescent="0.3">
      <c r="A299" s="220" t="str">
        <f t="shared" si="4"/>
        <v>146096</v>
      </c>
      <c r="B299" s="239" t="s">
        <v>1482</v>
      </c>
      <c r="C299" s="240" t="s">
        <v>486</v>
      </c>
      <c r="D299" s="87" t="s">
        <v>4</v>
      </c>
      <c r="E299" s="233"/>
      <c r="F299" s="233"/>
      <c r="G299" s="233"/>
      <c r="H299" s="233"/>
      <c r="I299" s="233"/>
      <c r="J299" s="233">
        <v>0</v>
      </c>
      <c r="K299" s="233">
        <v>0</v>
      </c>
      <c r="L299" s="233">
        <v>0</v>
      </c>
      <c r="M299" s="233">
        <v>0</v>
      </c>
      <c r="N299" s="233"/>
      <c r="O299" s="233"/>
      <c r="P299" s="233"/>
      <c r="Q299" s="234"/>
      <c r="R299" s="234"/>
      <c r="S299" s="234"/>
      <c r="T299" s="234"/>
      <c r="U299" s="234"/>
      <c r="V299" s="234"/>
      <c r="W299" s="234"/>
      <c r="X299" s="234"/>
      <c r="Y299" s="234"/>
      <c r="Z299" s="234"/>
      <c r="AA299" s="234"/>
      <c r="AB299" s="234"/>
      <c r="AC299" s="231"/>
    </row>
    <row r="300" spans="1:29" ht="15.75" thickBot="1" x14ac:dyDescent="0.3">
      <c r="A300" s="220" t="str">
        <f t="shared" si="4"/>
        <v>146800</v>
      </c>
      <c r="B300" s="239" t="s">
        <v>1610</v>
      </c>
      <c r="C300" s="240" t="s">
        <v>1611</v>
      </c>
      <c r="D300" s="87" t="s">
        <v>4</v>
      </c>
      <c r="E300" s="237">
        <v>3623631.98</v>
      </c>
      <c r="F300" s="237">
        <v>0</v>
      </c>
      <c r="G300" s="237">
        <v>2198571.98</v>
      </c>
      <c r="H300" s="237">
        <v>0</v>
      </c>
      <c r="I300" s="237">
        <v>0</v>
      </c>
      <c r="J300" s="237"/>
      <c r="K300" s="237"/>
      <c r="L300" s="237"/>
      <c r="M300" s="237"/>
      <c r="N300" s="237">
        <v>0</v>
      </c>
      <c r="O300" s="237">
        <v>0</v>
      </c>
      <c r="P300" s="237">
        <v>0</v>
      </c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1"/>
    </row>
    <row r="301" spans="1:29" ht="15.75" thickBot="1" x14ac:dyDescent="0.3">
      <c r="A301" s="220" t="str">
        <f t="shared" si="4"/>
        <v>146905</v>
      </c>
      <c r="B301" s="239" t="s">
        <v>479</v>
      </c>
      <c r="C301" s="240" t="s">
        <v>480</v>
      </c>
      <c r="D301" s="87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4"/>
      <c r="R301" s="234"/>
      <c r="S301" s="234"/>
      <c r="T301" s="234"/>
      <c r="U301" s="234"/>
      <c r="V301" s="234"/>
      <c r="W301" s="234"/>
      <c r="X301" s="234"/>
      <c r="Y301" s="234"/>
      <c r="Z301" s="234"/>
      <c r="AA301" s="234"/>
      <c r="AB301" s="234"/>
      <c r="AC301" s="231"/>
    </row>
    <row r="302" spans="1:29" ht="15.75" thickBot="1" x14ac:dyDescent="0.3">
      <c r="A302" s="220" t="str">
        <f t="shared" si="4"/>
        <v>146920</v>
      </c>
      <c r="B302" s="239" t="s">
        <v>1480</v>
      </c>
      <c r="C302" s="240" t="s">
        <v>482</v>
      </c>
      <c r="D302" s="8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1"/>
    </row>
    <row r="303" spans="1:29" ht="15.75" thickBot="1" x14ac:dyDescent="0.3">
      <c r="A303" s="220" t="str">
        <f t="shared" si="4"/>
        <v>500136</v>
      </c>
      <c r="B303" s="239" t="s">
        <v>1605</v>
      </c>
      <c r="C303" s="240">
        <v>500136</v>
      </c>
      <c r="D303" s="87"/>
      <c r="E303" s="233">
        <v>103934637.44</v>
      </c>
      <c r="F303" s="233">
        <v>101834105.44</v>
      </c>
      <c r="G303" s="233">
        <v>100276408.44</v>
      </c>
      <c r="H303" s="233">
        <v>99032844.439999998</v>
      </c>
      <c r="I303" s="233">
        <v>96779550.439999998</v>
      </c>
      <c r="J303" s="233">
        <v>95414266.439999998</v>
      </c>
      <c r="K303" s="233">
        <v>94128810.439999998</v>
      </c>
      <c r="L303" s="233">
        <v>93287079.439999998</v>
      </c>
      <c r="M303" s="233">
        <v>92195992.439999998</v>
      </c>
      <c r="N303" s="233">
        <v>90543107.439999998</v>
      </c>
      <c r="O303" s="233">
        <v>89512661.439999998</v>
      </c>
      <c r="P303" s="233">
        <v>88130262.439999998</v>
      </c>
      <c r="Q303" s="234">
        <v>86622955.439999998</v>
      </c>
      <c r="R303" s="234">
        <v>85227428.439999998</v>
      </c>
      <c r="S303" s="234">
        <v>83696783.439999998</v>
      </c>
      <c r="T303" s="234">
        <v>82573345.439999998</v>
      </c>
      <c r="U303" s="234">
        <v>81631857.439999998</v>
      </c>
      <c r="V303" s="234">
        <v>80456301.439999998</v>
      </c>
      <c r="W303" s="234">
        <v>79321912.439999998</v>
      </c>
      <c r="X303" s="234">
        <v>78185143.439999998</v>
      </c>
      <c r="Y303" s="234">
        <v>77351434.439999998</v>
      </c>
      <c r="Z303" s="234"/>
      <c r="AA303" s="234"/>
      <c r="AB303" s="234"/>
      <c r="AC303" s="231">
        <v>77351434.439999998</v>
      </c>
    </row>
    <row r="304" spans="1:29" ht="15.75" thickBot="1" x14ac:dyDescent="0.3">
      <c r="A304" s="220" t="str">
        <f t="shared" si="4"/>
        <v>123016</v>
      </c>
      <c r="B304" s="239" t="s">
        <v>1612</v>
      </c>
      <c r="C304" s="240" t="s">
        <v>488</v>
      </c>
      <c r="D304" s="87" t="s">
        <v>4</v>
      </c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8"/>
      <c r="AB304" s="238"/>
      <c r="AC304" s="231"/>
    </row>
    <row r="305" spans="1:29" ht="15.75" thickBot="1" x14ac:dyDescent="0.3">
      <c r="A305" s="220" t="str">
        <f t="shared" si="4"/>
        <v>123017</v>
      </c>
      <c r="B305" s="239" t="s">
        <v>1483</v>
      </c>
      <c r="C305" s="240" t="s">
        <v>1484</v>
      </c>
      <c r="D305" s="87" t="s">
        <v>4</v>
      </c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4"/>
      <c r="R305" s="234"/>
      <c r="S305" s="234"/>
      <c r="T305" s="234"/>
      <c r="U305" s="234"/>
      <c r="V305" s="234"/>
      <c r="W305" s="234"/>
      <c r="X305" s="234"/>
      <c r="Y305" s="234"/>
      <c r="Z305" s="234"/>
      <c r="AA305" s="234"/>
      <c r="AB305" s="234"/>
      <c r="AC305" s="231"/>
    </row>
    <row r="306" spans="1:29" ht="15.75" thickBot="1" x14ac:dyDescent="0.3">
      <c r="A306" s="220" t="str">
        <f t="shared" si="4"/>
        <v>123030</v>
      </c>
      <c r="B306" s="239" t="s">
        <v>490</v>
      </c>
      <c r="C306" s="240" t="s">
        <v>491</v>
      </c>
      <c r="D306" s="87" t="s">
        <v>4</v>
      </c>
      <c r="E306" s="237">
        <v>103934637.44</v>
      </c>
      <c r="F306" s="237">
        <v>101834105.44</v>
      </c>
      <c r="G306" s="237">
        <v>100276408.44</v>
      </c>
      <c r="H306" s="237">
        <v>99032844.439999998</v>
      </c>
      <c r="I306" s="237">
        <v>96779550.439999998</v>
      </c>
      <c r="J306" s="237">
        <v>95414266.439999998</v>
      </c>
      <c r="K306" s="237">
        <v>94128810.439999998</v>
      </c>
      <c r="L306" s="237">
        <v>93287079.439999998</v>
      </c>
      <c r="M306" s="237">
        <v>92195992.439999998</v>
      </c>
      <c r="N306" s="237">
        <v>90543107.439999998</v>
      </c>
      <c r="O306" s="237">
        <v>89512661.439999998</v>
      </c>
      <c r="P306" s="237">
        <v>88130262.439999998</v>
      </c>
      <c r="Q306" s="238">
        <v>86622955.439999998</v>
      </c>
      <c r="R306" s="238">
        <v>85227428.439999998</v>
      </c>
      <c r="S306" s="238">
        <v>83696783.439999998</v>
      </c>
      <c r="T306" s="238">
        <v>82573345.439999998</v>
      </c>
      <c r="U306" s="238">
        <v>81631857.439999998</v>
      </c>
      <c r="V306" s="238">
        <v>80456301.439999998</v>
      </c>
      <c r="W306" s="238">
        <v>79321912.439999998</v>
      </c>
      <c r="X306" s="238">
        <v>78185143.439999998</v>
      </c>
      <c r="Y306" s="238">
        <v>77351434.439999998</v>
      </c>
      <c r="Z306" s="238"/>
      <c r="AA306" s="238"/>
      <c r="AB306" s="238"/>
      <c r="AC306" s="231">
        <v>77351434.439999998</v>
      </c>
    </row>
    <row r="307" spans="1:29" ht="15.75" thickBot="1" x14ac:dyDescent="0.3">
      <c r="A307" s="220" t="str">
        <f t="shared" si="4"/>
        <v>123060</v>
      </c>
      <c r="B307" s="239" t="s">
        <v>1485</v>
      </c>
      <c r="C307" s="240" t="s">
        <v>1486</v>
      </c>
      <c r="D307" s="87" t="s">
        <v>4</v>
      </c>
      <c r="E307" s="233"/>
      <c r="F307" s="233"/>
      <c r="G307" s="233"/>
      <c r="H307" s="233"/>
      <c r="I307" s="233"/>
      <c r="J307" s="233">
        <v>0</v>
      </c>
      <c r="K307" s="233">
        <v>0</v>
      </c>
      <c r="L307" s="233">
        <v>0</v>
      </c>
      <c r="M307" s="233">
        <v>0</v>
      </c>
      <c r="N307" s="233"/>
      <c r="O307" s="233"/>
      <c r="P307" s="233"/>
      <c r="Q307" s="234"/>
      <c r="R307" s="234"/>
      <c r="S307" s="234"/>
      <c r="T307" s="241"/>
      <c r="U307" s="241"/>
      <c r="V307" s="241"/>
      <c r="W307" s="234"/>
      <c r="X307" s="234"/>
      <c r="Y307" s="234"/>
      <c r="Z307" s="234"/>
      <c r="AA307" s="234"/>
      <c r="AB307" s="234"/>
      <c r="AC307" s="231"/>
    </row>
    <row r="308" spans="1:29" ht="15.75" thickBot="1" x14ac:dyDescent="0.3">
      <c r="A308" s="220" t="str">
        <f t="shared" si="4"/>
        <v>123401</v>
      </c>
      <c r="B308" s="239" t="s">
        <v>3148</v>
      </c>
      <c r="C308" s="240" t="s">
        <v>3149</v>
      </c>
      <c r="D308" s="8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1"/>
    </row>
    <row r="309" spans="1:29" ht="15.75" thickBot="1" x14ac:dyDescent="0.3">
      <c r="A309" s="220" t="str">
        <f t="shared" si="4"/>
        <v>123410</v>
      </c>
      <c r="B309" s="239" t="s">
        <v>493</v>
      </c>
      <c r="C309" s="240" t="s">
        <v>494</v>
      </c>
      <c r="D309" s="87" t="s">
        <v>4</v>
      </c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8"/>
      <c r="R309" s="238"/>
      <c r="S309" s="238"/>
      <c r="T309" s="241"/>
      <c r="U309" s="241"/>
      <c r="V309" s="241"/>
      <c r="W309" s="238"/>
      <c r="X309" s="238"/>
      <c r="Y309" s="238"/>
      <c r="Z309" s="238"/>
      <c r="AA309" s="238"/>
      <c r="AB309" s="238"/>
      <c r="AC309" s="231"/>
    </row>
    <row r="310" spans="1:29" ht="15.75" thickBot="1" x14ac:dyDescent="0.3">
      <c r="A310" s="220" t="str">
        <f t="shared" si="4"/>
        <v>123420</v>
      </c>
      <c r="B310" s="239" t="s">
        <v>3150</v>
      </c>
      <c r="C310" s="240" t="s">
        <v>3151</v>
      </c>
      <c r="D310" s="87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4"/>
      <c r="R310" s="234"/>
      <c r="S310" s="234"/>
      <c r="T310" s="238"/>
      <c r="U310" s="238"/>
      <c r="V310" s="238"/>
      <c r="W310" s="234"/>
      <c r="X310" s="234"/>
      <c r="Y310" s="234"/>
      <c r="Z310" s="234"/>
      <c r="AA310" s="234"/>
      <c r="AB310" s="234"/>
      <c r="AC310" s="231"/>
    </row>
    <row r="311" spans="1:29" ht="15.75" thickBot="1" x14ac:dyDescent="0.3">
      <c r="A311" s="220" t="str">
        <f t="shared" si="4"/>
        <v>124062</v>
      </c>
      <c r="B311" s="239" t="s">
        <v>496</v>
      </c>
      <c r="C311" s="240" t="s">
        <v>497</v>
      </c>
      <c r="D311" s="87" t="s">
        <v>4</v>
      </c>
      <c r="E311" s="237">
        <v>0</v>
      </c>
      <c r="F311" s="237">
        <v>0</v>
      </c>
      <c r="G311" s="237">
        <v>0</v>
      </c>
      <c r="H311" s="237">
        <v>0</v>
      </c>
      <c r="I311" s="237">
        <v>0</v>
      </c>
      <c r="J311" s="237"/>
      <c r="K311" s="237"/>
      <c r="L311" s="237"/>
      <c r="M311" s="237"/>
      <c r="N311" s="237">
        <v>0</v>
      </c>
      <c r="O311" s="237">
        <v>0</v>
      </c>
      <c r="P311" s="237">
        <v>0</v>
      </c>
      <c r="Q311" s="238">
        <v>0</v>
      </c>
      <c r="R311" s="238">
        <v>0</v>
      </c>
      <c r="S311" s="238">
        <v>0</v>
      </c>
      <c r="T311" s="234">
        <v>0</v>
      </c>
      <c r="U311" s="234">
        <v>0</v>
      </c>
      <c r="V311" s="234">
        <v>0</v>
      </c>
      <c r="W311" s="238">
        <v>0</v>
      </c>
      <c r="X311" s="238">
        <v>0</v>
      </c>
      <c r="Y311" s="238">
        <v>0</v>
      </c>
      <c r="Z311" s="238"/>
      <c r="AA311" s="238"/>
      <c r="AB311" s="238"/>
      <c r="AC311" s="231">
        <v>0</v>
      </c>
    </row>
    <row r="312" spans="1:29" ht="15.75" thickBot="1" x14ac:dyDescent="0.3">
      <c r="A312" s="220" t="str">
        <f t="shared" si="4"/>
        <v>500112</v>
      </c>
      <c r="B312" s="239" t="s">
        <v>1613</v>
      </c>
      <c r="C312" s="240">
        <v>500112</v>
      </c>
      <c r="D312" s="87"/>
      <c r="E312" s="233">
        <v>446478042.29000002</v>
      </c>
      <c r="F312" s="233">
        <v>450874012.25</v>
      </c>
      <c r="G312" s="233">
        <v>399495617.70999998</v>
      </c>
      <c r="H312" s="233">
        <v>411155212.38999999</v>
      </c>
      <c r="I312" s="233">
        <v>414558243.50999999</v>
      </c>
      <c r="J312" s="233">
        <v>539689267.19000006</v>
      </c>
      <c r="K312" s="233">
        <v>569382144.82000005</v>
      </c>
      <c r="L312" s="233">
        <v>571514968.36000001</v>
      </c>
      <c r="M312" s="233">
        <v>544089246.87</v>
      </c>
      <c r="N312" s="233">
        <v>568030236.33000004</v>
      </c>
      <c r="O312" s="233">
        <v>569559500.34000003</v>
      </c>
      <c r="P312" s="233">
        <v>576419747.09000003</v>
      </c>
      <c r="Q312" s="234">
        <v>590430751.46000004</v>
      </c>
      <c r="R312" s="234">
        <v>584776851.49000001</v>
      </c>
      <c r="S312" s="234">
        <v>652468090.80999994</v>
      </c>
      <c r="T312" s="238">
        <v>647176026.94000006</v>
      </c>
      <c r="U312" s="238">
        <v>650292465.66999996</v>
      </c>
      <c r="V312" s="238">
        <v>652564265.14999998</v>
      </c>
      <c r="W312" s="234">
        <v>650802524.11000001</v>
      </c>
      <c r="X312" s="234">
        <v>650622155.94000006</v>
      </c>
      <c r="Y312" s="234">
        <v>659877890.28999996</v>
      </c>
      <c r="Z312" s="234"/>
      <c r="AA312" s="234"/>
      <c r="AB312" s="234"/>
      <c r="AC312" s="231">
        <v>659877890.28999996</v>
      </c>
    </row>
    <row r="313" spans="1:29" ht="15.75" thickBot="1" x14ac:dyDescent="0.3">
      <c r="A313" s="220" t="str">
        <f t="shared" si="4"/>
        <v>001109</v>
      </c>
      <c r="B313" s="239" t="s">
        <v>2748</v>
      </c>
      <c r="C313" s="240">
        <v>5001109</v>
      </c>
      <c r="D313" s="87"/>
      <c r="E313" s="233">
        <v>6635093.75</v>
      </c>
      <c r="F313" s="233">
        <v>6269700.7800000003</v>
      </c>
      <c r="G313" s="233">
        <v>5903205.3899999997</v>
      </c>
      <c r="H313" s="233">
        <v>5535604.25</v>
      </c>
      <c r="I313" s="233">
        <v>5166893.99</v>
      </c>
      <c r="J313" s="233">
        <v>4797019.28</v>
      </c>
      <c r="K313" s="233">
        <v>4426028.7300000004</v>
      </c>
      <c r="L313" s="233">
        <v>4053918.94</v>
      </c>
      <c r="M313" s="233">
        <v>3744938.12</v>
      </c>
      <c r="N313" s="233">
        <v>3367978.07</v>
      </c>
      <c r="O313" s="233">
        <v>2989882.17</v>
      </c>
      <c r="P313" s="233">
        <v>2760336.02</v>
      </c>
      <c r="Q313" s="234">
        <v>2465626.2200000002</v>
      </c>
      <c r="R313" s="234">
        <v>2619561.37</v>
      </c>
      <c r="S313" s="234">
        <v>79382534.25</v>
      </c>
      <c r="T313" s="234">
        <v>78863220.620000005</v>
      </c>
      <c r="U313" s="234">
        <v>78669782.609999999</v>
      </c>
      <c r="V313" s="234">
        <v>78464292.569999993</v>
      </c>
      <c r="W313" s="234">
        <v>78258712.969999999</v>
      </c>
      <c r="X313" s="234">
        <v>78156422.760000005</v>
      </c>
      <c r="Y313" s="234">
        <v>77949473.640000001</v>
      </c>
      <c r="Z313" s="234"/>
      <c r="AA313" s="234"/>
      <c r="AB313" s="234"/>
      <c r="AC313" s="231">
        <v>77949473.640000001</v>
      </c>
    </row>
    <row r="314" spans="1:29" ht="15.75" thickBot="1" x14ac:dyDescent="0.3">
      <c r="A314" s="220" t="str">
        <f t="shared" si="4"/>
        <v>101600</v>
      </c>
      <c r="B314" s="239" t="s">
        <v>2749</v>
      </c>
      <c r="C314" s="240" t="s">
        <v>2750</v>
      </c>
      <c r="D314" s="87" t="s">
        <v>4</v>
      </c>
      <c r="E314" s="237">
        <v>6987262.7199999997</v>
      </c>
      <c r="F314" s="237">
        <v>6987262.7199999997</v>
      </c>
      <c r="G314" s="237">
        <v>6987262.7199999997</v>
      </c>
      <c r="H314" s="237">
        <v>6987262.7199999997</v>
      </c>
      <c r="I314" s="237">
        <v>6987262.7199999997</v>
      </c>
      <c r="J314" s="237">
        <v>6987262.7199999997</v>
      </c>
      <c r="K314" s="237">
        <v>6987262.7199999997</v>
      </c>
      <c r="L314" s="237">
        <v>6987262.7199999997</v>
      </c>
      <c r="M314" s="237">
        <v>7054109.54</v>
      </c>
      <c r="N314" s="237">
        <v>7054109.54</v>
      </c>
      <c r="O314" s="237">
        <v>7054109.54</v>
      </c>
      <c r="P314" s="237">
        <v>7204815.8499999996</v>
      </c>
      <c r="Q314" s="238">
        <v>7291504.1200000001</v>
      </c>
      <c r="R314" s="238">
        <v>7847759.2599999998</v>
      </c>
      <c r="S314" s="238">
        <v>7847759.2599999998</v>
      </c>
      <c r="T314" s="238">
        <v>7905582.4400000004</v>
      </c>
      <c r="U314" s="238">
        <v>85637608.359999999</v>
      </c>
      <c r="V314" s="238">
        <v>85637608.359999999</v>
      </c>
      <c r="W314" s="238">
        <v>85637608.359999999</v>
      </c>
      <c r="X314" s="238">
        <v>85743380.459999993</v>
      </c>
      <c r="Y314" s="238">
        <v>85743380.459999993</v>
      </c>
      <c r="Z314" s="238"/>
      <c r="AA314" s="238"/>
      <c r="AB314" s="238"/>
      <c r="AC314" s="231">
        <v>85743380.459999993</v>
      </c>
    </row>
    <row r="315" spans="1:29" ht="15.75" thickBot="1" x14ac:dyDescent="0.3">
      <c r="A315" s="220" t="str">
        <f t="shared" si="4"/>
        <v>101602</v>
      </c>
      <c r="B315" s="239" t="s">
        <v>3152</v>
      </c>
      <c r="C315" s="240" t="s">
        <v>3153</v>
      </c>
      <c r="D315" s="87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4">
        <v>0</v>
      </c>
      <c r="R315" s="234">
        <v>0</v>
      </c>
      <c r="S315" s="234">
        <v>77344344.629999995</v>
      </c>
      <c r="T315" s="234">
        <v>77344344.629999995</v>
      </c>
      <c r="U315" s="234">
        <v>0</v>
      </c>
      <c r="V315" s="234">
        <v>0</v>
      </c>
      <c r="W315" s="234">
        <v>0</v>
      </c>
      <c r="X315" s="234">
        <v>0</v>
      </c>
      <c r="Y315" s="234">
        <v>0</v>
      </c>
      <c r="Z315" s="234"/>
      <c r="AA315" s="234"/>
      <c r="AB315" s="234"/>
      <c r="AC315" s="231">
        <v>0</v>
      </c>
    </row>
    <row r="316" spans="1:29" ht="15.75" thickBot="1" x14ac:dyDescent="0.3">
      <c r="A316" s="220" t="str">
        <f t="shared" si="4"/>
        <v>108600</v>
      </c>
      <c r="B316" s="239" t="s">
        <v>2751</v>
      </c>
      <c r="C316" s="240" t="s">
        <v>2752</v>
      </c>
      <c r="D316" s="87" t="s">
        <v>4</v>
      </c>
      <c r="E316" s="237">
        <v>-352168.97</v>
      </c>
      <c r="F316" s="237">
        <v>-717561.94</v>
      </c>
      <c r="G316" s="237">
        <v>-1084057.33</v>
      </c>
      <c r="H316" s="237">
        <v>-1451658.47</v>
      </c>
      <c r="I316" s="237">
        <v>-1820368.73</v>
      </c>
      <c r="J316" s="237">
        <v>-2190243.44</v>
      </c>
      <c r="K316" s="237">
        <v>-2561233.9900000002</v>
      </c>
      <c r="L316" s="237">
        <v>-2933343.78</v>
      </c>
      <c r="M316" s="237">
        <v>-3309171.42</v>
      </c>
      <c r="N316" s="237">
        <v>-3686131.47</v>
      </c>
      <c r="O316" s="237">
        <v>-4064227.37</v>
      </c>
      <c r="P316" s="237">
        <v>-4444479.83</v>
      </c>
      <c r="Q316" s="238">
        <v>-4825877.9000000004</v>
      </c>
      <c r="R316" s="238">
        <v>-5228197.8899999997</v>
      </c>
      <c r="S316" s="238">
        <v>-5621821.21</v>
      </c>
      <c r="T316" s="238">
        <v>-6019347.6200000001</v>
      </c>
      <c r="U316" s="238">
        <v>-6967825.75</v>
      </c>
      <c r="V316" s="238">
        <v>-7173315.79</v>
      </c>
      <c r="W316" s="238">
        <v>-7378895.3899999997</v>
      </c>
      <c r="X316" s="238">
        <v>-7586957.7000000002</v>
      </c>
      <c r="Y316" s="238">
        <v>-7793906.8200000003</v>
      </c>
      <c r="Z316" s="238"/>
      <c r="AA316" s="238"/>
      <c r="AB316" s="238"/>
      <c r="AC316" s="231">
        <v>-7793906.8200000003</v>
      </c>
    </row>
    <row r="317" spans="1:29" ht="15.75" thickBot="1" x14ac:dyDescent="0.3">
      <c r="A317" s="220" t="str">
        <f t="shared" si="4"/>
        <v>108602</v>
      </c>
      <c r="B317" s="239" t="s">
        <v>3154</v>
      </c>
      <c r="C317" s="240" t="s">
        <v>3155</v>
      </c>
      <c r="D317" s="87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4">
        <v>0</v>
      </c>
      <c r="R317" s="234">
        <v>0</v>
      </c>
      <c r="S317" s="234">
        <v>-187748.43</v>
      </c>
      <c r="T317" s="234">
        <v>-367358.83</v>
      </c>
      <c r="U317" s="234">
        <v>0</v>
      </c>
      <c r="V317" s="234">
        <v>0</v>
      </c>
      <c r="W317" s="234">
        <v>0</v>
      </c>
      <c r="X317" s="234">
        <v>0</v>
      </c>
      <c r="Y317" s="234">
        <v>0</v>
      </c>
      <c r="Z317" s="234"/>
      <c r="AA317" s="234"/>
      <c r="AB317" s="234"/>
      <c r="AC317" s="231">
        <v>0</v>
      </c>
    </row>
    <row r="318" spans="1:29" ht="15.75" thickBot="1" x14ac:dyDescent="0.3">
      <c r="A318" s="220" t="str">
        <f t="shared" si="4"/>
        <v>500197</v>
      </c>
      <c r="B318" s="239" t="s">
        <v>3116</v>
      </c>
      <c r="C318" s="240">
        <v>500197</v>
      </c>
      <c r="D318" s="8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8"/>
      <c r="AB318" s="238"/>
      <c r="AC318" s="231"/>
    </row>
    <row r="319" spans="1:29" ht="15.75" thickBot="1" x14ac:dyDescent="0.3">
      <c r="A319" s="220" t="str">
        <f t="shared" si="4"/>
        <v>124045</v>
      </c>
      <c r="B319" s="239" t="s">
        <v>3156</v>
      </c>
      <c r="C319" s="240" t="s">
        <v>3157</v>
      </c>
      <c r="D319" s="87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4"/>
      <c r="R319" s="234"/>
      <c r="S319" s="234"/>
      <c r="T319" s="234"/>
      <c r="U319" s="234"/>
      <c r="V319" s="234"/>
      <c r="W319" s="234"/>
      <c r="X319" s="234"/>
      <c r="Y319" s="234"/>
      <c r="Z319" s="234"/>
      <c r="AA319" s="234"/>
      <c r="AB319" s="234"/>
      <c r="AC319" s="231"/>
    </row>
    <row r="320" spans="1:29" ht="15.75" thickBot="1" x14ac:dyDescent="0.3">
      <c r="A320" s="220" t="str">
        <f t="shared" si="4"/>
        <v>124046</v>
      </c>
      <c r="B320" s="239" t="s">
        <v>3158</v>
      </c>
      <c r="C320" s="240" t="s">
        <v>3159</v>
      </c>
      <c r="D320" s="8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1"/>
    </row>
    <row r="321" spans="1:29" ht="15.75" thickBot="1" x14ac:dyDescent="0.3">
      <c r="A321" s="220" t="str">
        <f t="shared" si="4"/>
        <v>500138</v>
      </c>
      <c r="B321" s="239" t="s">
        <v>1614</v>
      </c>
      <c r="C321" s="240">
        <v>500138</v>
      </c>
      <c r="D321" s="87"/>
      <c r="E321" s="233">
        <v>379095070.38</v>
      </c>
      <c r="F321" s="233">
        <v>383690288.56</v>
      </c>
      <c r="G321" s="233">
        <v>327194302.13999999</v>
      </c>
      <c r="H321" s="233">
        <v>340417074.38</v>
      </c>
      <c r="I321" s="233">
        <v>344398554.33999997</v>
      </c>
      <c r="J321" s="233">
        <v>318339531.06999999</v>
      </c>
      <c r="K321" s="233">
        <v>347878050.56</v>
      </c>
      <c r="L321" s="233">
        <v>347436010.95999998</v>
      </c>
      <c r="M321" s="233">
        <v>313890378.04000002</v>
      </c>
      <c r="N321" s="233">
        <v>334299793.25999999</v>
      </c>
      <c r="O321" s="233">
        <v>331963675.13999999</v>
      </c>
      <c r="P321" s="233">
        <v>337025844.13999999</v>
      </c>
      <c r="Q321" s="234">
        <v>346772789.66000003</v>
      </c>
      <c r="R321" s="234">
        <v>338924518.31</v>
      </c>
      <c r="S321" s="234">
        <v>328024516.41000003</v>
      </c>
      <c r="T321" s="234">
        <v>325402792.38</v>
      </c>
      <c r="U321" s="234">
        <v>327490606.87</v>
      </c>
      <c r="V321" s="234">
        <v>324320225.98000002</v>
      </c>
      <c r="W321" s="234">
        <v>326485047.86000001</v>
      </c>
      <c r="X321" s="234">
        <v>327035952.06999999</v>
      </c>
      <c r="Y321" s="234">
        <v>324135581.18000001</v>
      </c>
      <c r="Z321" s="234"/>
      <c r="AA321" s="234"/>
      <c r="AB321" s="234"/>
      <c r="AC321" s="231">
        <v>324135581.18000001</v>
      </c>
    </row>
    <row r="322" spans="1:29" ht="15.75" thickBot="1" x14ac:dyDescent="0.3">
      <c r="A322" s="220" t="str">
        <f t="shared" si="4"/>
        <v>500142</v>
      </c>
      <c r="B322" s="239" t="s">
        <v>1615</v>
      </c>
      <c r="C322" s="240">
        <v>500142</v>
      </c>
      <c r="D322" s="87"/>
      <c r="E322" s="237">
        <v>1783143</v>
      </c>
      <c r="F322" s="237">
        <v>1758194</v>
      </c>
      <c r="G322" s="237">
        <v>1733245</v>
      </c>
      <c r="H322" s="237">
        <v>1708296</v>
      </c>
      <c r="I322" s="237">
        <v>1683347</v>
      </c>
      <c r="J322" s="237">
        <v>1658398</v>
      </c>
      <c r="K322" s="237">
        <v>1633449</v>
      </c>
      <c r="L322" s="237">
        <v>1608500</v>
      </c>
      <c r="M322" s="237">
        <v>1583551</v>
      </c>
      <c r="N322" s="237">
        <v>1562082</v>
      </c>
      <c r="O322" s="237">
        <v>1540613</v>
      </c>
      <c r="P322" s="237">
        <v>1519144</v>
      </c>
      <c r="Q322" s="238">
        <v>1497675</v>
      </c>
      <c r="R322" s="238">
        <v>1476206</v>
      </c>
      <c r="S322" s="238">
        <v>1454737</v>
      </c>
      <c r="T322" s="238">
        <v>1433268</v>
      </c>
      <c r="U322" s="238">
        <v>1411799</v>
      </c>
      <c r="V322" s="238">
        <v>1390330</v>
      </c>
      <c r="W322" s="238">
        <v>1368861</v>
      </c>
      <c r="X322" s="238">
        <v>1347392</v>
      </c>
      <c r="Y322" s="238">
        <v>1325923</v>
      </c>
      <c r="Z322" s="238"/>
      <c r="AA322" s="238"/>
      <c r="AB322" s="238"/>
      <c r="AC322" s="231">
        <v>1325923</v>
      </c>
    </row>
    <row r="323" spans="1:29" ht="15.75" thickBot="1" x14ac:dyDescent="0.3">
      <c r="A323" s="220" t="str">
        <f t="shared" si="4"/>
        <v>189006</v>
      </c>
      <c r="B323" s="239" t="s">
        <v>499</v>
      </c>
      <c r="C323" s="240" t="s">
        <v>500</v>
      </c>
      <c r="D323" s="87" t="s">
        <v>4</v>
      </c>
      <c r="E323" s="233">
        <v>27840</v>
      </c>
      <c r="F323" s="233">
        <v>24360</v>
      </c>
      <c r="G323" s="233">
        <v>20880</v>
      </c>
      <c r="H323" s="233">
        <v>17400</v>
      </c>
      <c r="I323" s="233">
        <v>13920</v>
      </c>
      <c r="J323" s="233">
        <v>10440</v>
      </c>
      <c r="K323" s="233">
        <v>6960</v>
      </c>
      <c r="L323" s="233">
        <v>3480</v>
      </c>
      <c r="M323" s="233">
        <v>0</v>
      </c>
      <c r="N323" s="233">
        <v>0</v>
      </c>
      <c r="O323" s="233">
        <v>0</v>
      </c>
      <c r="P323" s="233">
        <v>0</v>
      </c>
      <c r="Q323" s="234"/>
      <c r="R323" s="234"/>
      <c r="S323" s="234"/>
      <c r="T323" s="234"/>
      <c r="U323" s="234"/>
      <c r="V323" s="234"/>
      <c r="W323" s="234"/>
      <c r="X323" s="234"/>
      <c r="Y323" s="234"/>
      <c r="Z323" s="234"/>
      <c r="AA323" s="234"/>
      <c r="AB323" s="234"/>
      <c r="AC323" s="231"/>
    </row>
    <row r="324" spans="1:29" ht="15.75" thickBot="1" x14ac:dyDescent="0.3">
      <c r="A324" s="220" t="str">
        <f t="shared" si="4"/>
        <v>189007</v>
      </c>
      <c r="B324" s="239" t="s">
        <v>502</v>
      </c>
      <c r="C324" s="240" t="s">
        <v>503</v>
      </c>
      <c r="D324" s="87" t="s">
        <v>4</v>
      </c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1"/>
    </row>
    <row r="325" spans="1:29" ht="15.75" thickBot="1" x14ac:dyDescent="0.3">
      <c r="A325" s="220" t="str">
        <f t="shared" si="4"/>
        <v>189008</v>
      </c>
      <c r="B325" s="239" t="s">
        <v>505</v>
      </c>
      <c r="C325" s="240" t="s">
        <v>506</v>
      </c>
      <c r="D325" s="87" t="s">
        <v>4</v>
      </c>
      <c r="E325" s="233">
        <v>1053975</v>
      </c>
      <c r="F325" s="233">
        <v>1044810</v>
      </c>
      <c r="G325" s="233">
        <v>1035645</v>
      </c>
      <c r="H325" s="233">
        <v>1026480</v>
      </c>
      <c r="I325" s="233">
        <v>1017315</v>
      </c>
      <c r="J325" s="233">
        <v>1008150</v>
      </c>
      <c r="K325" s="233">
        <v>998985</v>
      </c>
      <c r="L325" s="233">
        <v>989820</v>
      </c>
      <c r="M325" s="233">
        <v>980655</v>
      </c>
      <c r="N325" s="233">
        <v>971490</v>
      </c>
      <c r="O325" s="233">
        <v>962325</v>
      </c>
      <c r="P325" s="233">
        <v>953160</v>
      </c>
      <c r="Q325" s="234">
        <v>943995</v>
      </c>
      <c r="R325" s="234">
        <v>934830</v>
      </c>
      <c r="S325" s="234">
        <v>925665</v>
      </c>
      <c r="T325" s="241">
        <v>916500</v>
      </c>
      <c r="U325" s="241">
        <v>907335</v>
      </c>
      <c r="V325" s="241">
        <v>898170</v>
      </c>
      <c r="W325" s="234">
        <v>889005</v>
      </c>
      <c r="X325" s="234">
        <v>879840</v>
      </c>
      <c r="Y325" s="234">
        <v>870675</v>
      </c>
      <c r="Z325" s="234"/>
      <c r="AA325" s="234"/>
      <c r="AB325" s="234"/>
      <c r="AC325" s="231">
        <v>870675</v>
      </c>
    </row>
    <row r="326" spans="1:29" ht="15.75" thickBot="1" x14ac:dyDescent="0.3">
      <c r="A326" s="220" t="str">
        <f t="shared" si="4"/>
        <v>189013</v>
      </c>
      <c r="B326" s="239" t="s">
        <v>508</v>
      </c>
      <c r="C326" s="240" t="s">
        <v>509</v>
      </c>
      <c r="D326" s="87" t="s">
        <v>4</v>
      </c>
      <c r="E326" s="237">
        <v>701328</v>
      </c>
      <c r="F326" s="237">
        <v>689024</v>
      </c>
      <c r="G326" s="237">
        <v>676720</v>
      </c>
      <c r="H326" s="237">
        <v>664416</v>
      </c>
      <c r="I326" s="237">
        <v>652112</v>
      </c>
      <c r="J326" s="237">
        <v>639808</v>
      </c>
      <c r="K326" s="237">
        <v>627504</v>
      </c>
      <c r="L326" s="237">
        <v>615200</v>
      </c>
      <c r="M326" s="237">
        <v>602896</v>
      </c>
      <c r="N326" s="237">
        <v>590592</v>
      </c>
      <c r="O326" s="237">
        <v>578288</v>
      </c>
      <c r="P326" s="237">
        <v>565984</v>
      </c>
      <c r="Q326" s="238">
        <v>553680</v>
      </c>
      <c r="R326" s="238">
        <v>541376</v>
      </c>
      <c r="S326" s="238">
        <v>529072</v>
      </c>
      <c r="T326" s="238">
        <v>516768</v>
      </c>
      <c r="U326" s="238">
        <v>504464</v>
      </c>
      <c r="V326" s="238">
        <v>492160</v>
      </c>
      <c r="W326" s="238">
        <v>479856</v>
      </c>
      <c r="X326" s="238">
        <v>467552</v>
      </c>
      <c r="Y326" s="238">
        <v>455248</v>
      </c>
      <c r="Z326" s="238"/>
      <c r="AA326" s="238"/>
      <c r="AB326" s="238"/>
      <c r="AC326" s="231">
        <v>455248</v>
      </c>
    </row>
    <row r="327" spans="1:29" ht="15.75" thickBot="1" x14ac:dyDescent="0.3">
      <c r="A327" s="220" t="str">
        <f t="shared" si="4"/>
        <v>189014</v>
      </c>
      <c r="B327" s="239" t="s">
        <v>3160</v>
      </c>
      <c r="C327" s="240" t="s">
        <v>3161</v>
      </c>
      <c r="D327" s="8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8"/>
      <c r="R327" s="238"/>
      <c r="S327" s="238"/>
      <c r="T327" s="241"/>
      <c r="U327" s="241"/>
      <c r="V327" s="241"/>
      <c r="W327" s="238"/>
      <c r="X327" s="238"/>
      <c r="Y327" s="238"/>
      <c r="Z327" s="238"/>
      <c r="AA327" s="238"/>
      <c r="AB327" s="238"/>
      <c r="AC327" s="231"/>
    </row>
    <row r="328" spans="1:29" ht="15.75" thickBot="1" x14ac:dyDescent="0.3">
      <c r="A328" s="220" t="str">
        <f t="shared" si="4"/>
        <v>500143</v>
      </c>
      <c r="B328" s="239" t="s">
        <v>1595</v>
      </c>
      <c r="C328" s="240">
        <v>500143</v>
      </c>
      <c r="D328" s="87"/>
      <c r="E328" s="233">
        <v>3025000</v>
      </c>
      <c r="F328" s="233">
        <v>3025000</v>
      </c>
      <c r="G328" s="233">
        <v>1161000</v>
      </c>
      <c r="H328" s="233">
        <v>1161000</v>
      </c>
      <c r="I328" s="233">
        <v>1161000</v>
      </c>
      <c r="J328" s="233">
        <v>2062000</v>
      </c>
      <c r="K328" s="233">
        <v>2062000</v>
      </c>
      <c r="L328" s="233">
        <v>2062000</v>
      </c>
      <c r="M328" s="233">
        <v>2998000</v>
      </c>
      <c r="N328" s="233">
        <v>2998000</v>
      </c>
      <c r="O328" s="233">
        <v>2998000</v>
      </c>
      <c r="P328" s="233">
        <v>608623</v>
      </c>
      <c r="Q328" s="234">
        <v>608623</v>
      </c>
      <c r="R328" s="234">
        <v>608623</v>
      </c>
      <c r="S328" s="234">
        <v>939277</v>
      </c>
      <c r="T328" s="238">
        <v>939277</v>
      </c>
      <c r="U328" s="238">
        <v>939277</v>
      </c>
      <c r="V328" s="238">
        <v>1658260</v>
      </c>
      <c r="W328" s="234">
        <v>1658260</v>
      </c>
      <c r="X328" s="234">
        <v>1658260</v>
      </c>
      <c r="Y328" s="234">
        <v>920647</v>
      </c>
      <c r="Z328" s="234"/>
      <c r="AA328" s="234"/>
      <c r="AB328" s="234"/>
      <c r="AC328" s="231">
        <v>920647</v>
      </c>
    </row>
    <row r="329" spans="1:29" ht="15.75" thickBot="1" x14ac:dyDescent="0.3">
      <c r="A329" s="220" t="str">
        <f t="shared" si="4"/>
        <v>192630</v>
      </c>
      <c r="B329" s="239" t="s">
        <v>511</v>
      </c>
      <c r="C329" s="240" t="s">
        <v>512</v>
      </c>
      <c r="D329" s="87" t="s">
        <v>4</v>
      </c>
      <c r="E329" s="237">
        <v>3025000</v>
      </c>
      <c r="F329" s="237">
        <v>3025000</v>
      </c>
      <c r="G329" s="237">
        <v>1161000</v>
      </c>
      <c r="H329" s="237">
        <v>1161000</v>
      </c>
      <c r="I329" s="237">
        <v>1161000</v>
      </c>
      <c r="J329" s="237">
        <v>2004000</v>
      </c>
      <c r="K329" s="237">
        <v>2004000</v>
      </c>
      <c r="L329" s="237">
        <v>2004000</v>
      </c>
      <c r="M329" s="237">
        <v>2946000</v>
      </c>
      <c r="N329" s="237">
        <v>2946000</v>
      </c>
      <c r="O329" s="237">
        <v>2946000</v>
      </c>
      <c r="P329" s="237">
        <v>608623</v>
      </c>
      <c r="Q329" s="238">
        <v>608623</v>
      </c>
      <c r="R329" s="238">
        <v>608623</v>
      </c>
      <c r="S329" s="238">
        <v>930104</v>
      </c>
      <c r="T329" s="234">
        <v>930104</v>
      </c>
      <c r="U329" s="234">
        <v>930104</v>
      </c>
      <c r="V329" s="234">
        <v>1483088</v>
      </c>
      <c r="W329" s="238">
        <v>1483088</v>
      </c>
      <c r="X329" s="238">
        <v>1483088</v>
      </c>
      <c r="Y329" s="238">
        <v>853933</v>
      </c>
      <c r="Z329" s="238"/>
      <c r="AA329" s="238"/>
      <c r="AB329" s="238"/>
      <c r="AC329" s="231">
        <v>853933</v>
      </c>
    </row>
    <row r="330" spans="1:29" ht="15.75" thickBot="1" x14ac:dyDescent="0.3">
      <c r="A330" s="220" t="str">
        <f t="shared" si="4"/>
        <v>192633</v>
      </c>
      <c r="B330" s="239" t="s">
        <v>3162</v>
      </c>
      <c r="C330" s="240" t="s">
        <v>3163</v>
      </c>
      <c r="D330" s="87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4"/>
      <c r="R330" s="234"/>
      <c r="S330" s="234"/>
      <c r="T330" s="238"/>
      <c r="U330" s="238"/>
      <c r="V330" s="238"/>
      <c r="W330" s="234"/>
      <c r="X330" s="234"/>
      <c r="Y330" s="234"/>
      <c r="Z330" s="234"/>
      <c r="AA330" s="234"/>
      <c r="AB330" s="234"/>
      <c r="AC330" s="231"/>
    </row>
    <row r="331" spans="1:29" ht="15.75" thickBot="1" x14ac:dyDescent="0.3">
      <c r="A331" s="220" t="str">
        <f t="shared" si="4"/>
        <v>192635</v>
      </c>
      <c r="B331" s="239" t="s">
        <v>511</v>
      </c>
      <c r="C331" s="240" t="s">
        <v>514</v>
      </c>
      <c r="D331" s="87" t="s">
        <v>4</v>
      </c>
      <c r="E331" s="233">
        <v>0</v>
      </c>
      <c r="F331" s="233">
        <v>0</v>
      </c>
      <c r="G331" s="233">
        <v>0</v>
      </c>
      <c r="H331" s="233">
        <v>0</v>
      </c>
      <c r="I331" s="233">
        <v>0</v>
      </c>
      <c r="J331" s="233">
        <v>58000</v>
      </c>
      <c r="K331" s="233">
        <v>58000</v>
      </c>
      <c r="L331" s="233">
        <v>58000</v>
      </c>
      <c r="M331" s="233">
        <v>20000</v>
      </c>
      <c r="N331" s="233">
        <v>20000</v>
      </c>
      <c r="O331" s="233">
        <v>20000</v>
      </c>
      <c r="P331" s="233">
        <v>0</v>
      </c>
      <c r="Q331" s="234">
        <v>0</v>
      </c>
      <c r="R331" s="234">
        <v>0</v>
      </c>
      <c r="S331" s="234">
        <v>9173</v>
      </c>
      <c r="T331" s="234">
        <v>9173</v>
      </c>
      <c r="U331" s="234">
        <v>9173</v>
      </c>
      <c r="V331" s="234">
        <v>23458</v>
      </c>
      <c r="W331" s="234">
        <v>23458</v>
      </c>
      <c r="X331" s="234">
        <v>23458</v>
      </c>
      <c r="Y331" s="234">
        <v>27062</v>
      </c>
      <c r="Z331" s="234"/>
      <c r="AA331" s="234"/>
      <c r="AB331" s="234"/>
      <c r="AC331" s="231">
        <v>27062</v>
      </c>
    </row>
    <row r="332" spans="1:29" ht="15.75" thickBot="1" x14ac:dyDescent="0.3">
      <c r="A332" s="220" t="str">
        <f t="shared" si="4"/>
        <v>192637</v>
      </c>
      <c r="B332" s="239" t="s">
        <v>516</v>
      </c>
      <c r="C332" s="240" t="s">
        <v>517</v>
      </c>
      <c r="D332" s="87" t="s">
        <v>4</v>
      </c>
      <c r="E332" s="237">
        <v>0</v>
      </c>
      <c r="F332" s="237">
        <v>0</v>
      </c>
      <c r="G332" s="237">
        <v>0</v>
      </c>
      <c r="H332" s="237">
        <v>0</v>
      </c>
      <c r="I332" s="237">
        <v>0</v>
      </c>
      <c r="J332" s="237">
        <v>0</v>
      </c>
      <c r="K332" s="237">
        <v>0</v>
      </c>
      <c r="L332" s="237">
        <v>0</v>
      </c>
      <c r="M332" s="237">
        <v>32000</v>
      </c>
      <c r="N332" s="237">
        <v>32000</v>
      </c>
      <c r="O332" s="237">
        <v>32000</v>
      </c>
      <c r="P332" s="237">
        <v>0</v>
      </c>
      <c r="Q332" s="238">
        <v>0</v>
      </c>
      <c r="R332" s="238">
        <v>0</v>
      </c>
      <c r="S332" s="238">
        <v>0</v>
      </c>
      <c r="T332" s="238">
        <v>0</v>
      </c>
      <c r="U332" s="238">
        <v>0</v>
      </c>
      <c r="V332" s="238">
        <v>151714</v>
      </c>
      <c r="W332" s="238">
        <v>151714</v>
      </c>
      <c r="X332" s="238">
        <v>151714</v>
      </c>
      <c r="Y332" s="238">
        <v>39652</v>
      </c>
      <c r="Z332" s="238"/>
      <c r="AA332" s="238"/>
      <c r="AB332" s="238"/>
      <c r="AC332" s="231">
        <v>39652</v>
      </c>
    </row>
    <row r="333" spans="1:29" ht="15.75" thickBot="1" x14ac:dyDescent="0.3">
      <c r="A333" s="220" t="str">
        <f t="shared" si="4"/>
        <v>500144</v>
      </c>
      <c r="B333" s="239" t="s">
        <v>1616</v>
      </c>
      <c r="C333" s="240">
        <v>500144</v>
      </c>
      <c r="D333" s="87"/>
      <c r="E333" s="233">
        <v>19184518.18</v>
      </c>
      <c r="F333" s="233">
        <v>19184518.18</v>
      </c>
      <c r="G333" s="233">
        <v>17758346.02</v>
      </c>
      <c r="H333" s="233">
        <v>17758346.02</v>
      </c>
      <c r="I333" s="233">
        <v>17758346.02</v>
      </c>
      <c r="J333" s="233">
        <v>17758346.02</v>
      </c>
      <c r="K333" s="233">
        <v>17758346.02</v>
      </c>
      <c r="L333" s="233">
        <v>17758346.02</v>
      </c>
      <c r="M333" s="233">
        <v>17758346.02</v>
      </c>
      <c r="N333" s="233">
        <v>17758346.02</v>
      </c>
      <c r="O333" s="233">
        <v>17758346.02</v>
      </c>
      <c r="P333" s="233">
        <v>17173258.02</v>
      </c>
      <c r="Q333" s="234">
        <v>17173258.02</v>
      </c>
      <c r="R333" s="234">
        <v>17173258.02</v>
      </c>
      <c r="S333" s="234">
        <v>15698877.02</v>
      </c>
      <c r="T333" s="234">
        <v>15698877.02</v>
      </c>
      <c r="U333" s="234">
        <v>15698877.02</v>
      </c>
      <c r="V333" s="234">
        <v>15698877.02</v>
      </c>
      <c r="W333" s="234">
        <v>15698877.02</v>
      </c>
      <c r="X333" s="234">
        <v>15698877.02</v>
      </c>
      <c r="Y333" s="234">
        <v>15698877.02</v>
      </c>
      <c r="Z333" s="234"/>
      <c r="AA333" s="234"/>
      <c r="AB333" s="234"/>
      <c r="AC333" s="231">
        <v>15698877.02</v>
      </c>
    </row>
    <row r="334" spans="1:29" ht="15.75" thickBot="1" x14ac:dyDescent="0.3">
      <c r="A334" s="220" t="str">
        <f t="shared" si="4"/>
        <v>186016</v>
      </c>
      <c r="B334" s="239" t="s">
        <v>519</v>
      </c>
      <c r="C334" s="240" t="s">
        <v>520</v>
      </c>
      <c r="D334" s="87" t="s">
        <v>4</v>
      </c>
      <c r="E334" s="237">
        <v>16839305.539999999</v>
      </c>
      <c r="F334" s="237">
        <v>16839305.539999999</v>
      </c>
      <c r="G334" s="237">
        <v>15413133.380000001</v>
      </c>
      <c r="H334" s="237">
        <v>15413133.380000001</v>
      </c>
      <c r="I334" s="237">
        <v>15413133.380000001</v>
      </c>
      <c r="J334" s="237">
        <v>15413133.380000001</v>
      </c>
      <c r="K334" s="237">
        <v>15413133.380000001</v>
      </c>
      <c r="L334" s="237">
        <v>15413133.380000001</v>
      </c>
      <c r="M334" s="237">
        <v>15413133.380000001</v>
      </c>
      <c r="N334" s="237">
        <v>15413133.380000001</v>
      </c>
      <c r="O334" s="237">
        <v>15413133.380000001</v>
      </c>
      <c r="P334" s="237">
        <v>14640107.380000001</v>
      </c>
      <c r="Q334" s="238">
        <v>14640107.380000001</v>
      </c>
      <c r="R334" s="238">
        <v>14640107.380000001</v>
      </c>
      <c r="S334" s="238">
        <v>13204707.380000001</v>
      </c>
      <c r="T334" s="238">
        <v>13204707.380000001</v>
      </c>
      <c r="U334" s="238">
        <v>13204707.380000001</v>
      </c>
      <c r="V334" s="238">
        <v>13204707.380000001</v>
      </c>
      <c r="W334" s="238">
        <v>13204707.380000001</v>
      </c>
      <c r="X334" s="238">
        <v>13204707.380000001</v>
      </c>
      <c r="Y334" s="238">
        <v>13204707.380000001</v>
      </c>
      <c r="Z334" s="238"/>
      <c r="AA334" s="238"/>
      <c r="AB334" s="238"/>
      <c r="AC334" s="231">
        <v>13204707.380000001</v>
      </c>
    </row>
    <row r="335" spans="1:29" ht="15.75" thickBot="1" x14ac:dyDescent="0.3">
      <c r="A335" s="220" t="str">
        <f t="shared" ref="A335:A398" si="5">RIGHT(C335,6)</f>
        <v>186020</v>
      </c>
      <c r="B335" s="239" t="s">
        <v>522</v>
      </c>
      <c r="C335" s="240" t="s">
        <v>523</v>
      </c>
      <c r="D335" s="87" t="s">
        <v>4</v>
      </c>
      <c r="E335" s="233">
        <v>2345212.64</v>
      </c>
      <c r="F335" s="233">
        <v>2345212.64</v>
      </c>
      <c r="G335" s="233">
        <v>2345212.64</v>
      </c>
      <c r="H335" s="233">
        <v>2345212.64</v>
      </c>
      <c r="I335" s="233">
        <v>2345212.64</v>
      </c>
      <c r="J335" s="233">
        <v>924569.64</v>
      </c>
      <c r="K335" s="233">
        <v>924569.64</v>
      </c>
      <c r="L335" s="233">
        <v>924569.64</v>
      </c>
      <c r="M335" s="233">
        <v>924569.64</v>
      </c>
      <c r="N335" s="233">
        <v>924569.64</v>
      </c>
      <c r="O335" s="233">
        <v>924569.64</v>
      </c>
      <c r="P335" s="233">
        <v>1128855.6399999999</v>
      </c>
      <c r="Q335" s="234">
        <v>1128855.6399999999</v>
      </c>
      <c r="R335" s="234">
        <v>1128855.6399999999</v>
      </c>
      <c r="S335" s="234">
        <v>1107791.6399999999</v>
      </c>
      <c r="T335" s="234">
        <v>1107791.6399999999</v>
      </c>
      <c r="U335" s="234">
        <v>1107791.6399999999</v>
      </c>
      <c r="V335" s="234">
        <v>1107791.6399999999</v>
      </c>
      <c r="W335" s="234">
        <v>1107791.6399999999</v>
      </c>
      <c r="X335" s="234">
        <v>1107791.6399999999</v>
      </c>
      <c r="Y335" s="234">
        <v>1107791.6399999999</v>
      </c>
      <c r="Z335" s="234"/>
      <c r="AA335" s="234"/>
      <c r="AB335" s="234"/>
      <c r="AC335" s="231">
        <v>1107791.6399999999</v>
      </c>
    </row>
    <row r="336" spans="1:29" ht="15.75" thickBot="1" x14ac:dyDescent="0.3">
      <c r="A336" s="220" t="str">
        <f t="shared" si="5"/>
        <v>186033</v>
      </c>
      <c r="B336" s="239" t="s">
        <v>2835</v>
      </c>
      <c r="C336" s="240" t="s">
        <v>2836</v>
      </c>
      <c r="D336" s="87" t="s">
        <v>4</v>
      </c>
      <c r="E336" s="237"/>
      <c r="F336" s="237"/>
      <c r="G336" s="237"/>
      <c r="H336" s="237">
        <v>0</v>
      </c>
      <c r="I336" s="237">
        <v>0</v>
      </c>
      <c r="J336" s="237">
        <v>1420643</v>
      </c>
      <c r="K336" s="237">
        <v>1420643</v>
      </c>
      <c r="L336" s="237">
        <v>1420643</v>
      </c>
      <c r="M336" s="237">
        <v>1420643</v>
      </c>
      <c r="N336" s="237">
        <v>1420643</v>
      </c>
      <c r="O336" s="237">
        <v>1420643</v>
      </c>
      <c r="P336" s="237">
        <v>1404295</v>
      </c>
      <c r="Q336" s="238">
        <v>1404295</v>
      </c>
      <c r="R336" s="238">
        <v>1404295</v>
      </c>
      <c r="S336" s="238">
        <v>1386378</v>
      </c>
      <c r="T336" s="238">
        <v>1386378</v>
      </c>
      <c r="U336" s="238">
        <v>1386378</v>
      </c>
      <c r="V336" s="238">
        <v>1386378</v>
      </c>
      <c r="W336" s="238">
        <v>1386378</v>
      </c>
      <c r="X336" s="238">
        <v>1386378</v>
      </c>
      <c r="Y336" s="238">
        <v>1386378</v>
      </c>
      <c r="Z336" s="238"/>
      <c r="AA336" s="238"/>
      <c r="AB336" s="238"/>
      <c r="AC336" s="231">
        <v>1386378</v>
      </c>
    </row>
    <row r="337" spans="1:29" ht="15.75" thickBot="1" x14ac:dyDescent="0.3">
      <c r="A337" s="220" t="str">
        <f t="shared" si="5"/>
        <v>500145</v>
      </c>
      <c r="B337" s="239" t="s">
        <v>1617</v>
      </c>
      <c r="C337" s="240">
        <v>500145</v>
      </c>
      <c r="D337" s="87"/>
      <c r="E337" s="233">
        <v>91918032.870000005</v>
      </c>
      <c r="F337" s="233">
        <v>90781519.030000001</v>
      </c>
      <c r="G337" s="233">
        <v>82332840.219999999</v>
      </c>
      <c r="H337" s="233">
        <v>82288045.900000006</v>
      </c>
      <c r="I337" s="233">
        <v>83525351.099999994</v>
      </c>
      <c r="J337" s="233">
        <v>84059948.200000003</v>
      </c>
      <c r="K337" s="233">
        <v>84924213.879999995</v>
      </c>
      <c r="L337" s="233">
        <v>85343676.530000001</v>
      </c>
      <c r="M337" s="233">
        <v>82419888.590000004</v>
      </c>
      <c r="N337" s="233">
        <v>82008297.260000005</v>
      </c>
      <c r="O337" s="233">
        <v>82628283.099999994</v>
      </c>
      <c r="P337" s="233">
        <v>94411325.150000006</v>
      </c>
      <c r="Q337" s="234">
        <v>100997820.05</v>
      </c>
      <c r="R337" s="234">
        <v>100244403.48</v>
      </c>
      <c r="S337" s="234">
        <v>95150089.290000007</v>
      </c>
      <c r="T337" s="234">
        <v>96040097.75</v>
      </c>
      <c r="U337" s="234">
        <v>97702517.459999993</v>
      </c>
      <c r="V337" s="234">
        <v>94187786.269999996</v>
      </c>
      <c r="W337" s="234">
        <v>97178807.730000004</v>
      </c>
      <c r="X337" s="234">
        <v>98420307.560000002</v>
      </c>
      <c r="Y337" s="234">
        <v>92529959.129999995</v>
      </c>
      <c r="Z337" s="234"/>
      <c r="AA337" s="234"/>
      <c r="AB337" s="234"/>
      <c r="AC337" s="231">
        <v>92529959.129999995</v>
      </c>
    </row>
    <row r="338" spans="1:29" ht="15.75" thickBot="1" x14ac:dyDescent="0.3">
      <c r="A338" s="220" t="str">
        <f t="shared" si="5"/>
        <v>186011</v>
      </c>
      <c r="B338" s="239" t="s">
        <v>2753</v>
      </c>
      <c r="C338" s="240" t="s">
        <v>2754</v>
      </c>
      <c r="D338" s="87" t="s">
        <v>4</v>
      </c>
      <c r="E338" s="237">
        <v>0</v>
      </c>
      <c r="F338" s="237">
        <v>0</v>
      </c>
      <c r="G338" s="237">
        <v>-4385000</v>
      </c>
      <c r="H338" s="237">
        <v>-4385000</v>
      </c>
      <c r="I338" s="237">
        <v>-4385000</v>
      </c>
      <c r="J338" s="237">
        <v>0</v>
      </c>
      <c r="K338" s="237">
        <v>0</v>
      </c>
      <c r="L338" s="237">
        <v>0</v>
      </c>
      <c r="M338" s="237">
        <v>0</v>
      </c>
      <c r="N338" s="237">
        <v>0</v>
      </c>
      <c r="O338" s="237">
        <v>0</v>
      </c>
      <c r="P338" s="237">
        <v>0</v>
      </c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1"/>
    </row>
    <row r="339" spans="1:29" ht="15.75" thickBot="1" x14ac:dyDescent="0.3">
      <c r="A339" s="220" t="str">
        <f t="shared" si="5"/>
        <v>186145</v>
      </c>
      <c r="B339" s="239" t="s">
        <v>525</v>
      </c>
      <c r="C339" s="240" t="s">
        <v>526</v>
      </c>
      <c r="D339" s="87" t="s">
        <v>4</v>
      </c>
      <c r="E339" s="233">
        <v>123106625.43000001</v>
      </c>
      <c r="F339" s="233">
        <v>123527875.68000001</v>
      </c>
      <c r="G339" s="233">
        <v>121425958.04000001</v>
      </c>
      <c r="H339" s="233">
        <v>122277804.20999999</v>
      </c>
      <c r="I339" s="233">
        <v>123860843.93000001</v>
      </c>
      <c r="J339" s="233">
        <v>120946259.93000001</v>
      </c>
      <c r="K339" s="233">
        <v>122064107.03</v>
      </c>
      <c r="L339" s="233">
        <v>122686382.56</v>
      </c>
      <c r="M339" s="233">
        <v>109706419.5</v>
      </c>
      <c r="N339" s="233">
        <v>110912454.92</v>
      </c>
      <c r="O339" s="233">
        <v>112648333.73</v>
      </c>
      <c r="P339" s="233">
        <v>124177762.40000001</v>
      </c>
      <c r="Q339" s="234">
        <v>132058861.84999999</v>
      </c>
      <c r="R339" s="234">
        <v>132625834.54000001</v>
      </c>
      <c r="S339" s="234">
        <v>128939143.88</v>
      </c>
      <c r="T339" s="234">
        <v>130595797.59</v>
      </c>
      <c r="U339" s="234">
        <v>132631277.97</v>
      </c>
      <c r="V339" s="234">
        <v>129020760.94</v>
      </c>
      <c r="W339" s="234">
        <v>130534614.79000001</v>
      </c>
      <c r="X339" s="234">
        <v>131736613.64</v>
      </c>
      <c r="Y339" s="234">
        <v>115342454.61</v>
      </c>
      <c r="Z339" s="234"/>
      <c r="AA339" s="234"/>
      <c r="AB339" s="234"/>
      <c r="AC339" s="231">
        <v>115342454.61</v>
      </c>
    </row>
    <row r="340" spans="1:29" ht="15.75" thickBot="1" x14ac:dyDescent="0.3">
      <c r="A340" s="220" t="str">
        <f t="shared" si="5"/>
        <v>186146</v>
      </c>
      <c r="B340" s="239" t="s">
        <v>528</v>
      </c>
      <c r="C340" s="240" t="s">
        <v>529</v>
      </c>
      <c r="D340" s="87" t="s">
        <v>4</v>
      </c>
      <c r="E340" s="237">
        <v>0</v>
      </c>
      <c r="F340" s="237">
        <v>0</v>
      </c>
      <c r="G340" s="237">
        <v>0</v>
      </c>
      <c r="H340" s="237">
        <v>0</v>
      </c>
      <c r="I340" s="237">
        <v>0</v>
      </c>
      <c r="J340" s="237">
        <v>0</v>
      </c>
      <c r="K340" s="237">
        <v>0</v>
      </c>
      <c r="L340" s="237">
        <v>0</v>
      </c>
      <c r="M340" s="237">
        <v>0</v>
      </c>
      <c r="N340" s="237">
        <v>0</v>
      </c>
      <c r="O340" s="237">
        <v>0</v>
      </c>
      <c r="P340" s="237">
        <v>0</v>
      </c>
      <c r="Q340" s="238">
        <v>0</v>
      </c>
      <c r="R340" s="238">
        <v>0</v>
      </c>
      <c r="S340" s="238">
        <v>0</v>
      </c>
      <c r="T340" s="238">
        <v>0</v>
      </c>
      <c r="U340" s="238">
        <v>0</v>
      </c>
      <c r="V340" s="238">
        <v>0</v>
      </c>
      <c r="W340" s="238">
        <v>0</v>
      </c>
      <c r="X340" s="238">
        <v>0</v>
      </c>
      <c r="Y340" s="238">
        <v>0</v>
      </c>
      <c r="Z340" s="238"/>
      <c r="AA340" s="238"/>
      <c r="AB340" s="238"/>
      <c r="AC340" s="231">
        <v>0</v>
      </c>
    </row>
    <row r="341" spans="1:29" ht="15.75" thickBot="1" x14ac:dyDescent="0.3">
      <c r="A341" s="220" t="str">
        <f t="shared" si="5"/>
        <v>186147</v>
      </c>
      <c r="B341" s="239" t="s">
        <v>531</v>
      </c>
      <c r="C341" s="240" t="s">
        <v>532</v>
      </c>
      <c r="D341" s="87" t="s">
        <v>4</v>
      </c>
      <c r="E341" s="233">
        <v>0.01</v>
      </c>
      <c r="F341" s="233">
        <v>0.01</v>
      </c>
      <c r="G341" s="233">
        <v>0.01</v>
      </c>
      <c r="H341" s="233">
        <v>0.01</v>
      </c>
      <c r="I341" s="233">
        <v>0.01</v>
      </c>
      <c r="J341" s="233">
        <v>0.01</v>
      </c>
      <c r="K341" s="233">
        <v>0.01</v>
      </c>
      <c r="L341" s="233">
        <v>0.01</v>
      </c>
      <c r="M341" s="233">
        <v>0.01</v>
      </c>
      <c r="N341" s="233">
        <v>0.01</v>
      </c>
      <c r="O341" s="233">
        <v>0.01</v>
      </c>
      <c r="P341" s="233">
        <v>0.01</v>
      </c>
      <c r="Q341" s="234">
        <v>0.01</v>
      </c>
      <c r="R341" s="234">
        <v>0.01</v>
      </c>
      <c r="S341" s="234">
        <v>0.01</v>
      </c>
      <c r="T341" s="234">
        <v>0.01</v>
      </c>
      <c r="U341" s="234">
        <v>0.01</v>
      </c>
      <c r="V341" s="234">
        <v>0.01</v>
      </c>
      <c r="W341" s="234">
        <v>0.01</v>
      </c>
      <c r="X341" s="234">
        <v>0.01</v>
      </c>
      <c r="Y341" s="234">
        <v>0.01</v>
      </c>
      <c r="Z341" s="234"/>
      <c r="AA341" s="234"/>
      <c r="AB341" s="234"/>
      <c r="AC341" s="231">
        <v>0.01</v>
      </c>
    </row>
    <row r="342" spans="1:29" ht="15.75" thickBot="1" x14ac:dyDescent="0.3">
      <c r="A342" s="220" t="str">
        <f t="shared" si="5"/>
        <v>186148</v>
      </c>
      <c r="B342" s="239" t="s">
        <v>534</v>
      </c>
      <c r="C342" s="240" t="s">
        <v>535</v>
      </c>
      <c r="D342" s="87" t="s">
        <v>4</v>
      </c>
      <c r="E342" s="237">
        <v>9238209.0899999999</v>
      </c>
      <c r="F342" s="237">
        <v>9317553.2100000009</v>
      </c>
      <c r="G342" s="237">
        <v>8913007.8900000006</v>
      </c>
      <c r="H342" s="237">
        <v>9026232.0199999996</v>
      </c>
      <c r="I342" s="237">
        <v>9151046.6199999992</v>
      </c>
      <c r="J342" s="237">
        <v>8831266.0399999991</v>
      </c>
      <c r="K342" s="237">
        <v>8933213.0500000007</v>
      </c>
      <c r="L342" s="237">
        <v>9113057.9600000009</v>
      </c>
      <c r="M342" s="237">
        <v>8189355.7800000003</v>
      </c>
      <c r="N342" s="237">
        <v>8311646.2999999998</v>
      </c>
      <c r="O342" s="237">
        <v>8343420.04</v>
      </c>
      <c r="P342" s="237">
        <v>10304347.720000001</v>
      </c>
      <c r="Q342" s="238">
        <v>10392744.359999999</v>
      </c>
      <c r="R342" s="238">
        <v>10549473.609999999</v>
      </c>
      <c r="S342" s="238">
        <v>10448020.68</v>
      </c>
      <c r="T342" s="238">
        <v>10573800.32</v>
      </c>
      <c r="U342" s="238">
        <v>10692874.029999999</v>
      </c>
      <c r="V342" s="238">
        <v>10505662.300000001</v>
      </c>
      <c r="W342" s="238">
        <v>10565848.029999999</v>
      </c>
      <c r="X342" s="238">
        <v>10656965.73</v>
      </c>
      <c r="Y342" s="238">
        <v>9501360.0099999998</v>
      </c>
      <c r="Z342" s="238"/>
      <c r="AA342" s="238"/>
      <c r="AB342" s="238"/>
      <c r="AC342" s="231">
        <v>9501360.0099999998</v>
      </c>
    </row>
    <row r="343" spans="1:29" ht="15.75" thickBot="1" x14ac:dyDescent="0.3">
      <c r="A343" s="220" t="str">
        <f t="shared" si="5"/>
        <v>186149</v>
      </c>
      <c r="B343" s="239" t="s">
        <v>537</v>
      </c>
      <c r="C343" s="240" t="s">
        <v>538</v>
      </c>
      <c r="D343" s="87" t="s">
        <v>4</v>
      </c>
      <c r="E343" s="233">
        <v>11952052.619999999</v>
      </c>
      <c r="F343" s="233">
        <v>11989132.640000001</v>
      </c>
      <c r="G343" s="233">
        <v>12031212.16</v>
      </c>
      <c r="H343" s="233">
        <v>12078925.949999999</v>
      </c>
      <c r="I343" s="233">
        <v>12300929.310000001</v>
      </c>
      <c r="J343" s="233">
        <v>12236431.92</v>
      </c>
      <c r="K343" s="233">
        <v>12321156.93</v>
      </c>
      <c r="L343" s="233">
        <v>12368543.359999999</v>
      </c>
      <c r="M343" s="233">
        <v>11356379.01</v>
      </c>
      <c r="N343" s="233">
        <v>11853139.439999999</v>
      </c>
      <c r="O343" s="233">
        <v>11893991.050000001</v>
      </c>
      <c r="P343" s="233">
        <v>11804585.24</v>
      </c>
      <c r="Q343" s="234">
        <v>12031106.9</v>
      </c>
      <c r="R343" s="234">
        <v>12064993.52</v>
      </c>
      <c r="S343" s="234">
        <v>12035975.869999999</v>
      </c>
      <c r="T343" s="241">
        <v>12105978.99</v>
      </c>
      <c r="U343" s="241">
        <v>12194762.380000001</v>
      </c>
      <c r="V343" s="241">
        <v>12931508.6</v>
      </c>
      <c r="W343" s="234">
        <v>14716091.189999999</v>
      </c>
      <c r="X343" s="234">
        <v>15009598.23</v>
      </c>
      <c r="Y343" s="234">
        <v>14263710.220000001</v>
      </c>
      <c r="Z343" s="234"/>
      <c r="AA343" s="234"/>
      <c r="AB343" s="234"/>
      <c r="AC343" s="231">
        <v>14263710.220000001</v>
      </c>
    </row>
    <row r="344" spans="1:29" ht="15.75" thickBot="1" x14ac:dyDescent="0.3">
      <c r="A344" s="220" t="str">
        <f t="shared" si="5"/>
        <v>186151</v>
      </c>
      <c r="B344" s="239" t="s">
        <v>540</v>
      </c>
      <c r="C344" s="240" t="s">
        <v>541</v>
      </c>
      <c r="D344" s="87" t="s">
        <v>4</v>
      </c>
      <c r="E344" s="237">
        <v>0</v>
      </c>
      <c r="F344" s="237">
        <v>0</v>
      </c>
      <c r="G344" s="237">
        <v>0</v>
      </c>
      <c r="H344" s="237">
        <v>0</v>
      </c>
      <c r="I344" s="237">
        <v>0</v>
      </c>
      <c r="J344" s="237">
        <v>0</v>
      </c>
      <c r="K344" s="237">
        <v>0</v>
      </c>
      <c r="L344" s="237">
        <v>0</v>
      </c>
      <c r="M344" s="237">
        <v>0</v>
      </c>
      <c r="N344" s="237">
        <v>0</v>
      </c>
      <c r="O344" s="237">
        <v>0</v>
      </c>
      <c r="P344" s="237">
        <v>0</v>
      </c>
      <c r="Q344" s="238">
        <v>0</v>
      </c>
      <c r="R344" s="238">
        <v>0</v>
      </c>
      <c r="S344" s="238">
        <v>0</v>
      </c>
      <c r="T344" s="238">
        <v>0</v>
      </c>
      <c r="U344" s="238">
        <v>0</v>
      </c>
      <c r="V344" s="238">
        <v>0</v>
      </c>
      <c r="W344" s="238">
        <v>0</v>
      </c>
      <c r="X344" s="238">
        <v>0</v>
      </c>
      <c r="Y344" s="238">
        <v>0</v>
      </c>
      <c r="Z344" s="238"/>
      <c r="AA344" s="238"/>
      <c r="AB344" s="238"/>
      <c r="AC344" s="231">
        <v>0</v>
      </c>
    </row>
    <row r="345" spans="1:29" ht="15.75" thickBot="1" x14ac:dyDescent="0.3">
      <c r="A345" s="220" t="str">
        <f t="shared" si="5"/>
        <v>186152</v>
      </c>
      <c r="B345" s="239" t="s">
        <v>543</v>
      </c>
      <c r="C345" s="240" t="s">
        <v>544</v>
      </c>
      <c r="D345" s="87" t="s">
        <v>4</v>
      </c>
      <c r="E345" s="237">
        <v>179077.21</v>
      </c>
      <c r="F345" s="237">
        <v>179077.21</v>
      </c>
      <c r="G345" s="237">
        <v>179077.21</v>
      </c>
      <c r="H345" s="237">
        <v>179077.21</v>
      </c>
      <c r="I345" s="237">
        <v>179077.21</v>
      </c>
      <c r="J345" s="237">
        <v>179077.21</v>
      </c>
      <c r="K345" s="237">
        <v>179077.21</v>
      </c>
      <c r="L345" s="237">
        <v>179077.21</v>
      </c>
      <c r="M345" s="237">
        <v>179077.21</v>
      </c>
      <c r="N345" s="237">
        <v>179077.21</v>
      </c>
      <c r="O345" s="237">
        <v>179077.21</v>
      </c>
      <c r="P345" s="237">
        <v>179077.21</v>
      </c>
      <c r="Q345" s="238">
        <v>179077.21</v>
      </c>
      <c r="R345" s="238">
        <v>179077.21</v>
      </c>
      <c r="S345" s="238">
        <v>179077.21</v>
      </c>
      <c r="T345" s="241">
        <v>179077.21</v>
      </c>
      <c r="U345" s="241">
        <v>179077.21</v>
      </c>
      <c r="V345" s="241">
        <v>179077.21</v>
      </c>
      <c r="W345" s="238">
        <v>179077.21</v>
      </c>
      <c r="X345" s="238">
        <v>179077.21</v>
      </c>
      <c r="Y345" s="238">
        <v>179077.21</v>
      </c>
      <c r="Z345" s="238"/>
      <c r="AA345" s="238"/>
      <c r="AB345" s="238"/>
      <c r="AC345" s="231">
        <v>179077.21</v>
      </c>
    </row>
    <row r="346" spans="1:29" ht="15.75" thickBot="1" x14ac:dyDescent="0.3">
      <c r="A346" s="220" t="str">
        <f t="shared" si="5"/>
        <v>186153</v>
      </c>
      <c r="B346" s="239" t="s">
        <v>546</v>
      </c>
      <c r="C346" s="240" t="s">
        <v>547</v>
      </c>
      <c r="D346" s="87" t="s">
        <v>4</v>
      </c>
      <c r="E346" s="233">
        <v>23276.65</v>
      </c>
      <c r="F346" s="233">
        <v>23348.67</v>
      </c>
      <c r="G346" s="233">
        <v>23421.13</v>
      </c>
      <c r="H346" s="233">
        <v>23494.03</v>
      </c>
      <c r="I346" s="233">
        <v>23567.38</v>
      </c>
      <c r="J346" s="233">
        <v>23641.18</v>
      </c>
      <c r="K346" s="233">
        <v>23715.43</v>
      </c>
      <c r="L346" s="233">
        <v>23790.13</v>
      </c>
      <c r="M346" s="233">
        <v>5000.05</v>
      </c>
      <c r="N346" s="233">
        <v>5000.05</v>
      </c>
      <c r="O346" s="233">
        <v>7012.28</v>
      </c>
      <c r="P346" s="233">
        <v>2521.5500000000002</v>
      </c>
      <c r="Q346" s="234">
        <v>2536.92</v>
      </c>
      <c r="R346" s="234">
        <v>2552.39</v>
      </c>
      <c r="S346" s="234">
        <v>2567.9499999999998</v>
      </c>
      <c r="T346" s="238">
        <v>2583.61</v>
      </c>
      <c r="U346" s="238">
        <v>2599.36</v>
      </c>
      <c r="V346" s="238">
        <v>2615.21</v>
      </c>
      <c r="W346" s="234">
        <v>2631.16</v>
      </c>
      <c r="X346" s="234">
        <v>2647.2</v>
      </c>
      <c r="Y346" s="234">
        <v>0.03</v>
      </c>
      <c r="Z346" s="234"/>
      <c r="AA346" s="234"/>
      <c r="AB346" s="234"/>
      <c r="AC346" s="231">
        <v>0.03</v>
      </c>
    </row>
    <row r="347" spans="1:29" ht="15.75" thickBot="1" x14ac:dyDescent="0.3">
      <c r="A347" s="220" t="str">
        <f t="shared" si="5"/>
        <v>186154</v>
      </c>
      <c r="B347" s="239" t="s">
        <v>549</v>
      </c>
      <c r="C347" s="240" t="s">
        <v>550</v>
      </c>
      <c r="D347" s="87" t="s">
        <v>4</v>
      </c>
      <c r="E347" s="237">
        <v>0</v>
      </c>
      <c r="F347" s="237">
        <v>0</v>
      </c>
      <c r="G347" s="237">
        <v>0</v>
      </c>
      <c r="H347" s="237">
        <v>0</v>
      </c>
      <c r="I347" s="237">
        <v>0</v>
      </c>
      <c r="J347" s="237">
        <v>0</v>
      </c>
      <c r="K347" s="237">
        <v>0</v>
      </c>
      <c r="L347" s="237">
        <v>0</v>
      </c>
      <c r="M347" s="237">
        <v>0</v>
      </c>
      <c r="N347" s="237">
        <v>0</v>
      </c>
      <c r="O347" s="237">
        <v>0</v>
      </c>
      <c r="P347" s="237">
        <v>0</v>
      </c>
      <c r="Q347" s="238">
        <v>0</v>
      </c>
      <c r="R347" s="238">
        <v>0</v>
      </c>
      <c r="S347" s="238">
        <v>0</v>
      </c>
      <c r="T347" s="234">
        <v>0</v>
      </c>
      <c r="U347" s="234">
        <v>0</v>
      </c>
      <c r="V347" s="234">
        <v>0</v>
      </c>
      <c r="W347" s="238">
        <v>0</v>
      </c>
      <c r="X347" s="238">
        <v>0</v>
      </c>
      <c r="Y347" s="238">
        <v>0</v>
      </c>
      <c r="Z347" s="238"/>
      <c r="AA347" s="238"/>
      <c r="AB347" s="238"/>
      <c r="AC347" s="231">
        <v>0</v>
      </c>
    </row>
    <row r="348" spans="1:29" ht="15.75" thickBot="1" x14ac:dyDescent="0.3">
      <c r="A348" s="220" t="str">
        <f t="shared" si="5"/>
        <v>186155</v>
      </c>
      <c r="B348" s="239" t="s">
        <v>552</v>
      </c>
      <c r="C348" s="240" t="s">
        <v>553</v>
      </c>
      <c r="D348" s="87" t="s">
        <v>4</v>
      </c>
      <c r="E348" s="233">
        <v>0</v>
      </c>
      <c r="F348" s="233">
        <v>0</v>
      </c>
      <c r="G348" s="233">
        <v>0</v>
      </c>
      <c r="H348" s="233">
        <v>0</v>
      </c>
      <c r="I348" s="233">
        <v>0</v>
      </c>
      <c r="J348" s="233">
        <v>0</v>
      </c>
      <c r="K348" s="233">
        <v>0</v>
      </c>
      <c r="L348" s="233">
        <v>0</v>
      </c>
      <c r="M348" s="233">
        <v>0</v>
      </c>
      <c r="N348" s="233">
        <v>0</v>
      </c>
      <c r="O348" s="233">
        <v>0</v>
      </c>
      <c r="P348" s="233">
        <v>0</v>
      </c>
      <c r="Q348" s="234">
        <v>0</v>
      </c>
      <c r="R348" s="234">
        <v>0</v>
      </c>
      <c r="S348" s="234">
        <v>0</v>
      </c>
      <c r="T348" s="238">
        <v>0</v>
      </c>
      <c r="U348" s="238">
        <v>0</v>
      </c>
      <c r="V348" s="238">
        <v>0</v>
      </c>
      <c r="W348" s="234">
        <v>0</v>
      </c>
      <c r="X348" s="234">
        <v>0</v>
      </c>
      <c r="Y348" s="234">
        <v>0</v>
      </c>
      <c r="Z348" s="234"/>
      <c r="AA348" s="234"/>
      <c r="AB348" s="234"/>
      <c r="AC348" s="231">
        <v>0</v>
      </c>
    </row>
    <row r="349" spans="1:29" ht="15.75" thickBot="1" x14ac:dyDescent="0.3">
      <c r="A349" s="220" t="str">
        <f t="shared" si="5"/>
        <v>186156</v>
      </c>
      <c r="B349" s="239" t="s">
        <v>3164</v>
      </c>
      <c r="C349" s="240" t="s">
        <v>3165</v>
      </c>
      <c r="D349" s="87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4"/>
      <c r="R349" s="234"/>
      <c r="S349" s="234"/>
      <c r="T349" s="234"/>
      <c r="U349" s="234"/>
      <c r="V349" s="234"/>
      <c r="W349" s="234"/>
      <c r="X349" s="234"/>
      <c r="Y349" s="234"/>
      <c r="Z349" s="234"/>
      <c r="AA349" s="234"/>
      <c r="AB349" s="234"/>
      <c r="AC349" s="231"/>
    </row>
    <row r="350" spans="1:29" ht="15.75" thickBot="1" x14ac:dyDescent="0.3">
      <c r="A350" s="220" t="str">
        <f t="shared" si="5"/>
        <v>186158</v>
      </c>
      <c r="B350" s="239" t="s">
        <v>555</v>
      </c>
      <c r="C350" s="240" t="s">
        <v>556</v>
      </c>
      <c r="D350" s="87" t="s">
        <v>4</v>
      </c>
      <c r="E350" s="237">
        <v>0</v>
      </c>
      <c r="F350" s="237">
        <v>0</v>
      </c>
      <c r="G350" s="237">
        <v>0</v>
      </c>
      <c r="H350" s="237">
        <v>0</v>
      </c>
      <c r="I350" s="237">
        <v>0</v>
      </c>
      <c r="J350" s="237">
        <v>0</v>
      </c>
      <c r="K350" s="237">
        <v>0</v>
      </c>
      <c r="L350" s="237">
        <v>0</v>
      </c>
      <c r="M350" s="237">
        <v>0</v>
      </c>
      <c r="N350" s="237">
        <v>0</v>
      </c>
      <c r="O350" s="237">
        <v>0</v>
      </c>
      <c r="P350" s="237">
        <v>0</v>
      </c>
      <c r="Q350" s="238">
        <v>0</v>
      </c>
      <c r="R350" s="238">
        <v>0</v>
      </c>
      <c r="S350" s="238">
        <v>0</v>
      </c>
      <c r="T350" s="238">
        <v>0</v>
      </c>
      <c r="U350" s="238">
        <v>0</v>
      </c>
      <c r="V350" s="238">
        <v>0</v>
      </c>
      <c r="W350" s="238">
        <v>0</v>
      </c>
      <c r="X350" s="238">
        <v>0</v>
      </c>
      <c r="Y350" s="238">
        <v>0</v>
      </c>
      <c r="Z350" s="238"/>
      <c r="AA350" s="238"/>
      <c r="AB350" s="238"/>
      <c r="AC350" s="231">
        <v>0</v>
      </c>
    </row>
    <row r="351" spans="1:29" ht="15.75" thickBot="1" x14ac:dyDescent="0.3">
      <c r="A351" s="220" t="str">
        <f t="shared" si="5"/>
        <v>186159</v>
      </c>
      <c r="B351" s="239" t="s">
        <v>558</v>
      </c>
      <c r="C351" s="240" t="s">
        <v>559</v>
      </c>
      <c r="D351" s="87" t="s">
        <v>4</v>
      </c>
      <c r="E351" s="233">
        <v>0</v>
      </c>
      <c r="F351" s="233">
        <v>0</v>
      </c>
      <c r="G351" s="233">
        <v>0</v>
      </c>
      <c r="H351" s="233">
        <v>0</v>
      </c>
      <c r="I351" s="233">
        <v>0</v>
      </c>
      <c r="J351" s="233">
        <v>0</v>
      </c>
      <c r="K351" s="233">
        <v>0</v>
      </c>
      <c r="L351" s="233">
        <v>0</v>
      </c>
      <c r="M351" s="233">
        <v>0</v>
      </c>
      <c r="N351" s="233">
        <v>0</v>
      </c>
      <c r="O351" s="233">
        <v>0</v>
      </c>
      <c r="P351" s="233">
        <v>0</v>
      </c>
      <c r="Q351" s="234">
        <v>0</v>
      </c>
      <c r="R351" s="234">
        <v>0</v>
      </c>
      <c r="S351" s="234">
        <v>0</v>
      </c>
      <c r="T351" s="234">
        <v>0</v>
      </c>
      <c r="U351" s="234">
        <v>0</v>
      </c>
      <c r="V351" s="234">
        <v>0</v>
      </c>
      <c r="W351" s="234">
        <v>0</v>
      </c>
      <c r="X351" s="234">
        <v>0</v>
      </c>
      <c r="Y351" s="234">
        <v>0</v>
      </c>
      <c r="Z351" s="234"/>
      <c r="AA351" s="234"/>
      <c r="AB351" s="234"/>
      <c r="AC351" s="231">
        <v>0</v>
      </c>
    </row>
    <row r="352" spans="1:29" ht="15.75" thickBot="1" x14ac:dyDescent="0.3">
      <c r="A352" s="220" t="str">
        <f t="shared" si="5"/>
        <v>186160</v>
      </c>
      <c r="B352" s="239" t="s">
        <v>561</v>
      </c>
      <c r="C352" s="240" t="s">
        <v>562</v>
      </c>
      <c r="D352" s="87" t="s">
        <v>4</v>
      </c>
      <c r="E352" s="237">
        <v>-74589074.450000003</v>
      </c>
      <c r="F352" s="237">
        <v>-74822165.310000002</v>
      </c>
      <c r="G352" s="237">
        <v>-75059886.480000004</v>
      </c>
      <c r="H352" s="237">
        <v>-75294448.620000005</v>
      </c>
      <c r="I352" s="237">
        <v>-75529712.269999996</v>
      </c>
      <c r="J352" s="237">
        <v>-75773278.280000001</v>
      </c>
      <c r="K352" s="237">
        <v>-76010069.780000001</v>
      </c>
      <c r="L352" s="237">
        <v>-76247579.709999993</v>
      </c>
      <c r="M352" s="237">
        <v>-69056516.670000002</v>
      </c>
      <c r="N352" s="237">
        <v>-69272191.920000002</v>
      </c>
      <c r="O352" s="237">
        <v>-69488667.519999996</v>
      </c>
      <c r="P352" s="237">
        <v>-69717634.989999995</v>
      </c>
      <c r="Q352" s="238">
        <v>-69873337.709999993</v>
      </c>
      <c r="R352" s="238">
        <v>-70147306.420000002</v>
      </c>
      <c r="S352" s="238">
        <v>-70322214.120000005</v>
      </c>
      <c r="T352" s="238">
        <v>-70479267.069999993</v>
      </c>
      <c r="U352" s="238">
        <v>-70636652.269999996</v>
      </c>
      <c r="V352" s="238">
        <v>-70800036.299999997</v>
      </c>
      <c r="W352" s="238">
        <v>-70958156.420000002</v>
      </c>
      <c r="X352" s="238">
        <v>-71116629.680000007</v>
      </c>
      <c r="Y352" s="238">
        <v>-63524254.200000003</v>
      </c>
      <c r="Z352" s="238"/>
      <c r="AA352" s="238"/>
      <c r="AB352" s="238"/>
      <c r="AC352" s="231">
        <v>-63524254.200000003</v>
      </c>
    </row>
    <row r="353" spans="1:29" ht="15.75" thickBot="1" x14ac:dyDescent="0.3">
      <c r="A353" s="220" t="str">
        <f t="shared" si="5"/>
        <v>186161</v>
      </c>
      <c r="B353" s="239" t="s">
        <v>564</v>
      </c>
      <c r="C353" s="240" t="s">
        <v>565</v>
      </c>
      <c r="D353" s="87" t="s">
        <v>4</v>
      </c>
      <c r="E353" s="233">
        <v>-5785594.3200000003</v>
      </c>
      <c r="F353" s="233">
        <v>-6421224.79</v>
      </c>
      <c r="G353" s="233">
        <v>-6983128.21</v>
      </c>
      <c r="H353" s="233">
        <v>-7400093.5899999999</v>
      </c>
      <c r="I353" s="233">
        <v>-7667444.0899999999</v>
      </c>
      <c r="J353" s="233">
        <v>-7846896.71</v>
      </c>
      <c r="K353" s="233">
        <v>-7987191.4000000004</v>
      </c>
      <c r="L353" s="233">
        <v>-8127187.3300000001</v>
      </c>
      <c r="M353" s="233">
        <v>-3277853.91</v>
      </c>
      <c r="N353" s="233">
        <v>-3606277.51</v>
      </c>
      <c r="O353" s="233">
        <v>-4194265.16</v>
      </c>
      <c r="P353" s="233">
        <v>-5000000</v>
      </c>
      <c r="Q353" s="234">
        <v>-5771132.7199999997</v>
      </c>
      <c r="R353" s="234">
        <v>-6408137.4400000004</v>
      </c>
      <c r="S353" s="234">
        <v>-6977644.4299999997</v>
      </c>
      <c r="T353" s="234">
        <v>-7397472.3499999996</v>
      </c>
      <c r="U353" s="234">
        <v>-7667814.1200000001</v>
      </c>
      <c r="V353" s="234">
        <v>-7851961.4000000004</v>
      </c>
      <c r="W353" s="234">
        <v>-7996757.7699999996</v>
      </c>
      <c r="X353" s="234">
        <v>-8141043.1200000001</v>
      </c>
      <c r="Y353" s="234">
        <v>-3294816.94</v>
      </c>
      <c r="Z353" s="234"/>
      <c r="AA353" s="234"/>
      <c r="AB353" s="234"/>
      <c r="AC353" s="231">
        <v>-3294816.94</v>
      </c>
    </row>
    <row r="354" spans="1:29" ht="15.75" thickBot="1" x14ac:dyDescent="0.3">
      <c r="A354" s="220" t="str">
        <f t="shared" si="5"/>
        <v>186175</v>
      </c>
      <c r="B354" s="239" t="s">
        <v>567</v>
      </c>
      <c r="C354" s="240" t="s">
        <v>568</v>
      </c>
      <c r="D354" s="87" t="s">
        <v>4</v>
      </c>
      <c r="E354" s="237">
        <v>2683195.91</v>
      </c>
      <c r="F354" s="237">
        <v>2695879.74</v>
      </c>
      <c r="G354" s="237">
        <v>2746083.92</v>
      </c>
      <c r="H354" s="237">
        <v>2773532.66</v>
      </c>
      <c r="I354" s="237">
        <v>2825935.75</v>
      </c>
      <c r="J354" s="237">
        <v>2844274.14</v>
      </c>
      <c r="K354" s="237">
        <v>2880309.53</v>
      </c>
      <c r="L354" s="237">
        <v>2899145.32</v>
      </c>
      <c r="M354" s="237">
        <v>2953098.63</v>
      </c>
      <c r="N354" s="237">
        <v>2993310.19</v>
      </c>
      <c r="O354" s="237">
        <v>447987.55</v>
      </c>
      <c r="P354" s="237">
        <v>525220.77</v>
      </c>
      <c r="Q354" s="238">
        <v>583511.02</v>
      </c>
      <c r="R354" s="238">
        <v>600781.53</v>
      </c>
      <c r="S354" s="238">
        <v>653363.52</v>
      </c>
      <c r="T354" s="238">
        <v>707914.81</v>
      </c>
      <c r="U354" s="238">
        <v>775144.39</v>
      </c>
      <c r="V354" s="238">
        <v>829178.2</v>
      </c>
      <c r="W354" s="238">
        <v>877776.93</v>
      </c>
      <c r="X354" s="238">
        <v>915383.07</v>
      </c>
      <c r="Y354" s="238">
        <v>970251.12</v>
      </c>
      <c r="Z354" s="238"/>
      <c r="AA354" s="238"/>
      <c r="AB354" s="238"/>
      <c r="AC354" s="231">
        <v>970251.12</v>
      </c>
    </row>
    <row r="355" spans="1:29" ht="15.75" thickBot="1" x14ac:dyDescent="0.3">
      <c r="A355" s="220" t="str">
        <f t="shared" si="5"/>
        <v>186176</v>
      </c>
      <c r="B355" s="239" t="s">
        <v>570</v>
      </c>
      <c r="C355" s="240" t="s">
        <v>571</v>
      </c>
      <c r="D355" s="87" t="s">
        <v>4</v>
      </c>
      <c r="E355" s="233">
        <v>23148.82</v>
      </c>
      <c r="F355" s="233">
        <v>23148.82</v>
      </c>
      <c r="G355" s="233">
        <v>23148.82</v>
      </c>
      <c r="H355" s="233">
        <v>23148.82</v>
      </c>
      <c r="I355" s="233">
        <v>23148.82</v>
      </c>
      <c r="J355" s="233">
        <v>23148.82</v>
      </c>
      <c r="K355" s="233">
        <v>23148.82</v>
      </c>
      <c r="L355" s="233">
        <v>23148.82</v>
      </c>
      <c r="M355" s="233">
        <v>23148.82</v>
      </c>
      <c r="N355" s="233">
        <v>23148.82</v>
      </c>
      <c r="O355" s="233">
        <v>311.70999999999998</v>
      </c>
      <c r="P355" s="233">
        <v>328.72</v>
      </c>
      <c r="Q355" s="234">
        <v>328.72</v>
      </c>
      <c r="R355" s="234">
        <v>328.72</v>
      </c>
      <c r="S355" s="234">
        <v>328.72</v>
      </c>
      <c r="T355" s="234">
        <v>328.72</v>
      </c>
      <c r="U355" s="234">
        <v>328.72</v>
      </c>
      <c r="V355" s="234">
        <v>328.72</v>
      </c>
      <c r="W355" s="234">
        <v>328.72</v>
      </c>
      <c r="X355" s="234">
        <v>328.72</v>
      </c>
      <c r="Y355" s="234">
        <v>328.72</v>
      </c>
      <c r="Z355" s="234"/>
      <c r="AA355" s="234"/>
      <c r="AB355" s="234"/>
      <c r="AC355" s="231">
        <v>328.72</v>
      </c>
    </row>
    <row r="356" spans="1:29" ht="15.75" thickBot="1" x14ac:dyDescent="0.3">
      <c r="A356" s="220" t="str">
        <f t="shared" si="5"/>
        <v>186177</v>
      </c>
      <c r="B356" s="239" t="s">
        <v>573</v>
      </c>
      <c r="C356" s="240" t="s">
        <v>574</v>
      </c>
      <c r="D356" s="87" t="s">
        <v>4</v>
      </c>
      <c r="E356" s="237">
        <v>18093.28</v>
      </c>
      <c r="F356" s="237">
        <v>18093.28</v>
      </c>
      <c r="G356" s="237">
        <v>18093.28</v>
      </c>
      <c r="H356" s="237">
        <v>18093.28</v>
      </c>
      <c r="I356" s="237">
        <v>18093.28</v>
      </c>
      <c r="J356" s="237">
        <v>18093.28</v>
      </c>
      <c r="K356" s="237">
        <v>18093.28</v>
      </c>
      <c r="L356" s="237">
        <v>18093.28</v>
      </c>
      <c r="M356" s="237">
        <v>18093.28</v>
      </c>
      <c r="N356" s="237">
        <v>18093.28</v>
      </c>
      <c r="O356" s="237">
        <v>0.28000000000000003</v>
      </c>
      <c r="P356" s="237">
        <v>0.28000000000000003</v>
      </c>
      <c r="Q356" s="238">
        <v>0.28000000000000003</v>
      </c>
      <c r="R356" s="238">
        <v>0.28000000000000003</v>
      </c>
      <c r="S356" s="238">
        <v>0.28000000000000003</v>
      </c>
      <c r="T356" s="238">
        <v>0.28000000000000003</v>
      </c>
      <c r="U356" s="238">
        <v>0.28000000000000003</v>
      </c>
      <c r="V356" s="238">
        <v>0.28000000000000003</v>
      </c>
      <c r="W356" s="238">
        <v>0.28000000000000003</v>
      </c>
      <c r="X356" s="238">
        <v>0.28000000000000003</v>
      </c>
      <c r="Y356" s="238">
        <v>0.28000000000000003</v>
      </c>
      <c r="Z356" s="238"/>
      <c r="AA356" s="238"/>
      <c r="AB356" s="238"/>
      <c r="AC356" s="231">
        <v>0.28000000000000003</v>
      </c>
    </row>
    <row r="357" spans="1:29" ht="15.75" thickBot="1" x14ac:dyDescent="0.3">
      <c r="A357" s="220" t="str">
        <f t="shared" si="5"/>
        <v>186178</v>
      </c>
      <c r="B357" s="239" t="s">
        <v>576</v>
      </c>
      <c r="C357" s="240" t="s">
        <v>577</v>
      </c>
      <c r="D357" s="87" t="s">
        <v>4</v>
      </c>
      <c r="E357" s="233">
        <v>323318.25</v>
      </c>
      <c r="F357" s="233">
        <v>325452.90999999997</v>
      </c>
      <c r="G357" s="233">
        <v>328865.5</v>
      </c>
      <c r="H357" s="233">
        <v>332634.55</v>
      </c>
      <c r="I357" s="233">
        <v>336800.9</v>
      </c>
      <c r="J357" s="233">
        <v>336367.29</v>
      </c>
      <c r="K357" s="233">
        <v>339739.02</v>
      </c>
      <c r="L357" s="233">
        <v>345756.35</v>
      </c>
      <c r="M357" s="233">
        <v>350177.22</v>
      </c>
      <c r="N357" s="233">
        <v>354281.68</v>
      </c>
      <c r="O357" s="233">
        <v>37130.699999999997</v>
      </c>
      <c r="P357" s="233">
        <v>41408.83</v>
      </c>
      <c r="Q357" s="234">
        <v>44302.76</v>
      </c>
      <c r="R357" s="234">
        <v>49542.37</v>
      </c>
      <c r="S357" s="234">
        <v>54974.94</v>
      </c>
      <c r="T357" s="234">
        <v>59137.31</v>
      </c>
      <c r="U357" s="234">
        <v>63043.839999999997</v>
      </c>
      <c r="V357" s="234">
        <v>67347.75</v>
      </c>
      <c r="W357" s="234">
        <v>69193.55</v>
      </c>
      <c r="X357" s="234">
        <v>72085.759999999995</v>
      </c>
      <c r="Y357" s="234">
        <v>74724.070000000007</v>
      </c>
      <c r="Z357" s="234"/>
      <c r="AA357" s="234"/>
      <c r="AB357" s="234"/>
      <c r="AC357" s="231">
        <v>74724.070000000007</v>
      </c>
    </row>
    <row r="358" spans="1:29" ht="15.75" thickBot="1" x14ac:dyDescent="0.3">
      <c r="A358" s="220" t="str">
        <f t="shared" si="5"/>
        <v>186179</v>
      </c>
      <c r="B358" s="239" t="s">
        <v>579</v>
      </c>
      <c r="C358" s="240" t="s">
        <v>580</v>
      </c>
      <c r="D358" s="87" t="s">
        <v>4</v>
      </c>
      <c r="E358" s="237">
        <v>54275.519999999997</v>
      </c>
      <c r="F358" s="237">
        <v>54275.519999999997</v>
      </c>
      <c r="G358" s="237">
        <v>54275.519999999997</v>
      </c>
      <c r="H358" s="237">
        <v>54275.519999999997</v>
      </c>
      <c r="I358" s="237">
        <v>54275.519999999997</v>
      </c>
      <c r="J358" s="237">
        <v>54275.519999999997</v>
      </c>
      <c r="K358" s="237">
        <v>54275.519999999997</v>
      </c>
      <c r="L358" s="237">
        <v>54275.519999999997</v>
      </c>
      <c r="M358" s="237">
        <v>54275.519999999997</v>
      </c>
      <c r="N358" s="237">
        <v>54275.519999999997</v>
      </c>
      <c r="O358" s="237">
        <v>-0.48</v>
      </c>
      <c r="P358" s="237">
        <v>-0.48</v>
      </c>
      <c r="Q358" s="238">
        <v>-0.48</v>
      </c>
      <c r="R358" s="238">
        <v>-0.48</v>
      </c>
      <c r="S358" s="238">
        <v>-0.48</v>
      </c>
      <c r="T358" s="238">
        <v>-0.48</v>
      </c>
      <c r="U358" s="238">
        <v>-0.48</v>
      </c>
      <c r="V358" s="238">
        <v>-0.48</v>
      </c>
      <c r="W358" s="238">
        <v>-0.48</v>
      </c>
      <c r="X358" s="238">
        <v>-0.48</v>
      </c>
      <c r="Y358" s="238">
        <v>-0.48</v>
      </c>
      <c r="Z358" s="238"/>
      <c r="AA358" s="238"/>
      <c r="AB358" s="238"/>
      <c r="AC358" s="231">
        <v>-0.48</v>
      </c>
    </row>
    <row r="359" spans="1:29" ht="15.75" thickBot="1" x14ac:dyDescent="0.3">
      <c r="A359" s="220" t="str">
        <f t="shared" si="5"/>
        <v>186180</v>
      </c>
      <c r="B359" s="239" t="s">
        <v>582</v>
      </c>
      <c r="C359" s="240" t="s">
        <v>583</v>
      </c>
      <c r="D359" s="87" t="s">
        <v>4</v>
      </c>
      <c r="E359" s="233">
        <v>-3613566.94</v>
      </c>
      <c r="F359" s="233">
        <v>-3613566.94</v>
      </c>
      <c r="G359" s="233">
        <v>-3613700.72</v>
      </c>
      <c r="H359" s="233">
        <v>-3613700.72</v>
      </c>
      <c r="I359" s="233">
        <v>-3613700.72</v>
      </c>
      <c r="J359" s="233">
        <v>-3613959.09</v>
      </c>
      <c r="K359" s="233">
        <v>-3613959.09</v>
      </c>
      <c r="L359" s="233">
        <v>-3613958.35</v>
      </c>
      <c r="M359" s="233">
        <v>-3614535.58</v>
      </c>
      <c r="N359" s="233">
        <v>-5102162.1900000004</v>
      </c>
      <c r="O359" s="233">
        <v>-2085334.19</v>
      </c>
      <c r="P359" s="233">
        <v>-2085739.3</v>
      </c>
      <c r="Q359" s="234">
        <v>-2085739.3</v>
      </c>
      <c r="R359" s="234">
        <v>-2089784.11</v>
      </c>
      <c r="S359" s="234">
        <v>-2090409.96</v>
      </c>
      <c r="T359" s="234">
        <v>-2090409.96</v>
      </c>
      <c r="U359" s="234">
        <v>-2090409.96</v>
      </c>
      <c r="V359" s="234">
        <v>-2090603.04</v>
      </c>
      <c r="W359" s="234">
        <v>-2090603.04</v>
      </c>
      <c r="X359" s="234">
        <v>-2090603.04</v>
      </c>
      <c r="Y359" s="234">
        <v>-2090951.08</v>
      </c>
      <c r="Z359" s="234"/>
      <c r="AA359" s="234"/>
      <c r="AB359" s="234"/>
      <c r="AC359" s="231">
        <v>-2090951.08</v>
      </c>
    </row>
    <row r="360" spans="1:29" ht="15.75" thickBot="1" x14ac:dyDescent="0.3">
      <c r="A360" s="220" t="str">
        <f t="shared" si="5"/>
        <v>186181</v>
      </c>
      <c r="B360" s="239" t="s">
        <v>585</v>
      </c>
      <c r="C360" s="240" t="s">
        <v>586</v>
      </c>
      <c r="D360" s="87" t="s">
        <v>4</v>
      </c>
      <c r="E360" s="237">
        <v>0.01</v>
      </c>
      <c r="F360" s="237">
        <v>0.01</v>
      </c>
      <c r="G360" s="237">
        <v>0.01</v>
      </c>
      <c r="H360" s="237">
        <v>0.01</v>
      </c>
      <c r="I360" s="237">
        <v>0.01</v>
      </c>
      <c r="J360" s="237">
        <v>0.01</v>
      </c>
      <c r="K360" s="237">
        <v>0.01</v>
      </c>
      <c r="L360" s="237">
        <v>0.01</v>
      </c>
      <c r="M360" s="237">
        <v>0.01</v>
      </c>
      <c r="N360" s="237">
        <v>0.01</v>
      </c>
      <c r="O360" s="237">
        <v>0.01</v>
      </c>
      <c r="P360" s="237">
        <v>0.01</v>
      </c>
      <c r="Q360" s="238">
        <v>0.01</v>
      </c>
      <c r="R360" s="238">
        <v>0.01</v>
      </c>
      <c r="S360" s="238">
        <v>0.01</v>
      </c>
      <c r="T360" s="238">
        <v>0.01</v>
      </c>
      <c r="U360" s="238">
        <v>0.01</v>
      </c>
      <c r="V360" s="238">
        <v>0.01</v>
      </c>
      <c r="W360" s="238">
        <v>0.01</v>
      </c>
      <c r="X360" s="238">
        <v>0.01</v>
      </c>
      <c r="Y360" s="238">
        <v>0.01</v>
      </c>
      <c r="Z360" s="238"/>
      <c r="AA360" s="238"/>
      <c r="AB360" s="238"/>
      <c r="AC360" s="231">
        <v>0.01</v>
      </c>
    </row>
    <row r="361" spans="1:29" ht="15.75" thickBot="1" x14ac:dyDescent="0.3">
      <c r="A361" s="220" t="str">
        <f t="shared" si="5"/>
        <v>186182</v>
      </c>
      <c r="B361" s="239" t="s">
        <v>588</v>
      </c>
      <c r="C361" s="240" t="s">
        <v>589</v>
      </c>
      <c r="D361" s="87" t="s">
        <v>4</v>
      </c>
      <c r="E361" s="233">
        <v>24652242.530000001</v>
      </c>
      <c r="F361" s="233">
        <v>24729280.789999999</v>
      </c>
      <c r="G361" s="233">
        <v>24806559.789999999</v>
      </c>
      <c r="H361" s="233">
        <v>24884080.289999999</v>
      </c>
      <c r="I361" s="233">
        <v>24961843.039999999</v>
      </c>
      <c r="J361" s="233">
        <v>25039848.800000001</v>
      </c>
      <c r="K361" s="233">
        <v>25118098.329999998</v>
      </c>
      <c r="L361" s="233">
        <v>25196592.390000001</v>
      </c>
      <c r="M361" s="233">
        <v>25275305.420000002</v>
      </c>
      <c r="N361" s="233">
        <v>25354290.829999998</v>
      </c>
      <c r="O361" s="233">
        <v>20346813.190000001</v>
      </c>
      <c r="P361" s="233">
        <v>20410397.059999999</v>
      </c>
      <c r="Q361" s="234">
        <v>20455980.34</v>
      </c>
      <c r="R361" s="234">
        <v>20501665.420000002</v>
      </c>
      <c r="S361" s="234">
        <v>20547452.530000001</v>
      </c>
      <c r="T361" s="241">
        <v>20593341.899999999</v>
      </c>
      <c r="U361" s="241">
        <v>20638923.690000001</v>
      </c>
      <c r="V361" s="241">
        <v>20685428.329999998</v>
      </c>
      <c r="W361" s="234">
        <v>20731625.850000001</v>
      </c>
      <c r="X361" s="234">
        <v>20777926.539999999</v>
      </c>
      <c r="Y361" s="234">
        <v>20824331.66</v>
      </c>
      <c r="Z361" s="234"/>
      <c r="AA361" s="234"/>
      <c r="AB361" s="234"/>
      <c r="AC361" s="231">
        <v>20824331.66</v>
      </c>
    </row>
    <row r="362" spans="1:29" ht="15.75" thickBot="1" x14ac:dyDescent="0.3">
      <c r="A362" s="220" t="str">
        <f t="shared" si="5"/>
        <v>186183</v>
      </c>
      <c r="B362" s="239" t="s">
        <v>591</v>
      </c>
      <c r="C362" s="240" t="s">
        <v>592</v>
      </c>
      <c r="D362" s="87" t="s">
        <v>4</v>
      </c>
      <c r="E362" s="237">
        <v>3652753.25</v>
      </c>
      <c r="F362" s="237">
        <v>2755357.58</v>
      </c>
      <c r="G362" s="237">
        <v>1824852.35</v>
      </c>
      <c r="H362" s="237">
        <v>1309990.27</v>
      </c>
      <c r="I362" s="237">
        <v>985646.4</v>
      </c>
      <c r="J362" s="237">
        <v>761398.13</v>
      </c>
      <c r="K362" s="237">
        <v>580499.98</v>
      </c>
      <c r="L362" s="237">
        <v>424539</v>
      </c>
      <c r="M362" s="237">
        <v>258464.29</v>
      </c>
      <c r="N362" s="237">
        <v>-69789.38</v>
      </c>
      <c r="O362" s="237">
        <v>4492472.6900000004</v>
      </c>
      <c r="P362" s="237">
        <v>3769050.12</v>
      </c>
      <c r="Q362" s="238">
        <v>2979579.88</v>
      </c>
      <c r="R362" s="238">
        <v>2315382.3199999998</v>
      </c>
      <c r="S362" s="238">
        <v>1679452.68</v>
      </c>
      <c r="T362" s="238">
        <v>1189286.8500000001</v>
      </c>
      <c r="U362" s="238">
        <v>919362.4</v>
      </c>
      <c r="V362" s="238">
        <v>708479.93</v>
      </c>
      <c r="W362" s="238">
        <v>547137.71</v>
      </c>
      <c r="X362" s="238">
        <v>417957.48</v>
      </c>
      <c r="Y362" s="238">
        <v>283743.88</v>
      </c>
      <c r="Z362" s="238"/>
      <c r="AA362" s="238"/>
      <c r="AB362" s="238"/>
      <c r="AC362" s="231">
        <v>283743.88</v>
      </c>
    </row>
    <row r="363" spans="1:29" ht="15.75" thickBot="1" x14ac:dyDescent="0.3">
      <c r="A363" s="220" t="str">
        <f t="shared" si="5"/>
        <v>186260</v>
      </c>
      <c r="B363" s="239" t="s">
        <v>3166</v>
      </c>
      <c r="C363" s="240" t="s">
        <v>3167</v>
      </c>
      <c r="D363" s="8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8"/>
      <c r="R363" s="238"/>
      <c r="S363" s="238"/>
      <c r="T363" s="241"/>
      <c r="U363" s="241"/>
      <c r="V363" s="241"/>
      <c r="W363" s="238"/>
      <c r="X363" s="238"/>
      <c r="Y363" s="238"/>
      <c r="Z363" s="238"/>
      <c r="AA363" s="238"/>
      <c r="AB363" s="238"/>
      <c r="AC363" s="231"/>
    </row>
    <row r="364" spans="1:29" ht="15.75" thickBot="1" x14ac:dyDescent="0.3">
      <c r="A364" s="220" t="str">
        <f t="shared" si="5"/>
        <v>500146</v>
      </c>
      <c r="B364" s="239" t="s">
        <v>1618</v>
      </c>
      <c r="C364" s="240">
        <v>500146</v>
      </c>
      <c r="D364" s="87"/>
      <c r="E364" s="233">
        <v>173850582.66999999</v>
      </c>
      <c r="F364" s="233">
        <v>172707832.34</v>
      </c>
      <c r="G364" s="233">
        <v>171565082.00999999</v>
      </c>
      <c r="H364" s="233">
        <v>170422331.68000001</v>
      </c>
      <c r="I364" s="233">
        <v>169279581.34999999</v>
      </c>
      <c r="J364" s="233">
        <v>168136831.02000001</v>
      </c>
      <c r="K364" s="233">
        <v>166994080.69</v>
      </c>
      <c r="L364" s="233">
        <v>165851330.36000001</v>
      </c>
      <c r="M364" s="233">
        <v>164708580.03</v>
      </c>
      <c r="N364" s="233">
        <v>163565829.69999999</v>
      </c>
      <c r="O364" s="233">
        <v>162172203.37</v>
      </c>
      <c r="P364" s="233">
        <v>173261990.87</v>
      </c>
      <c r="Q364" s="234">
        <v>171733490.87</v>
      </c>
      <c r="R364" s="234">
        <v>170204990.87</v>
      </c>
      <c r="S364" s="234">
        <v>168676490.87</v>
      </c>
      <c r="T364" s="238">
        <v>167147990.87</v>
      </c>
      <c r="U364" s="238">
        <v>165619490.87</v>
      </c>
      <c r="V364" s="238">
        <v>164090990.87</v>
      </c>
      <c r="W364" s="234">
        <v>162562490.87</v>
      </c>
      <c r="X364" s="234">
        <v>161033990.87</v>
      </c>
      <c r="Y364" s="234">
        <v>159206990.87</v>
      </c>
      <c r="Z364" s="234"/>
      <c r="AA364" s="234"/>
      <c r="AB364" s="234"/>
      <c r="AC364" s="231">
        <v>159206990.87</v>
      </c>
    </row>
    <row r="365" spans="1:29" ht="15.75" thickBot="1" x14ac:dyDescent="0.3">
      <c r="A365" s="220" t="str">
        <f t="shared" si="5"/>
        <v>186404</v>
      </c>
      <c r="B365" s="239" t="s">
        <v>594</v>
      </c>
      <c r="C365" s="240" t="s">
        <v>595</v>
      </c>
      <c r="D365" s="87" t="s">
        <v>4</v>
      </c>
      <c r="E365" s="237">
        <v>169392871.66999999</v>
      </c>
      <c r="F365" s="237">
        <v>168243288.34</v>
      </c>
      <c r="G365" s="237">
        <v>167093705.00999999</v>
      </c>
      <c r="H365" s="237">
        <v>165944121.68000001</v>
      </c>
      <c r="I365" s="237">
        <v>164794538.34999999</v>
      </c>
      <c r="J365" s="237">
        <v>163644955.02000001</v>
      </c>
      <c r="K365" s="237">
        <v>162495371.69</v>
      </c>
      <c r="L365" s="237">
        <v>161345788.36000001</v>
      </c>
      <c r="M365" s="237">
        <v>160196205.03</v>
      </c>
      <c r="N365" s="237">
        <v>159046621.69999999</v>
      </c>
      <c r="O365" s="237">
        <v>157628323.37</v>
      </c>
      <c r="P365" s="237">
        <v>166902728</v>
      </c>
      <c r="Q365" s="238">
        <v>165382728</v>
      </c>
      <c r="R365" s="238">
        <v>163862728</v>
      </c>
      <c r="S365" s="238">
        <v>162342728</v>
      </c>
      <c r="T365" s="234">
        <v>160822728</v>
      </c>
      <c r="U365" s="234">
        <v>159302728</v>
      </c>
      <c r="V365" s="234">
        <v>157782728</v>
      </c>
      <c r="W365" s="238">
        <v>156262728</v>
      </c>
      <c r="X365" s="238">
        <v>154742728</v>
      </c>
      <c r="Y365" s="238">
        <v>152952728</v>
      </c>
      <c r="Z365" s="238"/>
      <c r="AA365" s="238"/>
      <c r="AB365" s="238"/>
      <c r="AC365" s="231">
        <v>152952728</v>
      </c>
    </row>
    <row r="366" spans="1:29" ht="15.75" thickBot="1" x14ac:dyDescent="0.3">
      <c r="A366" s="220" t="str">
        <f t="shared" si="5"/>
        <v>186406</v>
      </c>
      <c r="B366" s="239" t="s">
        <v>597</v>
      </c>
      <c r="C366" s="240" t="s">
        <v>598</v>
      </c>
      <c r="D366" s="87" t="s">
        <v>4</v>
      </c>
      <c r="E366" s="233">
        <v>4457711</v>
      </c>
      <c r="F366" s="233">
        <v>4464544</v>
      </c>
      <c r="G366" s="233">
        <v>4471377</v>
      </c>
      <c r="H366" s="233">
        <v>4478210</v>
      </c>
      <c r="I366" s="233">
        <v>4485043</v>
      </c>
      <c r="J366" s="233">
        <v>4491876</v>
      </c>
      <c r="K366" s="233">
        <v>4498709</v>
      </c>
      <c r="L366" s="233">
        <v>4505542</v>
      </c>
      <c r="M366" s="233">
        <v>4512375</v>
      </c>
      <c r="N366" s="233">
        <v>4519208</v>
      </c>
      <c r="O366" s="233">
        <v>4543880</v>
      </c>
      <c r="P366" s="233">
        <v>6359262.8700000001</v>
      </c>
      <c r="Q366" s="234">
        <v>6350762.8700000001</v>
      </c>
      <c r="R366" s="234">
        <v>6342262.8700000001</v>
      </c>
      <c r="S366" s="234">
        <v>6333762.8700000001</v>
      </c>
      <c r="T366" s="238">
        <v>6325262.8700000001</v>
      </c>
      <c r="U366" s="238">
        <v>6316762.8700000001</v>
      </c>
      <c r="V366" s="238">
        <v>6308262.8700000001</v>
      </c>
      <c r="W366" s="234">
        <v>6299762.8700000001</v>
      </c>
      <c r="X366" s="234">
        <v>6291262.8700000001</v>
      </c>
      <c r="Y366" s="234">
        <v>6254262.8700000001</v>
      </c>
      <c r="Z366" s="234"/>
      <c r="AA366" s="234"/>
      <c r="AB366" s="234"/>
      <c r="AC366" s="231">
        <v>6254262.8700000001</v>
      </c>
    </row>
    <row r="367" spans="1:29" ht="15.75" thickBot="1" x14ac:dyDescent="0.3">
      <c r="A367" s="220" t="str">
        <f t="shared" si="5"/>
        <v>186410</v>
      </c>
      <c r="B367" s="239" t="s">
        <v>3168</v>
      </c>
      <c r="C367" s="240" t="s">
        <v>3169</v>
      </c>
      <c r="D367" s="87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4"/>
      <c r="R367" s="234"/>
      <c r="S367" s="234"/>
      <c r="T367" s="234"/>
      <c r="U367" s="234"/>
      <c r="V367" s="234"/>
      <c r="W367" s="234"/>
      <c r="X367" s="234"/>
      <c r="Y367" s="234"/>
      <c r="Z367" s="234"/>
      <c r="AA367" s="234"/>
      <c r="AB367" s="234"/>
      <c r="AC367" s="231"/>
    </row>
    <row r="368" spans="1:29" ht="15.75" thickBot="1" x14ac:dyDescent="0.3">
      <c r="A368" s="220" t="str">
        <f t="shared" si="5"/>
        <v>500147</v>
      </c>
      <c r="B368" s="239" t="s">
        <v>1619</v>
      </c>
      <c r="C368" s="240">
        <v>500147</v>
      </c>
      <c r="D368" s="87"/>
      <c r="E368" s="237">
        <v>423842.94</v>
      </c>
      <c r="F368" s="237">
        <v>9658301.0800000001</v>
      </c>
      <c r="G368" s="237">
        <v>14298772.6</v>
      </c>
      <c r="H368" s="237">
        <v>14430400.82</v>
      </c>
      <c r="I368" s="237">
        <v>15273530.529999999</v>
      </c>
      <c r="J368" s="237">
        <v>16333037.640000001</v>
      </c>
      <c r="K368" s="237">
        <v>17988079.219999999</v>
      </c>
      <c r="L368" s="237">
        <v>19172083.82</v>
      </c>
      <c r="M368" s="237">
        <v>18760739.699999999</v>
      </c>
      <c r="N368" s="237">
        <v>16742171.939999999</v>
      </c>
      <c r="O368" s="237">
        <v>19698810.670000002</v>
      </c>
      <c r="P368" s="237">
        <v>19769984.870000001</v>
      </c>
      <c r="Q368" s="238">
        <v>15521532.810000001</v>
      </c>
      <c r="R368" s="238">
        <v>11306152.859999999</v>
      </c>
      <c r="S368" s="238">
        <v>5874175.6600000001</v>
      </c>
      <c r="T368" s="238">
        <v>2926292.3</v>
      </c>
      <c r="U368" s="238">
        <v>2289428.5699999998</v>
      </c>
      <c r="V368" s="238">
        <v>1834658.41</v>
      </c>
      <c r="W368" s="238">
        <v>2226979.2599999998</v>
      </c>
      <c r="X368" s="238">
        <v>3044967.41</v>
      </c>
      <c r="Y368" s="238">
        <v>3622455.56</v>
      </c>
      <c r="Z368" s="238"/>
      <c r="AA368" s="238"/>
      <c r="AB368" s="238"/>
      <c r="AC368" s="231">
        <v>3622455.56</v>
      </c>
    </row>
    <row r="369" spans="1:29" ht="15.75" thickBot="1" x14ac:dyDescent="0.3">
      <c r="A369" s="220" t="str">
        <f t="shared" si="5"/>
        <v>191030</v>
      </c>
      <c r="B369" s="239" t="s">
        <v>3170</v>
      </c>
      <c r="C369" s="240" t="s">
        <v>3171</v>
      </c>
      <c r="D369" s="87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4"/>
      <c r="R369" s="234"/>
      <c r="S369" s="234"/>
      <c r="T369" s="234"/>
      <c r="U369" s="234"/>
      <c r="V369" s="234"/>
      <c r="W369" s="234"/>
      <c r="X369" s="234"/>
      <c r="Y369" s="234"/>
      <c r="Z369" s="234"/>
      <c r="AA369" s="234"/>
      <c r="AB369" s="234"/>
      <c r="AC369" s="231"/>
    </row>
    <row r="370" spans="1:29" ht="15.75" thickBot="1" x14ac:dyDescent="0.3">
      <c r="A370" s="220" t="str">
        <f t="shared" si="5"/>
        <v>191031</v>
      </c>
      <c r="B370" s="239" t="s">
        <v>3172</v>
      </c>
      <c r="C370" s="240" t="s">
        <v>3173</v>
      </c>
      <c r="D370" s="8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8"/>
      <c r="AB370" s="238"/>
      <c r="AC370" s="231"/>
    </row>
    <row r="371" spans="1:29" ht="15.75" thickBot="1" x14ac:dyDescent="0.3">
      <c r="A371" s="220" t="str">
        <f t="shared" si="5"/>
        <v>191400</v>
      </c>
      <c r="B371" s="239" t="s">
        <v>600</v>
      </c>
      <c r="C371" s="240" t="s">
        <v>601</v>
      </c>
      <c r="D371" s="87" t="s">
        <v>4</v>
      </c>
      <c r="E371" s="233">
        <v>11261935.16</v>
      </c>
      <c r="F371" s="233">
        <v>18930730.469999999</v>
      </c>
      <c r="G371" s="233">
        <v>22553017.98</v>
      </c>
      <c r="H371" s="233">
        <v>20436765.09</v>
      </c>
      <c r="I371" s="233">
        <v>19490911.41</v>
      </c>
      <c r="J371" s="233">
        <v>19223606.620000001</v>
      </c>
      <c r="K371" s="233">
        <v>19681735.41</v>
      </c>
      <c r="L371" s="233">
        <v>19984748.120000001</v>
      </c>
      <c r="M371" s="233">
        <v>19291343.16</v>
      </c>
      <c r="N371" s="233">
        <v>18338919.050000001</v>
      </c>
      <c r="O371" s="233">
        <v>1068688.1499999999</v>
      </c>
      <c r="P371" s="233">
        <v>2911655.4</v>
      </c>
      <c r="Q371" s="234">
        <v>2563174.83</v>
      </c>
      <c r="R371" s="234">
        <v>1687161.15</v>
      </c>
      <c r="S371" s="234">
        <v>-14255.94</v>
      </c>
      <c r="T371" s="234">
        <v>-1685736.65</v>
      </c>
      <c r="U371" s="234">
        <v>-1890385.56</v>
      </c>
      <c r="V371" s="234">
        <v>-1710982.12</v>
      </c>
      <c r="W371" s="234">
        <v>-988923.67</v>
      </c>
      <c r="X371" s="234">
        <v>-74290.47</v>
      </c>
      <c r="Y371" s="234">
        <v>588309.4</v>
      </c>
      <c r="Z371" s="234"/>
      <c r="AA371" s="234"/>
      <c r="AB371" s="234"/>
      <c r="AC371" s="231">
        <v>588309.4</v>
      </c>
    </row>
    <row r="372" spans="1:29" ht="15.75" thickBot="1" x14ac:dyDescent="0.3">
      <c r="A372" s="220" t="str">
        <f t="shared" si="5"/>
        <v>191401</v>
      </c>
      <c r="B372" s="239" t="s">
        <v>603</v>
      </c>
      <c r="C372" s="240" t="s">
        <v>604</v>
      </c>
      <c r="D372" s="87" t="s">
        <v>4</v>
      </c>
      <c r="E372" s="237">
        <v>-9666319.0600000005</v>
      </c>
      <c r="F372" s="237">
        <v>-7439754</v>
      </c>
      <c r="G372" s="237">
        <v>-5120183.3899999997</v>
      </c>
      <c r="H372" s="237">
        <v>-3792372.25</v>
      </c>
      <c r="I372" s="237">
        <v>-2935041.07</v>
      </c>
      <c r="J372" s="237">
        <v>-2331216.9300000002</v>
      </c>
      <c r="K372" s="237">
        <v>-1830283.95</v>
      </c>
      <c r="L372" s="237">
        <v>-1386140.43</v>
      </c>
      <c r="M372" s="237">
        <v>-910212.06</v>
      </c>
      <c r="N372" s="237">
        <v>-35468.83</v>
      </c>
      <c r="O372" s="237">
        <v>19643510.760000002</v>
      </c>
      <c r="P372" s="237">
        <v>16811543.449999999</v>
      </c>
      <c r="Q372" s="238">
        <v>13715026.76</v>
      </c>
      <c r="R372" s="238">
        <v>11091714.310000001</v>
      </c>
      <c r="S372" s="238">
        <v>8579550.5</v>
      </c>
      <c r="T372" s="238">
        <v>6660214.3300000001</v>
      </c>
      <c r="U372" s="238">
        <v>5585174.21</v>
      </c>
      <c r="V372" s="238">
        <v>4719185.24</v>
      </c>
      <c r="W372" s="238">
        <v>4041534.16</v>
      </c>
      <c r="X372" s="238">
        <v>3484318.69</v>
      </c>
      <c r="Y372" s="238">
        <v>2910488.21</v>
      </c>
      <c r="Z372" s="238"/>
      <c r="AA372" s="238"/>
      <c r="AB372" s="238"/>
      <c r="AC372" s="231">
        <v>2910488.21</v>
      </c>
    </row>
    <row r="373" spans="1:29" ht="15.75" thickBot="1" x14ac:dyDescent="0.3">
      <c r="A373" s="220" t="str">
        <f t="shared" si="5"/>
        <v>191402</v>
      </c>
      <c r="B373" s="239" t="s">
        <v>1487</v>
      </c>
      <c r="C373" s="240" t="s">
        <v>1488</v>
      </c>
      <c r="D373" s="87" t="s">
        <v>4</v>
      </c>
      <c r="E373" s="233">
        <v>-34941</v>
      </c>
      <c r="F373" s="233">
        <v>-59235.35</v>
      </c>
      <c r="G373" s="233">
        <v>-92631.66</v>
      </c>
      <c r="H373" s="233">
        <v>-127226.37</v>
      </c>
      <c r="I373" s="233">
        <v>-159646.13</v>
      </c>
      <c r="J373" s="233">
        <v>-195123.07</v>
      </c>
      <c r="K373" s="233">
        <v>-230774.87</v>
      </c>
      <c r="L373" s="233">
        <v>-267107.68</v>
      </c>
      <c r="M373" s="233">
        <v>-303914.99</v>
      </c>
      <c r="N373" s="233">
        <v>-339179.93</v>
      </c>
      <c r="O373" s="233">
        <v>0</v>
      </c>
      <c r="P373" s="233">
        <v>-3529.04</v>
      </c>
      <c r="Q373" s="234">
        <v>-8829.5400000000009</v>
      </c>
      <c r="R373" s="234">
        <v>-13281.41</v>
      </c>
      <c r="S373" s="234">
        <v>0</v>
      </c>
      <c r="T373" s="234">
        <v>0</v>
      </c>
      <c r="U373" s="234">
        <v>0</v>
      </c>
      <c r="V373" s="234">
        <v>0</v>
      </c>
      <c r="W373" s="234">
        <v>0</v>
      </c>
      <c r="X373" s="234">
        <v>0</v>
      </c>
      <c r="Y373" s="234">
        <v>-580.78</v>
      </c>
      <c r="Z373" s="234"/>
      <c r="AA373" s="234"/>
      <c r="AB373" s="234"/>
      <c r="AC373" s="231">
        <v>-580.78</v>
      </c>
    </row>
    <row r="374" spans="1:29" ht="15.75" thickBot="1" x14ac:dyDescent="0.3">
      <c r="A374" s="220" t="str">
        <f t="shared" si="5"/>
        <v>191405</v>
      </c>
      <c r="B374" s="239" t="s">
        <v>3174</v>
      </c>
      <c r="C374" s="240" t="s">
        <v>3175</v>
      </c>
      <c r="D374" s="8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  <c r="AA374" s="238"/>
      <c r="AB374" s="238"/>
      <c r="AC374" s="231"/>
    </row>
    <row r="375" spans="1:29" ht="15.75" thickBot="1" x14ac:dyDescent="0.3">
      <c r="A375" s="220" t="str">
        <f t="shared" si="5"/>
        <v>191410</v>
      </c>
      <c r="B375" s="239" t="s">
        <v>606</v>
      </c>
      <c r="C375" s="240" t="s">
        <v>607</v>
      </c>
      <c r="D375" s="87" t="s">
        <v>4</v>
      </c>
      <c r="E375" s="233">
        <v>-576993.66</v>
      </c>
      <c r="F375" s="233">
        <v>-521152.73</v>
      </c>
      <c r="G375" s="233">
        <v>-513579.41</v>
      </c>
      <c r="H375" s="233">
        <v>-478496.55</v>
      </c>
      <c r="I375" s="233">
        <v>-497689.43</v>
      </c>
      <c r="J375" s="233">
        <v>-533710.75</v>
      </c>
      <c r="K375" s="233">
        <v>-530864.97</v>
      </c>
      <c r="L375" s="233">
        <v>-584859.52</v>
      </c>
      <c r="M375" s="233">
        <v>-568841.13</v>
      </c>
      <c r="N375" s="233">
        <v>-591491.18000000005</v>
      </c>
      <c r="O375" s="233">
        <v>-112206.86</v>
      </c>
      <c r="P375" s="233">
        <v>-181308.6</v>
      </c>
      <c r="Q375" s="234">
        <v>-209948.09</v>
      </c>
      <c r="R375" s="234">
        <v>-279546.71000000002</v>
      </c>
      <c r="S375" s="234">
        <v>-365197.55</v>
      </c>
      <c r="T375" s="234">
        <v>-449189.75</v>
      </c>
      <c r="U375" s="234">
        <v>-516920</v>
      </c>
      <c r="V375" s="234">
        <v>-625587.06999999995</v>
      </c>
      <c r="W375" s="234">
        <v>-806827.48</v>
      </c>
      <c r="X375" s="234">
        <v>-878361.38</v>
      </c>
      <c r="Y375" s="234">
        <v>-1026685.24</v>
      </c>
      <c r="Z375" s="234"/>
      <c r="AA375" s="234"/>
      <c r="AB375" s="234"/>
      <c r="AC375" s="231">
        <v>-1026685.24</v>
      </c>
    </row>
    <row r="376" spans="1:29" ht="15.75" thickBot="1" x14ac:dyDescent="0.3">
      <c r="A376" s="220" t="str">
        <f t="shared" si="5"/>
        <v>191411</v>
      </c>
      <c r="B376" s="239" t="s">
        <v>609</v>
      </c>
      <c r="C376" s="240" t="s">
        <v>610</v>
      </c>
      <c r="D376" s="87" t="s">
        <v>4</v>
      </c>
      <c r="E376" s="237">
        <v>-2332331</v>
      </c>
      <c r="F376" s="237">
        <v>-1739952.45</v>
      </c>
      <c r="G376" s="237">
        <v>-1119770.8500000001</v>
      </c>
      <c r="H376" s="237">
        <v>-775641.65</v>
      </c>
      <c r="I376" s="237">
        <v>-558025.61</v>
      </c>
      <c r="J376" s="237">
        <v>-407008.23</v>
      </c>
      <c r="K376" s="237">
        <v>-284448.84999999998</v>
      </c>
      <c r="L376" s="237">
        <v>-177015.18</v>
      </c>
      <c r="M376" s="237">
        <v>-61042.17</v>
      </c>
      <c r="N376" s="237">
        <v>158443.07999999999</v>
      </c>
      <c r="O376" s="237">
        <v>-70030.509999999995</v>
      </c>
      <c r="P376" s="237">
        <v>-26649.68</v>
      </c>
      <c r="Q376" s="238">
        <v>20764.509999999998</v>
      </c>
      <c r="R376" s="238">
        <v>60762</v>
      </c>
      <c r="S376" s="238">
        <v>98975.18</v>
      </c>
      <c r="T376" s="238">
        <v>128378.57</v>
      </c>
      <c r="U376" s="238">
        <v>144683.4</v>
      </c>
      <c r="V376" s="238">
        <v>157536.01999999999</v>
      </c>
      <c r="W376" s="238">
        <v>167652.46</v>
      </c>
      <c r="X376" s="238">
        <v>175844.96</v>
      </c>
      <c r="Y376" s="238">
        <v>184433.65</v>
      </c>
      <c r="Z376" s="238"/>
      <c r="AA376" s="238"/>
      <c r="AB376" s="238"/>
      <c r="AC376" s="231">
        <v>184433.65</v>
      </c>
    </row>
    <row r="377" spans="1:29" ht="15.75" thickBot="1" x14ac:dyDescent="0.3">
      <c r="A377" s="220" t="str">
        <f t="shared" si="5"/>
        <v>191412</v>
      </c>
      <c r="B377" s="239" t="s">
        <v>612</v>
      </c>
      <c r="C377" s="240" t="s">
        <v>613</v>
      </c>
      <c r="D377" s="87" t="s">
        <v>4</v>
      </c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4"/>
      <c r="R377" s="234"/>
      <c r="S377" s="234"/>
      <c r="T377" s="234"/>
      <c r="U377" s="234"/>
      <c r="V377" s="234"/>
      <c r="W377" s="234"/>
      <c r="X377" s="234"/>
      <c r="Y377" s="234"/>
      <c r="Z377" s="234"/>
      <c r="AA377" s="234"/>
      <c r="AB377" s="234"/>
      <c r="AC377" s="231"/>
    </row>
    <row r="378" spans="1:29" ht="15.75" thickBot="1" x14ac:dyDescent="0.3">
      <c r="A378" s="220" t="str">
        <f t="shared" si="5"/>
        <v>191417</v>
      </c>
      <c r="B378" s="239" t="s">
        <v>615</v>
      </c>
      <c r="C378" s="240" t="s">
        <v>616</v>
      </c>
      <c r="D378" s="87" t="s">
        <v>4</v>
      </c>
      <c r="E378" s="237">
        <v>68905.42</v>
      </c>
      <c r="F378" s="237">
        <v>77512.98</v>
      </c>
      <c r="G378" s="237">
        <v>83724.479999999996</v>
      </c>
      <c r="H378" s="237">
        <v>89655.25</v>
      </c>
      <c r="I378" s="237">
        <v>99143.44</v>
      </c>
      <c r="J378" s="237">
        <v>109160.74</v>
      </c>
      <c r="K378" s="237">
        <v>120005.91</v>
      </c>
      <c r="L378" s="237">
        <v>133614.57</v>
      </c>
      <c r="M378" s="237">
        <v>143369.9</v>
      </c>
      <c r="N378" s="237">
        <v>153355.66</v>
      </c>
      <c r="O378" s="237">
        <v>52879.56</v>
      </c>
      <c r="P378" s="237">
        <v>59236.79</v>
      </c>
      <c r="Q378" s="238">
        <v>102873.28</v>
      </c>
      <c r="R378" s="238">
        <v>110955.85</v>
      </c>
      <c r="S378" s="238">
        <v>119097.06</v>
      </c>
      <c r="T378" s="238">
        <v>128421.35</v>
      </c>
      <c r="U378" s="238">
        <v>140212.72</v>
      </c>
      <c r="V378" s="238">
        <v>151790.03</v>
      </c>
      <c r="W378" s="238">
        <v>165384.14000000001</v>
      </c>
      <c r="X378" s="238">
        <v>178876.3</v>
      </c>
      <c r="Y378" s="238">
        <v>192280.34</v>
      </c>
      <c r="Z378" s="238"/>
      <c r="AA378" s="238"/>
      <c r="AB378" s="238"/>
      <c r="AC378" s="231">
        <v>192280.34</v>
      </c>
    </row>
    <row r="379" spans="1:29" ht="15.75" thickBot="1" x14ac:dyDescent="0.3">
      <c r="A379" s="220" t="str">
        <f t="shared" si="5"/>
        <v>191420</v>
      </c>
      <c r="B379" s="239" t="s">
        <v>618</v>
      </c>
      <c r="C379" s="240" t="s">
        <v>619</v>
      </c>
      <c r="D379" s="87" t="s">
        <v>4</v>
      </c>
      <c r="E379" s="233">
        <v>1738374.14</v>
      </c>
      <c r="F379" s="233">
        <v>2965390.69</v>
      </c>
      <c r="G379" s="233">
        <v>3540634.99</v>
      </c>
      <c r="H379" s="233">
        <v>3303883.9</v>
      </c>
      <c r="I379" s="233">
        <v>3084524.04</v>
      </c>
      <c r="J379" s="233">
        <v>2898858.22</v>
      </c>
      <c r="K379" s="233">
        <v>2796244.71</v>
      </c>
      <c r="L379" s="233">
        <v>2704362.08</v>
      </c>
      <c r="M379" s="233">
        <v>2487623.75</v>
      </c>
      <c r="N379" s="233">
        <v>2334408.94</v>
      </c>
      <c r="O379" s="233">
        <v>89271.45</v>
      </c>
      <c r="P379" s="233">
        <v>819802.31</v>
      </c>
      <c r="Q379" s="234">
        <v>1162743.3500000001</v>
      </c>
      <c r="R379" s="234">
        <v>1147353.6599999999</v>
      </c>
      <c r="S379" s="234">
        <v>963443.16</v>
      </c>
      <c r="T379" s="241">
        <v>672734.49</v>
      </c>
      <c r="U379" s="241">
        <v>566158</v>
      </c>
      <c r="V379" s="241">
        <v>426233.21</v>
      </c>
      <c r="W379" s="234">
        <v>327781.13</v>
      </c>
      <c r="X379" s="234">
        <v>270333.56</v>
      </c>
      <c r="Y379" s="234">
        <v>295124.64</v>
      </c>
      <c r="Z379" s="234"/>
      <c r="AA379" s="234"/>
      <c r="AB379" s="234"/>
      <c r="AC379" s="231">
        <v>295124.64</v>
      </c>
    </row>
    <row r="380" spans="1:29" ht="15.75" thickBot="1" x14ac:dyDescent="0.3">
      <c r="A380" s="220" t="str">
        <f t="shared" si="5"/>
        <v>191421</v>
      </c>
      <c r="B380" s="239" t="s">
        <v>621</v>
      </c>
      <c r="C380" s="240" t="s">
        <v>622</v>
      </c>
      <c r="D380" s="87" t="s">
        <v>4</v>
      </c>
      <c r="E380" s="237">
        <v>-1314330.67</v>
      </c>
      <c r="F380" s="237">
        <v>-1007770.35</v>
      </c>
      <c r="G380" s="237">
        <v>-674365.24</v>
      </c>
      <c r="H380" s="237">
        <v>-511095.07</v>
      </c>
      <c r="I380" s="237">
        <v>-398207.53</v>
      </c>
      <c r="J380" s="237">
        <v>-322298.51</v>
      </c>
      <c r="K380" s="237">
        <v>-256105.06</v>
      </c>
      <c r="L380" s="237">
        <v>-201209.83</v>
      </c>
      <c r="M380" s="237">
        <v>-144158.47</v>
      </c>
      <c r="N380" s="237">
        <v>-33096.559999999998</v>
      </c>
      <c r="O380" s="237">
        <v>2719101.63</v>
      </c>
      <c r="P380" s="237">
        <v>2338349.8199999998</v>
      </c>
      <c r="Q380" s="238">
        <v>1910204.3</v>
      </c>
      <c r="R380" s="238">
        <v>1552452.05</v>
      </c>
      <c r="S380" s="238">
        <v>1204567.68</v>
      </c>
      <c r="T380" s="238">
        <v>939876.86</v>
      </c>
      <c r="U380" s="238">
        <v>796408.51</v>
      </c>
      <c r="V380" s="238">
        <v>685062.54</v>
      </c>
      <c r="W380" s="238">
        <v>595932.53</v>
      </c>
      <c r="X380" s="238">
        <v>524213.5</v>
      </c>
      <c r="Y380" s="238">
        <v>448689.52</v>
      </c>
      <c r="Z380" s="238"/>
      <c r="AA380" s="238"/>
      <c r="AB380" s="238"/>
      <c r="AC380" s="231">
        <v>448689.52</v>
      </c>
    </row>
    <row r="381" spans="1:29" ht="15.75" thickBot="1" x14ac:dyDescent="0.3">
      <c r="A381" s="220" t="str">
        <f t="shared" si="5"/>
        <v>191430</v>
      </c>
      <c r="B381" s="239" t="s">
        <v>624</v>
      </c>
      <c r="C381" s="240" t="s">
        <v>625</v>
      </c>
      <c r="D381" s="87" t="s">
        <v>4</v>
      </c>
      <c r="E381" s="237">
        <v>-820449.47</v>
      </c>
      <c r="F381" s="237">
        <v>-1580630.86</v>
      </c>
      <c r="G381" s="237">
        <v>-1920188.88</v>
      </c>
      <c r="H381" s="237">
        <v>-1820659.9</v>
      </c>
      <c r="I381" s="237">
        <v>-1498229.3</v>
      </c>
      <c r="J381" s="237">
        <v>-1110235.52</v>
      </c>
      <c r="K381" s="237">
        <v>-650583.1</v>
      </c>
      <c r="L381" s="237">
        <v>-208978.7</v>
      </c>
      <c r="M381" s="237">
        <v>160662.81</v>
      </c>
      <c r="N381" s="237">
        <v>82747.42</v>
      </c>
      <c r="O381" s="237">
        <v>8921.58</v>
      </c>
      <c r="P381" s="237">
        <v>-497807.68</v>
      </c>
      <c r="Q381" s="238">
        <v>-987724.24</v>
      </c>
      <c r="R381" s="238">
        <v>-1454652.78</v>
      </c>
      <c r="S381" s="238">
        <v>-1752837.99</v>
      </c>
      <c r="T381" s="241">
        <v>-1635671.62</v>
      </c>
      <c r="U381" s="241">
        <v>-1294507.21</v>
      </c>
      <c r="V381" s="241">
        <v>-917307.77</v>
      </c>
      <c r="W381" s="238">
        <v>-467745.37</v>
      </c>
      <c r="X381" s="238">
        <v>-362.67</v>
      </c>
      <c r="Y381" s="238">
        <v>437778.71</v>
      </c>
      <c r="Z381" s="238"/>
      <c r="AA381" s="238"/>
      <c r="AB381" s="238"/>
      <c r="AC381" s="231">
        <v>437778.71</v>
      </c>
    </row>
    <row r="382" spans="1:29" ht="15.75" thickBot="1" x14ac:dyDescent="0.3">
      <c r="A382" s="220" t="str">
        <f t="shared" si="5"/>
        <v>191431</v>
      </c>
      <c r="B382" s="239" t="s">
        <v>627</v>
      </c>
      <c r="C382" s="240" t="s">
        <v>628</v>
      </c>
      <c r="D382" s="87" t="s">
        <v>4</v>
      </c>
      <c r="E382" s="233">
        <v>-247245.48</v>
      </c>
      <c r="F382" s="233">
        <v>68425.59</v>
      </c>
      <c r="G382" s="233">
        <v>-1476528.99</v>
      </c>
      <c r="H382" s="233">
        <v>-1315071.49</v>
      </c>
      <c r="I382" s="233">
        <v>-1204974.92</v>
      </c>
      <c r="J382" s="233">
        <v>-1132487.8999999999</v>
      </c>
      <c r="K382" s="233">
        <v>-1069994.03</v>
      </c>
      <c r="L382" s="233">
        <v>-1019093.47</v>
      </c>
      <c r="M382" s="233">
        <v>-965969.96</v>
      </c>
      <c r="N382" s="233">
        <v>-858143.41</v>
      </c>
      <c r="O382" s="233">
        <v>-865620.52</v>
      </c>
      <c r="P382" s="233">
        <v>-549539.49</v>
      </c>
      <c r="Q382" s="234">
        <v>-1845128.83</v>
      </c>
      <c r="R382" s="234">
        <v>-1555071.36</v>
      </c>
      <c r="S382" s="234">
        <v>-1272974.6399999999</v>
      </c>
      <c r="T382" s="238">
        <v>-1058748.55</v>
      </c>
      <c r="U382" s="238">
        <v>-943774.99</v>
      </c>
      <c r="V382" s="238">
        <v>-855009.72</v>
      </c>
      <c r="W382" s="234">
        <v>-784119.76</v>
      </c>
      <c r="X382" s="234">
        <v>-727457.66</v>
      </c>
      <c r="Y382" s="234">
        <v>-667708.62</v>
      </c>
      <c r="Z382" s="234"/>
      <c r="AA382" s="234"/>
      <c r="AB382" s="234"/>
      <c r="AC382" s="231">
        <v>-667708.62</v>
      </c>
    </row>
    <row r="383" spans="1:29" ht="15.75" thickBot="1" x14ac:dyDescent="0.3">
      <c r="A383" s="220" t="str">
        <f t="shared" si="5"/>
        <v>191432</v>
      </c>
      <c r="B383" s="239" t="s">
        <v>3176</v>
      </c>
      <c r="C383" s="240" t="s">
        <v>3177</v>
      </c>
      <c r="D383" s="8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8"/>
      <c r="R383" s="238"/>
      <c r="S383" s="238"/>
      <c r="T383" s="234"/>
      <c r="U383" s="234"/>
      <c r="V383" s="234"/>
      <c r="W383" s="238"/>
      <c r="X383" s="238"/>
      <c r="Y383" s="238"/>
      <c r="Z383" s="238"/>
      <c r="AA383" s="238"/>
      <c r="AB383" s="238"/>
      <c r="AC383" s="231"/>
    </row>
    <row r="384" spans="1:29" ht="15.75" thickBot="1" x14ac:dyDescent="0.3">
      <c r="A384" s="220" t="str">
        <f t="shared" si="5"/>
        <v>191440</v>
      </c>
      <c r="B384" s="239" t="s">
        <v>3178</v>
      </c>
      <c r="C384" s="240" t="s">
        <v>3179</v>
      </c>
      <c r="D384" s="87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4"/>
      <c r="R384" s="234"/>
      <c r="S384" s="234"/>
      <c r="T384" s="238"/>
      <c r="U384" s="238"/>
      <c r="V384" s="238"/>
      <c r="W384" s="234"/>
      <c r="X384" s="234"/>
      <c r="Y384" s="234"/>
      <c r="Z384" s="234"/>
      <c r="AA384" s="234"/>
      <c r="AB384" s="234"/>
      <c r="AC384" s="231"/>
    </row>
    <row r="385" spans="1:29" ht="15.75" thickBot="1" x14ac:dyDescent="0.3">
      <c r="A385" s="220" t="str">
        <f t="shared" si="5"/>
        <v>191441</v>
      </c>
      <c r="B385" s="239" t="s">
        <v>3180</v>
      </c>
      <c r="C385" s="240" t="s">
        <v>3181</v>
      </c>
      <c r="D385" s="87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234"/>
      <c r="AC385" s="231"/>
    </row>
    <row r="386" spans="1:29" ht="15.75" thickBot="1" x14ac:dyDescent="0.3">
      <c r="A386" s="220" t="str">
        <f t="shared" si="5"/>
        <v>191442</v>
      </c>
      <c r="B386" s="239" t="s">
        <v>3180</v>
      </c>
      <c r="C386" s="240" t="s">
        <v>3182</v>
      </c>
      <c r="D386" s="8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1"/>
    </row>
    <row r="387" spans="1:29" ht="15.75" thickBot="1" x14ac:dyDescent="0.3">
      <c r="A387" s="220" t="str">
        <f t="shared" si="5"/>
        <v>191445</v>
      </c>
      <c r="B387" s="239" t="s">
        <v>3183</v>
      </c>
      <c r="C387" s="240" t="s">
        <v>3184</v>
      </c>
      <c r="D387" s="87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4"/>
      <c r="R387" s="234"/>
      <c r="S387" s="234"/>
      <c r="T387" s="234"/>
      <c r="U387" s="234"/>
      <c r="V387" s="234"/>
      <c r="W387" s="234"/>
      <c r="X387" s="234"/>
      <c r="Y387" s="234"/>
      <c r="Z387" s="234"/>
      <c r="AA387" s="234"/>
      <c r="AB387" s="234"/>
      <c r="AC387" s="231"/>
    </row>
    <row r="388" spans="1:29" ht="15.75" thickBot="1" x14ac:dyDescent="0.3">
      <c r="A388" s="220" t="str">
        <f t="shared" si="5"/>
        <v>191446</v>
      </c>
      <c r="B388" s="239" t="s">
        <v>3185</v>
      </c>
      <c r="C388" s="240" t="s">
        <v>3186</v>
      </c>
      <c r="D388" s="8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1"/>
    </row>
    <row r="389" spans="1:29" ht="15.75" thickBot="1" x14ac:dyDescent="0.3">
      <c r="A389" s="220" t="str">
        <f t="shared" si="5"/>
        <v>191450</v>
      </c>
      <c r="B389" s="239" t="s">
        <v>630</v>
      </c>
      <c r="C389" s="240" t="s">
        <v>631</v>
      </c>
      <c r="D389" s="87" t="s">
        <v>4</v>
      </c>
      <c r="E389" s="233">
        <v>1939319.74</v>
      </c>
      <c r="F389" s="233">
        <v>-790005.91</v>
      </c>
      <c r="G389" s="233">
        <v>-1722724.43</v>
      </c>
      <c r="H389" s="233">
        <v>-974683.14</v>
      </c>
      <c r="I389" s="233">
        <v>-351141.37</v>
      </c>
      <c r="J389" s="233">
        <v>-18683.03</v>
      </c>
      <c r="K389" s="233">
        <v>65153.89</v>
      </c>
      <c r="L389" s="233">
        <v>-42737.14</v>
      </c>
      <c r="M389" s="233">
        <v>-603481.14</v>
      </c>
      <c r="N389" s="233">
        <v>-2468322.2999999998</v>
      </c>
      <c r="O389" s="233">
        <v>-2799335.57</v>
      </c>
      <c r="P389" s="233">
        <v>-1980675.41</v>
      </c>
      <c r="Q389" s="234">
        <v>-1150528.52</v>
      </c>
      <c r="R389" s="234">
        <v>-1389023.9</v>
      </c>
      <c r="S389" s="234">
        <v>-1968701.8</v>
      </c>
      <c r="T389" s="234">
        <v>-738446.73</v>
      </c>
      <c r="U389" s="234">
        <v>-145109.51</v>
      </c>
      <c r="V389" s="234">
        <v>-67645.95</v>
      </c>
      <c r="W389" s="234">
        <v>924.12</v>
      </c>
      <c r="X389" s="234">
        <v>16770.57</v>
      </c>
      <c r="Y389" s="234">
        <v>122340.9</v>
      </c>
      <c r="Z389" s="234"/>
      <c r="AA389" s="234"/>
      <c r="AB389" s="234"/>
      <c r="AC389" s="231">
        <v>122340.9</v>
      </c>
    </row>
    <row r="390" spans="1:29" ht="15.75" thickBot="1" x14ac:dyDescent="0.3">
      <c r="A390" s="220" t="str">
        <f t="shared" si="5"/>
        <v>191451</v>
      </c>
      <c r="B390" s="239" t="s">
        <v>633</v>
      </c>
      <c r="C390" s="240" t="s">
        <v>634</v>
      </c>
      <c r="D390" s="87" t="s">
        <v>4</v>
      </c>
      <c r="E390" s="237">
        <v>411570</v>
      </c>
      <c r="F390" s="237">
        <v>754743</v>
      </c>
      <c r="G390" s="237">
        <v>761368</v>
      </c>
      <c r="H390" s="237">
        <v>395343</v>
      </c>
      <c r="I390" s="237">
        <v>201907</v>
      </c>
      <c r="J390" s="237">
        <v>152176</v>
      </c>
      <c r="K390" s="237">
        <v>178798</v>
      </c>
      <c r="L390" s="237">
        <v>236501</v>
      </c>
      <c r="M390" s="237">
        <v>235360</v>
      </c>
      <c r="N390" s="237">
        <v>0</v>
      </c>
      <c r="O390" s="237">
        <v>-36369</v>
      </c>
      <c r="P390" s="237">
        <v>68907</v>
      </c>
      <c r="Q390" s="238">
        <v>248905</v>
      </c>
      <c r="R390" s="238">
        <v>347330</v>
      </c>
      <c r="S390" s="238">
        <v>282510</v>
      </c>
      <c r="T390" s="238">
        <v>-35540</v>
      </c>
      <c r="U390" s="238">
        <v>-152511</v>
      </c>
      <c r="V390" s="238">
        <v>-128616</v>
      </c>
      <c r="W390" s="238">
        <v>-24613</v>
      </c>
      <c r="X390" s="238">
        <v>75102</v>
      </c>
      <c r="Y390" s="238">
        <v>138162</v>
      </c>
      <c r="Z390" s="238"/>
      <c r="AA390" s="238"/>
      <c r="AB390" s="238"/>
      <c r="AC390" s="231">
        <v>138162</v>
      </c>
    </row>
    <row r="391" spans="1:29" ht="15.75" thickBot="1" x14ac:dyDescent="0.3">
      <c r="A391" s="220" t="str">
        <f t="shared" si="5"/>
        <v>191452</v>
      </c>
      <c r="B391" s="239" t="s">
        <v>1489</v>
      </c>
      <c r="C391" s="240" t="s">
        <v>1490</v>
      </c>
      <c r="D391" s="87" t="s">
        <v>4</v>
      </c>
      <c r="E391" s="233">
        <v>-3651.18</v>
      </c>
      <c r="F391" s="233">
        <v>0</v>
      </c>
      <c r="G391" s="233">
        <v>0</v>
      </c>
      <c r="H391" s="233">
        <v>0</v>
      </c>
      <c r="I391" s="233">
        <v>0</v>
      </c>
      <c r="J391" s="233">
        <v>0</v>
      </c>
      <c r="K391" s="233">
        <v>-803.87</v>
      </c>
      <c r="L391" s="233">
        <v>0</v>
      </c>
      <c r="M391" s="233">
        <v>0</v>
      </c>
      <c r="N391" s="233">
        <v>0</v>
      </c>
      <c r="O391" s="233">
        <v>0</v>
      </c>
      <c r="P391" s="233">
        <v>0</v>
      </c>
      <c r="Q391" s="234"/>
      <c r="R391" s="234"/>
      <c r="S391" s="234"/>
      <c r="T391" s="234"/>
      <c r="U391" s="234"/>
      <c r="V391" s="234">
        <v>0</v>
      </c>
      <c r="W391" s="234">
        <v>0</v>
      </c>
      <c r="X391" s="234">
        <v>-19.989999999999998</v>
      </c>
      <c r="Y391" s="234">
        <v>-177.17</v>
      </c>
      <c r="Z391" s="234"/>
      <c r="AA391" s="234"/>
      <c r="AB391" s="234"/>
      <c r="AC391" s="231">
        <v>-177.17</v>
      </c>
    </row>
    <row r="392" spans="1:29" ht="15.75" thickBot="1" x14ac:dyDescent="0.3">
      <c r="A392" s="220" t="str">
        <f t="shared" si="5"/>
        <v>500148</v>
      </c>
      <c r="B392" s="239" t="s">
        <v>1620</v>
      </c>
      <c r="C392" s="240">
        <v>500148</v>
      </c>
      <c r="D392" s="87"/>
      <c r="E392" s="237">
        <v>88909950.719999999</v>
      </c>
      <c r="F392" s="237">
        <v>86574923.930000007</v>
      </c>
      <c r="G392" s="237">
        <v>38345016.289999999</v>
      </c>
      <c r="H392" s="237">
        <v>52648653.960000001</v>
      </c>
      <c r="I392" s="237">
        <v>55717398.340000004</v>
      </c>
      <c r="J392" s="237">
        <v>28330970.190000001</v>
      </c>
      <c r="K392" s="237">
        <v>56517881.75</v>
      </c>
      <c r="L392" s="237">
        <v>55640074.229999997</v>
      </c>
      <c r="M392" s="237">
        <v>25661272.699999999</v>
      </c>
      <c r="N392" s="237">
        <v>49665066.340000004</v>
      </c>
      <c r="O392" s="237">
        <v>45167418.979999997</v>
      </c>
      <c r="P392" s="237">
        <v>30281518.23</v>
      </c>
      <c r="Q392" s="238">
        <v>39240389.909999996</v>
      </c>
      <c r="R392" s="238">
        <v>37910884.079999998</v>
      </c>
      <c r="S392" s="238">
        <v>40230869.57</v>
      </c>
      <c r="T392" s="238">
        <v>41216989.439999998</v>
      </c>
      <c r="U392" s="238">
        <v>43829216.950000003</v>
      </c>
      <c r="V392" s="238">
        <v>45459323.409999996</v>
      </c>
      <c r="W392" s="238">
        <v>45790771.979999997</v>
      </c>
      <c r="X392" s="238">
        <v>45832157.210000001</v>
      </c>
      <c r="Y392" s="238">
        <v>50830728.600000001</v>
      </c>
      <c r="Z392" s="238"/>
      <c r="AA392" s="238"/>
      <c r="AB392" s="238"/>
      <c r="AC392" s="231">
        <v>50830728.600000001</v>
      </c>
    </row>
    <row r="393" spans="1:29" ht="15.75" thickBot="1" x14ac:dyDescent="0.3">
      <c r="A393" s="220" t="str">
        <f t="shared" si="5"/>
        <v>186203</v>
      </c>
      <c r="B393" s="239" t="s">
        <v>636</v>
      </c>
      <c r="C393" s="240" t="s">
        <v>637</v>
      </c>
      <c r="D393" s="87" t="s">
        <v>4</v>
      </c>
      <c r="E393" s="233">
        <v>123195</v>
      </c>
      <c r="F393" s="233">
        <v>157870</v>
      </c>
      <c r="G393" s="233">
        <v>40236</v>
      </c>
      <c r="H393" s="233">
        <v>5892</v>
      </c>
      <c r="I393" s="233">
        <v>-57606</v>
      </c>
      <c r="J393" s="233">
        <v>-62828</v>
      </c>
      <c r="K393" s="233">
        <v>-57353</v>
      </c>
      <c r="L393" s="233">
        <v>-67627</v>
      </c>
      <c r="M393" s="233">
        <v>-69080</v>
      </c>
      <c r="N393" s="233">
        <v>63817</v>
      </c>
      <c r="O393" s="233">
        <v>-1920201</v>
      </c>
      <c r="P393" s="233">
        <v>-1928151</v>
      </c>
      <c r="Q393" s="234">
        <v>-1581390</v>
      </c>
      <c r="R393" s="234">
        <v>-1634379</v>
      </c>
      <c r="S393" s="234">
        <v>-1536089</v>
      </c>
      <c r="T393" s="234">
        <v>-816185</v>
      </c>
      <c r="U393" s="234">
        <v>-613915</v>
      </c>
      <c r="V393" s="234">
        <v>-462360</v>
      </c>
      <c r="W393" s="234">
        <v>-349645</v>
      </c>
      <c r="X393" s="234">
        <v>-405758</v>
      </c>
      <c r="Y393" s="234">
        <v>-456920</v>
      </c>
      <c r="Z393" s="234"/>
      <c r="AA393" s="234"/>
      <c r="AB393" s="234"/>
      <c r="AC393" s="231">
        <v>-456920</v>
      </c>
    </row>
    <row r="394" spans="1:29" ht="15.75" thickBot="1" x14ac:dyDescent="0.3">
      <c r="A394" s="220" t="str">
        <f t="shared" si="5"/>
        <v>186221</v>
      </c>
      <c r="B394" s="239" t="s">
        <v>639</v>
      </c>
      <c r="C394" s="240" t="s">
        <v>640</v>
      </c>
      <c r="D394" s="87" t="s">
        <v>4</v>
      </c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1"/>
    </row>
    <row r="395" spans="1:29" ht="15.75" thickBot="1" x14ac:dyDescent="0.3">
      <c r="A395" s="220" t="str">
        <f t="shared" si="5"/>
        <v>186225</v>
      </c>
      <c r="B395" s="239" t="s">
        <v>3187</v>
      </c>
      <c r="C395" s="240" t="s">
        <v>3188</v>
      </c>
      <c r="D395" s="87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4">
        <v>0</v>
      </c>
      <c r="R395" s="234">
        <v>0</v>
      </c>
      <c r="S395" s="234">
        <v>632826.21</v>
      </c>
      <c r="T395" s="234">
        <v>1265652.42</v>
      </c>
      <c r="U395" s="234">
        <v>1900098.33</v>
      </c>
      <c r="V395" s="234">
        <v>2411680.31</v>
      </c>
      <c r="W395" s="234">
        <v>3014600.39</v>
      </c>
      <c r="X395" s="234">
        <v>3596069.71</v>
      </c>
      <c r="Y395" s="234">
        <v>3716109.94</v>
      </c>
      <c r="Z395" s="234"/>
      <c r="AA395" s="234"/>
      <c r="AB395" s="234"/>
      <c r="AC395" s="231">
        <v>3716109.94</v>
      </c>
    </row>
    <row r="396" spans="1:29" ht="15.75" thickBot="1" x14ac:dyDescent="0.3">
      <c r="A396" s="220" t="str">
        <f t="shared" si="5"/>
        <v>186227</v>
      </c>
      <c r="B396" s="239" t="s">
        <v>3189</v>
      </c>
      <c r="C396" s="240" t="s">
        <v>3190</v>
      </c>
      <c r="D396" s="87"/>
      <c r="E396" s="237"/>
      <c r="F396" s="237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8">
        <v>0</v>
      </c>
      <c r="R396" s="238">
        <v>0</v>
      </c>
      <c r="S396" s="238">
        <v>2022482</v>
      </c>
      <c r="T396" s="238">
        <v>2022482</v>
      </c>
      <c r="U396" s="238">
        <v>2124968</v>
      </c>
      <c r="V396" s="238">
        <v>1729633.51</v>
      </c>
      <c r="W396" s="238">
        <v>1829244.66</v>
      </c>
      <c r="X396" s="238">
        <v>1840667.29</v>
      </c>
      <c r="Y396" s="238">
        <v>2035150.77</v>
      </c>
      <c r="Z396" s="238"/>
      <c r="AA396" s="238"/>
      <c r="AB396" s="238"/>
      <c r="AC396" s="231">
        <v>2035150.77</v>
      </c>
    </row>
    <row r="397" spans="1:29" ht="15.75" thickBot="1" x14ac:dyDescent="0.3">
      <c r="A397" s="220" t="str">
        <f t="shared" si="5"/>
        <v>186229</v>
      </c>
      <c r="B397" s="239" t="s">
        <v>3914</v>
      </c>
      <c r="C397" s="240" t="s">
        <v>3915</v>
      </c>
      <c r="D397" s="87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4"/>
      <c r="R397" s="234"/>
      <c r="S397" s="234">
        <v>0</v>
      </c>
      <c r="T397" s="241">
        <v>0</v>
      </c>
      <c r="U397" s="241">
        <v>0</v>
      </c>
      <c r="V397" s="241">
        <v>179078</v>
      </c>
      <c r="W397" s="234">
        <v>-250931</v>
      </c>
      <c r="X397" s="234">
        <v>-535641</v>
      </c>
      <c r="Y397" s="234">
        <v>-941552</v>
      </c>
      <c r="Z397" s="234"/>
      <c r="AA397" s="234"/>
      <c r="AB397" s="234"/>
      <c r="AC397" s="231">
        <v>-941552</v>
      </c>
    </row>
    <row r="398" spans="1:29" ht="15.75" thickBot="1" x14ac:dyDescent="0.3">
      <c r="A398" s="220" t="str">
        <f t="shared" si="5"/>
        <v>186231</v>
      </c>
      <c r="B398" s="239" t="s">
        <v>642</v>
      </c>
      <c r="C398" s="240" t="s">
        <v>643</v>
      </c>
      <c r="D398" s="87" t="s">
        <v>4</v>
      </c>
      <c r="E398" s="237">
        <v>-3434.2</v>
      </c>
      <c r="F398" s="237">
        <v>-6010.43</v>
      </c>
      <c r="G398" s="237">
        <v>-6010.43</v>
      </c>
      <c r="H398" s="237">
        <v>-6010.43</v>
      </c>
      <c r="I398" s="237">
        <v>-6010.43</v>
      </c>
      <c r="J398" s="237">
        <v>-6010.43</v>
      </c>
      <c r="K398" s="237">
        <v>-6717.87</v>
      </c>
      <c r="L398" s="237">
        <v>-8136.43</v>
      </c>
      <c r="M398" s="237">
        <v>-9596.65</v>
      </c>
      <c r="N398" s="237">
        <v>-12475.77</v>
      </c>
      <c r="O398" s="237">
        <v>-4306.68</v>
      </c>
      <c r="P398" s="237">
        <v>-8758.7000000000007</v>
      </c>
      <c r="Q398" s="238">
        <v>-13237.86</v>
      </c>
      <c r="R398" s="238">
        <v>-19661.2</v>
      </c>
      <c r="S398" s="238">
        <v>-19661.2</v>
      </c>
      <c r="T398" s="238">
        <v>-19661.2</v>
      </c>
      <c r="U398" s="238">
        <v>-19661.2</v>
      </c>
      <c r="V398" s="238">
        <v>-19661.2</v>
      </c>
      <c r="W398" s="238">
        <v>-21240.91</v>
      </c>
      <c r="X398" s="238">
        <v>-24409.96</v>
      </c>
      <c r="Y398" s="238">
        <v>-27598.34</v>
      </c>
      <c r="Z398" s="238"/>
      <c r="AA398" s="238"/>
      <c r="AB398" s="238"/>
      <c r="AC398" s="231">
        <v>-27598.34</v>
      </c>
    </row>
    <row r="399" spans="1:29" ht="15.75" thickBot="1" x14ac:dyDescent="0.3">
      <c r="A399" s="220" t="str">
        <f t="shared" ref="A399:A462" si="6">RIGHT(C399,6)</f>
        <v>186232</v>
      </c>
      <c r="B399" s="239" t="s">
        <v>645</v>
      </c>
      <c r="C399" s="240" t="s">
        <v>646</v>
      </c>
      <c r="D399" s="87" t="s">
        <v>4</v>
      </c>
      <c r="E399" s="237">
        <v>845191.52</v>
      </c>
      <c r="F399" s="237">
        <v>2354918.2000000002</v>
      </c>
      <c r="G399" s="237">
        <v>2354918.2000000002</v>
      </c>
      <c r="H399" s="237">
        <v>2354918.2000000002</v>
      </c>
      <c r="I399" s="237">
        <v>2354918.2000000002</v>
      </c>
      <c r="J399" s="237">
        <v>2354918.2000000002</v>
      </c>
      <c r="K399" s="237">
        <v>3126922.69</v>
      </c>
      <c r="L399" s="237">
        <v>3131629.99</v>
      </c>
      <c r="M399" s="237">
        <v>3136365.99</v>
      </c>
      <c r="N399" s="237">
        <v>4645703.99</v>
      </c>
      <c r="O399" s="237">
        <v>2304753.86</v>
      </c>
      <c r="P399" s="237">
        <v>2318807.1</v>
      </c>
      <c r="Q399" s="238">
        <v>2332946.0299999998</v>
      </c>
      <c r="R399" s="238">
        <v>3745282.71</v>
      </c>
      <c r="S399" s="238">
        <v>3745282.71</v>
      </c>
      <c r="T399" s="241">
        <v>3745282.71</v>
      </c>
      <c r="U399" s="241">
        <v>3745282.71</v>
      </c>
      <c r="V399" s="241">
        <v>3745282.71</v>
      </c>
      <c r="W399" s="238">
        <v>5143394.25</v>
      </c>
      <c r="X399" s="238">
        <v>5151919.24</v>
      </c>
      <c r="Y399" s="238">
        <v>5160496.21</v>
      </c>
      <c r="Z399" s="238"/>
      <c r="AA399" s="238"/>
      <c r="AB399" s="238"/>
      <c r="AC399" s="231">
        <v>5160496.21</v>
      </c>
    </row>
    <row r="400" spans="1:29" ht="15.75" thickBot="1" x14ac:dyDescent="0.3">
      <c r="A400" s="220" t="str">
        <f t="shared" si="6"/>
        <v>186233</v>
      </c>
      <c r="B400" s="239" t="s">
        <v>648</v>
      </c>
      <c r="C400" s="240" t="s">
        <v>649</v>
      </c>
      <c r="D400" s="87" t="s">
        <v>4</v>
      </c>
      <c r="E400" s="233">
        <v>4298503.25</v>
      </c>
      <c r="F400" s="233">
        <v>3679978.46</v>
      </c>
      <c r="G400" s="233">
        <v>3035674.15</v>
      </c>
      <c r="H400" s="233">
        <v>2501922.12</v>
      </c>
      <c r="I400" s="233">
        <v>2069899.58</v>
      </c>
      <c r="J400" s="233">
        <v>1713275.77</v>
      </c>
      <c r="K400" s="233">
        <v>1370523.55</v>
      </c>
      <c r="L400" s="233">
        <v>1026419.39</v>
      </c>
      <c r="M400" s="233">
        <v>652401.53</v>
      </c>
      <c r="N400" s="233">
        <v>155602.64000000001</v>
      </c>
      <c r="O400" s="233">
        <v>2138896.19</v>
      </c>
      <c r="P400" s="233">
        <v>1843555.35</v>
      </c>
      <c r="Q400" s="234">
        <v>1527424.06</v>
      </c>
      <c r="R400" s="234">
        <v>1231865.55</v>
      </c>
      <c r="S400" s="234">
        <v>942127.04</v>
      </c>
      <c r="T400" s="238">
        <v>713527.71</v>
      </c>
      <c r="U400" s="238">
        <v>539680.79</v>
      </c>
      <c r="V400" s="238">
        <v>369280.26</v>
      </c>
      <c r="W400" s="234">
        <v>215862.72</v>
      </c>
      <c r="X400" s="234">
        <v>70022.94</v>
      </c>
      <c r="Y400" s="234">
        <v>-77068.22</v>
      </c>
      <c r="Z400" s="234"/>
      <c r="AA400" s="234"/>
      <c r="AB400" s="234"/>
      <c r="AC400" s="231">
        <v>-77068.22</v>
      </c>
    </row>
    <row r="401" spans="1:29" ht="15.75" thickBot="1" x14ac:dyDescent="0.3">
      <c r="A401" s="220" t="str">
        <f t="shared" si="6"/>
        <v>186234</v>
      </c>
      <c r="B401" s="239" t="s">
        <v>651</v>
      </c>
      <c r="C401" s="240" t="s">
        <v>652</v>
      </c>
      <c r="D401" s="87" t="s">
        <v>4</v>
      </c>
      <c r="E401" s="237">
        <v>101820.17</v>
      </c>
      <c r="F401" s="237">
        <v>133581.17000000001</v>
      </c>
      <c r="G401" s="237">
        <v>159026.82999999999</v>
      </c>
      <c r="H401" s="237">
        <v>202974.34</v>
      </c>
      <c r="I401" s="237">
        <v>224053.71</v>
      </c>
      <c r="J401" s="237">
        <v>242293.4</v>
      </c>
      <c r="K401" s="237">
        <v>263654.32</v>
      </c>
      <c r="L401" s="237">
        <v>268370.18</v>
      </c>
      <c r="M401" s="237">
        <v>268909.27</v>
      </c>
      <c r="N401" s="237">
        <v>274111.65000000002</v>
      </c>
      <c r="O401" s="237">
        <v>31118.62</v>
      </c>
      <c r="P401" s="237">
        <v>77260.86</v>
      </c>
      <c r="Q401" s="238">
        <v>129179.46</v>
      </c>
      <c r="R401" s="238">
        <v>169204.55</v>
      </c>
      <c r="S401" s="238">
        <v>210832.93</v>
      </c>
      <c r="T401" s="234">
        <v>231153.57</v>
      </c>
      <c r="U401" s="234">
        <v>264517.3</v>
      </c>
      <c r="V401" s="234">
        <v>305259.57</v>
      </c>
      <c r="W401" s="238">
        <v>338963.41</v>
      </c>
      <c r="X401" s="238">
        <v>367415.08</v>
      </c>
      <c r="Y401" s="238">
        <v>389004.83</v>
      </c>
      <c r="Z401" s="238"/>
      <c r="AA401" s="238"/>
      <c r="AB401" s="238"/>
      <c r="AC401" s="231">
        <v>389004.83</v>
      </c>
    </row>
    <row r="402" spans="1:29" ht="15.75" thickBot="1" x14ac:dyDescent="0.3">
      <c r="A402" s="220" t="str">
        <f t="shared" si="6"/>
        <v>186235</v>
      </c>
      <c r="B402" s="239" t="s">
        <v>654</v>
      </c>
      <c r="C402" s="240" t="s">
        <v>655</v>
      </c>
      <c r="D402" s="87" t="s">
        <v>4</v>
      </c>
      <c r="E402" s="233">
        <v>229189.38</v>
      </c>
      <c r="F402" s="233">
        <v>174089.53</v>
      </c>
      <c r="G402" s="233">
        <v>114252.72</v>
      </c>
      <c r="H402" s="233">
        <v>85353.24</v>
      </c>
      <c r="I402" s="233">
        <v>65590.350000000006</v>
      </c>
      <c r="J402" s="233">
        <v>52509.8</v>
      </c>
      <c r="K402" s="233">
        <v>41219.82</v>
      </c>
      <c r="L402" s="233">
        <v>31995.01</v>
      </c>
      <c r="M402" s="233">
        <v>22245.42</v>
      </c>
      <c r="N402" s="233">
        <v>2842.29</v>
      </c>
      <c r="O402" s="233">
        <v>242910.43</v>
      </c>
      <c r="P402" s="233">
        <v>204623.71</v>
      </c>
      <c r="Q402" s="234">
        <v>161605.98000000001</v>
      </c>
      <c r="R402" s="234">
        <v>125766.42</v>
      </c>
      <c r="S402" s="234">
        <v>90943.9</v>
      </c>
      <c r="T402" s="238">
        <v>64417.1</v>
      </c>
      <c r="U402" s="238">
        <v>50077.16</v>
      </c>
      <c r="V402" s="238">
        <v>38982.79</v>
      </c>
      <c r="W402" s="234">
        <v>30285.62</v>
      </c>
      <c r="X402" s="234">
        <v>23344.46</v>
      </c>
      <c r="Y402" s="234">
        <v>16019.05</v>
      </c>
      <c r="Z402" s="234"/>
      <c r="AA402" s="234"/>
      <c r="AB402" s="234"/>
      <c r="AC402" s="231">
        <v>16019.05</v>
      </c>
    </row>
    <row r="403" spans="1:29" ht="15.75" thickBot="1" x14ac:dyDescent="0.3">
      <c r="A403" s="220" t="str">
        <f t="shared" si="6"/>
        <v>186236</v>
      </c>
      <c r="B403" s="239" t="s">
        <v>657</v>
      </c>
      <c r="C403" s="240" t="s">
        <v>658</v>
      </c>
      <c r="D403" s="87" t="s">
        <v>4</v>
      </c>
      <c r="E403" s="233">
        <v>0</v>
      </c>
      <c r="F403" s="233">
        <v>0</v>
      </c>
      <c r="G403" s="233">
        <v>0</v>
      </c>
      <c r="H403" s="233">
        <v>137736.74</v>
      </c>
      <c r="I403" s="233">
        <v>138576.59</v>
      </c>
      <c r="J403" s="233">
        <v>139421.56</v>
      </c>
      <c r="K403" s="233">
        <v>140271.67999999999</v>
      </c>
      <c r="L403" s="233">
        <v>141126.99</v>
      </c>
      <c r="M403" s="233">
        <v>141987.51</v>
      </c>
      <c r="N403" s="233">
        <v>142853.28</v>
      </c>
      <c r="O403" s="233">
        <v>0</v>
      </c>
      <c r="P403" s="233">
        <v>0</v>
      </c>
      <c r="Q403" s="234">
        <v>0</v>
      </c>
      <c r="R403" s="234">
        <v>0</v>
      </c>
      <c r="S403" s="234">
        <v>321079.69</v>
      </c>
      <c r="T403" s="234">
        <v>323037.46999999997</v>
      </c>
      <c r="U403" s="234">
        <v>325007.19</v>
      </c>
      <c r="V403" s="234">
        <v>326988.92</v>
      </c>
      <c r="W403" s="234">
        <v>328982.73</v>
      </c>
      <c r="X403" s="234">
        <v>330988.7</v>
      </c>
      <c r="Y403" s="234">
        <v>333006.90000000002</v>
      </c>
      <c r="Z403" s="234"/>
      <c r="AA403" s="234"/>
      <c r="AB403" s="234"/>
      <c r="AC403" s="231">
        <v>333006.90000000002</v>
      </c>
    </row>
    <row r="404" spans="1:29" ht="15.75" thickBot="1" x14ac:dyDescent="0.3">
      <c r="A404" s="220" t="str">
        <f t="shared" si="6"/>
        <v>186237</v>
      </c>
      <c r="B404" s="239" t="s">
        <v>660</v>
      </c>
      <c r="C404" s="240" t="s">
        <v>661</v>
      </c>
      <c r="D404" s="87" t="s">
        <v>4</v>
      </c>
      <c r="E404" s="237">
        <v>155272.63</v>
      </c>
      <c r="F404" s="237">
        <v>117315.36</v>
      </c>
      <c r="G404" s="237">
        <v>77854.7</v>
      </c>
      <c r="H404" s="237">
        <v>55762.41</v>
      </c>
      <c r="I404" s="237">
        <v>41720.46</v>
      </c>
      <c r="J404" s="237">
        <v>31941.46</v>
      </c>
      <c r="K404" s="237">
        <v>23943.02</v>
      </c>
      <c r="L404" s="237">
        <v>16950.45</v>
      </c>
      <c r="M404" s="237">
        <v>9479.67</v>
      </c>
      <c r="N404" s="237">
        <v>-4799.6000000000004</v>
      </c>
      <c r="O404" s="237">
        <v>119295.43</v>
      </c>
      <c r="P404" s="237">
        <v>99605.9</v>
      </c>
      <c r="Q404" s="238">
        <v>78092.479999999996</v>
      </c>
      <c r="R404" s="238">
        <v>59941.54</v>
      </c>
      <c r="S404" s="238">
        <v>42560.57</v>
      </c>
      <c r="T404" s="238">
        <v>29247.93</v>
      </c>
      <c r="U404" s="238">
        <v>21868.75</v>
      </c>
      <c r="V404" s="238">
        <v>16043.69</v>
      </c>
      <c r="W404" s="238">
        <v>11504.41</v>
      </c>
      <c r="X404" s="238">
        <v>7811.67</v>
      </c>
      <c r="Y404" s="238">
        <v>3996.69</v>
      </c>
      <c r="Z404" s="238"/>
      <c r="AA404" s="238"/>
      <c r="AB404" s="238"/>
      <c r="AC404" s="231">
        <v>3996.69</v>
      </c>
    </row>
    <row r="405" spans="1:29" ht="15.75" thickBot="1" x14ac:dyDescent="0.3">
      <c r="A405" s="220" t="str">
        <f t="shared" si="6"/>
        <v>186238</v>
      </c>
      <c r="B405" s="239" t="s">
        <v>663</v>
      </c>
      <c r="C405" s="240" t="s">
        <v>664</v>
      </c>
      <c r="D405" s="87" t="s">
        <v>4</v>
      </c>
      <c r="E405" s="233">
        <v>269702.15999999997</v>
      </c>
      <c r="F405" s="233">
        <v>160287.22</v>
      </c>
      <c r="G405" s="233">
        <v>-1024080.68</v>
      </c>
      <c r="H405" s="233">
        <v>-796316.47</v>
      </c>
      <c r="I405" s="233">
        <v>-532575.36</v>
      </c>
      <c r="J405" s="233">
        <v>-533648.31000000006</v>
      </c>
      <c r="K405" s="233">
        <v>-535691.01</v>
      </c>
      <c r="L405" s="233">
        <v>-537770.06999999995</v>
      </c>
      <c r="M405" s="233">
        <v>-539917.54</v>
      </c>
      <c r="N405" s="233">
        <v>-542075.18000000005</v>
      </c>
      <c r="O405" s="233">
        <v>63.34</v>
      </c>
      <c r="P405" s="233">
        <v>2461.4899999999998</v>
      </c>
      <c r="Q405" s="234">
        <v>233262.24</v>
      </c>
      <c r="R405" s="234">
        <v>415932.56</v>
      </c>
      <c r="S405" s="234">
        <v>371900.39</v>
      </c>
      <c r="T405" s="234">
        <v>330066.53000000003</v>
      </c>
      <c r="U405" s="234">
        <v>701744.64000000001</v>
      </c>
      <c r="V405" s="234">
        <v>704182.95</v>
      </c>
      <c r="W405" s="234">
        <v>706224.21</v>
      </c>
      <c r="X405" s="234">
        <v>708289.53</v>
      </c>
      <c r="Y405" s="234">
        <v>710365.56</v>
      </c>
      <c r="Z405" s="234"/>
      <c r="AA405" s="234"/>
      <c r="AB405" s="234"/>
      <c r="AC405" s="231">
        <v>710365.56</v>
      </c>
    </row>
    <row r="406" spans="1:29" ht="15.75" thickBot="1" x14ac:dyDescent="0.3">
      <c r="A406" s="220" t="str">
        <f t="shared" si="6"/>
        <v>186239</v>
      </c>
      <c r="B406" s="239" t="s">
        <v>666</v>
      </c>
      <c r="C406" s="240" t="s">
        <v>667</v>
      </c>
      <c r="D406" s="87" t="s">
        <v>4</v>
      </c>
      <c r="E406" s="237">
        <v>367477.48</v>
      </c>
      <c r="F406" s="237">
        <v>282014.03000000003</v>
      </c>
      <c r="G406" s="237">
        <v>194073.51</v>
      </c>
      <c r="H406" s="237">
        <v>147657.43</v>
      </c>
      <c r="I406" s="237">
        <v>120361.52</v>
      </c>
      <c r="J406" s="237">
        <v>102985.74</v>
      </c>
      <c r="K406" s="237">
        <v>90134.28</v>
      </c>
      <c r="L406" s="237">
        <v>79711.94</v>
      </c>
      <c r="M406" s="237">
        <v>68413.09</v>
      </c>
      <c r="N406" s="237">
        <v>40684.370000000003</v>
      </c>
      <c r="O406" s="237">
        <v>-512662.6</v>
      </c>
      <c r="P406" s="237">
        <v>-436581.84</v>
      </c>
      <c r="Q406" s="238">
        <v>-353843.3</v>
      </c>
      <c r="R406" s="238">
        <v>-285088.58</v>
      </c>
      <c r="S406" s="238">
        <v>-219232.28</v>
      </c>
      <c r="T406" s="238">
        <v>-167680.51</v>
      </c>
      <c r="U406" s="238">
        <v>-140246.53</v>
      </c>
      <c r="V406" s="238">
        <v>-119657.3</v>
      </c>
      <c r="W406" s="238">
        <v>-105240.87</v>
      </c>
      <c r="X406" s="238">
        <v>-94618.68</v>
      </c>
      <c r="Y406" s="238">
        <v>-83482.05</v>
      </c>
      <c r="Z406" s="238"/>
      <c r="AA406" s="238"/>
      <c r="AB406" s="238"/>
      <c r="AC406" s="231">
        <v>-83482.05</v>
      </c>
    </row>
    <row r="407" spans="1:29" ht="15.75" thickBot="1" x14ac:dyDescent="0.3">
      <c r="A407" s="220" t="str">
        <f t="shared" si="6"/>
        <v>186244</v>
      </c>
      <c r="B407" s="239" t="s">
        <v>669</v>
      </c>
      <c r="C407" s="240" t="s">
        <v>670</v>
      </c>
      <c r="D407" s="87" t="s">
        <v>4</v>
      </c>
      <c r="E407" s="233">
        <v>389922.87</v>
      </c>
      <c r="F407" s="233">
        <v>242338.63</v>
      </c>
      <c r="G407" s="233">
        <v>-619262.05000000005</v>
      </c>
      <c r="H407" s="233">
        <v>-365491.68</v>
      </c>
      <c r="I407" s="233">
        <v>-150436.63</v>
      </c>
      <c r="J407" s="233">
        <v>-150964.51999999999</v>
      </c>
      <c r="K407" s="233">
        <v>-151564.53</v>
      </c>
      <c r="L407" s="233">
        <v>-152261.26</v>
      </c>
      <c r="M407" s="233">
        <v>-152866.04999999999</v>
      </c>
      <c r="N407" s="233">
        <v>-153487.60999999999</v>
      </c>
      <c r="O407" s="233">
        <v>-179.3</v>
      </c>
      <c r="P407" s="233">
        <v>1417.21</v>
      </c>
      <c r="Q407" s="234">
        <v>314178.86</v>
      </c>
      <c r="R407" s="234">
        <v>561464.86</v>
      </c>
      <c r="S407" s="234">
        <v>491835.52</v>
      </c>
      <c r="T407" s="234">
        <v>434140.69</v>
      </c>
      <c r="U407" s="234">
        <v>766664.66</v>
      </c>
      <c r="V407" s="234">
        <v>769033.66</v>
      </c>
      <c r="W407" s="234">
        <v>771212.07</v>
      </c>
      <c r="X407" s="234">
        <v>773544.94</v>
      </c>
      <c r="Y407" s="234">
        <v>775751.94</v>
      </c>
      <c r="Z407" s="234"/>
      <c r="AA407" s="234"/>
      <c r="AB407" s="234"/>
      <c r="AC407" s="231">
        <v>775751.94</v>
      </c>
    </row>
    <row r="408" spans="1:29" ht="15.75" thickBot="1" x14ac:dyDescent="0.3">
      <c r="A408" s="220" t="str">
        <f t="shared" si="6"/>
        <v>186245</v>
      </c>
      <c r="B408" s="239" t="s">
        <v>672</v>
      </c>
      <c r="C408" s="240" t="s">
        <v>673</v>
      </c>
      <c r="D408" s="87" t="s">
        <v>4</v>
      </c>
      <c r="E408" s="237">
        <v>476822.56</v>
      </c>
      <c r="F408" s="237">
        <v>376080.05</v>
      </c>
      <c r="G408" s="237">
        <v>268681.15000000002</v>
      </c>
      <c r="H408" s="237">
        <v>210932.94</v>
      </c>
      <c r="I408" s="237">
        <v>174055.44</v>
      </c>
      <c r="J408" s="237">
        <v>147241.57999999999</v>
      </c>
      <c r="K408" s="237">
        <v>124422.63</v>
      </c>
      <c r="L408" s="237">
        <v>104756.56</v>
      </c>
      <c r="M408" s="237">
        <v>84301.26</v>
      </c>
      <c r="N408" s="237">
        <v>50169.16</v>
      </c>
      <c r="O408" s="237">
        <v>-136430.41</v>
      </c>
      <c r="P408" s="237">
        <v>-120573.79</v>
      </c>
      <c r="Q408" s="238">
        <v>-102794.11</v>
      </c>
      <c r="R408" s="238">
        <v>-87928.29</v>
      </c>
      <c r="S408" s="238">
        <v>-73905.78</v>
      </c>
      <c r="T408" s="238">
        <v>-63959.13</v>
      </c>
      <c r="U408" s="238">
        <v>-59004.28</v>
      </c>
      <c r="V408" s="238">
        <v>-55094.879999999997</v>
      </c>
      <c r="W408" s="238">
        <v>-51800.69</v>
      </c>
      <c r="X408" s="238">
        <v>-49064.08</v>
      </c>
      <c r="Y408" s="238">
        <v>-46255.519999999997</v>
      </c>
      <c r="Z408" s="238"/>
      <c r="AA408" s="238"/>
      <c r="AB408" s="238"/>
      <c r="AC408" s="231">
        <v>-46255.519999999997</v>
      </c>
    </row>
    <row r="409" spans="1:29" ht="15.75" thickBot="1" x14ac:dyDescent="0.3">
      <c r="A409" s="220" t="str">
        <f t="shared" si="6"/>
        <v>186248</v>
      </c>
      <c r="B409" s="239" t="s">
        <v>675</v>
      </c>
      <c r="C409" s="240" t="s">
        <v>676</v>
      </c>
      <c r="D409" s="87" t="s">
        <v>4</v>
      </c>
      <c r="E409" s="233">
        <v>0</v>
      </c>
      <c r="F409" s="233">
        <v>0</v>
      </c>
      <c r="G409" s="233">
        <v>0</v>
      </c>
      <c r="H409" s="233">
        <v>0</v>
      </c>
      <c r="I409" s="233">
        <v>0</v>
      </c>
      <c r="J409" s="233">
        <v>0</v>
      </c>
      <c r="K409" s="233">
        <v>0</v>
      </c>
      <c r="L409" s="233">
        <v>0</v>
      </c>
      <c r="M409" s="233">
        <v>0</v>
      </c>
      <c r="N409" s="233">
        <v>0</v>
      </c>
      <c r="O409" s="233">
        <v>0</v>
      </c>
      <c r="P409" s="233">
        <v>0</v>
      </c>
      <c r="Q409" s="234">
        <v>0</v>
      </c>
      <c r="R409" s="234">
        <v>0</v>
      </c>
      <c r="S409" s="234">
        <v>0</v>
      </c>
      <c r="T409" s="234">
        <v>0</v>
      </c>
      <c r="U409" s="234">
        <v>0</v>
      </c>
      <c r="V409" s="234">
        <v>0</v>
      </c>
      <c r="W409" s="234">
        <v>0</v>
      </c>
      <c r="X409" s="234">
        <v>0</v>
      </c>
      <c r="Y409" s="234">
        <v>0</v>
      </c>
      <c r="Z409" s="234"/>
      <c r="AA409" s="234"/>
      <c r="AB409" s="234"/>
      <c r="AC409" s="231">
        <v>0</v>
      </c>
    </row>
    <row r="410" spans="1:29" ht="15.75" thickBot="1" x14ac:dyDescent="0.3">
      <c r="A410" s="220" t="str">
        <f t="shared" si="6"/>
        <v>186250</v>
      </c>
      <c r="B410" s="239" t="s">
        <v>678</v>
      </c>
      <c r="C410" s="240" t="s">
        <v>679</v>
      </c>
      <c r="D410" s="87" t="s">
        <v>4</v>
      </c>
      <c r="E410" s="237">
        <v>5801461</v>
      </c>
      <c r="F410" s="237">
        <v>5801461</v>
      </c>
      <c r="G410" s="237">
        <v>5723118</v>
      </c>
      <c r="H410" s="237">
        <v>5723118</v>
      </c>
      <c r="I410" s="237">
        <v>5723118</v>
      </c>
      <c r="J410" s="237">
        <v>5644070</v>
      </c>
      <c r="K410" s="237">
        <v>5644070</v>
      </c>
      <c r="L410" s="237">
        <v>5644070</v>
      </c>
      <c r="M410" s="237">
        <v>5564310</v>
      </c>
      <c r="N410" s="237">
        <v>5564310</v>
      </c>
      <c r="O410" s="237">
        <v>5564310</v>
      </c>
      <c r="P410" s="237">
        <v>5483833</v>
      </c>
      <c r="Q410" s="238">
        <v>5483833</v>
      </c>
      <c r="R410" s="238">
        <v>5483833</v>
      </c>
      <c r="S410" s="238">
        <v>5402631</v>
      </c>
      <c r="T410" s="238">
        <v>5402631</v>
      </c>
      <c r="U410" s="238">
        <v>5402631</v>
      </c>
      <c r="V410" s="238">
        <v>5320699</v>
      </c>
      <c r="W410" s="238">
        <v>5320699</v>
      </c>
      <c r="X410" s="238">
        <v>5320699</v>
      </c>
      <c r="Y410" s="238">
        <v>5238029</v>
      </c>
      <c r="Z410" s="238"/>
      <c r="AA410" s="238"/>
      <c r="AB410" s="238"/>
      <c r="AC410" s="231">
        <v>5238029</v>
      </c>
    </row>
    <row r="411" spans="1:29" ht="15.75" thickBot="1" x14ac:dyDescent="0.3">
      <c r="A411" s="220" t="str">
        <f t="shared" si="6"/>
        <v>186251</v>
      </c>
      <c r="B411" s="239" t="s">
        <v>681</v>
      </c>
      <c r="C411" s="240" t="s">
        <v>682</v>
      </c>
      <c r="D411" s="87" t="s">
        <v>4</v>
      </c>
      <c r="E411" s="233">
        <v>306446</v>
      </c>
      <c r="F411" s="233">
        <v>306446</v>
      </c>
      <c r="G411" s="233">
        <v>309204</v>
      </c>
      <c r="H411" s="233">
        <v>309204</v>
      </c>
      <c r="I411" s="233">
        <v>309204</v>
      </c>
      <c r="J411" s="233">
        <v>311987</v>
      </c>
      <c r="K411" s="233">
        <v>311987</v>
      </c>
      <c r="L411" s="233">
        <v>311987</v>
      </c>
      <c r="M411" s="233">
        <v>314795</v>
      </c>
      <c r="N411" s="233">
        <v>314795</v>
      </c>
      <c r="O411" s="233">
        <v>314795</v>
      </c>
      <c r="P411" s="233">
        <v>317628</v>
      </c>
      <c r="Q411" s="234">
        <v>317628</v>
      </c>
      <c r="R411" s="234">
        <v>317628</v>
      </c>
      <c r="S411" s="234">
        <v>320487</v>
      </c>
      <c r="T411" s="234">
        <v>320487</v>
      </c>
      <c r="U411" s="234">
        <v>320487</v>
      </c>
      <c r="V411" s="234">
        <v>323371</v>
      </c>
      <c r="W411" s="234">
        <v>323371</v>
      </c>
      <c r="X411" s="234">
        <v>323371</v>
      </c>
      <c r="Y411" s="234">
        <v>326281</v>
      </c>
      <c r="Z411" s="234"/>
      <c r="AA411" s="234"/>
      <c r="AB411" s="234"/>
      <c r="AC411" s="231">
        <v>326281</v>
      </c>
    </row>
    <row r="412" spans="1:29" ht="15.75" thickBot="1" x14ac:dyDescent="0.3">
      <c r="A412" s="220" t="str">
        <f t="shared" si="6"/>
        <v>186254</v>
      </c>
      <c r="B412" s="239" t="s">
        <v>684</v>
      </c>
      <c r="C412" s="240" t="s">
        <v>685</v>
      </c>
      <c r="D412" s="87" t="s">
        <v>4</v>
      </c>
      <c r="E412" s="237">
        <v>669772</v>
      </c>
      <c r="F412" s="237">
        <v>669772</v>
      </c>
      <c r="G412" s="237">
        <v>660728</v>
      </c>
      <c r="H412" s="237">
        <v>660728</v>
      </c>
      <c r="I412" s="237">
        <v>660728</v>
      </c>
      <c r="J412" s="237">
        <v>651602</v>
      </c>
      <c r="K412" s="237">
        <v>651602</v>
      </c>
      <c r="L412" s="237">
        <v>651602</v>
      </c>
      <c r="M412" s="237">
        <v>642394</v>
      </c>
      <c r="N412" s="237">
        <v>642394</v>
      </c>
      <c r="O412" s="237">
        <v>642394</v>
      </c>
      <c r="P412" s="237">
        <v>633103</v>
      </c>
      <c r="Q412" s="238">
        <v>633103</v>
      </c>
      <c r="R412" s="238">
        <v>633103</v>
      </c>
      <c r="S412" s="238">
        <v>623728</v>
      </c>
      <c r="T412" s="238">
        <v>623728</v>
      </c>
      <c r="U412" s="238">
        <v>623728</v>
      </c>
      <c r="V412" s="238">
        <v>614269</v>
      </c>
      <c r="W412" s="238">
        <v>614269</v>
      </c>
      <c r="X412" s="238">
        <v>614269</v>
      </c>
      <c r="Y412" s="238">
        <v>604725</v>
      </c>
      <c r="Z412" s="238"/>
      <c r="AA412" s="238"/>
      <c r="AB412" s="238"/>
      <c r="AC412" s="231">
        <v>604725</v>
      </c>
    </row>
    <row r="413" spans="1:29" ht="15.75" thickBot="1" x14ac:dyDescent="0.3">
      <c r="A413" s="220" t="str">
        <f t="shared" si="6"/>
        <v>186257</v>
      </c>
      <c r="B413" s="239" t="s">
        <v>687</v>
      </c>
      <c r="C413" s="240" t="s">
        <v>688</v>
      </c>
      <c r="D413" s="87" t="s">
        <v>4</v>
      </c>
      <c r="E413" s="233">
        <v>35379</v>
      </c>
      <c r="F413" s="233">
        <v>35379</v>
      </c>
      <c r="G413" s="233">
        <v>35697</v>
      </c>
      <c r="H413" s="233">
        <v>35697</v>
      </c>
      <c r="I413" s="233">
        <v>35697</v>
      </c>
      <c r="J413" s="233">
        <v>36018</v>
      </c>
      <c r="K413" s="233">
        <v>36018</v>
      </c>
      <c r="L413" s="233">
        <v>36018</v>
      </c>
      <c r="M413" s="233">
        <v>36342</v>
      </c>
      <c r="N413" s="233">
        <v>36342</v>
      </c>
      <c r="O413" s="233">
        <v>36342</v>
      </c>
      <c r="P413" s="233">
        <v>36669</v>
      </c>
      <c r="Q413" s="234">
        <v>36669</v>
      </c>
      <c r="R413" s="234">
        <v>36669</v>
      </c>
      <c r="S413" s="234">
        <v>36999</v>
      </c>
      <c r="T413" s="234">
        <v>36999</v>
      </c>
      <c r="U413" s="234">
        <v>36999</v>
      </c>
      <c r="V413" s="234">
        <v>37332</v>
      </c>
      <c r="W413" s="234">
        <v>37332</v>
      </c>
      <c r="X413" s="234">
        <v>37332</v>
      </c>
      <c r="Y413" s="234">
        <v>37668</v>
      </c>
      <c r="Z413" s="234"/>
      <c r="AA413" s="234"/>
      <c r="AB413" s="234"/>
      <c r="AC413" s="231">
        <v>37668</v>
      </c>
    </row>
    <row r="414" spans="1:29" ht="15.75" thickBot="1" x14ac:dyDescent="0.3">
      <c r="A414" s="220" t="str">
        <f t="shared" si="6"/>
        <v>186259</v>
      </c>
      <c r="B414" s="239" t="s">
        <v>3191</v>
      </c>
      <c r="C414" s="240" t="s">
        <v>3192</v>
      </c>
      <c r="D414" s="8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8"/>
      <c r="AB414" s="238"/>
      <c r="AC414" s="231"/>
    </row>
    <row r="415" spans="1:29" ht="15.75" thickBot="1" x14ac:dyDescent="0.3">
      <c r="A415" s="220" t="str">
        <f t="shared" si="6"/>
        <v>186265</v>
      </c>
      <c r="B415" s="239" t="s">
        <v>1621</v>
      </c>
      <c r="C415" s="240" t="s">
        <v>1622</v>
      </c>
      <c r="D415" s="87" t="s">
        <v>4</v>
      </c>
      <c r="E415" s="233">
        <v>-16194.27</v>
      </c>
      <c r="F415" s="233">
        <v>-33059.279999999999</v>
      </c>
      <c r="G415" s="233">
        <v>-69674.559999999998</v>
      </c>
      <c r="H415" s="233">
        <v>-142247.48000000001</v>
      </c>
      <c r="I415" s="233">
        <v>-106893.75999999999</v>
      </c>
      <c r="J415" s="233">
        <v>-39034.339999999997</v>
      </c>
      <c r="K415" s="233">
        <v>-25674.93</v>
      </c>
      <c r="L415" s="233">
        <v>-20808.27</v>
      </c>
      <c r="M415" s="233">
        <v>-66667.600000000006</v>
      </c>
      <c r="N415" s="233">
        <v>-179596.57</v>
      </c>
      <c r="O415" s="233">
        <v>-152327.57999999999</v>
      </c>
      <c r="P415" s="233">
        <v>-143773.85</v>
      </c>
      <c r="Q415" s="234">
        <v>-230335.72</v>
      </c>
      <c r="R415" s="234">
        <v>-305439.53999999998</v>
      </c>
      <c r="S415" s="234">
        <v>-308517.03999999998</v>
      </c>
      <c r="T415" s="241">
        <v>-244387.11</v>
      </c>
      <c r="U415" s="241">
        <v>-130068.76</v>
      </c>
      <c r="V415" s="241">
        <v>-32107.33</v>
      </c>
      <c r="W415" s="234">
        <v>13837.85</v>
      </c>
      <c r="X415" s="234">
        <v>50592.27</v>
      </c>
      <c r="Y415" s="234">
        <v>87270.56</v>
      </c>
      <c r="Z415" s="234"/>
      <c r="AA415" s="234"/>
      <c r="AB415" s="234"/>
      <c r="AC415" s="231">
        <v>87270.56</v>
      </c>
    </row>
    <row r="416" spans="1:29" ht="15.75" thickBot="1" x14ac:dyDescent="0.3">
      <c r="A416" s="220" t="str">
        <f t="shared" si="6"/>
        <v>186266</v>
      </c>
      <c r="B416" s="239" t="s">
        <v>2935</v>
      </c>
      <c r="C416" s="240" t="s">
        <v>2936</v>
      </c>
      <c r="D416" s="87" t="s">
        <v>4</v>
      </c>
      <c r="E416" s="237"/>
      <c r="F416" s="237"/>
      <c r="G416" s="237"/>
      <c r="H416" s="237"/>
      <c r="I416" s="237"/>
      <c r="J416" s="237"/>
      <c r="K416" s="237"/>
      <c r="L416" s="237"/>
      <c r="M416" s="237"/>
      <c r="N416" s="237">
        <v>0</v>
      </c>
      <c r="O416" s="237">
        <v>-38549.519999999997</v>
      </c>
      <c r="P416" s="237">
        <v>-32854.550000000003</v>
      </c>
      <c r="Q416" s="238">
        <v>-26675.21</v>
      </c>
      <c r="R416" s="238">
        <v>-21328.29</v>
      </c>
      <c r="S416" s="238">
        <v>-16158.23</v>
      </c>
      <c r="T416" s="238">
        <v>-12414.28</v>
      </c>
      <c r="U416" s="238">
        <v>-10421.91</v>
      </c>
      <c r="V416" s="238">
        <v>-8983.93</v>
      </c>
      <c r="W416" s="238">
        <v>-7805.98</v>
      </c>
      <c r="X416" s="238">
        <v>-6852.12</v>
      </c>
      <c r="Y416" s="238">
        <v>-5882.19</v>
      </c>
      <c r="Z416" s="238"/>
      <c r="AA416" s="238"/>
      <c r="AB416" s="238"/>
      <c r="AC416" s="231">
        <v>-5882.19</v>
      </c>
    </row>
    <row r="417" spans="1:29" ht="15.75" thickBot="1" x14ac:dyDescent="0.3">
      <c r="A417" s="220" t="str">
        <f t="shared" si="6"/>
        <v>186267</v>
      </c>
      <c r="B417" s="239" t="s">
        <v>3193</v>
      </c>
      <c r="C417" s="240" t="s">
        <v>3194</v>
      </c>
      <c r="D417" s="8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8"/>
      <c r="R417" s="238"/>
      <c r="S417" s="238"/>
      <c r="T417" s="241"/>
      <c r="U417" s="241"/>
      <c r="V417" s="241"/>
      <c r="W417" s="238"/>
      <c r="X417" s="238"/>
      <c r="Y417" s="238"/>
      <c r="Z417" s="238"/>
      <c r="AA417" s="238"/>
      <c r="AB417" s="238"/>
      <c r="AC417" s="231"/>
    </row>
    <row r="418" spans="1:29" ht="15.75" thickBot="1" x14ac:dyDescent="0.3">
      <c r="A418" s="220" t="str">
        <f t="shared" si="6"/>
        <v>186268</v>
      </c>
      <c r="B418" s="239" t="s">
        <v>1623</v>
      </c>
      <c r="C418" s="240" t="s">
        <v>1624</v>
      </c>
      <c r="D418" s="87" t="s">
        <v>4</v>
      </c>
      <c r="E418" s="233">
        <v>-112.3</v>
      </c>
      <c r="F418" s="233">
        <v>0</v>
      </c>
      <c r="G418" s="233">
        <v>0</v>
      </c>
      <c r="H418" s="233">
        <v>0</v>
      </c>
      <c r="I418" s="233">
        <v>0</v>
      </c>
      <c r="J418" s="233">
        <v>0</v>
      </c>
      <c r="K418" s="233">
        <v>0</v>
      </c>
      <c r="L418" s="233">
        <v>0</v>
      </c>
      <c r="M418" s="233">
        <v>0</v>
      </c>
      <c r="N418" s="233">
        <v>0</v>
      </c>
      <c r="O418" s="233">
        <v>0</v>
      </c>
      <c r="P418" s="233">
        <v>0</v>
      </c>
      <c r="Q418" s="234"/>
      <c r="R418" s="234"/>
      <c r="S418" s="234"/>
      <c r="T418" s="238"/>
      <c r="U418" s="238"/>
      <c r="V418" s="238">
        <v>0</v>
      </c>
      <c r="W418" s="234">
        <v>0</v>
      </c>
      <c r="X418" s="234">
        <v>-72.8</v>
      </c>
      <c r="Y418" s="234">
        <v>-228.57</v>
      </c>
      <c r="Z418" s="234"/>
      <c r="AA418" s="234"/>
      <c r="AB418" s="234"/>
      <c r="AC418" s="231">
        <v>-228.57</v>
      </c>
    </row>
    <row r="419" spans="1:29" ht="15.75" thickBot="1" x14ac:dyDescent="0.3">
      <c r="A419" s="220" t="str">
        <f t="shared" si="6"/>
        <v>186269</v>
      </c>
      <c r="B419" s="239" t="s">
        <v>2937</v>
      </c>
      <c r="C419" s="240" t="s">
        <v>2938</v>
      </c>
      <c r="D419" s="87" t="s">
        <v>4</v>
      </c>
      <c r="E419" s="237"/>
      <c r="F419" s="237"/>
      <c r="G419" s="237"/>
      <c r="H419" s="237"/>
      <c r="I419" s="237"/>
      <c r="J419" s="237"/>
      <c r="K419" s="237"/>
      <c r="L419" s="237"/>
      <c r="M419" s="237"/>
      <c r="N419" s="237">
        <v>0</v>
      </c>
      <c r="O419" s="237">
        <v>-2889039.72</v>
      </c>
      <c r="P419" s="237">
        <v>-2440425.58</v>
      </c>
      <c r="Q419" s="238">
        <v>-1937752.84</v>
      </c>
      <c r="R419" s="238">
        <v>-1516968.02</v>
      </c>
      <c r="S419" s="238">
        <v>-1119876.03</v>
      </c>
      <c r="T419" s="234">
        <v>-837331.19</v>
      </c>
      <c r="U419" s="234">
        <v>-695076.97</v>
      </c>
      <c r="V419" s="234">
        <v>-582196.87</v>
      </c>
      <c r="W419" s="238">
        <v>-486598.6</v>
      </c>
      <c r="X419" s="238">
        <v>-406662.15</v>
      </c>
      <c r="Y419" s="238">
        <v>-324694.11</v>
      </c>
      <c r="Z419" s="238"/>
      <c r="AA419" s="238"/>
      <c r="AB419" s="238"/>
      <c r="AC419" s="231">
        <v>-324694.11</v>
      </c>
    </row>
    <row r="420" spans="1:29" ht="15.75" thickBot="1" x14ac:dyDescent="0.3">
      <c r="A420" s="220" t="str">
        <f t="shared" si="6"/>
        <v>186270</v>
      </c>
      <c r="B420" s="239" t="s">
        <v>1625</v>
      </c>
      <c r="C420" s="240" t="s">
        <v>690</v>
      </c>
      <c r="D420" s="87" t="s">
        <v>4</v>
      </c>
      <c r="E420" s="233">
        <v>1936302.52</v>
      </c>
      <c r="F420" s="233">
        <v>1273896.97</v>
      </c>
      <c r="G420" s="233">
        <v>749325.32</v>
      </c>
      <c r="H420" s="233">
        <v>189010.89</v>
      </c>
      <c r="I420" s="233">
        <v>246017.7</v>
      </c>
      <c r="J420" s="233">
        <v>291902.3</v>
      </c>
      <c r="K420" s="233">
        <v>292693.27</v>
      </c>
      <c r="L420" s="233">
        <v>122924.36</v>
      </c>
      <c r="M420" s="233">
        <v>-407410.07</v>
      </c>
      <c r="N420" s="233">
        <v>-2135522.29</v>
      </c>
      <c r="O420" s="233">
        <v>-2687974.53</v>
      </c>
      <c r="P420" s="233">
        <v>-2623944.14</v>
      </c>
      <c r="Q420" s="234">
        <v>-4036942.27</v>
      </c>
      <c r="R420" s="234">
        <v>-4997707.49</v>
      </c>
      <c r="S420" s="234">
        <v>-4771332.43</v>
      </c>
      <c r="T420" s="238">
        <v>-4181220.95</v>
      </c>
      <c r="U420" s="238">
        <v>-3443695.2</v>
      </c>
      <c r="V420" s="238">
        <v>-3184077.5</v>
      </c>
      <c r="W420" s="234">
        <v>-2849152.45</v>
      </c>
      <c r="X420" s="234">
        <v>-2708064.31</v>
      </c>
      <c r="Y420" s="234">
        <v>-2438045.7200000002</v>
      </c>
      <c r="Z420" s="234"/>
      <c r="AA420" s="234"/>
      <c r="AB420" s="234"/>
      <c r="AC420" s="231">
        <v>-2438045.7200000002</v>
      </c>
    </row>
    <row r="421" spans="1:29" ht="15.75" thickBot="1" x14ac:dyDescent="0.3">
      <c r="A421" s="220" t="str">
        <f t="shared" si="6"/>
        <v>186271</v>
      </c>
      <c r="B421" s="239" t="s">
        <v>2939</v>
      </c>
      <c r="C421" s="240" t="s">
        <v>692</v>
      </c>
      <c r="D421" s="87" t="s">
        <v>4</v>
      </c>
      <c r="E421" s="233">
        <v>6822458.9400000004</v>
      </c>
      <c r="F421" s="233">
        <v>5195647.21</v>
      </c>
      <c r="G421" s="233">
        <v>3456267.77</v>
      </c>
      <c r="H421" s="233">
        <v>2504313.4900000002</v>
      </c>
      <c r="I421" s="233">
        <v>1889714.01</v>
      </c>
      <c r="J421" s="233">
        <v>1445792.34</v>
      </c>
      <c r="K421" s="233">
        <v>1070983.92</v>
      </c>
      <c r="L421" s="233">
        <v>748503.18</v>
      </c>
      <c r="M421" s="233">
        <v>412993.97</v>
      </c>
      <c r="N421" s="233">
        <v>-152045.78</v>
      </c>
      <c r="O421" s="233">
        <v>2430436.5</v>
      </c>
      <c r="P421" s="233">
        <v>1968753.52</v>
      </c>
      <c r="Q421" s="234">
        <v>1453515.28</v>
      </c>
      <c r="R421" s="234">
        <v>1020306.84</v>
      </c>
      <c r="S421" s="234">
        <v>610233.43999999994</v>
      </c>
      <c r="T421" s="234">
        <v>317341.21999999997</v>
      </c>
      <c r="U421" s="234">
        <v>168012.98</v>
      </c>
      <c r="V421" s="234">
        <v>50484.81</v>
      </c>
      <c r="W421" s="234">
        <v>-48951.5</v>
      </c>
      <c r="X421" s="234">
        <v>-132100.17000000001</v>
      </c>
      <c r="Y421" s="234">
        <v>-217246.8</v>
      </c>
      <c r="Z421" s="234"/>
      <c r="AA421" s="234"/>
      <c r="AB421" s="234"/>
      <c r="AC421" s="231">
        <v>-217246.8</v>
      </c>
    </row>
    <row r="422" spans="1:29" ht="15.75" thickBot="1" x14ac:dyDescent="0.3">
      <c r="A422" s="220" t="str">
        <f t="shared" si="6"/>
        <v>186272</v>
      </c>
      <c r="B422" s="239" t="s">
        <v>694</v>
      </c>
      <c r="C422" s="240" t="s">
        <v>695</v>
      </c>
      <c r="D422" s="87" t="s">
        <v>4</v>
      </c>
      <c r="E422" s="237">
        <v>-14825.61</v>
      </c>
      <c r="F422" s="237">
        <v>-17409.97</v>
      </c>
      <c r="G422" s="237">
        <v>-19038.759999999998</v>
      </c>
      <c r="H422" s="237">
        <v>-19794.16</v>
      </c>
      <c r="I422" s="237">
        <v>-20144.38</v>
      </c>
      <c r="J422" s="237">
        <v>-20637.32</v>
      </c>
      <c r="K422" s="237">
        <v>-21173.03</v>
      </c>
      <c r="L422" s="237">
        <v>-21553.72</v>
      </c>
      <c r="M422" s="237">
        <v>0</v>
      </c>
      <c r="N422" s="237">
        <v>0</v>
      </c>
      <c r="O422" s="237">
        <v>0</v>
      </c>
      <c r="P422" s="237">
        <v>0</v>
      </c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8"/>
      <c r="AB422" s="238"/>
      <c r="AC422" s="231"/>
    </row>
    <row r="423" spans="1:29" ht="15.75" thickBot="1" x14ac:dyDescent="0.3">
      <c r="A423" s="220" t="str">
        <f t="shared" si="6"/>
        <v>186273</v>
      </c>
      <c r="B423" s="239" t="s">
        <v>1491</v>
      </c>
      <c r="C423" s="240" t="s">
        <v>1492</v>
      </c>
      <c r="D423" s="87" t="s">
        <v>4</v>
      </c>
      <c r="E423" s="233">
        <v>0</v>
      </c>
      <c r="F423" s="233">
        <v>0</v>
      </c>
      <c r="G423" s="233">
        <v>0</v>
      </c>
      <c r="H423" s="233">
        <v>0</v>
      </c>
      <c r="I423" s="233">
        <v>0</v>
      </c>
      <c r="J423" s="233">
        <v>0</v>
      </c>
      <c r="K423" s="233">
        <v>0</v>
      </c>
      <c r="L423" s="233">
        <v>0</v>
      </c>
      <c r="M423" s="233">
        <v>0</v>
      </c>
      <c r="N423" s="233">
        <v>0</v>
      </c>
      <c r="O423" s="233">
        <v>0</v>
      </c>
      <c r="P423" s="233">
        <v>0</v>
      </c>
      <c r="Q423" s="234"/>
      <c r="R423" s="234"/>
      <c r="S423" s="234"/>
      <c r="T423" s="234"/>
      <c r="U423" s="234"/>
      <c r="V423" s="234"/>
      <c r="W423" s="234"/>
      <c r="X423" s="234"/>
      <c r="Y423" s="234"/>
      <c r="Z423" s="234"/>
      <c r="AA423" s="234"/>
      <c r="AB423" s="234"/>
      <c r="AC423" s="231"/>
    </row>
    <row r="424" spans="1:29" ht="15.75" thickBot="1" x14ac:dyDescent="0.3">
      <c r="A424" s="220" t="str">
        <f t="shared" si="6"/>
        <v>186274</v>
      </c>
      <c r="B424" s="239" t="s">
        <v>697</v>
      </c>
      <c r="C424" s="240" t="s">
        <v>698</v>
      </c>
      <c r="D424" s="87" t="s">
        <v>4</v>
      </c>
      <c r="E424" s="237">
        <v>-173815.93</v>
      </c>
      <c r="F424" s="237">
        <v>-142965.70000000001</v>
      </c>
      <c r="G424" s="237">
        <v>-114424.91</v>
      </c>
      <c r="H424" s="237">
        <v>-90938.6</v>
      </c>
      <c r="I424" s="237">
        <v>-73142.09</v>
      </c>
      <c r="J424" s="237">
        <v>-58790.45</v>
      </c>
      <c r="K424" s="237">
        <v>-45970.239999999998</v>
      </c>
      <c r="L424" s="237">
        <v>-33220.050000000003</v>
      </c>
      <c r="M424" s="237">
        <v>-20134.52</v>
      </c>
      <c r="N424" s="237">
        <v>0.01</v>
      </c>
      <c r="O424" s="237">
        <v>-314481.88</v>
      </c>
      <c r="P424" s="237">
        <v>-266576.75</v>
      </c>
      <c r="Q424" s="238">
        <v>-219999.06</v>
      </c>
      <c r="R424" s="238">
        <v>-180934.22</v>
      </c>
      <c r="S424" s="238">
        <v>-144053.32</v>
      </c>
      <c r="T424" s="238">
        <v>-114759.26</v>
      </c>
      <c r="U424" s="238">
        <v>-92398.24</v>
      </c>
      <c r="V424" s="238">
        <v>-74321.740000000005</v>
      </c>
      <c r="W424" s="238">
        <v>-58219.44</v>
      </c>
      <c r="X424" s="238">
        <v>-42192.46</v>
      </c>
      <c r="Y424" s="238">
        <v>-25618.1</v>
      </c>
      <c r="Z424" s="238"/>
      <c r="AA424" s="238"/>
      <c r="AB424" s="238"/>
      <c r="AC424" s="231">
        <v>-25618.1</v>
      </c>
    </row>
    <row r="425" spans="1:29" ht="15.75" thickBot="1" x14ac:dyDescent="0.3">
      <c r="A425" s="220" t="str">
        <f t="shared" si="6"/>
        <v>186275</v>
      </c>
      <c r="B425" s="239" t="s">
        <v>700</v>
      </c>
      <c r="C425" s="240" t="s">
        <v>701</v>
      </c>
      <c r="D425" s="87" t="s">
        <v>4</v>
      </c>
      <c r="E425" s="233">
        <v>-1043503.09</v>
      </c>
      <c r="F425" s="233">
        <v>-1900424.84</v>
      </c>
      <c r="G425" s="233">
        <v>-1725602.19</v>
      </c>
      <c r="H425" s="233">
        <v>-2935762.48</v>
      </c>
      <c r="I425" s="233">
        <v>-1310194.17</v>
      </c>
      <c r="J425" s="233">
        <v>-507697</v>
      </c>
      <c r="K425" s="233">
        <v>-385346.66</v>
      </c>
      <c r="L425" s="233">
        <v>-372754.45</v>
      </c>
      <c r="M425" s="233">
        <v>-1413615.95</v>
      </c>
      <c r="N425" s="233">
        <v>-7148442.7599999998</v>
      </c>
      <c r="O425" s="233">
        <v>-6642021.3499999996</v>
      </c>
      <c r="P425" s="233">
        <v>-5660938.5099999998</v>
      </c>
      <c r="Q425" s="234">
        <v>-8714586.4399999995</v>
      </c>
      <c r="R425" s="234">
        <v>-10255516.609999999</v>
      </c>
      <c r="S425" s="234">
        <v>-9697594.8800000008</v>
      </c>
      <c r="T425" s="234">
        <v>-9766564.4199999999</v>
      </c>
      <c r="U425" s="234">
        <v>-9133928.8800000008</v>
      </c>
      <c r="V425" s="234">
        <v>-9797906.3300000001</v>
      </c>
      <c r="W425" s="234">
        <v>-10379790.060000001</v>
      </c>
      <c r="X425" s="234">
        <v>-10540066.109999999</v>
      </c>
      <c r="Y425" s="234">
        <v>-10590099.689999999</v>
      </c>
      <c r="Z425" s="234"/>
      <c r="AA425" s="234"/>
      <c r="AB425" s="234"/>
      <c r="AC425" s="231">
        <v>-10590099.689999999</v>
      </c>
    </row>
    <row r="426" spans="1:29" ht="15.75" thickBot="1" x14ac:dyDescent="0.3">
      <c r="A426" s="220" t="str">
        <f t="shared" si="6"/>
        <v>186276</v>
      </c>
      <c r="B426" s="239" t="s">
        <v>703</v>
      </c>
      <c r="C426" s="240" t="s">
        <v>704</v>
      </c>
      <c r="D426" s="87" t="s">
        <v>4</v>
      </c>
      <c r="E426" s="237">
        <v>101125</v>
      </c>
      <c r="F426" s="237">
        <v>101125</v>
      </c>
      <c r="G426" s="237">
        <v>101125</v>
      </c>
      <c r="H426" s="237">
        <v>101125</v>
      </c>
      <c r="I426" s="237">
        <v>101125</v>
      </c>
      <c r="J426" s="237">
        <v>101125</v>
      </c>
      <c r="K426" s="237">
        <v>101125</v>
      </c>
      <c r="L426" s="237">
        <v>101125</v>
      </c>
      <c r="M426" s="237">
        <v>101125</v>
      </c>
      <c r="N426" s="237">
        <v>101125</v>
      </c>
      <c r="O426" s="237">
        <v>0</v>
      </c>
      <c r="P426" s="237">
        <v>0</v>
      </c>
      <c r="Q426" s="238">
        <v>101125</v>
      </c>
      <c r="R426" s="238">
        <v>101125</v>
      </c>
      <c r="S426" s="238">
        <v>101125</v>
      </c>
      <c r="T426" s="238">
        <v>101125</v>
      </c>
      <c r="U426" s="238">
        <v>101125</v>
      </c>
      <c r="V426" s="238">
        <v>101125</v>
      </c>
      <c r="W426" s="238">
        <v>101125</v>
      </c>
      <c r="X426" s="238">
        <v>101125</v>
      </c>
      <c r="Y426" s="238">
        <v>101125</v>
      </c>
      <c r="Z426" s="238"/>
      <c r="AA426" s="238"/>
      <c r="AB426" s="238"/>
      <c r="AC426" s="231">
        <v>101125</v>
      </c>
    </row>
    <row r="427" spans="1:29" ht="15.75" thickBot="1" x14ac:dyDescent="0.3">
      <c r="A427" s="220" t="str">
        <f t="shared" si="6"/>
        <v>186277</v>
      </c>
      <c r="B427" s="239" t="s">
        <v>706</v>
      </c>
      <c r="C427" s="240" t="s">
        <v>707</v>
      </c>
      <c r="D427" s="87" t="s">
        <v>4</v>
      </c>
      <c r="E427" s="233">
        <v>-1802830.66</v>
      </c>
      <c r="F427" s="233">
        <v>-1344950.17</v>
      </c>
      <c r="G427" s="233">
        <v>-873809.03</v>
      </c>
      <c r="H427" s="233">
        <v>-624944.84</v>
      </c>
      <c r="I427" s="233">
        <v>-478428.85</v>
      </c>
      <c r="J427" s="233">
        <v>-385013.74</v>
      </c>
      <c r="K427" s="233">
        <v>-315816.05</v>
      </c>
      <c r="L427" s="233">
        <v>-259620.3</v>
      </c>
      <c r="M427" s="233">
        <v>-198731.69</v>
      </c>
      <c r="N427" s="233">
        <v>-49893.96</v>
      </c>
      <c r="O427" s="233">
        <v>-389445.36</v>
      </c>
      <c r="P427" s="233">
        <v>-307643.88</v>
      </c>
      <c r="Q427" s="234">
        <v>-218725.67</v>
      </c>
      <c r="R427" s="234">
        <v>-144750.46</v>
      </c>
      <c r="S427" s="234">
        <v>-73871.25</v>
      </c>
      <c r="T427" s="234">
        <v>-18277.77</v>
      </c>
      <c r="U427" s="234">
        <v>11542.53</v>
      </c>
      <c r="V427" s="234">
        <v>34049.4</v>
      </c>
      <c r="W427" s="234">
        <v>49960.95</v>
      </c>
      <c r="X427" s="234">
        <v>61819.15</v>
      </c>
      <c r="Y427" s="234">
        <v>74228.72</v>
      </c>
      <c r="Z427" s="234"/>
      <c r="AA427" s="234"/>
      <c r="AB427" s="234"/>
      <c r="AC427" s="231">
        <v>74228.72</v>
      </c>
    </row>
    <row r="428" spans="1:29" ht="15.75" thickBot="1" x14ac:dyDescent="0.3">
      <c r="A428" s="220" t="str">
        <f t="shared" si="6"/>
        <v>186278</v>
      </c>
      <c r="B428" s="239" t="s">
        <v>709</v>
      </c>
      <c r="C428" s="240" t="s">
        <v>710</v>
      </c>
      <c r="D428" s="87" t="s">
        <v>4</v>
      </c>
      <c r="E428" s="237">
        <v>6600.3</v>
      </c>
      <c r="F428" s="237">
        <v>6600.3</v>
      </c>
      <c r="G428" s="237">
        <v>6600.3</v>
      </c>
      <c r="H428" s="237">
        <v>30175.919999999998</v>
      </c>
      <c r="I428" s="237">
        <v>30175.919999999998</v>
      </c>
      <c r="J428" s="237">
        <v>30175.919999999998</v>
      </c>
      <c r="K428" s="237">
        <v>30175.919999999998</v>
      </c>
      <c r="L428" s="237">
        <v>30175.919999999998</v>
      </c>
      <c r="M428" s="237">
        <v>30175.919999999998</v>
      </c>
      <c r="N428" s="237">
        <v>40377.99</v>
      </c>
      <c r="O428" s="237">
        <v>10202.07</v>
      </c>
      <c r="P428" s="237">
        <v>10202.07</v>
      </c>
      <c r="Q428" s="238">
        <v>10202.07</v>
      </c>
      <c r="R428" s="238">
        <v>10202.07</v>
      </c>
      <c r="S428" s="238">
        <v>10202.07</v>
      </c>
      <c r="T428" s="238">
        <v>14652.4</v>
      </c>
      <c r="U428" s="238">
        <v>14652.4</v>
      </c>
      <c r="V428" s="238">
        <v>14652.4</v>
      </c>
      <c r="W428" s="238">
        <v>14652.4</v>
      </c>
      <c r="X428" s="238">
        <v>14652.4</v>
      </c>
      <c r="Y428" s="238">
        <v>14652.4</v>
      </c>
      <c r="Z428" s="238"/>
      <c r="AA428" s="238"/>
      <c r="AB428" s="238"/>
      <c r="AC428" s="231">
        <v>14652.4</v>
      </c>
    </row>
    <row r="429" spans="1:29" ht="15.75" thickBot="1" x14ac:dyDescent="0.3">
      <c r="A429" s="220" t="str">
        <f t="shared" si="6"/>
        <v>186279</v>
      </c>
      <c r="B429" s="239" t="s">
        <v>3195</v>
      </c>
      <c r="C429" s="240" t="s">
        <v>3196</v>
      </c>
      <c r="D429" s="87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4"/>
      <c r="R429" s="234"/>
      <c r="S429" s="234"/>
      <c r="T429" s="234"/>
      <c r="U429" s="234"/>
      <c r="V429" s="234"/>
      <c r="W429" s="234"/>
      <c r="X429" s="234"/>
      <c r="Y429" s="234"/>
      <c r="Z429" s="234"/>
      <c r="AA429" s="234"/>
      <c r="AB429" s="234"/>
      <c r="AC429" s="231"/>
    </row>
    <row r="430" spans="1:29" ht="15.75" thickBot="1" x14ac:dyDescent="0.3">
      <c r="A430" s="220" t="str">
        <f t="shared" si="6"/>
        <v>186280</v>
      </c>
      <c r="B430" s="239" t="s">
        <v>712</v>
      </c>
      <c r="C430" s="240" t="s">
        <v>713</v>
      </c>
      <c r="D430" s="87" t="s">
        <v>4</v>
      </c>
      <c r="E430" s="237">
        <v>-613334.5</v>
      </c>
      <c r="F430" s="237">
        <v>-614467.79</v>
      </c>
      <c r="G430" s="237">
        <v>-624317.49</v>
      </c>
      <c r="H430" s="237">
        <v>-625814.24</v>
      </c>
      <c r="I430" s="237">
        <v>-633295.24</v>
      </c>
      <c r="J430" s="237">
        <v>-640451.6</v>
      </c>
      <c r="K430" s="237">
        <v>-643205.02</v>
      </c>
      <c r="L430" s="237">
        <v>-644662.43999999994</v>
      </c>
      <c r="M430" s="237">
        <v>-645984.02</v>
      </c>
      <c r="N430" s="237">
        <v>-662953.46</v>
      </c>
      <c r="O430" s="237">
        <v>-664210.84</v>
      </c>
      <c r="P430" s="237">
        <v>-682145.62</v>
      </c>
      <c r="Q430" s="238">
        <v>-689755.32</v>
      </c>
      <c r="R430" s="238">
        <v>-690748.88</v>
      </c>
      <c r="S430" s="238">
        <v>-701777.3</v>
      </c>
      <c r="T430" s="238">
        <v>-704002.24</v>
      </c>
      <c r="U430" s="238">
        <v>-706855.53</v>
      </c>
      <c r="V430" s="238">
        <v>-742892.64</v>
      </c>
      <c r="W430" s="238">
        <v>-803747.18</v>
      </c>
      <c r="X430" s="238">
        <v>-813177.09</v>
      </c>
      <c r="Y430" s="238">
        <v>-912059</v>
      </c>
      <c r="Z430" s="238"/>
      <c r="AA430" s="238"/>
      <c r="AB430" s="238"/>
      <c r="AC430" s="231">
        <v>-912059</v>
      </c>
    </row>
    <row r="431" spans="1:29" ht="15.75" thickBot="1" x14ac:dyDescent="0.3">
      <c r="A431" s="220" t="str">
        <f t="shared" si="6"/>
        <v>186281</v>
      </c>
      <c r="B431" s="239" t="s">
        <v>715</v>
      </c>
      <c r="C431" s="240" t="s">
        <v>716</v>
      </c>
      <c r="D431" s="87" t="s">
        <v>4</v>
      </c>
      <c r="E431" s="233">
        <v>613334.5</v>
      </c>
      <c r="F431" s="233">
        <v>614467.79</v>
      </c>
      <c r="G431" s="233">
        <v>624317.49</v>
      </c>
      <c r="H431" s="233">
        <v>625814.24</v>
      </c>
      <c r="I431" s="233">
        <v>633295.24</v>
      </c>
      <c r="J431" s="233">
        <v>640451.6</v>
      </c>
      <c r="K431" s="233">
        <v>643205.02</v>
      </c>
      <c r="L431" s="233">
        <v>644662.43999999994</v>
      </c>
      <c r="M431" s="233">
        <v>645984.02</v>
      </c>
      <c r="N431" s="233">
        <v>662953.46</v>
      </c>
      <c r="O431" s="233">
        <v>664210.84</v>
      </c>
      <c r="P431" s="233">
        <v>682145.62</v>
      </c>
      <c r="Q431" s="234">
        <v>689755.32</v>
      </c>
      <c r="R431" s="234">
        <v>690748.88</v>
      </c>
      <c r="S431" s="234">
        <v>701777.3</v>
      </c>
      <c r="T431" s="234">
        <v>704002.24</v>
      </c>
      <c r="U431" s="234">
        <v>706855.53</v>
      </c>
      <c r="V431" s="234">
        <v>742892.64</v>
      </c>
      <c r="W431" s="234">
        <v>803747.18</v>
      </c>
      <c r="X431" s="234">
        <v>813177.09</v>
      </c>
      <c r="Y431" s="234">
        <v>912059</v>
      </c>
      <c r="Z431" s="234"/>
      <c r="AA431" s="234"/>
      <c r="AB431" s="234"/>
      <c r="AC431" s="231">
        <v>912059</v>
      </c>
    </row>
    <row r="432" spans="1:29" ht="15.75" thickBot="1" x14ac:dyDescent="0.3">
      <c r="A432" s="220" t="str">
        <f t="shared" si="6"/>
        <v>186282</v>
      </c>
      <c r="B432" s="239" t="s">
        <v>718</v>
      </c>
      <c r="C432" s="240" t="s">
        <v>719</v>
      </c>
      <c r="D432" s="87" t="s">
        <v>4</v>
      </c>
      <c r="E432" s="237">
        <v>-10564829.630000001</v>
      </c>
      <c r="F432" s="237">
        <v>-10597844.720000001</v>
      </c>
      <c r="G432" s="237">
        <v>-10630962.98</v>
      </c>
      <c r="H432" s="237">
        <v>-10664184.74</v>
      </c>
      <c r="I432" s="237">
        <v>-10697510.32</v>
      </c>
      <c r="J432" s="237">
        <v>-10730940.039999999</v>
      </c>
      <c r="K432" s="237">
        <v>-10764474.23</v>
      </c>
      <c r="L432" s="237">
        <v>-10798113.210000001</v>
      </c>
      <c r="M432" s="237">
        <v>-8069625.96</v>
      </c>
      <c r="N432" s="237">
        <v>-8094843.54</v>
      </c>
      <c r="O432" s="237">
        <v>-8120139.9299999997</v>
      </c>
      <c r="P432" s="237">
        <v>-8145515.3700000001</v>
      </c>
      <c r="Q432" s="238">
        <v>-8163707.0199999996</v>
      </c>
      <c r="R432" s="238">
        <v>-8181939.2999999998</v>
      </c>
      <c r="S432" s="238">
        <v>-8200212.2999999998</v>
      </c>
      <c r="T432" s="238">
        <v>-8218526.1100000003</v>
      </c>
      <c r="U432" s="238">
        <v>-8236880.8200000003</v>
      </c>
      <c r="V432" s="238">
        <v>-8255276.5199999996</v>
      </c>
      <c r="W432" s="238">
        <v>-8273713.2999999998</v>
      </c>
      <c r="X432" s="238">
        <v>-8292191.2599999998</v>
      </c>
      <c r="Y432" s="238">
        <v>-3523214.83</v>
      </c>
      <c r="Z432" s="238"/>
      <c r="AA432" s="238"/>
      <c r="AB432" s="238"/>
      <c r="AC432" s="231">
        <v>-3523214.83</v>
      </c>
    </row>
    <row r="433" spans="1:29" ht="15.75" thickBot="1" x14ac:dyDescent="0.3">
      <c r="A433" s="220" t="str">
        <f t="shared" si="6"/>
        <v>186284</v>
      </c>
      <c r="B433" s="239" t="s">
        <v>721</v>
      </c>
      <c r="C433" s="240" t="s">
        <v>722</v>
      </c>
      <c r="D433" s="87" t="s">
        <v>4</v>
      </c>
      <c r="E433" s="233">
        <v>147703.47</v>
      </c>
      <c r="F433" s="233">
        <v>147703.47</v>
      </c>
      <c r="G433" s="233">
        <v>183503.47</v>
      </c>
      <c r="H433" s="233">
        <v>204519.47</v>
      </c>
      <c r="I433" s="233">
        <v>204519.47</v>
      </c>
      <c r="J433" s="233">
        <v>204519.47</v>
      </c>
      <c r="K433" s="233">
        <v>204519.47</v>
      </c>
      <c r="L433" s="233">
        <v>204519.47</v>
      </c>
      <c r="M433" s="233">
        <v>204519.47</v>
      </c>
      <c r="N433" s="233">
        <v>213288.17</v>
      </c>
      <c r="O433" s="233">
        <v>8768.7000000000007</v>
      </c>
      <c r="P433" s="233">
        <v>8768.7000000000007</v>
      </c>
      <c r="Q433" s="234">
        <v>8768.7000000000007</v>
      </c>
      <c r="R433" s="234">
        <v>8768.7000000000007</v>
      </c>
      <c r="S433" s="234">
        <v>8768.7000000000007</v>
      </c>
      <c r="T433" s="241">
        <v>8768.7000000000007</v>
      </c>
      <c r="U433" s="241">
        <v>8768.7000000000007</v>
      </c>
      <c r="V433" s="241">
        <v>8768.7000000000007</v>
      </c>
      <c r="W433" s="234">
        <v>59463.7</v>
      </c>
      <c r="X433" s="234">
        <v>73477.7</v>
      </c>
      <c r="Y433" s="234">
        <v>73477.7</v>
      </c>
      <c r="Z433" s="234"/>
      <c r="AA433" s="234"/>
      <c r="AB433" s="234"/>
      <c r="AC433" s="231">
        <v>73477.7</v>
      </c>
    </row>
    <row r="434" spans="1:29" ht="15.75" thickBot="1" x14ac:dyDescent="0.3">
      <c r="A434" s="220" t="str">
        <f t="shared" si="6"/>
        <v>186285</v>
      </c>
      <c r="B434" s="239" t="s">
        <v>724</v>
      </c>
      <c r="C434" s="240" t="s">
        <v>725</v>
      </c>
      <c r="D434" s="87" t="s">
        <v>4</v>
      </c>
      <c r="E434" s="237">
        <v>79194.75</v>
      </c>
      <c r="F434" s="237">
        <v>79194.75</v>
      </c>
      <c r="G434" s="237">
        <v>79194.75</v>
      </c>
      <c r="H434" s="237">
        <v>79194.75</v>
      </c>
      <c r="I434" s="237">
        <v>79194.75</v>
      </c>
      <c r="J434" s="237">
        <v>79194.75</v>
      </c>
      <c r="K434" s="237">
        <v>79194.75</v>
      </c>
      <c r="L434" s="237">
        <v>79194.75</v>
      </c>
      <c r="M434" s="237">
        <v>79194.75</v>
      </c>
      <c r="N434" s="237">
        <v>79194.75</v>
      </c>
      <c r="O434" s="237">
        <v>79194.75</v>
      </c>
      <c r="P434" s="237">
        <v>79194.75</v>
      </c>
      <c r="Q434" s="238">
        <v>79194.75</v>
      </c>
      <c r="R434" s="238">
        <v>79194.75</v>
      </c>
      <c r="S434" s="238">
        <v>79194.75</v>
      </c>
      <c r="T434" s="238">
        <v>79194.75</v>
      </c>
      <c r="U434" s="238">
        <v>79194.75</v>
      </c>
      <c r="V434" s="238">
        <v>79194.75</v>
      </c>
      <c r="W434" s="238">
        <v>79194.75</v>
      </c>
      <c r="X434" s="238">
        <v>79194.75</v>
      </c>
      <c r="Y434" s="238">
        <v>79194.75</v>
      </c>
      <c r="Z434" s="238"/>
      <c r="AA434" s="238"/>
      <c r="AB434" s="238"/>
      <c r="AC434" s="231">
        <v>79194.75</v>
      </c>
    </row>
    <row r="435" spans="1:29" ht="15.75" thickBot="1" x14ac:dyDescent="0.3">
      <c r="A435" s="220" t="str">
        <f t="shared" si="6"/>
        <v>186286</v>
      </c>
      <c r="B435" s="239" t="s">
        <v>727</v>
      </c>
      <c r="C435" s="240" t="s">
        <v>728</v>
      </c>
      <c r="D435" s="87" t="s">
        <v>4</v>
      </c>
      <c r="E435" s="237">
        <v>85795.24</v>
      </c>
      <c r="F435" s="237">
        <v>63779.61</v>
      </c>
      <c r="G435" s="237">
        <v>41126.449999999997</v>
      </c>
      <c r="H435" s="237">
        <v>29159.67</v>
      </c>
      <c r="I435" s="237">
        <v>22113.48</v>
      </c>
      <c r="J435" s="237">
        <v>17620.2</v>
      </c>
      <c r="K435" s="237">
        <v>14291.22</v>
      </c>
      <c r="L435" s="237">
        <v>11587.33</v>
      </c>
      <c r="M435" s="237">
        <v>8657.82</v>
      </c>
      <c r="N435" s="237">
        <v>1499.97</v>
      </c>
      <c r="O435" s="237">
        <v>178346.58</v>
      </c>
      <c r="P435" s="237">
        <v>149254.13</v>
      </c>
      <c r="Q435" s="238">
        <v>117620.36</v>
      </c>
      <c r="R435" s="238">
        <v>91323.76</v>
      </c>
      <c r="S435" s="238">
        <v>66133.259999999995</v>
      </c>
      <c r="T435" s="241">
        <v>46402.34</v>
      </c>
      <c r="U435" s="241">
        <v>35876.51</v>
      </c>
      <c r="V435" s="241">
        <v>27963.01</v>
      </c>
      <c r="W435" s="238">
        <v>22405.37</v>
      </c>
      <c r="X435" s="238">
        <v>18295.740000000002</v>
      </c>
      <c r="Y435" s="238">
        <v>13989.58</v>
      </c>
      <c r="Z435" s="238"/>
      <c r="AA435" s="238"/>
      <c r="AB435" s="238"/>
      <c r="AC435" s="231">
        <v>13989.58</v>
      </c>
    </row>
    <row r="436" spans="1:29" ht="15.75" thickBot="1" x14ac:dyDescent="0.3">
      <c r="A436" s="220" t="str">
        <f t="shared" si="6"/>
        <v>186287</v>
      </c>
      <c r="B436" s="239" t="s">
        <v>730</v>
      </c>
      <c r="C436" s="240" t="s">
        <v>731</v>
      </c>
      <c r="D436" s="87" t="s">
        <v>4</v>
      </c>
      <c r="E436" s="233">
        <v>-79194.75</v>
      </c>
      <c r="F436" s="233">
        <v>-79194.75</v>
      </c>
      <c r="G436" s="233">
        <v>-79194.75</v>
      </c>
      <c r="H436" s="233">
        <v>-79194.75</v>
      </c>
      <c r="I436" s="233">
        <v>-79194.75</v>
      </c>
      <c r="J436" s="233">
        <v>-79194.75</v>
      </c>
      <c r="K436" s="233">
        <v>-79194.75</v>
      </c>
      <c r="L436" s="233">
        <v>-79194.75</v>
      </c>
      <c r="M436" s="233">
        <v>-79194.75</v>
      </c>
      <c r="N436" s="233">
        <v>-79194.75</v>
      </c>
      <c r="O436" s="233">
        <v>-79194.75</v>
      </c>
      <c r="P436" s="233">
        <v>-79194.75</v>
      </c>
      <c r="Q436" s="234">
        <v>-79194.75</v>
      </c>
      <c r="R436" s="234">
        <v>-79194.75</v>
      </c>
      <c r="S436" s="234">
        <v>-79194.75</v>
      </c>
      <c r="T436" s="238">
        <v>-79194.75</v>
      </c>
      <c r="U436" s="238">
        <v>-79194.75</v>
      </c>
      <c r="V436" s="238">
        <v>-79194.75</v>
      </c>
      <c r="W436" s="234">
        <v>-79194.75</v>
      </c>
      <c r="X436" s="234">
        <v>-79194.75</v>
      </c>
      <c r="Y436" s="234">
        <v>-79194.75</v>
      </c>
      <c r="Z436" s="234"/>
      <c r="AA436" s="234"/>
      <c r="AB436" s="234"/>
      <c r="AC436" s="231">
        <v>-79194.75</v>
      </c>
    </row>
    <row r="437" spans="1:29" ht="15.75" thickBot="1" x14ac:dyDescent="0.3">
      <c r="A437" s="220" t="str">
        <f t="shared" si="6"/>
        <v>186288</v>
      </c>
      <c r="B437" s="239" t="s">
        <v>733</v>
      </c>
      <c r="C437" s="240" t="s">
        <v>734</v>
      </c>
      <c r="D437" s="87" t="s">
        <v>4</v>
      </c>
      <c r="E437" s="237">
        <v>57447.83</v>
      </c>
      <c r="F437" s="237">
        <v>51574.3</v>
      </c>
      <c r="G437" s="237">
        <v>45502.36</v>
      </c>
      <c r="H437" s="237">
        <v>39777.57</v>
      </c>
      <c r="I437" s="237">
        <v>34403.980000000003</v>
      </c>
      <c r="J437" s="237">
        <v>29465.79</v>
      </c>
      <c r="K437" s="237">
        <v>24267.87</v>
      </c>
      <c r="L437" s="237">
        <v>18940.02</v>
      </c>
      <c r="M437" s="237">
        <v>13601.88</v>
      </c>
      <c r="N437" s="237">
        <v>7221.31</v>
      </c>
      <c r="O437" s="237">
        <v>138898.71</v>
      </c>
      <c r="P437" s="237">
        <v>125813.66</v>
      </c>
      <c r="Q437" s="238">
        <v>112108.9</v>
      </c>
      <c r="R437" s="238">
        <v>99350.31</v>
      </c>
      <c r="S437" s="238">
        <v>85692.38</v>
      </c>
      <c r="T437" s="234">
        <v>73991.47</v>
      </c>
      <c r="U437" s="234">
        <v>63339.75</v>
      </c>
      <c r="V437" s="234">
        <v>52462.29</v>
      </c>
      <c r="W437" s="238">
        <v>41725.040000000001</v>
      </c>
      <c r="X437" s="238">
        <v>30559</v>
      </c>
      <c r="Y437" s="238">
        <v>20516.48</v>
      </c>
      <c r="Z437" s="238"/>
      <c r="AA437" s="238"/>
      <c r="AB437" s="238"/>
      <c r="AC437" s="231">
        <v>20516.48</v>
      </c>
    </row>
    <row r="438" spans="1:29" ht="15.75" thickBot="1" x14ac:dyDescent="0.3">
      <c r="A438" s="220" t="str">
        <f t="shared" si="6"/>
        <v>186290</v>
      </c>
      <c r="B438" s="239" t="s">
        <v>3197</v>
      </c>
      <c r="C438" s="240" t="s">
        <v>3198</v>
      </c>
      <c r="D438" s="87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4"/>
      <c r="R438" s="234"/>
      <c r="S438" s="234"/>
      <c r="T438" s="238"/>
      <c r="U438" s="238"/>
      <c r="V438" s="238"/>
      <c r="W438" s="234"/>
      <c r="X438" s="234"/>
      <c r="Y438" s="234"/>
      <c r="Z438" s="234"/>
      <c r="AA438" s="234"/>
      <c r="AB438" s="234"/>
      <c r="AC438" s="231"/>
    </row>
    <row r="439" spans="1:29" ht="15.75" thickBot="1" x14ac:dyDescent="0.3">
      <c r="A439" s="220" t="str">
        <f t="shared" si="6"/>
        <v>186292</v>
      </c>
      <c r="B439" s="239" t="s">
        <v>3199</v>
      </c>
      <c r="C439" s="240" t="s">
        <v>3200</v>
      </c>
      <c r="D439" s="87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4"/>
      <c r="R439" s="234"/>
      <c r="S439" s="234"/>
      <c r="T439" s="234"/>
      <c r="U439" s="234"/>
      <c r="V439" s="234"/>
      <c r="W439" s="234"/>
      <c r="X439" s="234"/>
      <c r="Y439" s="234"/>
      <c r="Z439" s="234"/>
      <c r="AA439" s="234"/>
      <c r="AB439" s="234"/>
      <c r="AC439" s="231"/>
    </row>
    <row r="440" spans="1:29" ht="15.75" thickBot="1" x14ac:dyDescent="0.3">
      <c r="A440" s="220" t="str">
        <f t="shared" si="6"/>
        <v>186301</v>
      </c>
      <c r="B440" s="239" t="s">
        <v>3201</v>
      </c>
      <c r="C440" s="240" t="s">
        <v>3202</v>
      </c>
      <c r="D440" s="87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8"/>
      <c r="R440" s="238"/>
      <c r="S440" s="238"/>
      <c r="T440" s="238"/>
      <c r="U440" s="238"/>
      <c r="V440" s="238"/>
      <c r="W440" s="238"/>
      <c r="X440" s="238"/>
      <c r="Y440" s="238"/>
      <c r="Z440" s="238"/>
      <c r="AA440" s="238"/>
      <c r="AB440" s="238"/>
      <c r="AC440" s="231"/>
    </row>
    <row r="441" spans="1:29" ht="15.75" thickBot="1" x14ac:dyDescent="0.3">
      <c r="A441" s="220" t="str">
        <f t="shared" si="6"/>
        <v>186302</v>
      </c>
      <c r="B441" s="239" t="s">
        <v>3203</v>
      </c>
      <c r="C441" s="240" t="s">
        <v>3204</v>
      </c>
      <c r="D441" s="87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4"/>
      <c r="R441" s="234"/>
      <c r="S441" s="234"/>
      <c r="T441" s="234"/>
      <c r="U441" s="234"/>
      <c r="V441" s="234"/>
      <c r="W441" s="234"/>
      <c r="X441" s="234"/>
      <c r="Y441" s="234"/>
      <c r="Z441" s="234"/>
      <c r="AA441" s="234"/>
      <c r="AB441" s="234"/>
      <c r="AC441" s="231"/>
    </row>
    <row r="442" spans="1:29" ht="15.75" thickBot="1" x14ac:dyDescent="0.3">
      <c r="A442" s="220" t="str">
        <f t="shared" si="6"/>
        <v>186304</v>
      </c>
      <c r="B442" s="239" t="s">
        <v>736</v>
      </c>
      <c r="C442" s="240" t="s">
        <v>737</v>
      </c>
      <c r="D442" s="87" t="s">
        <v>4</v>
      </c>
      <c r="E442" s="237">
        <v>0</v>
      </c>
      <c r="F442" s="237">
        <v>0</v>
      </c>
      <c r="G442" s="237">
        <v>0</v>
      </c>
      <c r="H442" s="237">
        <v>0</v>
      </c>
      <c r="I442" s="237">
        <v>0</v>
      </c>
      <c r="J442" s="237">
        <v>0</v>
      </c>
      <c r="K442" s="237">
        <v>0</v>
      </c>
      <c r="L442" s="237">
        <v>0</v>
      </c>
      <c r="M442" s="237">
        <v>0</v>
      </c>
      <c r="N442" s="237">
        <v>0</v>
      </c>
      <c r="O442" s="237">
        <v>0</v>
      </c>
      <c r="P442" s="237">
        <v>0</v>
      </c>
      <c r="Q442" s="238">
        <v>0</v>
      </c>
      <c r="R442" s="238">
        <v>0</v>
      </c>
      <c r="S442" s="238">
        <v>0</v>
      </c>
      <c r="T442" s="238">
        <v>0</v>
      </c>
      <c r="U442" s="238">
        <v>0</v>
      </c>
      <c r="V442" s="238">
        <v>0</v>
      </c>
      <c r="W442" s="238">
        <v>0</v>
      </c>
      <c r="X442" s="238">
        <v>0</v>
      </c>
      <c r="Y442" s="238">
        <v>0</v>
      </c>
      <c r="Z442" s="238"/>
      <c r="AA442" s="238"/>
      <c r="AB442" s="238"/>
      <c r="AC442" s="231">
        <v>0</v>
      </c>
    </row>
    <row r="443" spans="1:29" ht="15.75" thickBot="1" x14ac:dyDescent="0.3">
      <c r="A443" s="220" t="str">
        <f t="shared" si="6"/>
        <v>186306</v>
      </c>
      <c r="B443" s="239" t="s">
        <v>3205</v>
      </c>
      <c r="C443" s="240" t="s">
        <v>3206</v>
      </c>
      <c r="D443" s="87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4"/>
      <c r="R443" s="234"/>
      <c r="S443" s="234"/>
      <c r="T443" s="234"/>
      <c r="U443" s="234"/>
      <c r="V443" s="234"/>
      <c r="W443" s="234"/>
      <c r="X443" s="234"/>
      <c r="Y443" s="234"/>
      <c r="Z443" s="234"/>
      <c r="AA443" s="234"/>
      <c r="AB443" s="234"/>
      <c r="AC443" s="231"/>
    </row>
    <row r="444" spans="1:29" ht="15.75" thickBot="1" x14ac:dyDescent="0.3">
      <c r="A444" s="220" t="str">
        <f t="shared" si="6"/>
        <v>186307</v>
      </c>
      <c r="B444" s="239" t="s">
        <v>3207</v>
      </c>
      <c r="C444" s="240" t="s">
        <v>3208</v>
      </c>
      <c r="D444" s="8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8"/>
      <c r="R444" s="238"/>
      <c r="S444" s="238"/>
      <c r="T444" s="238"/>
      <c r="U444" s="238"/>
      <c r="V444" s="238"/>
      <c r="W444" s="238"/>
      <c r="X444" s="238"/>
      <c r="Y444" s="238"/>
      <c r="Z444" s="238"/>
      <c r="AA444" s="238"/>
      <c r="AB444" s="238"/>
      <c r="AC444" s="231"/>
    </row>
    <row r="445" spans="1:29" ht="15.75" thickBot="1" x14ac:dyDescent="0.3">
      <c r="A445" s="220" t="str">
        <f t="shared" si="6"/>
        <v>186308</v>
      </c>
      <c r="B445" s="239" t="s">
        <v>3209</v>
      </c>
      <c r="C445" s="240" t="s">
        <v>3210</v>
      </c>
      <c r="D445" s="87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4"/>
      <c r="R445" s="234"/>
      <c r="S445" s="234"/>
      <c r="T445" s="234"/>
      <c r="U445" s="234"/>
      <c r="V445" s="234"/>
      <c r="W445" s="234"/>
      <c r="X445" s="234"/>
      <c r="Y445" s="234"/>
      <c r="Z445" s="234"/>
      <c r="AA445" s="234"/>
      <c r="AB445" s="234"/>
      <c r="AC445" s="231"/>
    </row>
    <row r="446" spans="1:29" ht="15.75" thickBot="1" x14ac:dyDescent="0.3">
      <c r="A446" s="220" t="str">
        <f t="shared" si="6"/>
        <v>186309</v>
      </c>
      <c r="B446" s="239" t="s">
        <v>3211</v>
      </c>
      <c r="C446" s="240" t="s">
        <v>3212</v>
      </c>
      <c r="D446" s="8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8"/>
      <c r="AB446" s="238"/>
      <c r="AC446" s="231"/>
    </row>
    <row r="447" spans="1:29" ht="15.75" thickBot="1" x14ac:dyDescent="0.3">
      <c r="A447" s="220" t="str">
        <f t="shared" si="6"/>
        <v>186310</v>
      </c>
      <c r="B447" s="239" t="s">
        <v>739</v>
      </c>
      <c r="C447" s="240" t="s">
        <v>740</v>
      </c>
      <c r="D447" s="87" t="s">
        <v>4</v>
      </c>
      <c r="E447" s="233">
        <v>89018.72</v>
      </c>
      <c r="F447" s="233">
        <v>95782.98</v>
      </c>
      <c r="G447" s="233">
        <v>103970.95</v>
      </c>
      <c r="H447" s="233">
        <v>111881.99</v>
      </c>
      <c r="I447" s="233">
        <v>115106.09</v>
      </c>
      <c r="J447" s="233">
        <v>120293.82</v>
      </c>
      <c r="K447" s="233">
        <v>125590.29</v>
      </c>
      <c r="L447" s="233">
        <v>130673.87</v>
      </c>
      <c r="M447" s="233">
        <v>135478.43</v>
      </c>
      <c r="N447" s="233">
        <v>139219.74</v>
      </c>
      <c r="O447" s="233">
        <v>0</v>
      </c>
      <c r="P447" s="233">
        <v>0</v>
      </c>
      <c r="Q447" s="234">
        <v>0</v>
      </c>
      <c r="R447" s="234">
        <v>0</v>
      </c>
      <c r="S447" s="234">
        <v>0</v>
      </c>
      <c r="T447" s="234">
        <v>0</v>
      </c>
      <c r="U447" s="234">
        <v>0</v>
      </c>
      <c r="V447" s="234">
        <v>0</v>
      </c>
      <c r="W447" s="234">
        <v>0</v>
      </c>
      <c r="X447" s="234">
        <v>1411.55</v>
      </c>
      <c r="Y447" s="234">
        <v>604.95000000000005</v>
      </c>
      <c r="Z447" s="234"/>
      <c r="AA447" s="234"/>
      <c r="AB447" s="234"/>
      <c r="AC447" s="231">
        <v>604.95000000000005</v>
      </c>
    </row>
    <row r="448" spans="1:29" ht="15.75" thickBot="1" x14ac:dyDescent="0.3">
      <c r="A448" s="220" t="str">
        <f t="shared" si="6"/>
        <v>186311</v>
      </c>
      <c r="B448" s="239" t="s">
        <v>742</v>
      </c>
      <c r="C448" s="240" t="s">
        <v>743</v>
      </c>
      <c r="D448" s="87" t="s">
        <v>4</v>
      </c>
      <c r="E448" s="237">
        <v>4899.2700000000004</v>
      </c>
      <c r="F448" s="237">
        <v>4899.2700000000004</v>
      </c>
      <c r="G448" s="237">
        <v>4899.2700000000004</v>
      </c>
      <c r="H448" s="237">
        <v>4899.2700000000004</v>
      </c>
      <c r="I448" s="237">
        <v>4899.2700000000004</v>
      </c>
      <c r="J448" s="237">
        <v>4899.2700000000004</v>
      </c>
      <c r="K448" s="237">
        <v>4899.2700000000004</v>
      </c>
      <c r="L448" s="237">
        <v>4899.2700000000004</v>
      </c>
      <c r="M448" s="237">
        <v>4899.2700000000004</v>
      </c>
      <c r="N448" s="237">
        <v>4899.2700000000004</v>
      </c>
      <c r="O448" s="237">
        <v>4899.2700000000004</v>
      </c>
      <c r="P448" s="237">
        <v>4899.2700000000004</v>
      </c>
      <c r="Q448" s="238">
        <v>4899.2700000000004</v>
      </c>
      <c r="R448" s="238">
        <v>4899.2700000000004</v>
      </c>
      <c r="S448" s="238">
        <v>4899.2700000000004</v>
      </c>
      <c r="T448" s="238">
        <v>4899.2700000000004</v>
      </c>
      <c r="U448" s="238">
        <v>4899.2700000000004</v>
      </c>
      <c r="V448" s="238">
        <v>4899.2700000000004</v>
      </c>
      <c r="W448" s="238">
        <v>4899.2700000000004</v>
      </c>
      <c r="X448" s="238">
        <v>4899.2700000000004</v>
      </c>
      <c r="Y448" s="238">
        <v>4899.2700000000004</v>
      </c>
      <c r="Z448" s="238"/>
      <c r="AA448" s="238"/>
      <c r="AB448" s="238"/>
      <c r="AC448" s="231">
        <v>4899.2700000000004</v>
      </c>
    </row>
    <row r="449" spans="1:29" ht="15.75" thickBot="1" x14ac:dyDescent="0.3">
      <c r="A449" s="220" t="str">
        <f t="shared" si="6"/>
        <v>186312</v>
      </c>
      <c r="B449" s="239" t="s">
        <v>745</v>
      </c>
      <c r="C449" s="240" t="s">
        <v>746</v>
      </c>
      <c r="D449" s="87" t="s">
        <v>4</v>
      </c>
      <c r="E449" s="233">
        <v>2704466.69</v>
      </c>
      <c r="F449" s="233">
        <v>2716140.97</v>
      </c>
      <c r="G449" s="233">
        <v>3575716.9</v>
      </c>
      <c r="H449" s="233">
        <v>3591956.61</v>
      </c>
      <c r="I449" s="233">
        <v>3608270.08</v>
      </c>
      <c r="J449" s="233">
        <v>3670787.41</v>
      </c>
      <c r="K449" s="233">
        <v>4188757.69</v>
      </c>
      <c r="L449" s="233">
        <v>4207956.16</v>
      </c>
      <c r="M449" s="233">
        <v>4273373.3499999996</v>
      </c>
      <c r="N449" s="233">
        <v>5225698.08</v>
      </c>
      <c r="O449" s="233">
        <v>0</v>
      </c>
      <c r="P449" s="233">
        <v>0</v>
      </c>
      <c r="Q449" s="234"/>
      <c r="R449" s="234"/>
      <c r="S449" s="234"/>
      <c r="T449" s="234"/>
      <c r="U449" s="234"/>
      <c r="V449" s="234"/>
      <c r="W449" s="234"/>
      <c r="X449" s="234"/>
      <c r="Y449" s="234"/>
      <c r="Z449" s="234"/>
      <c r="AA449" s="234"/>
      <c r="AB449" s="234"/>
      <c r="AC449" s="231"/>
    </row>
    <row r="450" spans="1:29" ht="15.75" thickBot="1" x14ac:dyDescent="0.3">
      <c r="A450" s="220" t="str">
        <f t="shared" si="6"/>
        <v>186314</v>
      </c>
      <c r="B450" s="239" t="s">
        <v>748</v>
      </c>
      <c r="C450" s="240" t="s">
        <v>749</v>
      </c>
      <c r="D450" s="87" t="s">
        <v>4</v>
      </c>
      <c r="E450" s="237">
        <v>145092.91</v>
      </c>
      <c r="F450" s="237">
        <v>147360.76</v>
      </c>
      <c r="G450" s="237">
        <v>147996.87</v>
      </c>
      <c r="H450" s="237">
        <v>148726.47</v>
      </c>
      <c r="I450" s="237">
        <v>149476.63</v>
      </c>
      <c r="J450" s="237">
        <v>246378.7</v>
      </c>
      <c r="K450" s="237">
        <v>249903.48</v>
      </c>
      <c r="L450" s="237">
        <v>264709.07</v>
      </c>
      <c r="M450" s="237">
        <v>265994.13</v>
      </c>
      <c r="N450" s="237">
        <v>337243.37</v>
      </c>
      <c r="O450" s="237">
        <v>298815.59000000003</v>
      </c>
      <c r="P450" s="237">
        <v>300777.71999999997</v>
      </c>
      <c r="Q450" s="238">
        <v>329223.75</v>
      </c>
      <c r="R450" s="238">
        <v>333741.84000000003</v>
      </c>
      <c r="S450" s="238">
        <v>336258.75</v>
      </c>
      <c r="T450" s="238">
        <v>349282.3</v>
      </c>
      <c r="U450" s="238">
        <v>350783.03</v>
      </c>
      <c r="V450" s="238">
        <v>357038.04</v>
      </c>
      <c r="W450" s="238">
        <v>358324.27</v>
      </c>
      <c r="X450" s="238">
        <v>360104.97</v>
      </c>
      <c r="Y450" s="238">
        <v>370034.94</v>
      </c>
      <c r="Z450" s="238"/>
      <c r="AA450" s="238"/>
      <c r="AB450" s="238"/>
      <c r="AC450" s="231">
        <v>370034.94</v>
      </c>
    </row>
    <row r="451" spans="1:29" ht="15.75" thickBot="1" x14ac:dyDescent="0.3">
      <c r="A451" s="220" t="str">
        <f t="shared" si="6"/>
        <v>186315</v>
      </c>
      <c r="B451" s="239" t="s">
        <v>751</v>
      </c>
      <c r="C451" s="240" t="s">
        <v>752</v>
      </c>
      <c r="D451" s="87" t="s">
        <v>4</v>
      </c>
      <c r="E451" s="233">
        <v>53131.65</v>
      </c>
      <c r="F451" s="233">
        <v>40198.449999999997</v>
      </c>
      <c r="G451" s="233">
        <v>26154.16</v>
      </c>
      <c r="H451" s="233">
        <v>19370.57</v>
      </c>
      <c r="I451" s="233">
        <v>14731.93</v>
      </c>
      <c r="J451" s="233">
        <v>11661.54</v>
      </c>
      <c r="K451" s="233">
        <v>9011.44</v>
      </c>
      <c r="L451" s="233">
        <v>6845.65</v>
      </c>
      <c r="M451" s="233">
        <v>4556.87</v>
      </c>
      <c r="N451" s="233">
        <v>1.74</v>
      </c>
      <c r="O451" s="233">
        <v>92866.240000000005</v>
      </c>
      <c r="P451" s="233">
        <v>78636.070000000007</v>
      </c>
      <c r="Q451" s="234">
        <v>62645.06</v>
      </c>
      <c r="R451" s="234">
        <v>49323.74</v>
      </c>
      <c r="S451" s="234">
        <v>36380.74</v>
      </c>
      <c r="T451" s="241">
        <v>26523.38</v>
      </c>
      <c r="U451" s="241">
        <v>21199.39</v>
      </c>
      <c r="V451" s="241">
        <v>17082.599999999999</v>
      </c>
      <c r="W451" s="234">
        <v>13854.17</v>
      </c>
      <c r="X451" s="234">
        <v>11278.98</v>
      </c>
      <c r="Y451" s="234">
        <v>8560.82</v>
      </c>
      <c r="Z451" s="234"/>
      <c r="AA451" s="234"/>
      <c r="AB451" s="234"/>
      <c r="AC451" s="231">
        <v>8560.82</v>
      </c>
    </row>
    <row r="452" spans="1:29" ht="15.75" thickBot="1" x14ac:dyDescent="0.3">
      <c r="A452" s="220" t="str">
        <f t="shared" si="6"/>
        <v>186316</v>
      </c>
      <c r="B452" s="239" t="s">
        <v>754</v>
      </c>
      <c r="C452" s="240" t="s">
        <v>755</v>
      </c>
      <c r="D452" s="87" t="s">
        <v>4</v>
      </c>
      <c r="E452" s="237">
        <v>1480936.56</v>
      </c>
      <c r="F452" s="237">
        <v>1121249.76</v>
      </c>
      <c r="G452" s="237">
        <v>730692.45</v>
      </c>
      <c r="H452" s="237">
        <v>543372.98</v>
      </c>
      <c r="I452" s="237">
        <v>415729.73</v>
      </c>
      <c r="J452" s="237">
        <v>331915.09000000003</v>
      </c>
      <c r="K452" s="237">
        <v>260046.95</v>
      </c>
      <c r="L452" s="237">
        <v>201851.95</v>
      </c>
      <c r="M452" s="237">
        <v>139516.32999999999</v>
      </c>
      <c r="N452" s="237">
        <v>14344.04</v>
      </c>
      <c r="O452" s="237">
        <v>1310973.29</v>
      </c>
      <c r="P452" s="237">
        <v>1104755.83</v>
      </c>
      <c r="Q452" s="238">
        <v>872774.48</v>
      </c>
      <c r="R452" s="238">
        <v>679972.21</v>
      </c>
      <c r="S452" s="238">
        <v>492790.51</v>
      </c>
      <c r="T452" s="238">
        <v>350487.15</v>
      </c>
      <c r="U452" s="238">
        <v>273994.88</v>
      </c>
      <c r="V452" s="238">
        <v>214981.54</v>
      </c>
      <c r="W452" s="238">
        <v>169098.69</v>
      </c>
      <c r="X452" s="238">
        <v>132745</v>
      </c>
      <c r="Y452" s="238">
        <v>94339.33</v>
      </c>
      <c r="Z452" s="238"/>
      <c r="AA452" s="238"/>
      <c r="AB452" s="238"/>
      <c r="AC452" s="231">
        <v>94339.33</v>
      </c>
    </row>
    <row r="453" spans="1:29" ht="15.75" thickBot="1" x14ac:dyDescent="0.3">
      <c r="A453" s="220" t="str">
        <f t="shared" si="6"/>
        <v>186317</v>
      </c>
      <c r="B453" s="239" t="s">
        <v>2940</v>
      </c>
      <c r="C453" s="240" t="s">
        <v>2941</v>
      </c>
      <c r="D453" s="87" t="s">
        <v>4</v>
      </c>
      <c r="E453" s="237"/>
      <c r="F453" s="237"/>
      <c r="G453" s="237"/>
      <c r="H453" s="237"/>
      <c r="I453" s="237"/>
      <c r="J453" s="237"/>
      <c r="K453" s="237"/>
      <c r="L453" s="237"/>
      <c r="M453" s="237"/>
      <c r="N453" s="237">
        <v>0</v>
      </c>
      <c r="O453" s="237">
        <v>3896825.46</v>
      </c>
      <c r="P453" s="237">
        <v>3914426.12</v>
      </c>
      <c r="Q453" s="238">
        <v>3930605.75</v>
      </c>
      <c r="R453" s="238">
        <v>3946852.25</v>
      </c>
      <c r="S453" s="238">
        <v>3963165.91</v>
      </c>
      <c r="T453" s="241">
        <v>3978853.44</v>
      </c>
      <c r="U453" s="241">
        <v>3994603.07</v>
      </c>
      <c r="V453" s="241">
        <v>4010415.04</v>
      </c>
      <c r="W453" s="238">
        <v>4021878.14</v>
      </c>
      <c r="X453" s="238">
        <v>4033374.01</v>
      </c>
      <c r="Y453" s="238">
        <v>4044902.74</v>
      </c>
      <c r="Z453" s="238"/>
      <c r="AA453" s="238"/>
      <c r="AB453" s="238"/>
      <c r="AC453" s="231">
        <v>4044902.74</v>
      </c>
    </row>
    <row r="454" spans="1:29" ht="15.75" thickBot="1" x14ac:dyDescent="0.3">
      <c r="A454" s="220" t="str">
        <f t="shared" si="6"/>
        <v>186318</v>
      </c>
      <c r="B454" s="239" t="s">
        <v>2942</v>
      </c>
      <c r="C454" s="240" t="s">
        <v>2943</v>
      </c>
      <c r="D454" s="87" t="s">
        <v>4</v>
      </c>
      <c r="E454" s="233"/>
      <c r="F454" s="233"/>
      <c r="G454" s="233"/>
      <c r="H454" s="233"/>
      <c r="I454" s="233"/>
      <c r="J454" s="233"/>
      <c r="K454" s="233"/>
      <c r="L454" s="233"/>
      <c r="M454" s="233"/>
      <c r="N454" s="233">
        <v>0</v>
      </c>
      <c r="O454" s="233">
        <v>-298018.95</v>
      </c>
      <c r="P454" s="233">
        <v>-666780.43999999994</v>
      </c>
      <c r="Q454" s="234">
        <v>-1018271.59</v>
      </c>
      <c r="R454" s="234">
        <v>-447509.37</v>
      </c>
      <c r="S454" s="234">
        <v>-747657.67</v>
      </c>
      <c r="T454" s="238">
        <v>-911645.17</v>
      </c>
      <c r="U454" s="238">
        <v>-1014168.3</v>
      </c>
      <c r="V454" s="238">
        <v>-1067096.8700000001</v>
      </c>
      <c r="W454" s="234">
        <v>-283754.17</v>
      </c>
      <c r="X454" s="234">
        <v>-348720.07</v>
      </c>
      <c r="Y454" s="234">
        <v>-395086.35</v>
      </c>
      <c r="Z454" s="234"/>
      <c r="AA454" s="234"/>
      <c r="AB454" s="234"/>
      <c r="AC454" s="231">
        <v>-395086.35</v>
      </c>
    </row>
    <row r="455" spans="1:29" ht="15.75" thickBot="1" x14ac:dyDescent="0.3">
      <c r="A455" s="220" t="str">
        <f t="shared" si="6"/>
        <v>186350</v>
      </c>
      <c r="B455" s="239" t="s">
        <v>3213</v>
      </c>
      <c r="C455" s="240" t="s">
        <v>3214</v>
      </c>
      <c r="D455" s="87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8"/>
      <c r="R455" s="238"/>
      <c r="S455" s="238"/>
      <c r="T455" s="234"/>
      <c r="U455" s="234"/>
      <c r="V455" s="234"/>
      <c r="W455" s="238"/>
      <c r="X455" s="238"/>
      <c r="Y455" s="238"/>
      <c r="Z455" s="238"/>
      <c r="AA455" s="238"/>
      <c r="AB455" s="238"/>
      <c r="AC455" s="231"/>
    </row>
    <row r="456" spans="1:29" ht="15.75" thickBot="1" x14ac:dyDescent="0.3">
      <c r="A456" s="220" t="str">
        <f t="shared" si="6"/>
        <v>186351</v>
      </c>
      <c r="B456" s="239" t="s">
        <v>3215</v>
      </c>
      <c r="C456" s="240" t="s">
        <v>3216</v>
      </c>
      <c r="D456" s="87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4"/>
      <c r="R456" s="234"/>
      <c r="S456" s="234"/>
      <c r="T456" s="238"/>
      <c r="U456" s="238"/>
      <c r="V456" s="238"/>
      <c r="W456" s="234"/>
      <c r="X456" s="234"/>
      <c r="Y456" s="234"/>
      <c r="Z456" s="234"/>
      <c r="AA456" s="234"/>
      <c r="AB456" s="234"/>
      <c r="AC456" s="231"/>
    </row>
    <row r="457" spans="1:29" ht="15.75" thickBot="1" x14ac:dyDescent="0.3">
      <c r="A457" s="220" t="str">
        <f t="shared" si="6"/>
        <v>186360</v>
      </c>
      <c r="B457" s="239" t="s">
        <v>3217</v>
      </c>
      <c r="C457" s="240" t="s">
        <v>3218</v>
      </c>
      <c r="D457" s="87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4"/>
      <c r="R457" s="234"/>
      <c r="S457" s="234"/>
      <c r="T457" s="234"/>
      <c r="U457" s="234"/>
      <c r="V457" s="234"/>
      <c r="W457" s="234"/>
      <c r="X457" s="234"/>
      <c r="Y457" s="234"/>
      <c r="Z457" s="234"/>
      <c r="AA457" s="234"/>
      <c r="AB457" s="234"/>
      <c r="AC457" s="231"/>
    </row>
    <row r="458" spans="1:29" ht="15.75" thickBot="1" x14ac:dyDescent="0.3">
      <c r="A458" s="220" t="str">
        <f t="shared" si="6"/>
        <v>186361</v>
      </c>
      <c r="B458" s="239" t="s">
        <v>3219</v>
      </c>
      <c r="C458" s="240" t="s">
        <v>3220</v>
      </c>
      <c r="D458" s="8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8"/>
      <c r="AB458" s="238"/>
      <c r="AC458" s="231"/>
    </row>
    <row r="459" spans="1:29" ht="15.75" thickBot="1" x14ac:dyDescent="0.3">
      <c r="A459" s="220" t="str">
        <f t="shared" si="6"/>
        <v>186365</v>
      </c>
      <c r="B459" s="239" t="s">
        <v>3221</v>
      </c>
      <c r="C459" s="240" t="s">
        <v>3222</v>
      </c>
      <c r="D459" s="87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4"/>
      <c r="R459" s="234"/>
      <c r="S459" s="234"/>
      <c r="T459" s="234"/>
      <c r="U459" s="234"/>
      <c r="V459" s="234"/>
      <c r="W459" s="234"/>
      <c r="X459" s="234"/>
      <c r="Y459" s="234"/>
      <c r="Z459" s="234"/>
      <c r="AA459" s="234"/>
      <c r="AB459" s="234"/>
      <c r="AC459" s="231"/>
    </row>
    <row r="460" spans="1:29" ht="15.75" thickBot="1" x14ac:dyDescent="0.3">
      <c r="A460" s="220" t="str">
        <f t="shared" si="6"/>
        <v>186370</v>
      </c>
      <c r="B460" s="239" t="s">
        <v>757</v>
      </c>
      <c r="C460" s="240" t="s">
        <v>758</v>
      </c>
      <c r="D460" s="87" t="s">
        <v>4</v>
      </c>
      <c r="E460" s="237">
        <v>81331076.510000005</v>
      </c>
      <c r="F460" s="237">
        <v>81826992.510000005</v>
      </c>
      <c r="G460" s="237">
        <v>50744765.189999998</v>
      </c>
      <c r="H460" s="237">
        <v>50348635.189999998</v>
      </c>
      <c r="I460" s="237">
        <v>49947593.189999998</v>
      </c>
      <c r="J460" s="237">
        <v>50080051.189999998</v>
      </c>
      <c r="K460" s="237">
        <v>50063112.189999998</v>
      </c>
      <c r="L460" s="237">
        <v>50047374.189999998</v>
      </c>
      <c r="M460" s="237">
        <v>50019239.189999998</v>
      </c>
      <c r="N460" s="237">
        <v>49750996.189999998</v>
      </c>
      <c r="O460" s="237">
        <v>49151250.189999998</v>
      </c>
      <c r="P460" s="237">
        <v>48251083.189999998</v>
      </c>
      <c r="Q460" s="238">
        <v>47344280.189999998</v>
      </c>
      <c r="R460" s="238">
        <v>46638723.189999998</v>
      </c>
      <c r="S460" s="238">
        <v>46031021.189999998</v>
      </c>
      <c r="T460" s="238">
        <v>45618000.189999998</v>
      </c>
      <c r="U460" s="238">
        <v>45405257.189999998</v>
      </c>
      <c r="V460" s="238">
        <v>45315453.189999998</v>
      </c>
      <c r="W460" s="238">
        <v>45281440.189999998</v>
      </c>
      <c r="X460" s="238">
        <v>45248568.189999998</v>
      </c>
      <c r="Y460" s="238">
        <v>45203237.189999998</v>
      </c>
      <c r="Z460" s="238"/>
      <c r="AA460" s="238"/>
      <c r="AB460" s="238"/>
      <c r="AC460" s="231">
        <v>45203237.189999998</v>
      </c>
    </row>
    <row r="461" spans="1:29" ht="15.75" thickBot="1" x14ac:dyDescent="0.3">
      <c r="A461" s="220" t="str">
        <f t="shared" si="6"/>
        <v>186375</v>
      </c>
      <c r="B461" s="239" t="s">
        <v>760</v>
      </c>
      <c r="C461" s="240" t="s">
        <v>761</v>
      </c>
      <c r="D461" s="87" t="s">
        <v>4</v>
      </c>
      <c r="E461" s="233">
        <v>-6825764.0899999999</v>
      </c>
      <c r="F461" s="233">
        <v>-6987710.0899999999</v>
      </c>
      <c r="G461" s="233">
        <v>-336978.09</v>
      </c>
      <c r="H461" s="233">
        <v>-2328860.09</v>
      </c>
      <c r="I461" s="233">
        <v>122358</v>
      </c>
      <c r="J461" s="233">
        <v>0</v>
      </c>
      <c r="K461" s="233">
        <v>0</v>
      </c>
      <c r="L461" s="233">
        <v>0</v>
      </c>
      <c r="M461" s="233">
        <v>0</v>
      </c>
      <c r="N461" s="233">
        <v>0</v>
      </c>
      <c r="O461" s="233">
        <v>0</v>
      </c>
      <c r="P461" s="233">
        <v>0</v>
      </c>
      <c r="Q461" s="234"/>
      <c r="R461" s="234"/>
      <c r="S461" s="234"/>
      <c r="T461" s="234"/>
      <c r="U461" s="234"/>
      <c r="V461" s="234"/>
      <c r="W461" s="234"/>
      <c r="X461" s="234"/>
      <c r="Y461" s="234"/>
      <c r="Z461" s="234"/>
      <c r="AA461" s="234"/>
      <c r="AB461" s="234"/>
      <c r="AC461" s="231"/>
    </row>
    <row r="462" spans="1:29" ht="15.75" thickBot="1" x14ac:dyDescent="0.3">
      <c r="A462" s="220" t="str">
        <f t="shared" si="6"/>
        <v>186380</v>
      </c>
      <c r="B462" s="239" t="s">
        <v>2755</v>
      </c>
      <c r="C462" s="240" t="s">
        <v>2756</v>
      </c>
      <c r="D462" s="87" t="s">
        <v>4</v>
      </c>
      <c r="E462" s="237">
        <v>29250</v>
      </c>
      <c r="F462" s="237">
        <v>29250</v>
      </c>
      <c r="G462" s="237">
        <v>29250</v>
      </c>
      <c r="H462" s="237">
        <v>29250</v>
      </c>
      <c r="I462" s="237">
        <v>29250</v>
      </c>
      <c r="J462" s="237">
        <v>63424.95</v>
      </c>
      <c r="K462" s="237">
        <v>63424.95</v>
      </c>
      <c r="L462" s="237">
        <v>63424.95</v>
      </c>
      <c r="M462" s="237">
        <v>63424.95</v>
      </c>
      <c r="N462" s="237">
        <v>63424.95</v>
      </c>
      <c r="O462" s="237">
        <v>63424.95</v>
      </c>
      <c r="P462" s="237">
        <v>63424.95</v>
      </c>
      <c r="Q462" s="238">
        <v>63424.95</v>
      </c>
      <c r="R462" s="238">
        <v>66480.399999999994</v>
      </c>
      <c r="S462" s="238">
        <v>68030.259999999995</v>
      </c>
      <c r="T462" s="238">
        <v>68030.259999999995</v>
      </c>
      <c r="U462" s="238">
        <v>69587.399999999994</v>
      </c>
      <c r="V462" s="238">
        <v>71145.72</v>
      </c>
      <c r="W462" s="238">
        <v>72533.19</v>
      </c>
      <c r="X462" s="238">
        <v>72533.19</v>
      </c>
      <c r="Y462" s="238">
        <v>72533.19</v>
      </c>
      <c r="Z462" s="238"/>
      <c r="AA462" s="238"/>
      <c r="AB462" s="238"/>
      <c r="AC462" s="231">
        <v>72533.19</v>
      </c>
    </row>
    <row r="463" spans="1:29" ht="15.75" thickBot="1" x14ac:dyDescent="0.3">
      <c r="A463" s="220" t="str">
        <f t="shared" ref="A463:A526" si="7">RIGHT(C463,6)</f>
        <v>186381</v>
      </c>
      <c r="B463" s="239" t="s">
        <v>2837</v>
      </c>
      <c r="C463" s="240" t="s">
        <v>2838</v>
      </c>
      <c r="D463" s="87" t="s">
        <v>4</v>
      </c>
      <c r="E463" s="233"/>
      <c r="F463" s="233"/>
      <c r="G463" s="233"/>
      <c r="H463" s="233">
        <v>0</v>
      </c>
      <c r="I463" s="233">
        <v>0</v>
      </c>
      <c r="J463" s="233">
        <v>-375.06</v>
      </c>
      <c r="K463" s="233">
        <v>-473.76</v>
      </c>
      <c r="L463" s="233">
        <v>-606.75</v>
      </c>
      <c r="M463" s="233">
        <v>-694.19</v>
      </c>
      <c r="N463" s="233">
        <v>-812.63</v>
      </c>
      <c r="O463" s="233">
        <v>-937.65</v>
      </c>
      <c r="P463" s="233">
        <v>-1059.3800000000001</v>
      </c>
      <c r="Q463" s="234">
        <v>-1184.4000000000001</v>
      </c>
      <c r="R463" s="234">
        <v>-1371.93</v>
      </c>
      <c r="S463" s="234">
        <v>-1582.49</v>
      </c>
      <c r="T463" s="234">
        <v>-1835.82</v>
      </c>
      <c r="U463" s="234">
        <v>-2082.5700000000002</v>
      </c>
      <c r="V463" s="234">
        <v>-2362.2199999999998</v>
      </c>
      <c r="W463" s="234">
        <v>-2664.9</v>
      </c>
      <c r="X463" s="234">
        <v>-2993.9</v>
      </c>
      <c r="Y463" s="234">
        <v>-3342.64</v>
      </c>
      <c r="Z463" s="234"/>
      <c r="AA463" s="234"/>
      <c r="AB463" s="234"/>
      <c r="AC463" s="231">
        <v>-3342.64</v>
      </c>
    </row>
    <row r="464" spans="1:29" ht="15.75" thickBot="1" x14ac:dyDescent="0.3">
      <c r="A464" s="220" t="str">
        <f t="shared" si="7"/>
        <v>186400</v>
      </c>
      <c r="B464" s="239" t="s">
        <v>3223</v>
      </c>
      <c r="C464" s="240" t="s">
        <v>3224</v>
      </c>
      <c r="D464" s="87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8"/>
      <c r="AB464" s="238"/>
      <c r="AC464" s="231"/>
    </row>
    <row r="465" spans="1:29" ht="15.75" thickBot="1" x14ac:dyDescent="0.3">
      <c r="A465" s="220" t="str">
        <f t="shared" si="7"/>
        <v>186401</v>
      </c>
      <c r="B465" s="239" t="s">
        <v>3223</v>
      </c>
      <c r="C465" s="240" t="s">
        <v>3225</v>
      </c>
      <c r="D465" s="87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4"/>
      <c r="R465" s="234"/>
      <c r="S465" s="234"/>
      <c r="T465" s="234"/>
      <c r="U465" s="234"/>
      <c r="V465" s="234"/>
      <c r="W465" s="234"/>
      <c r="X465" s="234"/>
      <c r="Y465" s="234"/>
      <c r="Z465" s="234"/>
      <c r="AA465" s="234"/>
      <c r="AB465" s="234"/>
      <c r="AC465" s="231"/>
    </row>
    <row r="466" spans="1:29" ht="15.75" thickBot="1" x14ac:dyDescent="0.3">
      <c r="A466" s="220" t="str">
        <f t="shared" si="7"/>
        <v>186420</v>
      </c>
      <c r="B466" s="239" t="s">
        <v>763</v>
      </c>
      <c r="C466" s="240" t="s">
        <v>764</v>
      </c>
      <c r="D466" s="87" t="s">
        <v>4</v>
      </c>
      <c r="E466" s="237">
        <v>289799.87</v>
      </c>
      <c r="F466" s="237">
        <v>291566.92</v>
      </c>
      <c r="G466" s="237">
        <v>293344.75</v>
      </c>
      <c r="H466" s="237">
        <v>295133.42</v>
      </c>
      <c r="I466" s="237">
        <v>296933</v>
      </c>
      <c r="J466" s="237">
        <v>298743.55</v>
      </c>
      <c r="K466" s="237">
        <v>300565.14</v>
      </c>
      <c r="L466" s="237">
        <v>302397.84000000003</v>
      </c>
      <c r="M466" s="237">
        <v>304241.71000000002</v>
      </c>
      <c r="N466" s="237">
        <v>306096.82</v>
      </c>
      <c r="O466" s="237">
        <v>0</v>
      </c>
      <c r="P466" s="237">
        <v>0</v>
      </c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8"/>
      <c r="AB466" s="238"/>
      <c r="AC466" s="231"/>
    </row>
    <row r="467" spans="1:29" ht="15.75" thickBot="1" x14ac:dyDescent="0.3">
      <c r="A467" s="220" t="str">
        <f t="shared" si="7"/>
        <v>186421</v>
      </c>
      <c r="B467" s="239" t="s">
        <v>2944</v>
      </c>
      <c r="C467" s="240" t="s">
        <v>2945</v>
      </c>
      <c r="D467" s="87" t="s">
        <v>4</v>
      </c>
      <c r="E467" s="233"/>
      <c r="F467" s="233"/>
      <c r="G467" s="233"/>
      <c r="H467" s="233"/>
      <c r="I467" s="233"/>
      <c r="J467" s="233"/>
      <c r="K467" s="233"/>
      <c r="L467" s="233"/>
      <c r="M467" s="233"/>
      <c r="N467" s="233">
        <v>0</v>
      </c>
      <c r="O467" s="233">
        <v>293549.02</v>
      </c>
      <c r="P467" s="233">
        <v>249201.35</v>
      </c>
      <c r="Q467" s="234">
        <v>200719.53</v>
      </c>
      <c r="R467" s="234">
        <v>159645.60999999999</v>
      </c>
      <c r="S467" s="234">
        <v>120302.26</v>
      </c>
      <c r="T467" s="234">
        <v>90227.11</v>
      </c>
      <c r="U467" s="234">
        <v>73368.98</v>
      </c>
      <c r="V467" s="234">
        <v>59781.34</v>
      </c>
      <c r="W467" s="234">
        <v>49137.15</v>
      </c>
      <c r="X467" s="234">
        <v>40383.300000000003</v>
      </c>
      <c r="Y467" s="234">
        <v>31374.400000000001</v>
      </c>
      <c r="Z467" s="234"/>
      <c r="AA467" s="234"/>
      <c r="AB467" s="234"/>
      <c r="AC467" s="231">
        <v>31374.400000000001</v>
      </c>
    </row>
    <row r="468" spans="1:29" ht="15.75" thickBot="1" x14ac:dyDescent="0.3">
      <c r="A468" s="220" t="str">
        <f t="shared" si="7"/>
        <v>186430</v>
      </c>
      <c r="B468" s="239" t="s">
        <v>3226</v>
      </c>
      <c r="C468" s="240" t="s">
        <v>3227</v>
      </c>
      <c r="D468" s="87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8">
        <v>0</v>
      </c>
      <c r="R468" s="238">
        <v>0</v>
      </c>
      <c r="S468" s="238">
        <v>326810.90000000002</v>
      </c>
      <c r="T468" s="238">
        <v>326810.90000000002</v>
      </c>
      <c r="U468" s="238">
        <v>326810.90000000002</v>
      </c>
      <c r="V468" s="238">
        <v>648516.82999999996</v>
      </c>
      <c r="W468" s="238">
        <v>648516.82999999996</v>
      </c>
      <c r="X468" s="238">
        <v>648516.82999999996</v>
      </c>
      <c r="Y468" s="238">
        <v>1013876.69</v>
      </c>
      <c r="Z468" s="238"/>
      <c r="AA468" s="238"/>
      <c r="AB468" s="238"/>
      <c r="AC468" s="231">
        <v>1013876.69</v>
      </c>
    </row>
    <row r="469" spans="1:29" ht="15.75" thickBot="1" x14ac:dyDescent="0.3">
      <c r="A469" s="220" t="str">
        <f t="shared" si="7"/>
        <v>186432</v>
      </c>
      <c r="B469" s="239" t="s">
        <v>3228</v>
      </c>
      <c r="C469" s="240" t="s">
        <v>3229</v>
      </c>
      <c r="D469" s="87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4">
        <v>0</v>
      </c>
      <c r="R469" s="234">
        <v>0</v>
      </c>
      <c r="S469" s="234">
        <v>292669.46999999997</v>
      </c>
      <c r="T469" s="241">
        <v>710282.33</v>
      </c>
      <c r="U469" s="241">
        <v>1259938.74</v>
      </c>
      <c r="V469" s="241">
        <v>2728250.18</v>
      </c>
      <c r="W469" s="234">
        <v>3025016.19</v>
      </c>
      <c r="X469" s="234">
        <v>3239729.67</v>
      </c>
      <c r="Y469" s="234">
        <v>3163910.78</v>
      </c>
      <c r="Z469" s="234"/>
      <c r="AA469" s="234"/>
      <c r="AB469" s="234"/>
      <c r="AC469" s="231">
        <v>3163910.78</v>
      </c>
    </row>
    <row r="470" spans="1:29" ht="15.75" thickBot="1" x14ac:dyDescent="0.3">
      <c r="A470" s="220" t="str">
        <f t="shared" si="7"/>
        <v>186434</v>
      </c>
      <c r="B470" s="239" t="s">
        <v>3230</v>
      </c>
      <c r="C470" s="240" t="s">
        <v>3231</v>
      </c>
      <c r="D470" s="8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8">
        <v>0</v>
      </c>
      <c r="R470" s="238">
        <v>0</v>
      </c>
      <c r="S470" s="238">
        <v>32546.85</v>
      </c>
      <c r="T470" s="238">
        <v>32546.85</v>
      </c>
      <c r="U470" s="238">
        <v>32546.85</v>
      </c>
      <c r="V470" s="238">
        <v>84467.13</v>
      </c>
      <c r="W470" s="238">
        <v>84467.13</v>
      </c>
      <c r="X470" s="238">
        <v>84467.13</v>
      </c>
      <c r="Y470" s="238">
        <v>127256.89</v>
      </c>
      <c r="Z470" s="238"/>
      <c r="AA470" s="238"/>
      <c r="AB470" s="238"/>
      <c r="AC470" s="231">
        <v>127256.89</v>
      </c>
    </row>
    <row r="471" spans="1:29" ht="15.75" thickBot="1" x14ac:dyDescent="0.3">
      <c r="A471" s="220" t="str">
        <f t="shared" si="7"/>
        <v>186436</v>
      </c>
      <c r="B471" s="239" t="s">
        <v>3232</v>
      </c>
      <c r="C471" s="240" t="s">
        <v>3233</v>
      </c>
      <c r="D471" s="87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8">
        <v>0</v>
      </c>
      <c r="R471" s="238">
        <v>0</v>
      </c>
      <c r="S471" s="238">
        <v>37582.699999999997</v>
      </c>
      <c r="T471" s="241">
        <v>52663.46</v>
      </c>
      <c r="U471" s="241">
        <v>102114.57</v>
      </c>
      <c r="V471" s="241">
        <v>269470.68</v>
      </c>
      <c r="W471" s="238">
        <v>296562.55</v>
      </c>
      <c r="X471" s="238">
        <v>315593.33</v>
      </c>
      <c r="Y471" s="238">
        <v>318612.83</v>
      </c>
      <c r="Z471" s="238"/>
      <c r="AA471" s="238"/>
      <c r="AB471" s="238"/>
      <c r="AC471" s="231">
        <v>318612.83</v>
      </c>
    </row>
    <row r="472" spans="1:29" ht="15.75" thickBot="1" x14ac:dyDescent="0.3">
      <c r="A472" s="220" t="str">
        <f t="shared" si="7"/>
        <v>186438</v>
      </c>
      <c r="B472" s="239" t="s">
        <v>3234</v>
      </c>
      <c r="C472" s="240" t="s">
        <v>3235</v>
      </c>
      <c r="D472" s="87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4">
        <v>0</v>
      </c>
      <c r="R472" s="234">
        <v>0</v>
      </c>
      <c r="S472" s="234">
        <v>-326810.90000000002</v>
      </c>
      <c r="T472" s="238">
        <v>-326810.90000000002</v>
      </c>
      <c r="U472" s="238">
        <v>-326810.90000000002</v>
      </c>
      <c r="V472" s="238">
        <v>-648516.82999999996</v>
      </c>
      <c r="W472" s="234">
        <v>-648516.82999999996</v>
      </c>
      <c r="X472" s="234">
        <v>-648516.82999999996</v>
      </c>
      <c r="Y472" s="234">
        <v>-0.02</v>
      </c>
      <c r="Z472" s="234"/>
      <c r="AA472" s="234"/>
      <c r="AB472" s="234"/>
      <c r="AC472" s="231">
        <v>-0.02</v>
      </c>
    </row>
    <row r="473" spans="1:29" ht="15.75" thickBot="1" x14ac:dyDescent="0.3">
      <c r="A473" s="220" t="str">
        <f t="shared" si="7"/>
        <v>186439</v>
      </c>
      <c r="B473" s="239" t="s">
        <v>3236</v>
      </c>
      <c r="C473" s="240" t="s">
        <v>3237</v>
      </c>
      <c r="D473" s="8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8">
        <v>0</v>
      </c>
      <c r="R473" s="238">
        <v>0</v>
      </c>
      <c r="S473" s="238">
        <v>-292669.46999999997</v>
      </c>
      <c r="T473" s="234">
        <v>-710282.33</v>
      </c>
      <c r="U473" s="234">
        <v>-1259938.74</v>
      </c>
      <c r="V473" s="234">
        <v>-2728250.18</v>
      </c>
      <c r="W473" s="238">
        <v>-3025016.19</v>
      </c>
      <c r="X473" s="238">
        <v>-3239729.67</v>
      </c>
      <c r="Y473" s="238">
        <v>-1018908.84</v>
      </c>
      <c r="Z473" s="238"/>
      <c r="AA473" s="238"/>
      <c r="AB473" s="238"/>
      <c r="AC473" s="231">
        <v>-1018908.84</v>
      </c>
    </row>
    <row r="474" spans="1:29" ht="15.75" thickBot="1" x14ac:dyDescent="0.3">
      <c r="A474" s="220" t="str">
        <f t="shared" si="7"/>
        <v>186440</v>
      </c>
      <c r="B474" s="239" t="s">
        <v>3238</v>
      </c>
      <c r="C474" s="240" t="s">
        <v>3239</v>
      </c>
      <c r="D474" s="87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4">
        <v>0</v>
      </c>
      <c r="R474" s="234">
        <v>0</v>
      </c>
      <c r="S474" s="234">
        <v>-32546.85</v>
      </c>
      <c r="T474" s="238">
        <v>-32546.85</v>
      </c>
      <c r="U474" s="238">
        <v>-32546.85</v>
      </c>
      <c r="V474" s="238">
        <v>-84467.13</v>
      </c>
      <c r="W474" s="234">
        <v>-84467.13</v>
      </c>
      <c r="X474" s="234">
        <v>-84467.13</v>
      </c>
      <c r="Y474" s="234">
        <v>-127256.89</v>
      </c>
      <c r="Z474" s="234"/>
      <c r="AA474" s="234"/>
      <c r="AB474" s="234"/>
      <c r="AC474" s="231">
        <v>-127256.89</v>
      </c>
    </row>
    <row r="475" spans="1:29" ht="15.75" thickBot="1" x14ac:dyDescent="0.3">
      <c r="A475" s="220" t="str">
        <f t="shared" si="7"/>
        <v>186441</v>
      </c>
      <c r="B475" s="239" t="s">
        <v>3240</v>
      </c>
      <c r="C475" s="240" t="s">
        <v>3241</v>
      </c>
      <c r="D475" s="87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4">
        <v>0</v>
      </c>
      <c r="R475" s="234">
        <v>0</v>
      </c>
      <c r="S475" s="234">
        <v>-37582.699999999997</v>
      </c>
      <c r="T475" s="234">
        <v>-52663.46</v>
      </c>
      <c r="U475" s="234">
        <v>-102114.57</v>
      </c>
      <c r="V475" s="234">
        <v>-269470.68</v>
      </c>
      <c r="W475" s="234">
        <v>-296562.55</v>
      </c>
      <c r="X475" s="234">
        <v>-315593.33</v>
      </c>
      <c r="Y475" s="234">
        <v>-227705.87</v>
      </c>
      <c r="Z475" s="234"/>
      <c r="AA475" s="234"/>
      <c r="AB475" s="234"/>
      <c r="AC475" s="231">
        <v>-227705.87</v>
      </c>
    </row>
    <row r="476" spans="1:29" ht="15.75" thickBot="1" x14ac:dyDescent="0.3">
      <c r="A476" s="220" t="str">
        <f t="shared" si="7"/>
        <v>186442</v>
      </c>
      <c r="B476" s="239" t="s">
        <v>3990</v>
      </c>
      <c r="C476" s="240" t="s">
        <v>3991</v>
      </c>
      <c r="D476" s="8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8"/>
      <c r="R476" s="238"/>
      <c r="S476" s="238"/>
      <c r="T476" s="238"/>
      <c r="U476" s="238"/>
      <c r="V476" s="238">
        <v>0</v>
      </c>
      <c r="W476" s="238">
        <v>0</v>
      </c>
      <c r="X476" s="238">
        <v>0</v>
      </c>
      <c r="Y476" s="238">
        <v>-121253.78</v>
      </c>
      <c r="Z476" s="238"/>
      <c r="AA476" s="238"/>
      <c r="AB476" s="238"/>
      <c r="AC476" s="231">
        <v>-121253.78</v>
      </c>
    </row>
    <row r="477" spans="1:29" ht="15.75" thickBot="1" x14ac:dyDescent="0.3">
      <c r="A477" s="220" t="str">
        <f t="shared" si="7"/>
        <v>186443</v>
      </c>
      <c r="B477" s="239" t="s">
        <v>3992</v>
      </c>
      <c r="C477" s="240" t="s">
        <v>3993</v>
      </c>
      <c r="D477" s="87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4"/>
      <c r="R477" s="234"/>
      <c r="S477" s="234"/>
      <c r="T477" s="234"/>
      <c r="U477" s="234"/>
      <c r="V477" s="234">
        <v>0</v>
      </c>
      <c r="W477" s="234">
        <v>0</v>
      </c>
      <c r="X477" s="234">
        <v>0</v>
      </c>
      <c r="Y477" s="234">
        <v>-90906.96</v>
      </c>
      <c r="Z477" s="234"/>
      <c r="AA477" s="234"/>
      <c r="AB477" s="234"/>
      <c r="AC477" s="231">
        <v>-90906.96</v>
      </c>
    </row>
    <row r="478" spans="1:29" ht="15.75" thickBot="1" x14ac:dyDescent="0.3">
      <c r="A478" s="220" t="str">
        <f t="shared" si="7"/>
        <v>186500</v>
      </c>
      <c r="B478" s="239" t="s">
        <v>313</v>
      </c>
      <c r="C478" s="240" t="s">
        <v>766</v>
      </c>
      <c r="D478" s="87" t="s">
        <v>4</v>
      </c>
      <c r="E478" s="237">
        <v>0</v>
      </c>
      <c r="F478" s="237">
        <v>0</v>
      </c>
      <c r="G478" s="237">
        <v>-19448845.5</v>
      </c>
      <c r="H478" s="237">
        <v>0</v>
      </c>
      <c r="I478" s="237">
        <v>0</v>
      </c>
      <c r="J478" s="237">
        <v>-27550111.649999999</v>
      </c>
      <c r="K478" s="237">
        <v>0</v>
      </c>
      <c r="L478" s="237">
        <v>0</v>
      </c>
      <c r="M478" s="237">
        <v>-30314130.109999999</v>
      </c>
      <c r="N478" s="237">
        <v>0</v>
      </c>
      <c r="O478" s="237">
        <v>0</v>
      </c>
      <c r="P478" s="237">
        <v>-14183865.189999999</v>
      </c>
      <c r="Q478" s="238">
        <v>0</v>
      </c>
      <c r="R478" s="238">
        <v>0</v>
      </c>
      <c r="S478" s="238">
        <v>-30106.23</v>
      </c>
      <c r="T478" s="238">
        <v>0</v>
      </c>
      <c r="U478" s="238">
        <v>0</v>
      </c>
      <c r="V478" s="238">
        <v>1889006.38</v>
      </c>
      <c r="W478" s="238">
        <v>0</v>
      </c>
      <c r="X478" s="238">
        <v>0</v>
      </c>
      <c r="Y478" s="238">
        <v>-2612913.2599999998</v>
      </c>
      <c r="Z478" s="238"/>
      <c r="AA478" s="238"/>
      <c r="AB478" s="238"/>
      <c r="AC478" s="231">
        <v>-2612913.2599999998</v>
      </c>
    </row>
    <row r="479" spans="1:29" ht="15.75" thickBot="1" x14ac:dyDescent="0.3">
      <c r="A479" s="220" t="str">
        <f t="shared" si="7"/>
        <v>500139</v>
      </c>
      <c r="B479" s="239" t="s">
        <v>1596</v>
      </c>
      <c r="C479" s="240">
        <v>500139</v>
      </c>
      <c r="D479" s="87"/>
      <c r="E479" s="233">
        <v>725000</v>
      </c>
      <c r="F479" s="233">
        <v>725000</v>
      </c>
      <c r="G479" s="233">
        <v>541000</v>
      </c>
      <c r="H479" s="233">
        <v>541000</v>
      </c>
      <c r="I479" s="233">
        <v>541000</v>
      </c>
      <c r="J479" s="233">
        <v>670000</v>
      </c>
      <c r="K479" s="233">
        <v>670000</v>
      </c>
      <c r="L479" s="233">
        <v>670000</v>
      </c>
      <c r="M479" s="233">
        <v>1610000</v>
      </c>
      <c r="N479" s="233">
        <v>1610000</v>
      </c>
      <c r="O479" s="233">
        <v>1610000</v>
      </c>
      <c r="P479" s="233">
        <v>3336883</v>
      </c>
      <c r="Q479" s="234">
        <v>3336883</v>
      </c>
      <c r="R479" s="234">
        <v>3336883</v>
      </c>
      <c r="S479" s="234">
        <v>2451319</v>
      </c>
      <c r="T479" s="234">
        <v>2451319</v>
      </c>
      <c r="U479" s="234">
        <v>2451319</v>
      </c>
      <c r="V479" s="234">
        <v>3957506</v>
      </c>
      <c r="W479" s="234">
        <v>3957506</v>
      </c>
      <c r="X479" s="234">
        <v>3957506</v>
      </c>
      <c r="Y479" s="234">
        <v>12921125</v>
      </c>
      <c r="Z479" s="234"/>
      <c r="AA479" s="234"/>
      <c r="AB479" s="234"/>
      <c r="AC479" s="231">
        <v>12921125</v>
      </c>
    </row>
    <row r="480" spans="1:29" ht="15.75" thickBot="1" x14ac:dyDescent="0.3">
      <c r="A480" s="220" t="str">
        <f t="shared" si="7"/>
        <v>186630</v>
      </c>
      <c r="B480" s="239" t="s">
        <v>768</v>
      </c>
      <c r="C480" s="240" t="s">
        <v>769</v>
      </c>
      <c r="D480" s="87" t="s">
        <v>4</v>
      </c>
      <c r="E480" s="237">
        <v>105000</v>
      </c>
      <c r="F480" s="237">
        <v>105000</v>
      </c>
      <c r="G480" s="237">
        <v>0</v>
      </c>
      <c r="H480" s="237">
        <v>0</v>
      </c>
      <c r="I480" s="237">
        <v>0</v>
      </c>
      <c r="J480" s="237">
        <v>80000</v>
      </c>
      <c r="K480" s="237">
        <v>80000</v>
      </c>
      <c r="L480" s="237">
        <v>80000</v>
      </c>
      <c r="M480" s="237">
        <v>1170000</v>
      </c>
      <c r="N480" s="237">
        <v>1170000</v>
      </c>
      <c r="O480" s="237">
        <v>1170000</v>
      </c>
      <c r="P480" s="237">
        <v>3047254</v>
      </c>
      <c r="Q480" s="238">
        <v>3047254</v>
      </c>
      <c r="R480" s="238">
        <v>3047254</v>
      </c>
      <c r="S480" s="238">
        <v>2228097</v>
      </c>
      <c r="T480" s="238">
        <v>2228097</v>
      </c>
      <c r="U480" s="238">
        <v>2228097</v>
      </c>
      <c r="V480" s="238">
        <v>3742654</v>
      </c>
      <c r="W480" s="238">
        <v>3742654</v>
      </c>
      <c r="X480" s="238">
        <v>3742654</v>
      </c>
      <c r="Y480" s="238">
        <v>12847599</v>
      </c>
      <c r="Z480" s="238"/>
      <c r="AA480" s="238"/>
      <c r="AB480" s="238"/>
      <c r="AC480" s="231">
        <v>12847599</v>
      </c>
    </row>
    <row r="481" spans="1:29" ht="15.75" thickBot="1" x14ac:dyDescent="0.3">
      <c r="A481" s="220" t="str">
        <f t="shared" si="7"/>
        <v>186635</v>
      </c>
      <c r="B481" s="239" t="s">
        <v>771</v>
      </c>
      <c r="C481" s="240" t="s">
        <v>772</v>
      </c>
      <c r="D481" s="87" t="s">
        <v>4</v>
      </c>
      <c r="E481" s="233">
        <v>620000</v>
      </c>
      <c r="F481" s="233">
        <v>620000</v>
      </c>
      <c r="G481" s="233">
        <v>541000</v>
      </c>
      <c r="H481" s="233">
        <v>541000</v>
      </c>
      <c r="I481" s="233">
        <v>541000</v>
      </c>
      <c r="J481" s="233">
        <v>590000</v>
      </c>
      <c r="K481" s="233">
        <v>590000</v>
      </c>
      <c r="L481" s="233">
        <v>590000</v>
      </c>
      <c r="M481" s="233">
        <v>440000</v>
      </c>
      <c r="N481" s="233">
        <v>440000</v>
      </c>
      <c r="O481" s="233">
        <v>440000</v>
      </c>
      <c r="P481" s="233">
        <v>289629</v>
      </c>
      <c r="Q481" s="234">
        <v>289629</v>
      </c>
      <c r="R481" s="234">
        <v>289629</v>
      </c>
      <c r="S481" s="234">
        <v>223222</v>
      </c>
      <c r="T481" s="234">
        <v>223222</v>
      </c>
      <c r="U481" s="234">
        <v>223222</v>
      </c>
      <c r="V481" s="234">
        <v>214852</v>
      </c>
      <c r="W481" s="234">
        <v>214852</v>
      </c>
      <c r="X481" s="234">
        <v>214852</v>
      </c>
      <c r="Y481" s="234">
        <v>73526</v>
      </c>
      <c r="Z481" s="234"/>
      <c r="AA481" s="234"/>
      <c r="AB481" s="234"/>
      <c r="AC481" s="231">
        <v>73526</v>
      </c>
    </row>
    <row r="482" spans="1:29" ht="15.75" thickBot="1" x14ac:dyDescent="0.3">
      <c r="A482" s="220" t="str">
        <f t="shared" si="7"/>
        <v>186637</v>
      </c>
      <c r="B482" s="239" t="s">
        <v>774</v>
      </c>
      <c r="C482" s="240" t="s">
        <v>775</v>
      </c>
      <c r="D482" s="87" t="s">
        <v>4</v>
      </c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8"/>
      <c r="AB482" s="238"/>
      <c r="AC482" s="231"/>
    </row>
    <row r="483" spans="1:29" ht="15.75" thickBot="1" x14ac:dyDescent="0.3">
      <c r="A483" s="220" t="str">
        <f t="shared" si="7"/>
        <v>001114</v>
      </c>
      <c r="B483" s="239" t="s">
        <v>2839</v>
      </c>
      <c r="C483" s="240">
        <v>5001114</v>
      </c>
      <c r="D483" s="87"/>
      <c r="E483" s="233"/>
      <c r="F483" s="233"/>
      <c r="G483" s="233"/>
      <c r="H483" s="233">
        <v>989970.27</v>
      </c>
      <c r="I483" s="233">
        <v>989970.27</v>
      </c>
      <c r="J483" s="233">
        <v>148886185.31999999</v>
      </c>
      <c r="K483" s="233">
        <v>151173350.31999999</v>
      </c>
      <c r="L483" s="233">
        <v>151173350.31999999</v>
      </c>
      <c r="M483" s="233">
        <v>147917537.69</v>
      </c>
      <c r="N483" s="233">
        <v>149874180.97999999</v>
      </c>
      <c r="O483" s="233">
        <v>149874180.97999999</v>
      </c>
      <c r="P483" s="233">
        <v>146309885.43000001</v>
      </c>
      <c r="Q483" s="234">
        <v>148597031.80000001</v>
      </c>
      <c r="R483" s="234">
        <v>148597031.80000001</v>
      </c>
      <c r="S483" s="234">
        <v>146937329.47999999</v>
      </c>
      <c r="T483" s="234">
        <v>147401518.38</v>
      </c>
      <c r="U483" s="234">
        <v>147401518.38</v>
      </c>
      <c r="V483" s="234">
        <v>146207894.06</v>
      </c>
      <c r="W483" s="234">
        <v>146207894.06</v>
      </c>
      <c r="X483" s="234">
        <v>146207894.06</v>
      </c>
      <c r="Y483" s="234">
        <v>144970751.16999999</v>
      </c>
      <c r="Z483" s="234"/>
      <c r="AA483" s="234"/>
      <c r="AB483" s="234"/>
      <c r="AC483" s="231">
        <v>144970751.16999999</v>
      </c>
    </row>
    <row r="484" spans="1:29" ht="15.75" thickBot="1" x14ac:dyDescent="0.3">
      <c r="A484" s="220" t="str">
        <f t="shared" si="7"/>
        <v>172500</v>
      </c>
      <c r="B484" s="239" t="s">
        <v>1630</v>
      </c>
      <c r="C484" s="240" t="s">
        <v>1631</v>
      </c>
      <c r="D484" s="87" t="s">
        <v>4</v>
      </c>
      <c r="E484" s="237">
        <v>1021407.81</v>
      </c>
      <c r="F484" s="237">
        <v>1021407.81</v>
      </c>
      <c r="G484" s="237">
        <v>989970.27</v>
      </c>
      <c r="H484" s="237">
        <v>989970.27</v>
      </c>
      <c r="I484" s="237">
        <v>989970.27</v>
      </c>
      <c r="J484" s="237">
        <v>959129.32</v>
      </c>
      <c r="K484" s="237">
        <v>959129.32</v>
      </c>
      <c r="L484" s="237">
        <v>959129.32</v>
      </c>
      <c r="M484" s="237">
        <v>930076.56</v>
      </c>
      <c r="N484" s="237">
        <v>930076.56</v>
      </c>
      <c r="O484" s="237">
        <v>930076.56</v>
      </c>
      <c r="P484" s="237">
        <v>897447.4</v>
      </c>
      <c r="Q484" s="238">
        <v>897447.4</v>
      </c>
      <c r="R484" s="238">
        <v>897447.4</v>
      </c>
      <c r="S484" s="238">
        <v>866606.44</v>
      </c>
      <c r="T484" s="238">
        <v>866606.44</v>
      </c>
      <c r="U484" s="238">
        <v>866606.44</v>
      </c>
      <c r="V484" s="238">
        <v>835765.49</v>
      </c>
      <c r="W484" s="238">
        <v>835765.49</v>
      </c>
      <c r="X484" s="238">
        <v>835765.49</v>
      </c>
      <c r="Y484" s="238">
        <v>804924.53</v>
      </c>
      <c r="Z484" s="238"/>
      <c r="AA484" s="238"/>
      <c r="AB484" s="238"/>
      <c r="AC484" s="231">
        <v>804924.53</v>
      </c>
    </row>
    <row r="485" spans="1:29" ht="15.75" thickBot="1" x14ac:dyDescent="0.3">
      <c r="A485" s="220" t="str">
        <f t="shared" si="7"/>
        <v>172501</v>
      </c>
      <c r="B485" s="239" t="s">
        <v>2840</v>
      </c>
      <c r="C485" s="240" t="s">
        <v>2841</v>
      </c>
      <c r="D485" s="87" t="s">
        <v>4</v>
      </c>
      <c r="E485" s="233"/>
      <c r="F485" s="233"/>
      <c r="G485" s="233"/>
      <c r="H485" s="233">
        <v>0</v>
      </c>
      <c r="I485" s="233">
        <v>0</v>
      </c>
      <c r="J485" s="233">
        <v>147927056</v>
      </c>
      <c r="K485" s="233">
        <v>150214221</v>
      </c>
      <c r="L485" s="233">
        <v>150214221</v>
      </c>
      <c r="M485" s="233">
        <v>146987461.13</v>
      </c>
      <c r="N485" s="233">
        <v>148944104.41999999</v>
      </c>
      <c r="O485" s="233">
        <v>148944104.41999999</v>
      </c>
      <c r="P485" s="233">
        <v>145412438.03</v>
      </c>
      <c r="Q485" s="234">
        <v>147699584.40000001</v>
      </c>
      <c r="R485" s="234">
        <v>147699584.40000001</v>
      </c>
      <c r="S485" s="234">
        <v>146070723.03999999</v>
      </c>
      <c r="T485" s="234">
        <v>146534911.94</v>
      </c>
      <c r="U485" s="234">
        <v>146534911.94</v>
      </c>
      <c r="V485" s="234">
        <v>145372128.56999999</v>
      </c>
      <c r="W485" s="234">
        <v>145372128.56999999</v>
      </c>
      <c r="X485" s="234">
        <v>145372128.56999999</v>
      </c>
      <c r="Y485" s="234">
        <v>144165826.63999999</v>
      </c>
      <c r="Z485" s="234"/>
      <c r="AA485" s="234"/>
      <c r="AB485" s="234"/>
      <c r="AC485" s="231">
        <v>144165826.63999999</v>
      </c>
    </row>
    <row r="486" spans="1:29" ht="15.75" thickBot="1" x14ac:dyDescent="0.3">
      <c r="A486" s="220" t="str">
        <f t="shared" si="7"/>
        <v>500140</v>
      </c>
      <c r="B486" s="239" t="s">
        <v>1626</v>
      </c>
      <c r="C486" s="240">
        <v>500140</v>
      </c>
      <c r="D486" s="87"/>
      <c r="E486" s="237">
        <v>50035545.369999997</v>
      </c>
      <c r="F486" s="237">
        <v>50149182.439999998</v>
      </c>
      <c r="G486" s="237">
        <v>50211336.090000004</v>
      </c>
      <c r="H486" s="237">
        <v>50324973.159999996</v>
      </c>
      <c r="I486" s="237">
        <v>50438610.229999997</v>
      </c>
      <c r="J486" s="237">
        <v>49281923.299999997</v>
      </c>
      <c r="K486" s="237">
        <v>49387666.909999996</v>
      </c>
      <c r="L486" s="237">
        <v>49446613.020000003</v>
      </c>
      <c r="M486" s="237">
        <v>49503211.789999999</v>
      </c>
      <c r="N486" s="237">
        <v>49615850.880000003</v>
      </c>
      <c r="O486" s="237">
        <v>49728489.969999999</v>
      </c>
      <c r="P486" s="237">
        <v>49836948.780000001</v>
      </c>
      <c r="Q486" s="238">
        <v>49949022.369999997</v>
      </c>
      <c r="R486" s="238">
        <v>50000111.100000001</v>
      </c>
      <c r="S486" s="238">
        <v>48450139.090000004</v>
      </c>
      <c r="T486" s="238">
        <v>48559553.619999997</v>
      </c>
      <c r="U486" s="238">
        <v>48619003.43</v>
      </c>
      <c r="V486" s="238">
        <v>48672525.479999997</v>
      </c>
      <c r="W486" s="238">
        <v>48758115.859999999</v>
      </c>
      <c r="X486" s="238">
        <v>48819543.359999999</v>
      </c>
      <c r="Y486" s="238">
        <v>48929130.280000001</v>
      </c>
      <c r="Z486" s="238"/>
      <c r="AA486" s="238"/>
      <c r="AB486" s="238"/>
      <c r="AC486" s="231">
        <v>48929130.280000001</v>
      </c>
    </row>
    <row r="487" spans="1:29" ht="15.75" thickBot="1" x14ac:dyDescent="0.3">
      <c r="A487" s="220" t="str">
        <f t="shared" si="7"/>
        <v>500150</v>
      </c>
      <c r="B487" s="239" t="s">
        <v>1626</v>
      </c>
      <c r="C487" s="240">
        <v>500150</v>
      </c>
      <c r="D487" s="87"/>
      <c r="E487" s="233">
        <v>0</v>
      </c>
      <c r="F487" s="233">
        <v>0</v>
      </c>
      <c r="G487" s="233">
        <v>0</v>
      </c>
      <c r="H487" s="233">
        <v>0</v>
      </c>
      <c r="I487" s="233">
        <v>0</v>
      </c>
      <c r="J487" s="233">
        <v>0</v>
      </c>
      <c r="K487" s="233">
        <v>0</v>
      </c>
      <c r="L487" s="233">
        <v>0</v>
      </c>
      <c r="M487" s="233">
        <v>0</v>
      </c>
      <c r="N487" s="233">
        <v>0</v>
      </c>
      <c r="O487" s="233">
        <v>0</v>
      </c>
      <c r="P487" s="233">
        <v>0</v>
      </c>
      <c r="Q487" s="234">
        <v>0</v>
      </c>
      <c r="R487" s="234">
        <v>0</v>
      </c>
      <c r="S487" s="234">
        <v>0</v>
      </c>
      <c r="T487" s="241">
        <v>0</v>
      </c>
      <c r="U487" s="241">
        <v>0</v>
      </c>
      <c r="V487" s="241">
        <v>0</v>
      </c>
      <c r="W487" s="234">
        <v>0</v>
      </c>
      <c r="X487" s="234">
        <v>0</v>
      </c>
      <c r="Y487" s="234">
        <v>0</v>
      </c>
      <c r="Z487" s="234"/>
      <c r="AA487" s="234"/>
      <c r="AB487" s="234"/>
      <c r="AC487" s="231">
        <v>0</v>
      </c>
    </row>
    <row r="488" spans="1:29" ht="15.75" thickBot="1" x14ac:dyDescent="0.3">
      <c r="A488" s="220" t="str">
        <f t="shared" si="7"/>
        <v>123020</v>
      </c>
      <c r="B488" s="239" t="s">
        <v>777</v>
      </c>
      <c r="C488" s="240" t="s">
        <v>778</v>
      </c>
      <c r="D488" s="87" t="s">
        <v>4</v>
      </c>
      <c r="E488" s="237"/>
      <c r="F488" s="237"/>
      <c r="G488" s="237"/>
      <c r="H488" s="237"/>
      <c r="I488" s="237"/>
      <c r="J488" s="237">
        <v>0</v>
      </c>
      <c r="K488" s="237">
        <v>0</v>
      </c>
      <c r="L488" s="237">
        <v>0</v>
      </c>
      <c r="M488" s="237">
        <v>0</v>
      </c>
      <c r="N488" s="237"/>
      <c r="O488" s="237"/>
      <c r="P488" s="237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8"/>
      <c r="AB488" s="238"/>
      <c r="AC488" s="231"/>
    </row>
    <row r="489" spans="1:29" ht="15.75" thickBot="1" x14ac:dyDescent="0.3">
      <c r="A489" s="220" t="str">
        <f t="shared" si="7"/>
        <v>124005</v>
      </c>
      <c r="B489" s="239" t="s">
        <v>3242</v>
      </c>
      <c r="C489" s="240" t="s">
        <v>3243</v>
      </c>
      <c r="D489" s="87"/>
      <c r="E489" s="237"/>
      <c r="F489" s="237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8"/>
      <c r="R489" s="238"/>
      <c r="S489" s="238"/>
      <c r="T489" s="241"/>
      <c r="U489" s="241"/>
      <c r="V489" s="241"/>
      <c r="W489" s="238"/>
      <c r="X489" s="238"/>
      <c r="Y489" s="238"/>
      <c r="Z489" s="238"/>
      <c r="AA489" s="238"/>
      <c r="AB489" s="238"/>
      <c r="AC489" s="231"/>
    </row>
    <row r="490" spans="1:29" ht="15.75" thickBot="1" x14ac:dyDescent="0.3">
      <c r="A490" s="220" t="str">
        <f t="shared" si="7"/>
        <v>124040</v>
      </c>
      <c r="B490" s="239" t="s">
        <v>780</v>
      </c>
      <c r="C490" s="240" t="s">
        <v>781</v>
      </c>
      <c r="D490" s="87" t="s">
        <v>4</v>
      </c>
      <c r="E490" s="233">
        <v>0</v>
      </c>
      <c r="F490" s="233">
        <v>0</v>
      </c>
      <c r="G490" s="233">
        <v>0</v>
      </c>
      <c r="H490" s="233">
        <v>0</v>
      </c>
      <c r="I490" s="233">
        <v>0</v>
      </c>
      <c r="J490" s="233">
        <v>0</v>
      </c>
      <c r="K490" s="233">
        <v>0</v>
      </c>
      <c r="L490" s="233">
        <v>0</v>
      </c>
      <c r="M490" s="233">
        <v>0</v>
      </c>
      <c r="N490" s="233">
        <v>0</v>
      </c>
      <c r="O490" s="233">
        <v>0</v>
      </c>
      <c r="P490" s="233">
        <v>0</v>
      </c>
      <c r="Q490" s="234">
        <v>0</v>
      </c>
      <c r="R490" s="234">
        <v>0</v>
      </c>
      <c r="S490" s="234">
        <v>0</v>
      </c>
      <c r="T490" s="238">
        <v>0</v>
      </c>
      <c r="U490" s="238">
        <v>0</v>
      </c>
      <c r="V490" s="238">
        <v>0</v>
      </c>
      <c r="W490" s="234">
        <v>0</v>
      </c>
      <c r="X490" s="234">
        <v>0</v>
      </c>
      <c r="Y490" s="234">
        <v>0</v>
      </c>
      <c r="Z490" s="234"/>
      <c r="AA490" s="234"/>
      <c r="AB490" s="234"/>
      <c r="AC490" s="231">
        <v>0</v>
      </c>
    </row>
    <row r="491" spans="1:29" ht="15.75" thickBot="1" x14ac:dyDescent="0.3">
      <c r="A491" s="220" t="str">
        <f t="shared" si="7"/>
        <v>124050</v>
      </c>
      <c r="B491" s="239" t="s">
        <v>3244</v>
      </c>
      <c r="C491" s="240" t="s">
        <v>3245</v>
      </c>
      <c r="D491" s="8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8"/>
      <c r="R491" s="238"/>
      <c r="S491" s="238"/>
      <c r="T491" s="234"/>
      <c r="U491" s="234"/>
      <c r="V491" s="234"/>
      <c r="W491" s="238"/>
      <c r="X491" s="238"/>
      <c r="Y491" s="238"/>
      <c r="Z491" s="238"/>
      <c r="AA491" s="238"/>
      <c r="AB491" s="238"/>
      <c r="AC491" s="231"/>
    </row>
    <row r="492" spans="1:29" ht="15.75" thickBot="1" x14ac:dyDescent="0.3">
      <c r="A492" s="220" t="str">
        <f t="shared" si="7"/>
        <v>124059</v>
      </c>
      <c r="B492" s="239" t="s">
        <v>783</v>
      </c>
      <c r="C492" s="240" t="s">
        <v>784</v>
      </c>
      <c r="D492" s="87" t="s">
        <v>4</v>
      </c>
      <c r="E492" s="233">
        <v>0</v>
      </c>
      <c r="F492" s="233">
        <v>0</v>
      </c>
      <c r="G492" s="233">
        <v>0</v>
      </c>
      <c r="H492" s="233">
        <v>0</v>
      </c>
      <c r="I492" s="233">
        <v>0</v>
      </c>
      <c r="J492" s="233">
        <v>0</v>
      </c>
      <c r="K492" s="233">
        <v>0</v>
      </c>
      <c r="L492" s="233">
        <v>0</v>
      </c>
      <c r="M492" s="233">
        <v>0</v>
      </c>
      <c r="N492" s="233">
        <v>0</v>
      </c>
      <c r="O492" s="233">
        <v>0</v>
      </c>
      <c r="P492" s="233">
        <v>0</v>
      </c>
      <c r="Q492" s="234">
        <v>0</v>
      </c>
      <c r="R492" s="234">
        <v>0</v>
      </c>
      <c r="S492" s="234">
        <v>0</v>
      </c>
      <c r="T492" s="238">
        <v>0</v>
      </c>
      <c r="U492" s="238">
        <v>0</v>
      </c>
      <c r="V492" s="238">
        <v>0</v>
      </c>
      <c r="W492" s="234">
        <v>0</v>
      </c>
      <c r="X492" s="234">
        <v>0</v>
      </c>
      <c r="Y492" s="234">
        <v>0</v>
      </c>
      <c r="Z492" s="234"/>
      <c r="AA492" s="234"/>
      <c r="AB492" s="234"/>
      <c r="AC492" s="231">
        <v>0</v>
      </c>
    </row>
    <row r="493" spans="1:29" ht="15.75" thickBot="1" x14ac:dyDescent="0.3">
      <c r="A493" s="220" t="str">
        <f t="shared" si="7"/>
        <v>124099</v>
      </c>
      <c r="B493" s="239" t="s">
        <v>3246</v>
      </c>
      <c r="C493" s="240" t="s">
        <v>3247</v>
      </c>
      <c r="D493" s="87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4"/>
      <c r="R493" s="234"/>
      <c r="S493" s="234"/>
      <c r="T493" s="234"/>
      <c r="U493" s="234"/>
      <c r="V493" s="234"/>
      <c r="W493" s="234"/>
      <c r="X493" s="234"/>
      <c r="Y493" s="234"/>
      <c r="Z493" s="234"/>
      <c r="AA493" s="234"/>
      <c r="AB493" s="234"/>
      <c r="AC493" s="231"/>
    </row>
    <row r="494" spans="1:29" ht="15.75" thickBot="1" x14ac:dyDescent="0.3">
      <c r="A494" s="220" t="str">
        <f t="shared" si="7"/>
        <v>124301</v>
      </c>
      <c r="B494" s="239" t="s">
        <v>786</v>
      </c>
      <c r="C494" s="240" t="s">
        <v>787</v>
      </c>
      <c r="D494" s="87" t="s">
        <v>4</v>
      </c>
      <c r="E494" s="237">
        <v>0</v>
      </c>
      <c r="F494" s="237">
        <v>0</v>
      </c>
      <c r="G494" s="237">
        <v>0</v>
      </c>
      <c r="H494" s="237">
        <v>0</v>
      </c>
      <c r="I494" s="237">
        <v>0</v>
      </c>
      <c r="J494" s="237"/>
      <c r="K494" s="237"/>
      <c r="L494" s="237"/>
      <c r="M494" s="237"/>
      <c r="N494" s="237">
        <v>0</v>
      </c>
      <c r="O494" s="237">
        <v>0</v>
      </c>
      <c r="P494" s="237">
        <v>0</v>
      </c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8"/>
      <c r="AB494" s="238"/>
      <c r="AC494" s="231"/>
    </row>
    <row r="495" spans="1:29" ht="15.75" thickBot="1" x14ac:dyDescent="0.3">
      <c r="A495" s="220" t="str">
        <f t="shared" si="7"/>
        <v>500151</v>
      </c>
      <c r="B495" s="239" t="s">
        <v>1627</v>
      </c>
      <c r="C495" s="240">
        <v>500151</v>
      </c>
      <c r="D495" s="87"/>
      <c r="E495" s="233">
        <v>50035545.369999997</v>
      </c>
      <c r="F495" s="233">
        <v>50149182.439999998</v>
      </c>
      <c r="G495" s="233">
        <v>50211336.090000004</v>
      </c>
      <c r="H495" s="233">
        <v>50324973.159999996</v>
      </c>
      <c r="I495" s="233">
        <v>50438610.229999997</v>
      </c>
      <c r="J495" s="233">
        <v>49281923.299999997</v>
      </c>
      <c r="K495" s="233">
        <v>49387666.909999996</v>
      </c>
      <c r="L495" s="233">
        <v>49446613.020000003</v>
      </c>
      <c r="M495" s="233">
        <v>49503211.789999999</v>
      </c>
      <c r="N495" s="233">
        <v>49615850.880000003</v>
      </c>
      <c r="O495" s="233">
        <v>49728489.969999999</v>
      </c>
      <c r="P495" s="233">
        <v>49836948.780000001</v>
      </c>
      <c r="Q495" s="234">
        <v>49949022.369999997</v>
      </c>
      <c r="R495" s="234">
        <v>50000111.100000001</v>
      </c>
      <c r="S495" s="234">
        <v>48450139.090000004</v>
      </c>
      <c r="T495" s="234">
        <v>48559553.619999997</v>
      </c>
      <c r="U495" s="234">
        <v>48619003.43</v>
      </c>
      <c r="V495" s="234">
        <v>48672525.479999997</v>
      </c>
      <c r="W495" s="234">
        <v>48758115.859999999</v>
      </c>
      <c r="X495" s="234">
        <v>48819543.359999999</v>
      </c>
      <c r="Y495" s="234">
        <v>48929130.280000001</v>
      </c>
      <c r="Z495" s="234"/>
      <c r="AA495" s="234"/>
      <c r="AB495" s="234"/>
      <c r="AC495" s="231">
        <v>48929130.280000001</v>
      </c>
    </row>
    <row r="496" spans="1:29" ht="15.75" thickBot="1" x14ac:dyDescent="0.3">
      <c r="A496" s="220" t="str">
        <f t="shared" si="7"/>
        <v>124100</v>
      </c>
      <c r="B496" s="239" t="s">
        <v>789</v>
      </c>
      <c r="C496" s="240" t="s">
        <v>790</v>
      </c>
      <c r="D496" s="87" t="s">
        <v>4</v>
      </c>
      <c r="E496" s="237">
        <v>1591251.83</v>
      </c>
      <c r="F496" s="237">
        <v>1594085.66</v>
      </c>
      <c r="G496" s="237">
        <v>1596919.49</v>
      </c>
      <c r="H496" s="237">
        <v>1599753.32</v>
      </c>
      <c r="I496" s="237">
        <v>1602587.15</v>
      </c>
      <c r="J496" s="237">
        <v>1482334.56</v>
      </c>
      <c r="K496" s="237">
        <v>1081909.71</v>
      </c>
      <c r="L496" s="237">
        <v>1084743.54</v>
      </c>
      <c r="M496" s="237">
        <v>1087577.3700000001</v>
      </c>
      <c r="N496" s="237">
        <v>1090411.2</v>
      </c>
      <c r="O496" s="237">
        <v>1093245.03</v>
      </c>
      <c r="P496" s="237">
        <v>1095765</v>
      </c>
      <c r="Q496" s="238">
        <v>1097744.25</v>
      </c>
      <c r="R496" s="238">
        <v>1099723.5</v>
      </c>
      <c r="S496" s="238">
        <v>1101702.75</v>
      </c>
      <c r="T496" s="238">
        <v>1103682</v>
      </c>
      <c r="U496" s="238">
        <v>1105661.25</v>
      </c>
      <c r="V496" s="238">
        <v>1107640.5</v>
      </c>
      <c r="W496" s="238">
        <v>1109619.75</v>
      </c>
      <c r="X496" s="238">
        <v>1111599</v>
      </c>
      <c r="Y496" s="238">
        <v>1113578.25</v>
      </c>
      <c r="Z496" s="238"/>
      <c r="AA496" s="238"/>
      <c r="AB496" s="238"/>
      <c r="AC496" s="231">
        <v>1113578.25</v>
      </c>
    </row>
    <row r="497" spans="1:29" ht="15.75" thickBot="1" x14ac:dyDescent="0.3">
      <c r="A497" s="220" t="str">
        <f t="shared" si="7"/>
        <v>124101</v>
      </c>
      <c r="B497" s="239" t="s">
        <v>792</v>
      </c>
      <c r="C497" s="240" t="s">
        <v>793</v>
      </c>
      <c r="D497" s="87" t="s">
        <v>4</v>
      </c>
      <c r="E497" s="233">
        <v>2405506.33</v>
      </c>
      <c r="F497" s="233">
        <v>2409350.66</v>
      </c>
      <c r="G497" s="233">
        <v>2413194.9900000002</v>
      </c>
      <c r="H497" s="233">
        <v>2417039.3199999998</v>
      </c>
      <c r="I497" s="233">
        <v>2420883.65</v>
      </c>
      <c r="J497" s="233">
        <v>2424727.98</v>
      </c>
      <c r="K497" s="233">
        <v>2136791.09</v>
      </c>
      <c r="L497" s="233">
        <v>2140635.42</v>
      </c>
      <c r="M497" s="233">
        <v>2144479.75</v>
      </c>
      <c r="N497" s="233">
        <v>2148324.08</v>
      </c>
      <c r="O497" s="233">
        <v>2152168.41</v>
      </c>
      <c r="P497" s="233">
        <v>2156015</v>
      </c>
      <c r="Q497" s="234">
        <v>2159389.83</v>
      </c>
      <c r="R497" s="234">
        <v>2162764.66</v>
      </c>
      <c r="S497" s="234">
        <v>2166139.4900000002</v>
      </c>
      <c r="T497" s="234">
        <v>2169514.3199999998</v>
      </c>
      <c r="U497" s="234">
        <v>2172889.15</v>
      </c>
      <c r="V497" s="234">
        <v>2176263.98</v>
      </c>
      <c r="W497" s="234">
        <v>2179638.81</v>
      </c>
      <c r="X497" s="234">
        <v>2183013.64</v>
      </c>
      <c r="Y497" s="234">
        <v>2186388.4700000002</v>
      </c>
      <c r="Z497" s="234"/>
      <c r="AA497" s="234"/>
      <c r="AB497" s="234"/>
      <c r="AC497" s="231">
        <v>2186388.4700000002</v>
      </c>
    </row>
    <row r="498" spans="1:29" ht="15.75" thickBot="1" x14ac:dyDescent="0.3">
      <c r="A498" s="220" t="str">
        <f t="shared" si="7"/>
        <v>124102</v>
      </c>
      <c r="B498" s="239" t="s">
        <v>795</v>
      </c>
      <c r="C498" s="240" t="s">
        <v>796</v>
      </c>
      <c r="D498" s="87" t="s">
        <v>4</v>
      </c>
      <c r="E498" s="237">
        <v>8713133.4700000007</v>
      </c>
      <c r="F498" s="237">
        <v>8732543.4700000007</v>
      </c>
      <c r="G498" s="237">
        <v>8700470.0500000007</v>
      </c>
      <c r="H498" s="237">
        <v>8719880.0500000007</v>
      </c>
      <c r="I498" s="237">
        <v>8739290.0500000007</v>
      </c>
      <c r="J498" s="237">
        <v>8653335.9299999997</v>
      </c>
      <c r="K498" s="237">
        <v>8673184.1099999994</v>
      </c>
      <c r="L498" s="237">
        <v>8638626.8499999996</v>
      </c>
      <c r="M498" s="237">
        <v>8601722.25</v>
      </c>
      <c r="N498" s="237">
        <v>8620857.9700000007</v>
      </c>
      <c r="O498" s="237">
        <v>8639993.6899999995</v>
      </c>
      <c r="P498" s="237">
        <v>8658472.1999999993</v>
      </c>
      <c r="Q498" s="238">
        <v>8677717.4499999993</v>
      </c>
      <c r="R498" s="238">
        <v>8635977.8399999999</v>
      </c>
      <c r="S498" s="238">
        <v>8655223.0899999999</v>
      </c>
      <c r="T498" s="238">
        <v>8674468.3399999999</v>
      </c>
      <c r="U498" s="238">
        <v>8643748.8699999992</v>
      </c>
      <c r="V498" s="238">
        <v>8607101.6400000006</v>
      </c>
      <c r="W498" s="238">
        <v>8622064.7200000007</v>
      </c>
      <c r="X498" s="238">
        <v>8592893.2200000007</v>
      </c>
      <c r="Y498" s="238">
        <v>8611881.1400000006</v>
      </c>
      <c r="Z498" s="238"/>
      <c r="AA498" s="238"/>
      <c r="AB498" s="238"/>
      <c r="AC498" s="231">
        <v>8611881.1400000006</v>
      </c>
    </row>
    <row r="499" spans="1:29" ht="15.75" thickBot="1" x14ac:dyDescent="0.3">
      <c r="A499" s="220" t="str">
        <f t="shared" si="7"/>
        <v>124103</v>
      </c>
      <c r="B499" s="239" t="s">
        <v>798</v>
      </c>
      <c r="C499" s="240" t="s">
        <v>799</v>
      </c>
      <c r="D499" s="87" t="s">
        <v>4</v>
      </c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4"/>
      <c r="R499" s="234"/>
      <c r="S499" s="234"/>
      <c r="T499" s="234"/>
      <c r="U499" s="234"/>
      <c r="V499" s="234"/>
      <c r="W499" s="234"/>
      <c r="X499" s="234"/>
      <c r="Y499" s="234"/>
      <c r="Z499" s="234"/>
      <c r="AA499" s="234"/>
      <c r="AB499" s="234"/>
      <c r="AC499" s="231"/>
    </row>
    <row r="500" spans="1:29" ht="15.75" thickBot="1" x14ac:dyDescent="0.3">
      <c r="A500" s="220" t="str">
        <f t="shared" si="7"/>
        <v>124104</v>
      </c>
      <c r="B500" s="239" t="s">
        <v>801</v>
      </c>
      <c r="C500" s="240" t="s">
        <v>802</v>
      </c>
      <c r="D500" s="87" t="s">
        <v>4</v>
      </c>
      <c r="E500" s="237">
        <v>4974767.75</v>
      </c>
      <c r="F500" s="237">
        <v>4985531</v>
      </c>
      <c r="G500" s="237">
        <v>4996294.25</v>
      </c>
      <c r="H500" s="237">
        <v>5007057.5</v>
      </c>
      <c r="I500" s="237">
        <v>5017820.75</v>
      </c>
      <c r="J500" s="237">
        <v>4278491.76</v>
      </c>
      <c r="K500" s="237">
        <v>5039551.42</v>
      </c>
      <c r="L500" s="237">
        <v>5050518.84</v>
      </c>
      <c r="M500" s="237">
        <v>5061486.26</v>
      </c>
      <c r="N500" s="237">
        <v>5072453.68</v>
      </c>
      <c r="O500" s="237">
        <v>5083421.0999999996</v>
      </c>
      <c r="P500" s="237">
        <v>5094388.5199999996</v>
      </c>
      <c r="Q500" s="238">
        <v>5105355.9400000004</v>
      </c>
      <c r="R500" s="238">
        <v>5116323.3600000003</v>
      </c>
      <c r="S500" s="238">
        <v>4433964.83</v>
      </c>
      <c r="T500" s="238">
        <v>4443711.04</v>
      </c>
      <c r="U500" s="238">
        <v>4453457.25</v>
      </c>
      <c r="V500" s="238">
        <v>4463203.46</v>
      </c>
      <c r="W500" s="238">
        <v>4464892.67</v>
      </c>
      <c r="X500" s="238">
        <v>4474459.34</v>
      </c>
      <c r="Y500" s="238">
        <v>4484026.01</v>
      </c>
      <c r="Z500" s="238"/>
      <c r="AA500" s="238"/>
      <c r="AB500" s="238"/>
      <c r="AC500" s="231">
        <v>4484026.01</v>
      </c>
    </row>
    <row r="501" spans="1:29" ht="15.75" thickBot="1" x14ac:dyDescent="0.3">
      <c r="A501" s="220" t="str">
        <f t="shared" si="7"/>
        <v>124105</v>
      </c>
      <c r="B501" s="239" t="s">
        <v>3248</v>
      </c>
      <c r="C501" s="240" t="s">
        <v>3249</v>
      </c>
      <c r="D501" s="87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4"/>
      <c r="R501" s="234"/>
      <c r="S501" s="234"/>
      <c r="T501" s="234"/>
      <c r="U501" s="234"/>
      <c r="V501" s="234"/>
      <c r="W501" s="234"/>
      <c r="X501" s="234"/>
      <c r="Y501" s="234"/>
      <c r="Z501" s="234"/>
      <c r="AA501" s="234"/>
      <c r="AB501" s="234"/>
      <c r="AC501" s="231"/>
    </row>
    <row r="502" spans="1:29" ht="15.75" thickBot="1" x14ac:dyDescent="0.3">
      <c r="A502" s="220" t="str">
        <f t="shared" si="7"/>
        <v>124107</v>
      </c>
      <c r="B502" s="239" t="s">
        <v>789</v>
      </c>
      <c r="C502" s="240" t="s">
        <v>804</v>
      </c>
      <c r="D502" s="87" t="s">
        <v>4</v>
      </c>
      <c r="E502" s="237">
        <v>352321</v>
      </c>
      <c r="F502" s="237">
        <v>353053</v>
      </c>
      <c r="G502" s="237">
        <v>353785</v>
      </c>
      <c r="H502" s="237">
        <v>354517</v>
      </c>
      <c r="I502" s="237">
        <v>355249</v>
      </c>
      <c r="J502" s="237">
        <v>355981</v>
      </c>
      <c r="K502" s="237">
        <v>356728</v>
      </c>
      <c r="L502" s="237">
        <v>357475</v>
      </c>
      <c r="M502" s="237">
        <v>358222</v>
      </c>
      <c r="N502" s="237">
        <v>358969</v>
      </c>
      <c r="O502" s="237">
        <v>359716</v>
      </c>
      <c r="P502" s="237">
        <v>360463</v>
      </c>
      <c r="Q502" s="238">
        <v>361210</v>
      </c>
      <c r="R502" s="238">
        <v>361957</v>
      </c>
      <c r="S502" s="238">
        <v>362704</v>
      </c>
      <c r="T502" s="238">
        <v>363451</v>
      </c>
      <c r="U502" s="238">
        <v>364198</v>
      </c>
      <c r="V502" s="238">
        <v>364945</v>
      </c>
      <c r="W502" s="238">
        <v>414030.75</v>
      </c>
      <c r="X502" s="238">
        <v>414673.5</v>
      </c>
      <c r="Y502" s="238">
        <v>415316.25</v>
      </c>
      <c r="Z502" s="238"/>
      <c r="AA502" s="238"/>
      <c r="AB502" s="238"/>
      <c r="AC502" s="231">
        <v>415316.25</v>
      </c>
    </row>
    <row r="503" spans="1:29" ht="15.75" thickBot="1" x14ac:dyDescent="0.3">
      <c r="A503" s="220" t="str">
        <f t="shared" si="7"/>
        <v>124108</v>
      </c>
      <c r="B503" s="239" t="s">
        <v>801</v>
      </c>
      <c r="C503" s="240" t="s">
        <v>806</v>
      </c>
      <c r="D503" s="87" t="s">
        <v>4</v>
      </c>
      <c r="E503" s="233">
        <v>9237429.4800000004</v>
      </c>
      <c r="F503" s="233">
        <v>9259978.0600000005</v>
      </c>
      <c r="G503" s="233">
        <v>9282526.6400000006</v>
      </c>
      <c r="H503" s="233">
        <v>9305075.2200000007</v>
      </c>
      <c r="I503" s="233">
        <v>9327623.8000000007</v>
      </c>
      <c r="J503" s="233">
        <v>9058391.1600000001</v>
      </c>
      <c r="K503" s="233">
        <v>9017233</v>
      </c>
      <c r="L503" s="233">
        <v>9038735.1699999999</v>
      </c>
      <c r="M503" s="233">
        <v>9060237.3399999999</v>
      </c>
      <c r="N503" s="233">
        <v>9081739.5099999998</v>
      </c>
      <c r="O503" s="233">
        <v>9103241.6799999997</v>
      </c>
      <c r="P503" s="233">
        <v>9124743.8499999996</v>
      </c>
      <c r="Q503" s="234">
        <v>9146246.0199999996</v>
      </c>
      <c r="R503" s="234">
        <v>9167748.1899999995</v>
      </c>
      <c r="S503" s="234">
        <v>8941974.7100000009</v>
      </c>
      <c r="T503" s="234">
        <v>8963038.2899999991</v>
      </c>
      <c r="U503" s="234">
        <v>8984101.8699999992</v>
      </c>
      <c r="V503" s="234">
        <v>9005165.4499999993</v>
      </c>
      <c r="W503" s="234">
        <v>9015786</v>
      </c>
      <c r="X503" s="234">
        <v>9036515.75</v>
      </c>
      <c r="Y503" s="234">
        <v>9057245.5</v>
      </c>
      <c r="Z503" s="234"/>
      <c r="AA503" s="234"/>
      <c r="AB503" s="234"/>
      <c r="AC503" s="231">
        <v>9057245.5</v>
      </c>
    </row>
    <row r="504" spans="1:29" ht="15.75" thickBot="1" x14ac:dyDescent="0.3">
      <c r="A504" s="220" t="str">
        <f t="shared" si="7"/>
        <v>124109</v>
      </c>
      <c r="B504" s="239" t="s">
        <v>808</v>
      </c>
      <c r="C504" s="240" t="s">
        <v>809</v>
      </c>
      <c r="D504" s="87" t="s">
        <v>4</v>
      </c>
      <c r="E504" s="237">
        <v>10267861.449999999</v>
      </c>
      <c r="F504" s="237">
        <v>10294468.449999999</v>
      </c>
      <c r="G504" s="237">
        <v>10321075.449999999</v>
      </c>
      <c r="H504" s="237">
        <v>10347682.449999999</v>
      </c>
      <c r="I504" s="237">
        <v>10374289.449999999</v>
      </c>
      <c r="J504" s="237">
        <v>10400896.449999999</v>
      </c>
      <c r="K504" s="237">
        <v>10427503.449999999</v>
      </c>
      <c r="L504" s="237">
        <v>10454110.449999999</v>
      </c>
      <c r="M504" s="237">
        <v>10480717.449999999</v>
      </c>
      <c r="N504" s="237">
        <v>10507324.449999999</v>
      </c>
      <c r="O504" s="237">
        <v>10533931.449999999</v>
      </c>
      <c r="P504" s="237">
        <v>10558028.189999999</v>
      </c>
      <c r="Q504" s="238">
        <v>10585242.52</v>
      </c>
      <c r="R504" s="238">
        <v>10612456.85</v>
      </c>
      <c r="S504" s="238">
        <v>10474980.93</v>
      </c>
      <c r="T504" s="238">
        <v>10502125.59</v>
      </c>
      <c r="U504" s="238">
        <v>10529270.25</v>
      </c>
      <c r="V504" s="238">
        <v>10556414.91</v>
      </c>
      <c r="W504" s="238">
        <v>10583629.24</v>
      </c>
      <c r="X504" s="238">
        <v>10610843.57</v>
      </c>
      <c r="Y504" s="238">
        <v>10638057.9</v>
      </c>
      <c r="Z504" s="238"/>
      <c r="AA504" s="238"/>
      <c r="AB504" s="238"/>
      <c r="AC504" s="231">
        <v>10638057.9</v>
      </c>
    </row>
    <row r="505" spans="1:29" ht="15.75" thickBot="1" x14ac:dyDescent="0.3">
      <c r="A505" s="220" t="str">
        <f t="shared" si="7"/>
        <v>124110</v>
      </c>
      <c r="B505" s="239" t="s">
        <v>811</v>
      </c>
      <c r="C505" s="240" t="s">
        <v>812</v>
      </c>
      <c r="D505" s="87" t="s">
        <v>4</v>
      </c>
      <c r="E505" s="233">
        <v>6993018.8300000001</v>
      </c>
      <c r="F505" s="233">
        <v>7008331.6600000001</v>
      </c>
      <c r="G505" s="233">
        <v>7023644.4900000002</v>
      </c>
      <c r="H505" s="233">
        <v>7038957.3200000003</v>
      </c>
      <c r="I505" s="233">
        <v>7054270.1500000004</v>
      </c>
      <c r="J505" s="233">
        <v>7069582.9800000004</v>
      </c>
      <c r="K505" s="233">
        <v>7084895.8099999996</v>
      </c>
      <c r="L505" s="233">
        <v>7100208.6399999997</v>
      </c>
      <c r="M505" s="233">
        <v>7115521.4699999997</v>
      </c>
      <c r="N505" s="233">
        <v>7130834.2999999998</v>
      </c>
      <c r="O505" s="233">
        <v>7146147.1299999999</v>
      </c>
      <c r="P505" s="233">
        <v>7160752</v>
      </c>
      <c r="Q505" s="234">
        <v>7176093.6699999999</v>
      </c>
      <c r="R505" s="234">
        <v>7191435.3399999999</v>
      </c>
      <c r="S505" s="234">
        <v>6994644</v>
      </c>
      <c r="T505" s="241">
        <v>7009631.4500000002</v>
      </c>
      <c r="U505" s="241">
        <v>7024618.9000000004</v>
      </c>
      <c r="V505" s="241">
        <v>7039606.3499999996</v>
      </c>
      <c r="W505" s="234">
        <v>7054948.0199999996</v>
      </c>
      <c r="X505" s="234">
        <v>7070289.6900000004</v>
      </c>
      <c r="Y505" s="234">
        <v>7085631.3600000003</v>
      </c>
      <c r="Z505" s="234"/>
      <c r="AA505" s="234"/>
      <c r="AB505" s="234"/>
      <c r="AC505" s="231">
        <v>7085631.3600000003</v>
      </c>
    </row>
    <row r="506" spans="1:29" ht="15.75" thickBot="1" x14ac:dyDescent="0.3">
      <c r="A506" s="220" t="str">
        <f t="shared" si="7"/>
        <v>124111</v>
      </c>
      <c r="B506" s="239" t="s">
        <v>811</v>
      </c>
      <c r="C506" s="240" t="s">
        <v>814</v>
      </c>
      <c r="D506" s="87" t="s">
        <v>4</v>
      </c>
      <c r="E506" s="237">
        <v>1297986.31</v>
      </c>
      <c r="F506" s="237">
        <v>1301237.6399999999</v>
      </c>
      <c r="G506" s="237">
        <v>1304488.97</v>
      </c>
      <c r="H506" s="237">
        <v>1307740.3</v>
      </c>
      <c r="I506" s="237">
        <v>1310991.6299999999</v>
      </c>
      <c r="J506" s="237">
        <v>1314242.96</v>
      </c>
      <c r="K506" s="237">
        <v>1317574.46</v>
      </c>
      <c r="L506" s="237">
        <v>1320905.96</v>
      </c>
      <c r="M506" s="237">
        <v>1324237.46</v>
      </c>
      <c r="N506" s="237">
        <v>1327568.96</v>
      </c>
      <c r="O506" s="237">
        <v>1330900.46</v>
      </c>
      <c r="P506" s="237">
        <v>1334232</v>
      </c>
      <c r="Q506" s="238">
        <v>1337563.5</v>
      </c>
      <c r="R506" s="238">
        <v>1340895</v>
      </c>
      <c r="S506" s="238">
        <v>1344226.5</v>
      </c>
      <c r="T506" s="238">
        <v>1347558</v>
      </c>
      <c r="U506" s="238">
        <v>1350889.5</v>
      </c>
      <c r="V506" s="238">
        <v>1354221</v>
      </c>
      <c r="W506" s="238">
        <v>1356221.17</v>
      </c>
      <c r="X506" s="238">
        <v>1359519.34</v>
      </c>
      <c r="Y506" s="238">
        <v>1362817.51</v>
      </c>
      <c r="Z506" s="238"/>
      <c r="AA506" s="238"/>
      <c r="AB506" s="238"/>
      <c r="AC506" s="231">
        <v>1362817.51</v>
      </c>
    </row>
    <row r="507" spans="1:29" ht="15.75" thickBot="1" x14ac:dyDescent="0.3">
      <c r="A507" s="220" t="str">
        <f t="shared" si="7"/>
        <v>124112</v>
      </c>
      <c r="B507" s="239" t="s">
        <v>816</v>
      </c>
      <c r="C507" s="240" t="s">
        <v>817</v>
      </c>
      <c r="D507" s="87" t="s">
        <v>4</v>
      </c>
      <c r="E507" s="237">
        <v>3864351.17</v>
      </c>
      <c r="F507" s="237">
        <v>3871798.34</v>
      </c>
      <c r="G507" s="237">
        <v>3879245.51</v>
      </c>
      <c r="H507" s="237">
        <v>3886692.68</v>
      </c>
      <c r="I507" s="237">
        <v>3894139.85</v>
      </c>
      <c r="J507" s="237">
        <v>3901587.02</v>
      </c>
      <c r="K507" s="237">
        <v>3909034.19</v>
      </c>
      <c r="L507" s="237">
        <v>3916481.36</v>
      </c>
      <c r="M507" s="237">
        <v>3923928.53</v>
      </c>
      <c r="N507" s="237">
        <v>3931375.7</v>
      </c>
      <c r="O507" s="237">
        <v>3938822.87</v>
      </c>
      <c r="P507" s="237">
        <v>3946277</v>
      </c>
      <c r="Q507" s="238">
        <v>3953737</v>
      </c>
      <c r="R507" s="238">
        <v>3961197</v>
      </c>
      <c r="S507" s="238">
        <v>3624036.26</v>
      </c>
      <c r="T507" s="241">
        <v>3630920.89</v>
      </c>
      <c r="U507" s="241">
        <v>3637805.52</v>
      </c>
      <c r="V507" s="241">
        <v>3644690.15</v>
      </c>
      <c r="W507" s="238">
        <v>3652150.15</v>
      </c>
      <c r="X507" s="238">
        <v>3659610.15</v>
      </c>
      <c r="Y507" s="238">
        <v>3667070.15</v>
      </c>
      <c r="Z507" s="238"/>
      <c r="AA507" s="238"/>
      <c r="AB507" s="238"/>
      <c r="AC507" s="231">
        <v>3667070.15</v>
      </c>
    </row>
    <row r="508" spans="1:29" ht="15.75" thickBot="1" x14ac:dyDescent="0.3">
      <c r="A508" s="220" t="str">
        <f t="shared" si="7"/>
        <v>124113</v>
      </c>
      <c r="B508" s="239" t="s">
        <v>816</v>
      </c>
      <c r="C508" s="240" t="s">
        <v>819</v>
      </c>
      <c r="D508" s="87" t="s">
        <v>4</v>
      </c>
      <c r="E508" s="233">
        <v>337917.75</v>
      </c>
      <c r="F508" s="233">
        <v>338804.5</v>
      </c>
      <c r="G508" s="233">
        <v>339691.25</v>
      </c>
      <c r="H508" s="233">
        <v>340578</v>
      </c>
      <c r="I508" s="233">
        <v>341464.75</v>
      </c>
      <c r="J508" s="233">
        <v>342351.5</v>
      </c>
      <c r="K508" s="233">
        <v>343261.67</v>
      </c>
      <c r="L508" s="233">
        <v>344171.79</v>
      </c>
      <c r="M508" s="233">
        <v>345081.91</v>
      </c>
      <c r="N508" s="233">
        <v>345992.03</v>
      </c>
      <c r="O508" s="233">
        <v>346902.15</v>
      </c>
      <c r="P508" s="233">
        <v>347812.02</v>
      </c>
      <c r="Q508" s="234">
        <v>348722.19</v>
      </c>
      <c r="R508" s="234">
        <v>349632.36</v>
      </c>
      <c r="S508" s="234">
        <v>350542.53</v>
      </c>
      <c r="T508" s="238">
        <v>351452.7</v>
      </c>
      <c r="U508" s="238">
        <v>352362.87</v>
      </c>
      <c r="V508" s="238">
        <v>353273.04</v>
      </c>
      <c r="W508" s="234">
        <v>305134.58</v>
      </c>
      <c r="X508" s="234">
        <v>306126.15999999997</v>
      </c>
      <c r="Y508" s="234">
        <v>307117.74</v>
      </c>
      <c r="Z508" s="234"/>
      <c r="AA508" s="234"/>
      <c r="AB508" s="234"/>
      <c r="AC508" s="231">
        <v>307117.74</v>
      </c>
    </row>
    <row r="509" spans="1:29" ht="15.75" thickBot="1" x14ac:dyDescent="0.3">
      <c r="A509" s="220" t="str">
        <f t="shared" si="7"/>
        <v>500141</v>
      </c>
      <c r="B509" s="239" t="s">
        <v>1628</v>
      </c>
      <c r="C509" s="240">
        <v>500141</v>
      </c>
      <c r="D509" s="87"/>
      <c r="E509" s="237">
        <v>9987332.7899999991</v>
      </c>
      <c r="F509" s="237">
        <v>10039840.470000001</v>
      </c>
      <c r="G509" s="237">
        <v>15645774.09</v>
      </c>
      <c r="H509" s="237">
        <v>13346590.33</v>
      </c>
      <c r="I509" s="237">
        <v>13023214.68</v>
      </c>
      <c r="J509" s="237">
        <v>17714608.219999999</v>
      </c>
      <c r="K509" s="237">
        <v>15847048.300000001</v>
      </c>
      <c r="L509" s="237">
        <v>18735075.120000001</v>
      </c>
      <c r="M509" s="237">
        <v>27423181.23</v>
      </c>
      <c r="N509" s="237">
        <v>29262433.140000001</v>
      </c>
      <c r="O509" s="237">
        <v>33393272.079999998</v>
      </c>
      <c r="P509" s="237">
        <v>37149849.719999999</v>
      </c>
      <c r="Q509" s="238">
        <v>39309398.409999996</v>
      </c>
      <c r="R509" s="238">
        <v>41298745.909999996</v>
      </c>
      <c r="S509" s="238">
        <v>47222252.579999998</v>
      </c>
      <c r="T509" s="234">
        <v>44497622.939999998</v>
      </c>
      <c r="U509" s="234">
        <v>45660235.380000003</v>
      </c>
      <c r="V509" s="234">
        <v>50941821.060000002</v>
      </c>
      <c r="W509" s="238">
        <v>47135247.359999999</v>
      </c>
      <c r="X509" s="238">
        <v>46444837.689999998</v>
      </c>
      <c r="Y509" s="238">
        <v>50971829.020000003</v>
      </c>
      <c r="Z509" s="238"/>
      <c r="AA509" s="238"/>
      <c r="AB509" s="238"/>
      <c r="AC509" s="231">
        <v>50971829.020000003</v>
      </c>
    </row>
    <row r="510" spans="1:29" ht="15.75" thickBot="1" x14ac:dyDescent="0.3">
      <c r="A510" s="220" t="str">
        <f t="shared" si="7"/>
        <v>500153</v>
      </c>
      <c r="B510" s="239" t="s">
        <v>1629</v>
      </c>
      <c r="C510" s="240">
        <v>500153</v>
      </c>
      <c r="D510" s="87"/>
      <c r="E510" s="233">
        <v>5079921.54</v>
      </c>
      <c r="F510" s="233">
        <v>5136678.5599999996</v>
      </c>
      <c r="G510" s="233">
        <v>8645030.1099999994</v>
      </c>
      <c r="H510" s="233">
        <v>4194940.42</v>
      </c>
      <c r="I510" s="233">
        <v>4423736.91</v>
      </c>
      <c r="J510" s="233">
        <v>8242653.6900000004</v>
      </c>
      <c r="K510" s="233">
        <v>5658228.5800000001</v>
      </c>
      <c r="L510" s="233">
        <v>6233593.8499999996</v>
      </c>
      <c r="M510" s="233">
        <v>9704301.7200000007</v>
      </c>
      <c r="N510" s="233">
        <v>9748229.5600000005</v>
      </c>
      <c r="O510" s="233">
        <v>10293067.279999999</v>
      </c>
      <c r="P510" s="233">
        <v>12377063.92</v>
      </c>
      <c r="Q510" s="234">
        <v>10133205.630000001</v>
      </c>
      <c r="R510" s="234">
        <v>10517042.630000001</v>
      </c>
      <c r="S510" s="234">
        <v>13779126.800000001</v>
      </c>
      <c r="T510" s="238">
        <v>10768616.76</v>
      </c>
      <c r="U510" s="238">
        <v>11358692.029999999</v>
      </c>
      <c r="V510" s="238">
        <v>15530885.35</v>
      </c>
      <c r="W510" s="234">
        <v>12202320.84</v>
      </c>
      <c r="X510" s="234">
        <v>12195457.859999999</v>
      </c>
      <c r="Y510" s="234">
        <v>16033810.01</v>
      </c>
      <c r="Z510" s="234"/>
      <c r="AA510" s="234"/>
      <c r="AB510" s="234"/>
      <c r="AC510" s="231">
        <v>16033810.01</v>
      </c>
    </row>
    <row r="511" spans="1:29" ht="15.75" thickBot="1" x14ac:dyDescent="0.3">
      <c r="A511" s="220" t="str">
        <f t="shared" si="7"/>
        <v>101003</v>
      </c>
      <c r="B511" s="239" t="s">
        <v>3250</v>
      </c>
      <c r="C511" s="240" t="s">
        <v>3251</v>
      </c>
      <c r="D511" s="87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4">
        <v>923390.03</v>
      </c>
      <c r="R511" s="234">
        <v>923390.03</v>
      </c>
      <c r="S511" s="234">
        <v>923390.03</v>
      </c>
      <c r="T511" s="234">
        <v>923390.03</v>
      </c>
      <c r="U511" s="234">
        <v>923390.03</v>
      </c>
      <c r="V511" s="234">
        <v>1495231.56</v>
      </c>
      <c r="W511" s="234">
        <v>1682502.37</v>
      </c>
      <c r="X511" s="234">
        <v>1713392.84</v>
      </c>
      <c r="Y511" s="234">
        <v>1957510.72</v>
      </c>
      <c r="Z511" s="234"/>
      <c r="AA511" s="234"/>
      <c r="AB511" s="234"/>
      <c r="AC511" s="231">
        <v>1957510.72</v>
      </c>
    </row>
    <row r="512" spans="1:29" ht="15.75" thickBot="1" x14ac:dyDescent="0.3">
      <c r="A512" s="220" t="str">
        <f t="shared" si="7"/>
        <v>108018</v>
      </c>
      <c r="B512" s="239" t="s">
        <v>3252</v>
      </c>
      <c r="C512" s="240" t="s">
        <v>3253</v>
      </c>
      <c r="D512" s="8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8">
        <v>-39590.39</v>
      </c>
      <c r="R512" s="238">
        <v>-54570.05</v>
      </c>
      <c r="S512" s="238">
        <v>-69549.7</v>
      </c>
      <c r="T512" s="238">
        <v>-84529.36</v>
      </c>
      <c r="U512" s="238">
        <v>-99509.02</v>
      </c>
      <c r="V512" s="238">
        <v>-123893.36</v>
      </c>
      <c r="W512" s="238">
        <v>-154772.06</v>
      </c>
      <c r="X512" s="238">
        <v>-183948.12</v>
      </c>
      <c r="Y512" s="238">
        <v>-218835.53</v>
      </c>
      <c r="Z512" s="238"/>
      <c r="AA512" s="238"/>
      <c r="AB512" s="238"/>
      <c r="AC512" s="231">
        <v>-218835.53</v>
      </c>
    </row>
    <row r="513" spans="1:29" ht="15.75" thickBot="1" x14ac:dyDescent="0.3">
      <c r="A513" s="220" t="str">
        <f t="shared" si="7"/>
        <v>143008</v>
      </c>
      <c r="B513" s="239" t="s">
        <v>2946</v>
      </c>
      <c r="C513" s="240" t="s">
        <v>2947</v>
      </c>
      <c r="D513" s="87" t="s">
        <v>4</v>
      </c>
      <c r="E513" s="233"/>
      <c r="F513" s="233"/>
      <c r="G513" s="233"/>
      <c r="H513" s="233"/>
      <c r="I513" s="233"/>
      <c r="J513" s="233"/>
      <c r="K513" s="233"/>
      <c r="L513" s="233"/>
      <c r="M513" s="233"/>
      <c r="N513" s="233">
        <v>0</v>
      </c>
      <c r="O513" s="233">
        <v>0</v>
      </c>
      <c r="P513" s="233">
        <v>0</v>
      </c>
      <c r="Q513" s="234"/>
      <c r="R513" s="234"/>
      <c r="S513" s="234"/>
      <c r="T513" s="234"/>
      <c r="U513" s="234"/>
      <c r="V513" s="234"/>
      <c r="W513" s="234"/>
      <c r="X513" s="234"/>
      <c r="Y513" s="234"/>
      <c r="Z513" s="234"/>
      <c r="AA513" s="234"/>
      <c r="AB513" s="234"/>
      <c r="AC513" s="231"/>
    </row>
    <row r="514" spans="1:29" ht="15.75" thickBot="1" x14ac:dyDescent="0.3">
      <c r="A514" s="220" t="str">
        <f t="shared" si="7"/>
        <v>165076</v>
      </c>
      <c r="B514" s="239" t="s">
        <v>3254</v>
      </c>
      <c r="C514" s="240" t="s">
        <v>3255</v>
      </c>
      <c r="D514" s="87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8"/>
      <c r="AB514" s="238"/>
      <c r="AC514" s="231"/>
    </row>
    <row r="515" spans="1:29" ht="15.75" thickBot="1" x14ac:dyDescent="0.3">
      <c r="A515" s="220" t="str">
        <f t="shared" si="7"/>
        <v>165900</v>
      </c>
      <c r="B515" s="239" t="s">
        <v>821</v>
      </c>
      <c r="C515" s="240" t="s">
        <v>822</v>
      </c>
      <c r="D515" s="87" t="s">
        <v>4</v>
      </c>
      <c r="E515" s="233">
        <v>0</v>
      </c>
      <c r="F515" s="233">
        <v>0</v>
      </c>
      <c r="G515" s="233">
        <v>1524340.33</v>
      </c>
      <c r="H515" s="233">
        <v>0</v>
      </c>
      <c r="I515" s="233">
        <v>0</v>
      </c>
      <c r="J515" s="233">
        <v>1431473.92</v>
      </c>
      <c r="K515" s="233">
        <v>0</v>
      </c>
      <c r="L515" s="233">
        <v>0</v>
      </c>
      <c r="M515" s="233">
        <v>1449207.75</v>
      </c>
      <c r="N515" s="233">
        <v>0</v>
      </c>
      <c r="O515" s="233">
        <v>0</v>
      </c>
      <c r="P515" s="233">
        <v>1714190.56</v>
      </c>
      <c r="Q515" s="234">
        <v>0</v>
      </c>
      <c r="R515" s="234">
        <v>0</v>
      </c>
      <c r="S515" s="234">
        <v>1529474.07</v>
      </c>
      <c r="T515" s="234">
        <v>0</v>
      </c>
      <c r="U515" s="234">
        <v>0</v>
      </c>
      <c r="V515" s="234">
        <v>1598379</v>
      </c>
      <c r="W515" s="234">
        <v>0</v>
      </c>
      <c r="X515" s="234">
        <v>0</v>
      </c>
      <c r="Y515" s="234">
        <v>1272220.1499999999</v>
      </c>
      <c r="Z515" s="234"/>
      <c r="AA515" s="234"/>
      <c r="AB515" s="234"/>
      <c r="AC515" s="231">
        <v>1272220.1499999999</v>
      </c>
    </row>
    <row r="516" spans="1:29" ht="15.75" thickBot="1" x14ac:dyDescent="0.3">
      <c r="A516" s="220" t="str">
        <f t="shared" si="7"/>
        <v>174101</v>
      </c>
      <c r="B516" s="239" t="s">
        <v>824</v>
      </c>
      <c r="C516" s="240" t="s">
        <v>825</v>
      </c>
      <c r="D516" s="87" t="s">
        <v>4</v>
      </c>
      <c r="E516" s="237">
        <v>0</v>
      </c>
      <c r="F516" s="237">
        <v>0</v>
      </c>
      <c r="G516" s="237">
        <v>1947168</v>
      </c>
      <c r="H516" s="237">
        <v>0</v>
      </c>
      <c r="I516" s="237">
        <v>0</v>
      </c>
      <c r="J516" s="237">
        <v>1925540</v>
      </c>
      <c r="K516" s="237">
        <v>0</v>
      </c>
      <c r="L516" s="237">
        <v>0</v>
      </c>
      <c r="M516" s="237">
        <v>1836925</v>
      </c>
      <c r="N516" s="237">
        <v>1836925</v>
      </c>
      <c r="O516" s="237">
        <v>1836925</v>
      </c>
      <c r="P516" s="237">
        <v>1750251</v>
      </c>
      <c r="Q516" s="238">
        <v>0</v>
      </c>
      <c r="R516" s="238">
        <v>0</v>
      </c>
      <c r="S516" s="238">
        <v>1691560</v>
      </c>
      <c r="T516" s="238">
        <v>0</v>
      </c>
      <c r="U516" s="238">
        <v>0</v>
      </c>
      <c r="V516" s="238">
        <v>1641171</v>
      </c>
      <c r="W516" s="238">
        <v>0</v>
      </c>
      <c r="X516" s="238">
        <v>0</v>
      </c>
      <c r="Y516" s="238">
        <v>1543232</v>
      </c>
      <c r="Z516" s="238"/>
      <c r="AA516" s="238"/>
      <c r="AB516" s="238"/>
      <c r="AC516" s="231">
        <v>1543232</v>
      </c>
    </row>
    <row r="517" spans="1:29" ht="15.75" thickBot="1" x14ac:dyDescent="0.3">
      <c r="A517" s="220" t="str">
        <f t="shared" si="7"/>
        <v>181500</v>
      </c>
      <c r="B517" s="239" t="s">
        <v>827</v>
      </c>
      <c r="C517" s="240" t="s">
        <v>828</v>
      </c>
      <c r="D517" s="87" t="s">
        <v>4</v>
      </c>
      <c r="E517" s="233">
        <v>1263966.3799999999</v>
      </c>
      <c r="F517" s="233">
        <v>1241425.6599999999</v>
      </c>
      <c r="G517" s="233">
        <v>1218884.94</v>
      </c>
      <c r="H517" s="233">
        <v>1196344.22</v>
      </c>
      <c r="I517" s="233">
        <v>1176558.5</v>
      </c>
      <c r="J517" s="233">
        <v>1154017.78</v>
      </c>
      <c r="K517" s="233">
        <v>1131477.06</v>
      </c>
      <c r="L517" s="233">
        <v>1108936.3400000001</v>
      </c>
      <c r="M517" s="233">
        <v>1086395.6200000001</v>
      </c>
      <c r="N517" s="233">
        <v>1063854.8999999999</v>
      </c>
      <c r="O517" s="233">
        <v>1041314.18</v>
      </c>
      <c r="P517" s="233">
        <v>1018773.46</v>
      </c>
      <c r="Q517" s="234">
        <v>996232.74</v>
      </c>
      <c r="R517" s="234">
        <v>973692.02</v>
      </c>
      <c r="S517" s="234">
        <v>951151.3</v>
      </c>
      <c r="T517" s="234">
        <v>928610.58</v>
      </c>
      <c r="U517" s="234">
        <v>906069.86</v>
      </c>
      <c r="V517" s="234">
        <v>883529.14</v>
      </c>
      <c r="W517" s="234">
        <v>860988.42</v>
      </c>
      <c r="X517" s="234">
        <v>838447.7</v>
      </c>
      <c r="Y517" s="234">
        <v>815906.98</v>
      </c>
      <c r="Z517" s="234"/>
      <c r="AA517" s="234"/>
      <c r="AB517" s="234"/>
      <c r="AC517" s="231">
        <v>815906.98</v>
      </c>
    </row>
    <row r="518" spans="1:29" ht="15.75" thickBot="1" x14ac:dyDescent="0.3">
      <c r="A518" s="220" t="str">
        <f t="shared" si="7"/>
        <v>186031</v>
      </c>
      <c r="B518" s="239" t="s">
        <v>1632</v>
      </c>
      <c r="C518" s="240" t="s">
        <v>1633</v>
      </c>
      <c r="D518" s="87" t="s">
        <v>4</v>
      </c>
      <c r="E518" s="237">
        <v>133166.25</v>
      </c>
      <c r="F518" s="237">
        <v>129361.5</v>
      </c>
      <c r="G518" s="237">
        <v>125556.75</v>
      </c>
      <c r="H518" s="237">
        <v>121752</v>
      </c>
      <c r="I518" s="237">
        <v>117947.25</v>
      </c>
      <c r="J518" s="237">
        <v>114142.5</v>
      </c>
      <c r="K518" s="237">
        <v>110337.75</v>
      </c>
      <c r="L518" s="237">
        <v>106533</v>
      </c>
      <c r="M518" s="237">
        <v>102728.25</v>
      </c>
      <c r="N518" s="237">
        <v>98923.5</v>
      </c>
      <c r="O518" s="237">
        <v>95118.75</v>
      </c>
      <c r="P518" s="237">
        <v>91314</v>
      </c>
      <c r="Q518" s="238">
        <v>87509.25</v>
      </c>
      <c r="R518" s="238">
        <v>83704.5</v>
      </c>
      <c r="S518" s="238">
        <v>79899.75</v>
      </c>
      <c r="T518" s="238">
        <v>76095</v>
      </c>
      <c r="U518" s="238">
        <v>72290.25</v>
      </c>
      <c r="V518" s="238">
        <v>68485.5</v>
      </c>
      <c r="W518" s="238">
        <v>64680.75</v>
      </c>
      <c r="X518" s="238">
        <v>60876</v>
      </c>
      <c r="Y518" s="238">
        <v>57071.25</v>
      </c>
      <c r="Z518" s="238"/>
      <c r="AA518" s="238"/>
      <c r="AB518" s="238"/>
      <c r="AC518" s="231">
        <v>57071.25</v>
      </c>
    </row>
    <row r="519" spans="1:29" ht="15.75" thickBot="1" x14ac:dyDescent="0.3">
      <c r="A519" s="220" t="str">
        <f t="shared" si="7"/>
        <v>186700</v>
      </c>
      <c r="B519" s="239" t="s">
        <v>830</v>
      </c>
      <c r="C519" s="240" t="s">
        <v>831</v>
      </c>
      <c r="D519" s="87" t="s">
        <v>4</v>
      </c>
      <c r="E519" s="233">
        <v>468110</v>
      </c>
      <c r="F519" s="233">
        <v>525410</v>
      </c>
      <c r="G519" s="233">
        <v>563610</v>
      </c>
      <c r="H519" s="233">
        <v>605010</v>
      </c>
      <c r="I519" s="233">
        <v>634010</v>
      </c>
      <c r="J519" s="233">
        <v>675010</v>
      </c>
      <c r="K519" s="233">
        <v>699760</v>
      </c>
      <c r="L519" s="233">
        <v>725760</v>
      </c>
      <c r="M519" s="233">
        <v>758260</v>
      </c>
      <c r="N519" s="233">
        <v>805360</v>
      </c>
      <c r="O519" s="233">
        <v>881360</v>
      </c>
      <c r="P519" s="233">
        <v>1015860</v>
      </c>
      <c r="Q519" s="234">
        <v>1163060</v>
      </c>
      <c r="R519" s="234">
        <v>1261360</v>
      </c>
      <c r="S519" s="234">
        <v>1355860</v>
      </c>
      <c r="T519" s="234">
        <v>1408860</v>
      </c>
      <c r="U519" s="234">
        <v>1463660</v>
      </c>
      <c r="V519" s="234">
        <v>1511660</v>
      </c>
      <c r="W519" s="234">
        <v>1554960</v>
      </c>
      <c r="X519" s="234">
        <v>1632960</v>
      </c>
      <c r="Y519" s="234">
        <v>1707460</v>
      </c>
      <c r="Z519" s="234"/>
      <c r="AA519" s="234"/>
      <c r="AB519" s="234"/>
      <c r="AC519" s="231">
        <v>1707460</v>
      </c>
    </row>
    <row r="520" spans="1:29" ht="15.75" thickBot="1" x14ac:dyDescent="0.3">
      <c r="A520" s="220" t="str">
        <f t="shared" si="7"/>
        <v>186701</v>
      </c>
      <c r="B520" s="239" t="s">
        <v>833</v>
      </c>
      <c r="C520" s="240" t="s">
        <v>834</v>
      </c>
      <c r="D520" s="87" t="s">
        <v>4</v>
      </c>
      <c r="E520" s="237">
        <v>-6491.97</v>
      </c>
      <c r="F520" s="237">
        <v>-6491.97</v>
      </c>
      <c r="G520" s="237">
        <v>-10199.93</v>
      </c>
      <c r="H520" s="237">
        <v>-10199.93</v>
      </c>
      <c r="I520" s="237">
        <v>-10199.93</v>
      </c>
      <c r="J520" s="237">
        <v>-14647.36</v>
      </c>
      <c r="K520" s="237">
        <v>-14647.36</v>
      </c>
      <c r="L520" s="237">
        <v>-14647.36</v>
      </c>
      <c r="M520" s="237">
        <v>-19629.330000000002</v>
      </c>
      <c r="N520" s="237">
        <v>-19629.330000000002</v>
      </c>
      <c r="O520" s="237">
        <v>-19629.330000000002</v>
      </c>
      <c r="P520" s="237">
        <v>-26312.62</v>
      </c>
      <c r="Q520" s="238">
        <v>-26312.62</v>
      </c>
      <c r="R520" s="238">
        <v>-26312.62</v>
      </c>
      <c r="S520" s="238">
        <v>-35232.75</v>
      </c>
      <c r="T520" s="238">
        <v>-35232.75</v>
      </c>
      <c r="U520" s="238">
        <v>-35232.75</v>
      </c>
      <c r="V520" s="238">
        <v>-45177.88</v>
      </c>
      <c r="W520" s="238">
        <v>-45177.88</v>
      </c>
      <c r="X520" s="238">
        <v>-45177.88</v>
      </c>
      <c r="Y520" s="238">
        <v>-56411.17</v>
      </c>
      <c r="Z520" s="238"/>
      <c r="AA520" s="238"/>
      <c r="AB520" s="238"/>
      <c r="AC520" s="231">
        <v>-56411.17</v>
      </c>
    </row>
    <row r="521" spans="1:29" ht="15.75" thickBot="1" x14ac:dyDescent="0.3">
      <c r="A521" s="220" t="str">
        <f t="shared" si="7"/>
        <v>186710</v>
      </c>
      <c r="B521" s="239" t="s">
        <v>836</v>
      </c>
      <c r="C521" s="240" t="s">
        <v>837</v>
      </c>
      <c r="D521" s="87" t="s">
        <v>4</v>
      </c>
      <c r="E521" s="233">
        <v>300670</v>
      </c>
      <c r="F521" s="233">
        <v>300670</v>
      </c>
      <c r="G521" s="233">
        <v>367690</v>
      </c>
      <c r="H521" s="233">
        <v>373450</v>
      </c>
      <c r="I521" s="233">
        <v>489780</v>
      </c>
      <c r="J521" s="233">
        <v>489780</v>
      </c>
      <c r="K521" s="233">
        <v>489780</v>
      </c>
      <c r="L521" s="233">
        <v>509380</v>
      </c>
      <c r="M521" s="233">
        <v>509380</v>
      </c>
      <c r="N521" s="233">
        <v>671940</v>
      </c>
      <c r="O521" s="233">
        <v>858640</v>
      </c>
      <c r="P521" s="233">
        <v>858640</v>
      </c>
      <c r="Q521" s="234">
        <v>927260</v>
      </c>
      <c r="R521" s="234">
        <v>1268900</v>
      </c>
      <c r="S521" s="234">
        <v>1268900</v>
      </c>
      <c r="T521" s="234">
        <v>1268900</v>
      </c>
      <c r="U521" s="234">
        <v>1493900</v>
      </c>
      <c r="V521" s="234">
        <v>1604900</v>
      </c>
      <c r="W521" s="234">
        <v>1748690</v>
      </c>
      <c r="X521" s="234">
        <v>1748690</v>
      </c>
      <c r="Y521" s="234">
        <v>1791890</v>
      </c>
      <c r="Z521" s="234"/>
      <c r="AA521" s="234"/>
      <c r="AB521" s="234"/>
      <c r="AC521" s="231">
        <v>1791890</v>
      </c>
    </row>
    <row r="522" spans="1:29" ht="15.75" thickBot="1" x14ac:dyDescent="0.3">
      <c r="A522" s="220" t="str">
        <f t="shared" si="7"/>
        <v>186711</v>
      </c>
      <c r="B522" s="239" t="s">
        <v>839</v>
      </c>
      <c r="C522" s="240" t="s">
        <v>840</v>
      </c>
      <c r="D522" s="87" t="s">
        <v>4</v>
      </c>
      <c r="E522" s="237">
        <v>-1836.32</v>
      </c>
      <c r="F522" s="237">
        <v>-1836.32</v>
      </c>
      <c r="G522" s="237">
        <v>-4255.33</v>
      </c>
      <c r="H522" s="237">
        <v>-4255.33</v>
      </c>
      <c r="I522" s="237">
        <v>-4255.33</v>
      </c>
      <c r="J522" s="237">
        <v>-7477.57</v>
      </c>
      <c r="K522" s="237">
        <v>-7477.57</v>
      </c>
      <c r="L522" s="237">
        <v>-7477.57</v>
      </c>
      <c r="M522" s="237">
        <v>-10828.75</v>
      </c>
      <c r="N522" s="237">
        <v>-10828.75</v>
      </c>
      <c r="O522" s="237">
        <v>-10828.75</v>
      </c>
      <c r="P522" s="237">
        <v>-16477.7</v>
      </c>
      <c r="Q522" s="238">
        <v>-16477.7</v>
      </c>
      <c r="R522" s="238">
        <v>-16477.7</v>
      </c>
      <c r="S522" s="238">
        <v>-24825.73</v>
      </c>
      <c r="T522" s="238">
        <v>-24825.73</v>
      </c>
      <c r="U522" s="238">
        <v>-24825.73</v>
      </c>
      <c r="V522" s="238">
        <v>-35384.28</v>
      </c>
      <c r="W522" s="238">
        <v>-35384.28</v>
      </c>
      <c r="X522" s="238">
        <v>-35384.28</v>
      </c>
      <c r="Y522" s="238">
        <v>-47173.03</v>
      </c>
      <c r="Z522" s="238"/>
      <c r="AA522" s="238"/>
      <c r="AB522" s="238"/>
      <c r="AC522" s="231">
        <v>-47173.03</v>
      </c>
    </row>
    <row r="523" spans="1:29" ht="15.75" thickBot="1" x14ac:dyDescent="0.3">
      <c r="A523" s="220" t="str">
        <f t="shared" si="7"/>
        <v>186800</v>
      </c>
      <c r="B523" s="239" t="s">
        <v>842</v>
      </c>
      <c r="C523" s="240" t="s">
        <v>843</v>
      </c>
      <c r="D523" s="87" t="s">
        <v>4</v>
      </c>
      <c r="E523" s="233">
        <v>1226981.55</v>
      </c>
      <c r="F523" s="233">
        <v>1226981.55</v>
      </c>
      <c r="G523" s="233">
        <v>1226981.55</v>
      </c>
      <c r="H523" s="233">
        <v>1226981.55</v>
      </c>
      <c r="I523" s="233">
        <v>1334396.67</v>
      </c>
      <c r="J523" s="233">
        <v>1298279.0900000001</v>
      </c>
      <c r="K523" s="233">
        <v>1298279.0900000001</v>
      </c>
      <c r="L523" s="233">
        <v>1298279.0900000001</v>
      </c>
      <c r="M523" s="233">
        <v>1226981.55</v>
      </c>
      <c r="N523" s="233">
        <v>1226981.55</v>
      </c>
      <c r="O523" s="233">
        <v>1226981.55</v>
      </c>
      <c r="P523" s="233">
        <v>1226981.55</v>
      </c>
      <c r="Q523" s="234">
        <v>1226981.55</v>
      </c>
      <c r="R523" s="234">
        <v>1226981.55</v>
      </c>
      <c r="S523" s="234">
        <v>1226981.55</v>
      </c>
      <c r="T523" s="241">
        <v>1226981.55</v>
      </c>
      <c r="U523" s="241">
        <v>1226981.55</v>
      </c>
      <c r="V523" s="241">
        <v>1226981.55</v>
      </c>
      <c r="W523" s="234">
        <v>1226981.55</v>
      </c>
      <c r="X523" s="234">
        <v>1226981.55</v>
      </c>
      <c r="Y523" s="234">
        <v>1226981.55</v>
      </c>
      <c r="Z523" s="234"/>
      <c r="AA523" s="234"/>
      <c r="AB523" s="234"/>
      <c r="AC523" s="231">
        <v>1226981.55</v>
      </c>
    </row>
    <row r="524" spans="1:29" ht="15.75" thickBot="1" x14ac:dyDescent="0.3">
      <c r="A524" s="220" t="str">
        <f t="shared" si="7"/>
        <v>186801</v>
      </c>
      <c r="B524" s="239" t="s">
        <v>845</v>
      </c>
      <c r="C524" s="240" t="s">
        <v>846</v>
      </c>
      <c r="D524" s="87" t="s">
        <v>4</v>
      </c>
      <c r="E524" s="237">
        <v>-1226981.55</v>
      </c>
      <c r="F524" s="237">
        <v>-1226981.55</v>
      </c>
      <c r="G524" s="237">
        <v>-1226981.55</v>
      </c>
      <c r="H524" s="237">
        <v>-1226981.55</v>
      </c>
      <c r="I524" s="237">
        <v>-1226981.55</v>
      </c>
      <c r="J524" s="237">
        <v>-1226981.55</v>
      </c>
      <c r="K524" s="237">
        <v>-1226981.55</v>
      </c>
      <c r="L524" s="237">
        <v>-1226981.55</v>
      </c>
      <c r="M524" s="237">
        <v>-1226981.55</v>
      </c>
      <c r="N524" s="237">
        <v>-1226981.55</v>
      </c>
      <c r="O524" s="237">
        <v>-1226981.55</v>
      </c>
      <c r="P524" s="237">
        <v>-1226981.55</v>
      </c>
      <c r="Q524" s="238">
        <v>-1226981.55</v>
      </c>
      <c r="R524" s="238">
        <v>-1226981.55</v>
      </c>
      <c r="S524" s="238">
        <v>-1226981.55</v>
      </c>
      <c r="T524" s="238">
        <v>-1226981.55</v>
      </c>
      <c r="U524" s="238">
        <v>-1226981.55</v>
      </c>
      <c r="V524" s="238">
        <v>-1226981.55</v>
      </c>
      <c r="W524" s="238">
        <v>-1226981.55</v>
      </c>
      <c r="X524" s="238">
        <v>-1226981.55</v>
      </c>
      <c r="Y524" s="238">
        <v>-1226981.55</v>
      </c>
      <c r="Z524" s="238"/>
      <c r="AA524" s="238"/>
      <c r="AB524" s="238"/>
      <c r="AC524" s="231">
        <v>-1226981.55</v>
      </c>
    </row>
    <row r="525" spans="1:29" ht="15.75" thickBot="1" x14ac:dyDescent="0.3">
      <c r="A525" s="220" t="str">
        <f t="shared" si="7"/>
        <v>186802</v>
      </c>
      <c r="B525" s="239" t="s">
        <v>848</v>
      </c>
      <c r="C525" s="240" t="s">
        <v>849</v>
      </c>
      <c r="D525" s="87" t="s">
        <v>4</v>
      </c>
      <c r="E525" s="237">
        <v>1259941.01</v>
      </c>
      <c r="F525" s="237">
        <v>1259941.01</v>
      </c>
      <c r="G525" s="237">
        <v>1259941.01</v>
      </c>
      <c r="H525" s="237">
        <v>1259941.01</v>
      </c>
      <c r="I525" s="237">
        <v>1259941.01</v>
      </c>
      <c r="J525" s="237">
        <v>1259941.01</v>
      </c>
      <c r="K525" s="237">
        <v>1259941.01</v>
      </c>
      <c r="L525" s="237">
        <v>1259941.01</v>
      </c>
      <c r="M525" s="237">
        <v>1259941.01</v>
      </c>
      <c r="N525" s="237">
        <v>1259941.01</v>
      </c>
      <c r="O525" s="237">
        <v>1259941.01</v>
      </c>
      <c r="P525" s="237">
        <v>1259941.01</v>
      </c>
      <c r="Q525" s="238">
        <v>1259941.01</v>
      </c>
      <c r="R525" s="238">
        <v>1259941.01</v>
      </c>
      <c r="S525" s="238">
        <v>1259941.01</v>
      </c>
      <c r="T525" s="241">
        <v>1259941.01</v>
      </c>
      <c r="U525" s="241">
        <v>1259941.01</v>
      </c>
      <c r="V525" s="241">
        <v>1259941.01</v>
      </c>
      <c r="W525" s="238">
        <v>1259941.01</v>
      </c>
      <c r="X525" s="238">
        <v>1259941.01</v>
      </c>
      <c r="Y525" s="238">
        <v>1259941.01</v>
      </c>
      <c r="Z525" s="238"/>
      <c r="AA525" s="238"/>
      <c r="AB525" s="238"/>
      <c r="AC525" s="231">
        <v>1259941.01</v>
      </c>
    </row>
    <row r="526" spans="1:29" ht="15.75" thickBot="1" x14ac:dyDescent="0.3">
      <c r="A526" s="220" t="str">
        <f t="shared" si="7"/>
        <v>186803</v>
      </c>
      <c r="B526" s="239" t="s">
        <v>851</v>
      </c>
      <c r="C526" s="240" t="s">
        <v>852</v>
      </c>
      <c r="D526" s="87" t="s">
        <v>4</v>
      </c>
      <c r="E526" s="233">
        <v>-312154.07</v>
      </c>
      <c r="F526" s="233">
        <v>-333210.96999999997</v>
      </c>
      <c r="G526" s="233">
        <v>-354267.87</v>
      </c>
      <c r="H526" s="233">
        <v>-375324.77</v>
      </c>
      <c r="I526" s="233">
        <v>-396381.67</v>
      </c>
      <c r="J526" s="233">
        <v>-417438.57</v>
      </c>
      <c r="K526" s="233">
        <v>-438495.47</v>
      </c>
      <c r="L526" s="233">
        <v>-459552.37</v>
      </c>
      <c r="M526" s="233">
        <v>-480609.27</v>
      </c>
      <c r="N526" s="233">
        <v>-501666.17</v>
      </c>
      <c r="O526" s="233">
        <v>-522723.07</v>
      </c>
      <c r="P526" s="233">
        <v>-543779.97</v>
      </c>
      <c r="Q526" s="234">
        <v>-564836.87</v>
      </c>
      <c r="R526" s="234">
        <v>-585893.77</v>
      </c>
      <c r="S526" s="234">
        <v>-606950.67000000004</v>
      </c>
      <c r="T526" s="238">
        <v>-628007.56999999995</v>
      </c>
      <c r="U526" s="238">
        <v>-649064.47</v>
      </c>
      <c r="V526" s="238">
        <v>-670121.37</v>
      </c>
      <c r="W526" s="234">
        <v>-691178.27</v>
      </c>
      <c r="X526" s="234">
        <v>-712235.17</v>
      </c>
      <c r="Y526" s="234">
        <v>-733292.07</v>
      </c>
      <c r="Z526" s="234"/>
      <c r="AA526" s="234"/>
      <c r="AB526" s="234"/>
      <c r="AC526" s="231">
        <v>-733292.07</v>
      </c>
    </row>
    <row r="527" spans="1:29" ht="15.75" thickBot="1" x14ac:dyDescent="0.3">
      <c r="A527" s="220" t="str">
        <f t="shared" ref="A527:A590" si="8">RIGHT(C527,6)</f>
        <v>186804</v>
      </c>
      <c r="B527" s="239" t="s">
        <v>854</v>
      </c>
      <c r="C527" s="240" t="s">
        <v>855</v>
      </c>
      <c r="D527" s="87" t="s">
        <v>4</v>
      </c>
      <c r="E527" s="237">
        <v>204968.21</v>
      </c>
      <c r="F527" s="237">
        <v>204968.21</v>
      </c>
      <c r="G527" s="237">
        <v>204968.21</v>
      </c>
      <c r="H527" s="237">
        <v>204968.21</v>
      </c>
      <c r="I527" s="237">
        <v>204968.21</v>
      </c>
      <c r="J527" s="237">
        <v>204968.21</v>
      </c>
      <c r="K527" s="237">
        <v>204968.21</v>
      </c>
      <c r="L527" s="237">
        <v>204968.21</v>
      </c>
      <c r="M527" s="237">
        <v>204968.21</v>
      </c>
      <c r="N527" s="237">
        <v>204968.21</v>
      </c>
      <c r="O527" s="237">
        <v>204968.21</v>
      </c>
      <c r="P527" s="237">
        <v>204968.21</v>
      </c>
      <c r="Q527" s="238">
        <v>204968.21</v>
      </c>
      <c r="R527" s="238">
        <v>204968.21</v>
      </c>
      <c r="S527" s="238">
        <v>204968.21</v>
      </c>
      <c r="T527" s="234">
        <v>204968.21</v>
      </c>
      <c r="U527" s="234">
        <v>204968.21</v>
      </c>
      <c r="V527" s="234">
        <v>204968.21</v>
      </c>
      <c r="W527" s="238">
        <v>204968.21</v>
      </c>
      <c r="X527" s="238">
        <v>204968.21</v>
      </c>
      <c r="Y527" s="238">
        <v>204968.21</v>
      </c>
      <c r="Z527" s="238"/>
      <c r="AA527" s="238"/>
      <c r="AB527" s="238"/>
      <c r="AC527" s="231">
        <v>204968.21</v>
      </c>
    </row>
    <row r="528" spans="1:29" ht="15.75" thickBot="1" x14ac:dyDescent="0.3">
      <c r="A528" s="220" t="str">
        <f t="shared" si="8"/>
        <v>186805</v>
      </c>
      <c r="B528" s="239" t="s">
        <v>1493</v>
      </c>
      <c r="C528" s="240" t="s">
        <v>1494</v>
      </c>
      <c r="D528" s="87" t="s">
        <v>4</v>
      </c>
      <c r="E528" s="233">
        <v>-17050.099999999999</v>
      </c>
      <c r="F528" s="233">
        <v>-20466.68</v>
      </c>
      <c r="G528" s="233">
        <v>-23883.26</v>
      </c>
      <c r="H528" s="233">
        <v>-27299.84</v>
      </c>
      <c r="I528" s="233">
        <v>-30716.42</v>
      </c>
      <c r="J528" s="233">
        <v>-34133</v>
      </c>
      <c r="K528" s="233">
        <v>-37549.58</v>
      </c>
      <c r="L528" s="233">
        <v>-40966.160000000003</v>
      </c>
      <c r="M528" s="233">
        <v>-44382.74</v>
      </c>
      <c r="N528" s="233">
        <v>-47799.32</v>
      </c>
      <c r="O528" s="233">
        <v>-51215.9</v>
      </c>
      <c r="P528" s="233">
        <v>-54632.480000000003</v>
      </c>
      <c r="Q528" s="234">
        <v>-58049.06</v>
      </c>
      <c r="R528" s="234">
        <v>-61465.64</v>
      </c>
      <c r="S528" s="234">
        <v>-64882.22</v>
      </c>
      <c r="T528" s="238">
        <v>-68298.8</v>
      </c>
      <c r="U528" s="238">
        <v>-71715.38</v>
      </c>
      <c r="V528" s="238">
        <v>-75131.960000000006</v>
      </c>
      <c r="W528" s="234">
        <v>-78548.539999999994</v>
      </c>
      <c r="X528" s="234">
        <v>-81965.119999999995</v>
      </c>
      <c r="Y528" s="234">
        <v>-85381.7</v>
      </c>
      <c r="Z528" s="234"/>
      <c r="AA528" s="234"/>
      <c r="AB528" s="234"/>
      <c r="AC528" s="231">
        <v>-85381.7</v>
      </c>
    </row>
    <row r="529" spans="1:29" ht="15.75" thickBot="1" x14ac:dyDescent="0.3">
      <c r="A529" s="220" t="str">
        <f t="shared" si="8"/>
        <v>186806</v>
      </c>
      <c r="B529" s="239" t="s">
        <v>1495</v>
      </c>
      <c r="C529" s="240" t="s">
        <v>1496</v>
      </c>
      <c r="D529" s="87" t="s">
        <v>4</v>
      </c>
      <c r="E529" s="233">
        <v>541898.14</v>
      </c>
      <c r="F529" s="233">
        <v>603622.18000000005</v>
      </c>
      <c r="G529" s="233">
        <v>606180.37</v>
      </c>
      <c r="H529" s="233">
        <v>608762.68000000005</v>
      </c>
      <c r="I529" s="233">
        <v>615306.06000000006</v>
      </c>
      <c r="J529" s="233">
        <v>618037</v>
      </c>
      <c r="K529" s="233">
        <v>620866.25</v>
      </c>
      <c r="L529" s="233">
        <v>623729.55000000005</v>
      </c>
      <c r="M529" s="233">
        <v>627978.27</v>
      </c>
      <c r="N529" s="233">
        <v>630922.37</v>
      </c>
      <c r="O529" s="233">
        <v>633815.97</v>
      </c>
      <c r="P529" s="233">
        <v>637125.37</v>
      </c>
      <c r="Q529" s="234">
        <v>639068</v>
      </c>
      <c r="R529" s="234">
        <v>640885.76000000001</v>
      </c>
      <c r="S529" s="234">
        <v>642812.63</v>
      </c>
      <c r="T529" s="234">
        <v>644661.81999999995</v>
      </c>
      <c r="U529" s="234">
        <v>646539.81999999995</v>
      </c>
      <c r="V529" s="234">
        <v>648325.32999999996</v>
      </c>
      <c r="W529" s="234">
        <v>650142.41</v>
      </c>
      <c r="X529" s="234">
        <v>651936.98</v>
      </c>
      <c r="Y529" s="234">
        <v>653651.67000000004</v>
      </c>
      <c r="Z529" s="234"/>
      <c r="AA529" s="234"/>
      <c r="AB529" s="234"/>
      <c r="AC529" s="231">
        <v>653651.67000000004</v>
      </c>
    </row>
    <row r="530" spans="1:29" ht="15.75" thickBot="1" x14ac:dyDescent="0.3">
      <c r="A530" s="220" t="str">
        <f t="shared" si="8"/>
        <v>186808</v>
      </c>
      <c r="B530" s="239" t="s">
        <v>857</v>
      </c>
      <c r="C530" s="240" t="s">
        <v>858</v>
      </c>
      <c r="D530" s="87" t="s">
        <v>4</v>
      </c>
      <c r="E530" s="237">
        <v>91090.29</v>
      </c>
      <c r="F530" s="237">
        <v>91090.29</v>
      </c>
      <c r="G530" s="237">
        <v>91090.29</v>
      </c>
      <c r="H530" s="237">
        <v>91090.29</v>
      </c>
      <c r="I530" s="237">
        <v>91090.29</v>
      </c>
      <c r="J530" s="237">
        <v>91090.29</v>
      </c>
      <c r="K530" s="237">
        <v>91090.29</v>
      </c>
      <c r="L530" s="237">
        <v>91090.29</v>
      </c>
      <c r="M530" s="237">
        <v>91090.29</v>
      </c>
      <c r="N530" s="237">
        <v>91090.29</v>
      </c>
      <c r="O530" s="237">
        <v>91090.29</v>
      </c>
      <c r="P530" s="237">
        <v>91090.29</v>
      </c>
      <c r="Q530" s="238">
        <v>91090.29</v>
      </c>
      <c r="R530" s="238">
        <v>91090.29</v>
      </c>
      <c r="S530" s="238">
        <v>91090.29</v>
      </c>
      <c r="T530" s="238">
        <v>91090.29</v>
      </c>
      <c r="U530" s="238">
        <v>91090.29</v>
      </c>
      <c r="V530" s="238">
        <v>91090.29</v>
      </c>
      <c r="W530" s="238">
        <v>91090.29</v>
      </c>
      <c r="X530" s="238">
        <v>91090.29</v>
      </c>
      <c r="Y530" s="238">
        <v>91090.29</v>
      </c>
      <c r="Z530" s="238"/>
      <c r="AA530" s="238"/>
      <c r="AB530" s="238"/>
      <c r="AC530" s="231">
        <v>91090.29</v>
      </c>
    </row>
    <row r="531" spans="1:29" ht="15.75" thickBot="1" x14ac:dyDescent="0.3">
      <c r="A531" s="220" t="str">
        <f t="shared" si="8"/>
        <v>186809</v>
      </c>
      <c r="B531" s="239" t="s">
        <v>1497</v>
      </c>
      <c r="C531" s="240" t="s">
        <v>1498</v>
      </c>
      <c r="D531" s="87" t="s">
        <v>4</v>
      </c>
      <c r="E531" s="233">
        <v>-10610.29</v>
      </c>
      <c r="F531" s="233">
        <v>-12128.78</v>
      </c>
      <c r="G531" s="233">
        <v>-13647.27</v>
      </c>
      <c r="H531" s="233">
        <v>-15165.76</v>
      </c>
      <c r="I531" s="233">
        <v>-16684.25</v>
      </c>
      <c r="J531" s="233">
        <v>-18202.740000000002</v>
      </c>
      <c r="K531" s="233">
        <v>-19721.23</v>
      </c>
      <c r="L531" s="233">
        <v>-21239.72</v>
      </c>
      <c r="M531" s="233">
        <v>-22758.21</v>
      </c>
      <c r="N531" s="233">
        <v>-24276.7</v>
      </c>
      <c r="O531" s="233">
        <v>-25795.19</v>
      </c>
      <c r="P531" s="233">
        <v>-27313.68</v>
      </c>
      <c r="Q531" s="234">
        <v>-28832.17</v>
      </c>
      <c r="R531" s="234">
        <v>-30350.66</v>
      </c>
      <c r="S531" s="234">
        <v>-31869.15</v>
      </c>
      <c r="T531" s="234">
        <v>-33387.64</v>
      </c>
      <c r="U531" s="234">
        <v>-34906.129999999997</v>
      </c>
      <c r="V531" s="234">
        <v>-36424.620000000003</v>
      </c>
      <c r="W531" s="234">
        <v>-37943.11</v>
      </c>
      <c r="X531" s="234">
        <v>-39461.599999999999</v>
      </c>
      <c r="Y531" s="234">
        <v>-40980.089999999997</v>
      </c>
      <c r="Z531" s="234"/>
      <c r="AA531" s="234"/>
      <c r="AB531" s="234"/>
      <c r="AC531" s="231">
        <v>-40980.089999999997</v>
      </c>
    </row>
    <row r="532" spans="1:29" ht="15.75" thickBot="1" x14ac:dyDescent="0.3">
      <c r="A532" s="220" t="str">
        <f t="shared" si="8"/>
        <v>186810</v>
      </c>
      <c r="B532" s="239" t="s">
        <v>857</v>
      </c>
      <c r="C532" s="240" t="s">
        <v>1634</v>
      </c>
      <c r="D532" s="87" t="s">
        <v>4</v>
      </c>
      <c r="E532" s="237">
        <v>182108.56</v>
      </c>
      <c r="F532" s="237">
        <v>182108.56</v>
      </c>
      <c r="G532" s="237">
        <v>182108.56</v>
      </c>
      <c r="H532" s="237">
        <v>182108.56</v>
      </c>
      <c r="I532" s="237">
        <v>182108.56</v>
      </c>
      <c r="J532" s="237">
        <v>182108.56</v>
      </c>
      <c r="K532" s="237">
        <v>182108.56</v>
      </c>
      <c r="L532" s="237">
        <v>182108.56</v>
      </c>
      <c r="M532" s="237">
        <v>182108.56</v>
      </c>
      <c r="N532" s="237">
        <v>182108.56</v>
      </c>
      <c r="O532" s="237">
        <v>182108.56</v>
      </c>
      <c r="P532" s="237">
        <v>182108.56</v>
      </c>
      <c r="Q532" s="238">
        <v>182108.56</v>
      </c>
      <c r="R532" s="238">
        <v>182108.56</v>
      </c>
      <c r="S532" s="238">
        <v>182108.56</v>
      </c>
      <c r="T532" s="238">
        <v>182108.56</v>
      </c>
      <c r="U532" s="238">
        <v>182108.56</v>
      </c>
      <c r="V532" s="238">
        <v>182108.56</v>
      </c>
      <c r="W532" s="238">
        <v>182108.56</v>
      </c>
      <c r="X532" s="238">
        <v>182108.56</v>
      </c>
      <c r="Y532" s="238">
        <v>182108.56</v>
      </c>
      <c r="Z532" s="238"/>
      <c r="AA532" s="238"/>
      <c r="AB532" s="238"/>
      <c r="AC532" s="231">
        <v>182108.56</v>
      </c>
    </row>
    <row r="533" spans="1:29" ht="15.75" thickBot="1" x14ac:dyDescent="0.3">
      <c r="A533" s="220" t="str">
        <f t="shared" si="8"/>
        <v>186811</v>
      </c>
      <c r="B533" s="239" t="s">
        <v>1497</v>
      </c>
      <c r="C533" s="240" t="s">
        <v>1635</v>
      </c>
      <c r="D533" s="87" t="s">
        <v>4</v>
      </c>
      <c r="E533" s="233">
        <v>-21399.759999999998</v>
      </c>
      <c r="F533" s="233">
        <v>-24432</v>
      </c>
      <c r="G533" s="233">
        <v>-27464.240000000002</v>
      </c>
      <c r="H533" s="233">
        <v>-30496.48</v>
      </c>
      <c r="I533" s="233">
        <v>-33528.720000000001</v>
      </c>
      <c r="J533" s="233">
        <v>-36560.959999999999</v>
      </c>
      <c r="K533" s="233">
        <v>-39593.199999999997</v>
      </c>
      <c r="L533" s="233">
        <v>-42625.440000000002</v>
      </c>
      <c r="M533" s="233">
        <v>-45657.68</v>
      </c>
      <c r="N533" s="233">
        <v>-48689.919999999998</v>
      </c>
      <c r="O533" s="233">
        <v>-51722.16</v>
      </c>
      <c r="P533" s="233">
        <v>-54754.400000000001</v>
      </c>
      <c r="Q533" s="234">
        <v>-57786.64</v>
      </c>
      <c r="R533" s="234">
        <v>-60818.879999999997</v>
      </c>
      <c r="S533" s="234">
        <v>-63851.12</v>
      </c>
      <c r="T533" s="234">
        <v>-66883.360000000001</v>
      </c>
      <c r="U533" s="234">
        <v>-69915.600000000006</v>
      </c>
      <c r="V533" s="234">
        <v>-72947.839999999997</v>
      </c>
      <c r="W533" s="234">
        <v>-75980.08</v>
      </c>
      <c r="X533" s="234">
        <v>-79012.320000000007</v>
      </c>
      <c r="Y533" s="234">
        <v>-82044.56</v>
      </c>
      <c r="Z533" s="234"/>
      <c r="AA533" s="234"/>
      <c r="AB533" s="234"/>
      <c r="AC533" s="231">
        <v>-82044.56</v>
      </c>
    </row>
    <row r="534" spans="1:29" ht="15.75" thickBot="1" x14ac:dyDescent="0.3">
      <c r="A534" s="220" t="str">
        <f t="shared" si="8"/>
        <v>186812</v>
      </c>
      <c r="B534" s="239" t="s">
        <v>2842</v>
      </c>
      <c r="C534" s="240" t="s">
        <v>2843</v>
      </c>
      <c r="D534" s="87" t="s">
        <v>4</v>
      </c>
      <c r="E534" s="237"/>
      <c r="F534" s="237"/>
      <c r="G534" s="237"/>
      <c r="H534" s="237">
        <v>0</v>
      </c>
      <c r="I534" s="237">
        <v>0</v>
      </c>
      <c r="J534" s="237">
        <v>1064.3499999999999</v>
      </c>
      <c r="K534" s="237">
        <v>12547.36</v>
      </c>
      <c r="L534" s="237">
        <v>12818.13</v>
      </c>
      <c r="M534" s="237">
        <v>40370.79</v>
      </c>
      <c r="N534" s="237">
        <v>424326.53</v>
      </c>
      <c r="O534" s="237">
        <v>638378.03</v>
      </c>
      <c r="P534" s="237">
        <v>1025691.39</v>
      </c>
      <c r="Q534" s="238">
        <v>938914.01</v>
      </c>
      <c r="R534" s="238">
        <v>824459.48</v>
      </c>
      <c r="S534" s="238">
        <v>945334.4</v>
      </c>
      <c r="T534" s="238">
        <v>947974.97</v>
      </c>
      <c r="U534" s="238">
        <v>950656.67</v>
      </c>
      <c r="V534" s="238">
        <v>953206.31</v>
      </c>
      <c r="W534" s="238">
        <v>955801.03</v>
      </c>
      <c r="X534" s="238">
        <v>958048.15</v>
      </c>
      <c r="Y534" s="238">
        <v>958048.15</v>
      </c>
      <c r="Z534" s="238"/>
      <c r="AA534" s="238"/>
      <c r="AB534" s="238"/>
      <c r="AC534" s="231">
        <v>958048.15</v>
      </c>
    </row>
    <row r="535" spans="1:29" ht="15.75" thickBot="1" x14ac:dyDescent="0.3">
      <c r="A535" s="220" t="str">
        <f t="shared" si="8"/>
        <v>186813</v>
      </c>
      <c r="B535" s="239" t="s">
        <v>2948</v>
      </c>
      <c r="C535" s="240" t="s">
        <v>2949</v>
      </c>
      <c r="D535" s="87" t="s">
        <v>4</v>
      </c>
      <c r="E535" s="233"/>
      <c r="F535" s="233"/>
      <c r="G535" s="233"/>
      <c r="H535" s="233"/>
      <c r="I535" s="233"/>
      <c r="J535" s="233"/>
      <c r="K535" s="233"/>
      <c r="L535" s="233"/>
      <c r="M535" s="233"/>
      <c r="N535" s="233">
        <v>0</v>
      </c>
      <c r="O535" s="233">
        <v>-10639.63</v>
      </c>
      <c r="P535" s="233">
        <v>-27762.97</v>
      </c>
      <c r="Q535" s="234">
        <v>-43472.51</v>
      </c>
      <c r="R535" s="234">
        <v>-57173.8</v>
      </c>
      <c r="S535" s="234">
        <v>-73033.850000000006</v>
      </c>
      <c r="T535" s="234">
        <v>-88941.89</v>
      </c>
      <c r="U535" s="234">
        <v>-104899.63</v>
      </c>
      <c r="V535" s="234">
        <v>-120905.23</v>
      </c>
      <c r="W535" s="234">
        <v>-136960.84</v>
      </c>
      <c r="X535" s="234">
        <v>-153060.65</v>
      </c>
      <c r="Y535" s="234">
        <v>-169160.4</v>
      </c>
      <c r="Z535" s="234"/>
      <c r="AA535" s="234"/>
      <c r="AB535" s="234"/>
      <c r="AC535" s="231">
        <v>-169160.4</v>
      </c>
    </row>
    <row r="536" spans="1:29" ht="15.75" thickBot="1" x14ac:dyDescent="0.3">
      <c r="A536" s="220" t="str">
        <f t="shared" si="8"/>
        <v>186814</v>
      </c>
      <c r="B536" s="239" t="s">
        <v>2844</v>
      </c>
      <c r="C536" s="240" t="s">
        <v>2845</v>
      </c>
      <c r="D536" s="87" t="s">
        <v>4</v>
      </c>
      <c r="E536" s="237"/>
      <c r="F536" s="237"/>
      <c r="G536" s="237"/>
      <c r="H536" s="237">
        <v>0</v>
      </c>
      <c r="I536" s="237">
        <v>0</v>
      </c>
      <c r="J536" s="237">
        <v>314268.24</v>
      </c>
      <c r="K536" s="237">
        <v>487607.2</v>
      </c>
      <c r="L536" s="237">
        <v>595129.11</v>
      </c>
      <c r="M536" s="237">
        <v>775086.18</v>
      </c>
      <c r="N536" s="237">
        <v>634145.18999999994</v>
      </c>
      <c r="O536" s="237">
        <v>762025.02</v>
      </c>
      <c r="P536" s="237">
        <v>667367.91</v>
      </c>
      <c r="Q536" s="238">
        <v>932009.16</v>
      </c>
      <c r="R536" s="238">
        <v>935350.42</v>
      </c>
      <c r="S536" s="238">
        <v>996956.55</v>
      </c>
      <c r="T536" s="238">
        <v>999822.43</v>
      </c>
      <c r="U536" s="238">
        <v>1002732.96</v>
      </c>
      <c r="V536" s="238">
        <v>1131149.44</v>
      </c>
      <c r="W536" s="238">
        <v>1134317.73</v>
      </c>
      <c r="X536" s="238">
        <v>1105425.47</v>
      </c>
      <c r="Y536" s="238">
        <v>1146262.25</v>
      </c>
      <c r="Z536" s="238"/>
      <c r="AA536" s="238"/>
      <c r="AB536" s="238"/>
      <c r="AC536" s="231">
        <v>1146262.25</v>
      </c>
    </row>
    <row r="537" spans="1:29" ht="15.75" thickBot="1" x14ac:dyDescent="0.3">
      <c r="A537" s="220" t="str">
        <f t="shared" si="8"/>
        <v>186815</v>
      </c>
      <c r="B537" s="239" t="s">
        <v>2950</v>
      </c>
      <c r="C537" s="240" t="s">
        <v>2951</v>
      </c>
      <c r="D537" s="87" t="s">
        <v>4</v>
      </c>
      <c r="E537" s="233"/>
      <c r="F537" s="233"/>
      <c r="G537" s="233"/>
      <c r="H537" s="233"/>
      <c r="I537" s="233"/>
      <c r="J537" s="233"/>
      <c r="K537" s="233"/>
      <c r="L537" s="233"/>
      <c r="M537" s="233"/>
      <c r="N537" s="233">
        <v>0</v>
      </c>
      <c r="O537" s="233">
        <v>-12700.42</v>
      </c>
      <c r="P537" s="233">
        <v>-23749.48</v>
      </c>
      <c r="Q537" s="234">
        <v>-39409.14</v>
      </c>
      <c r="R537" s="234">
        <v>-55127.3</v>
      </c>
      <c r="S537" s="234">
        <v>-71945.649999999994</v>
      </c>
      <c r="T537" s="234">
        <v>-88815.97</v>
      </c>
      <c r="U537" s="234">
        <v>-105740.29</v>
      </c>
      <c r="V537" s="234">
        <v>-125087.76</v>
      </c>
      <c r="W537" s="234">
        <v>-144495.96</v>
      </c>
      <c r="X537" s="234">
        <v>-163337.47</v>
      </c>
      <c r="Y537" s="234">
        <v>-182995.75</v>
      </c>
      <c r="Z537" s="234"/>
      <c r="AA537" s="234"/>
      <c r="AB537" s="234"/>
      <c r="AC537" s="231">
        <v>-182995.75</v>
      </c>
    </row>
    <row r="538" spans="1:29" ht="15.75" thickBot="1" x14ac:dyDescent="0.3">
      <c r="A538" s="220" t="str">
        <f t="shared" si="8"/>
        <v>186816</v>
      </c>
      <c r="B538" s="239" t="s">
        <v>2846</v>
      </c>
      <c r="C538" s="240" t="s">
        <v>2847</v>
      </c>
      <c r="D538" s="87" t="s">
        <v>4</v>
      </c>
      <c r="E538" s="237"/>
      <c r="F538" s="237"/>
      <c r="G538" s="237"/>
      <c r="H538" s="237">
        <v>0</v>
      </c>
      <c r="I538" s="237">
        <v>0</v>
      </c>
      <c r="J538" s="237">
        <v>167504.18</v>
      </c>
      <c r="K538" s="237">
        <v>766751.54</v>
      </c>
      <c r="L538" s="237">
        <v>771562.12</v>
      </c>
      <c r="M538" s="237">
        <v>873746.9</v>
      </c>
      <c r="N538" s="237">
        <v>1976115.19</v>
      </c>
      <c r="O538" s="237">
        <v>1986218.65</v>
      </c>
      <c r="P538" s="237">
        <v>2108926.2400000002</v>
      </c>
      <c r="Q538" s="238">
        <v>2311969.23</v>
      </c>
      <c r="R538" s="238">
        <v>2260582.2799999998</v>
      </c>
      <c r="S538" s="238">
        <v>2181175.52</v>
      </c>
      <c r="T538" s="238">
        <v>2422741.94</v>
      </c>
      <c r="U538" s="238">
        <v>2812558.97</v>
      </c>
      <c r="V538" s="238">
        <v>2674349.7599999998</v>
      </c>
      <c r="W538" s="238">
        <v>2631241.86</v>
      </c>
      <c r="X538" s="238">
        <v>2645541.41</v>
      </c>
      <c r="Y538" s="238">
        <v>2652377.09</v>
      </c>
      <c r="Z538" s="238"/>
      <c r="AA538" s="238"/>
      <c r="AB538" s="238"/>
      <c r="AC538" s="231">
        <v>2652377.09</v>
      </c>
    </row>
    <row r="539" spans="1:29" ht="15.75" thickBot="1" x14ac:dyDescent="0.3">
      <c r="A539" s="220" t="str">
        <f t="shared" si="8"/>
        <v>186818</v>
      </c>
      <c r="B539" s="239" t="s">
        <v>2848</v>
      </c>
      <c r="C539" s="240" t="s">
        <v>2849</v>
      </c>
      <c r="D539" s="87" t="s">
        <v>4</v>
      </c>
      <c r="E539" s="233"/>
      <c r="F539" s="233"/>
      <c r="G539" s="233"/>
      <c r="H539" s="233">
        <v>0</v>
      </c>
      <c r="I539" s="233">
        <v>0</v>
      </c>
      <c r="J539" s="233">
        <v>52998.68</v>
      </c>
      <c r="K539" s="233">
        <v>64517.61</v>
      </c>
      <c r="L539" s="233">
        <v>548946.79</v>
      </c>
      <c r="M539" s="233">
        <v>353716.8</v>
      </c>
      <c r="N539" s="233">
        <v>355373.83</v>
      </c>
      <c r="O539" s="233">
        <v>359237.68</v>
      </c>
      <c r="P539" s="233">
        <v>365079.26</v>
      </c>
      <c r="Q539" s="234">
        <v>366174.67</v>
      </c>
      <c r="R539" s="234">
        <v>367199.67</v>
      </c>
      <c r="S539" s="234">
        <v>368286.2</v>
      </c>
      <c r="T539" s="234">
        <v>369328.93</v>
      </c>
      <c r="U539" s="234">
        <v>370387.89</v>
      </c>
      <c r="V539" s="234">
        <v>371394.71</v>
      </c>
      <c r="W539" s="234">
        <v>372419.33</v>
      </c>
      <c r="X539" s="234">
        <v>373835.5</v>
      </c>
      <c r="Y539" s="234">
        <v>374803.45</v>
      </c>
      <c r="Z539" s="234"/>
      <c r="AA539" s="234"/>
      <c r="AB539" s="234"/>
      <c r="AC539" s="231">
        <v>374803.45</v>
      </c>
    </row>
    <row r="540" spans="1:29" ht="15.75" thickBot="1" x14ac:dyDescent="0.3">
      <c r="A540" s="220" t="str">
        <f t="shared" si="8"/>
        <v>186819</v>
      </c>
      <c r="B540" s="239" t="s">
        <v>3994</v>
      </c>
      <c r="C540" s="240" t="s">
        <v>3995</v>
      </c>
      <c r="D540" s="87"/>
      <c r="E540" s="237"/>
      <c r="F540" s="237"/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8"/>
      <c r="R540" s="238"/>
      <c r="S540" s="238"/>
      <c r="T540" s="238"/>
      <c r="U540" s="238"/>
      <c r="V540" s="238">
        <v>0</v>
      </c>
      <c r="W540" s="238">
        <v>0</v>
      </c>
      <c r="X540" s="238">
        <v>-6230.59</v>
      </c>
      <c r="Y540" s="238">
        <v>-12477.35</v>
      </c>
      <c r="Z540" s="238"/>
      <c r="AA540" s="238"/>
      <c r="AB540" s="238"/>
      <c r="AC540" s="231">
        <v>-12477.35</v>
      </c>
    </row>
    <row r="541" spans="1:29" ht="15.75" thickBot="1" x14ac:dyDescent="0.3">
      <c r="A541" s="220" t="str">
        <f t="shared" si="8"/>
        <v>186820</v>
      </c>
      <c r="B541" s="239" t="s">
        <v>2915</v>
      </c>
      <c r="C541" s="240" t="s">
        <v>2916</v>
      </c>
      <c r="D541" s="87" t="s">
        <v>4</v>
      </c>
      <c r="E541" s="233"/>
      <c r="F541" s="233"/>
      <c r="G541" s="233"/>
      <c r="H541" s="233"/>
      <c r="I541" s="233"/>
      <c r="J541" s="233">
        <v>0</v>
      </c>
      <c r="K541" s="233">
        <v>0</v>
      </c>
      <c r="L541" s="233">
        <v>0</v>
      </c>
      <c r="M541" s="233">
        <v>165540.01999999999</v>
      </c>
      <c r="N541" s="233">
        <v>166356.18</v>
      </c>
      <c r="O541" s="233">
        <v>168259.27</v>
      </c>
      <c r="P541" s="233">
        <v>171136.45</v>
      </c>
      <c r="Q541" s="234">
        <v>171675.98</v>
      </c>
      <c r="R541" s="234">
        <v>172180.83</v>
      </c>
      <c r="S541" s="234">
        <v>172715.99</v>
      </c>
      <c r="T541" s="241">
        <v>173229.57</v>
      </c>
      <c r="U541" s="241">
        <v>173751.16</v>
      </c>
      <c r="V541" s="241">
        <v>174247.06</v>
      </c>
      <c r="W541" s="234">
        <v>174751.73</v>
      </c>
      <c r="X541" s="234">
        <v>175449.26</v>
      </c>
      <c r="Y541" s="234">
        <v>175926.01</v>
      </c>
      <c r="Z541" s="234"/>
      <c r="AA541" s="234"/>
      <c r="AB541" s="234"/>
      <c r="AC541" s="231">
        <v>175926.01</v>
      </c>
    </row>
    <row r="542" spans="1:29" ht="15.75" thickBot="1" x14ac:dyDescent="0.3">
      <c r="A542" s="220" t="str">
        <f t="shared" si="8"/>
        <v>186821</v>
      </c>
      <c r="B542" s="239" t="s">
        <v>3996</v>
      </c>
      <c r="C542" s="240" t="s">
        <v>3997</v>
      </c>
      <c r="D542" s="87"/>
      <c r="E542" s="237"/>
      <c r="F542" s="237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8"/>
      <c r="R542" s="238"/>
      <c r="S542" s="238"/>
      <c r="T542" s="238"/>
      <c r="U542" s="238"/>
      <c r="V542" s="238">
        <v>0</v>
      </c>
      <c r="W542" s="238">
        <v>0</v>
      </c>
      <c r="X542" s="238">
        <v>-2924.15</v>
      </c>
      <c r="Y542" s="238">
        <v>-5856.41</v>
      </c>
      <c r="Z542" s="238"/>
      <c r="AA542" s="238"/>
      <c r="AB542" s="238"/>
      <c r="AC542" s="231">
        <v>-5856.41</v>
      </c>
    </row>
    <row r="543" spans="1:29" ht="15.75" thickBot="1" x14ac:dyDescent="0.3">
      <c r="A543" s="220" t="str">
        <f t="shared" si="8"/>
        <v>186822</v>
      </c>
      <c r="B543" s="239" t="s">
        <v>3916</v>
      </c>
      <c r="C543" s="240" t="s">
        <v>3917</v>
      </c>
      <c r="D543" s="87"/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8"/>
      <c r="R543" s="238"/>
      <c r="S543" s="238">
        <v>0</v>
      </c>
      <c r="T543" s="241">
        <v>0</v>
      </c>
      <c r="U543" s="241">
        <v>1604.85</v>
      </c>
      <c r="V543" s="241">
        <v>1609.28</v>
      </c>
      <c r="W543" s="238">
        <v>1613.79</v>
      </c>
      <c r="X543" s="238">
        <v>32359.21</v>
      </c>
      <c r="Y543" s="238">
        <v>32444.32</v>
      </c>
      <c r="Z543" s="238"/>
      <c r="AA543" s="238"/>
      <c r="AB543" s="238"/>
      <c r="AC543" s="231">
        <v>32444.32</v>
      </c>
    </row>
    <row r="544" spans="1:29" ht="15.75" thickBot="1" x14ac:dyDescent="0.3">
      <c r="A544" s="220" t="str">
        <f t="shared" si="8"/>
        <v>186900</v>
      </c>
      <c r="B544" s="239" t="s">
        <v>860</v>
      </c>
      <c r="C544" s="240" t="s">
        <v>861</v>
      </c>
      <c r="D544" s="87" t="s">
        <v>4</v>
      </c>
      <c r="E544" s="233">
        <v>-0.02</v>
      </c>
      <c r="F544" s="233">
        <v>-0.02</v>
      </c>
      <c r="G544" s="233">
        <v>-0.02</v>
      </c>
      <c r="H544" s="233">
        <v>-0.02</v>
      </c>
      <c r="I544" s="233">
        <v>-0.02</v>
      </c>
      <c r="J544" s="233">
        <v>-0.02</v>
      </c>
      <c r="K544" s="233">
        <v>-0.02</v>
      </c>
      <c r="L544" s="233">
        <v>-0.02</v>
      </c>
      <c r="M544" s="233">
        <v>-0.02</v>
      </c>
      <c r="N544" s="233">
        <v>-0.02</v>
      </c>
      <c r="O544" s="233">
        <v>-0.02</v>
      </c>
      <c r="P544" s="233">
        <v>-0.02</v>
      </c>
      <c r="Q544" s="234">
        <v>-0.02</v>
      </c>
      <c r="R544" s="234">
        <v>-0.02</v>
      </c>
      <c r="S544" s="234">
        <v>-0.02</v>
      </c>
      <c r="T544" s="238">
        <v>-0.02</v>
      </c>
      <c r="U544" s="238">
        <v>-0.02</v>
      </c>
      <c r="V544" s="238">
        <v>-0.02</v>
      </c>
      <c r="W544" s="234">
        <v>-0.02</v>
      </c>
      <c r="X544" s="234">
        <v>-0.02</v>
      </c>
      <c r="Y544" s="234">
        <v>-0.02</v>
      </c>
      <c r="Z544" s="234"/>
      <c r="AA544" s="234"/>
      <c r="AB544" s="234"/>
      <c r="AC544" s="231">
        <v>-0.02</v>
      </c>
    </row>
    <row r="545" spans="1:29" ht="15.75" thickBot="1" x14ac:dyDescent="0.3">
      <c r="A545" s="220" t="str">
        <f t="shared" si="8"/>
        <v>199990</v>
      </c>
      <c r="B545" s="239" t="s">
        <v>3256</v>
      </c>
      <c r="C545" s="240" t="s">
        <v>3257</v>
      </c>
      <c r="D545" s="87"/>
      <c r="E545" s="237"/>
      <c r="F545" s="237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8"/>
      <c r="R545" s="238"/>
      <c r="S545" s="238"/>
      <c r="T545" s="234"/>
      <c r="U545" s="234"/>
      <c r="V545" s="234"/>
      <c r="W545" s="238"/>
      <c r="X545" s="238"/>
      <c r="Y545" s="238"/>
      <c r="Z545" s="238"/>
      <c r="AA545" s="238"/>
      <c r="AB545" s="238"/>
      <c r="AC545" s="231"/>
    </row>
    <row r="546" spans="1:29" ht="15.75" thickBot="1" x14ac:dyDescent="0.3">
      <c r="A546" s="220" t="str">
        <f t="shared" si="8"/>
        <v>199991</v>
      </c>
      <c r="B546" s="239" t="s">
        <v>2757</v>
      </c>
      <c r="C546" s="240" t="s">
        <v>2758</v>
      </c>
      <c r="D546" s="87" t="s">
        <v>4</v>
      </c>
      <c r="E546" s="233">
        <v>0</v>
      </c>
      <c r="F546" s="233">
        <v>0</v>
      </c>
      <c r="G546" s="233">
        <v>0</v>
      </c>
      <c r="H546" s="233">
        <v>0</v>
      </c>
      <c r="I546" s="233">
        <v>0</v>
      </c>
      <c r="J546" s="233">
        <v>0</v>
      </c>
      <c r="K546" s="233">
        <v>0</v>
      </c>
      <c r="L546" s="233">
        <v>0</v>
      </c>
      <c r="M546" s="233">
        <v>0</v>
      </c>
      <c r="N546" s="233">
        <v>0</v>
      </c>
      <c r="O546" s="233">
        <v>0</v>
      </c>
      <c r="P546" s="233">
        <v>0</v>
      </c>
      <c r="Q546" s="234">
        <v>-191759</v>
      </c>
      <c r="R546" s="234">
        <v>0</v>
      </c>
      <c r="S546" s="234">
        <v>0</v>
      </c>
      <c r="T546" s="238">
        <v>0</v>
      </c>
      <c r="U546" s="238">
        <v>0</v>
      </c>
      <c r="V546" s="238">
        <v>312908</v>
      </c>
      <c r="W546" s="234">
        <v>-131.24</v>
      </c>
      <c r="X546" s="234">
        <v>0</v>
      </c>
      <c r="Y546" s="234">
        <v>774472</v>
      </c>
      <c r="Z546" s="234"/>
      <c r="AA546" s="234"/>
      <c r="AB546" s="234"/>
      <c r="AC546" s="231">
        <v>774472</v>
      </c>
    </row>
    <row r="547" spans="1:29" ht="15.75" thickBot="1" x14ac:dyDescent="0.3">
      <c r="A547" s="220" t="str">
        <f t="shared" si="8"/>
        <v>199992</v>
      </c>
      <c r="B547" s="239" t="s">
        <v>2759</v>
      </c>
      <c r="C547" s="240" t="s">
        <v>2760</v>
      </c>
      <c r="D547" s="87" t="s">
        <v>4</v>
      </c>
      <c r="E547" s="233">
        <v>0</v>
      </c>
      <c r="F547" s="233">
        <v>0</v>
      </c>
      <c r="G547" s="233">
        <v>0</v>
      </c>
      <c r="H547" s="233">
        <v>0</v>
      </c>
      <c r="I547" s="233">
        <v>0</v>
      </c>
      <c r="J547" s="233">
        <v>0</v>
      </c>
      <c r="K547" s="233">
        <v>0</v>
      </c>
      <c r="L547" s="233">
        <v>0</v>
      </c>
      <c r="M547" s="233">
        <v>0</v>
      </c>
      <c r="N547" s="233">
        <v>0</v>
      </c>
      <c r="O547" s="233">
        <v>0</v>
      </c>
      <c r="P547" s="233">
        <v>0</v>
      </c>
      <c r="Q547" s="234">
        <v>0</v>
      </c>
      <c r="R547" s="234">
        <v>0</v>
      </c>
      <c r="S547" s="234">
        <v>0</v>
      </c>
      <c r="T547" s="234">
        <v>0</v>
      </c>
      <c r="U547" s="234">
        <v>0</v>
      </c>
      <c r="V547" s="234">
        <v>0</v>
      </c>
      <c r="W547" s="234">
        <v>0</v>
      </c>
      <c r="X547" s="234">
        <v>0</v>
      </c>
      <c r="Y547" s="234">
        <v>0</v>
      </c>
      <c r="Z547" s="234"/>
      <c r="AA547" s="234"/>
      <c r="AB547" s="234"/>
      <c r="AC547" s="231">
        <v>0</v>
      </c>
    </row>
    <row r="548" spans="1:29" ht="15.75" thickBot="1" x14ac:dyDescent="0.3">
      <c r="A548" s="220" t="str">
        <f t="shared" si="8"/>
        <v>199996</v>
      </c>
      <c r="B548" s="239" t="s">
        <v>3258</v>
      </c>
      <c r="C548" s="240" t="s">
        <v>3259</v>
      </c>
      <c r="D548" s="87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8"/>
      <c r="AB548" s="238"/>
      <c r="AC548" s="231"/>
    </row>
    <row r="549" spans="1:29" ht="15.75" thickBot="1" x14ac:dyDescent="0.3">
      <c r="A549" s="220" t="str">
        <f t="shared" si="8"/>
        <v>199998</v>
      </c>
      <c r="B549" s="239" t="s">
        <v>863</v>
      </c>
      <c r="C549" s="240" t="s">
        <v>864</v>
      </c>
      <c r="D549" s="87" t="s">
        <v>4</v>
      </c>
      <c r="E549" s="233">
        <v>-17862.580000000002</v>
      </c>
      <c r="F549" s="233">
        <v>-24759.919999999998</v>
      </c>
      <c r="G549" s="233">
        <v>-2760.7</v>
      </c>
      <c r="H549" s="233">
        <v>14255.58</v>
      </c>
      <c r="I549" s="233">
        <v>36378.25</v>
      </c>
      <c r="J549" s="233">
        <v>17871.650000000001</v>
      </c>
      <c r="K549" s="233">
        <v>22662.63</v>
      </c>
      <c r="L549" s="233">
        <v>7901.84</v>
      </c>
      <c r="M549" s="233">
        <v>10724.07</v>
      </c>
      <c r="N549" s="233">
        <v>-1230.99</v>
      </c>
      <c r="O549" s="233">
        <v>-1078.8699999999999</v>
      </c>
      <c r="P549" s="233">
        <v>-10616.47</v>
      </c>
      <c r="Q549" s="234">
        <v>4360.6099999999997</v>
      </c>
      <c r="R549" s="234">
        <v>15420.01</v>
      </c>
      <c r="S549" s="234">
        <v>-24356.85</v>
      </c>
      <c r="T549" s="234">
        <v>-14183.49</v>
      </c>
      <c r="U549" s="234">
        <v>-1149.48</v>
      </c>
      <c r="V549" s="234">
        <v>27305.51</v>
      </c>
      <c r="W549" s="234">
        <v>32675.63</v>
      </c>
      <c r="X549" s="234">
        <v>23124.639999999999</v>
      </c>
      <c r="Y549" s="234">
        <v>17033.98</v>
      </c>
      <c r="Z549" s="234"/>
      <c r="AA549" s="234"/>
      <c r="AB549" s="234"/>
      <c r="AC549" s="231">
        <v>17033.98</v>
      </c>
    </row>
    <row r="550" spans="1:29" ht="15.75" thickBot="1" x14ac:dyDescent="0.3">
      <c r="A550" s="220" t="str">
        <f t="shared" si="8"/>
        <v>199999</v>
      </c>
      <c r="B550" s="239" t="s">
        <v>866</v>
      </c>
      <c r="C550" s="240" t="s">
        <v>867</v>
      </c>
      <c r="D550" s="87" t="s">
        <v>4</v>
      </c>
      <c r="E550" s="237">
        <v>0</v>
      </c>
      <c r="F550" s="237">
        <v>0</v>
      </c>
      <c r="G550" s="237">
        <v>0</v>
      </c>
      <c r="H550" s="237">
        <v>0</v>
      </c>
      <c r="I550" s="237">
        <v>0</v>
      </c>
      <c r="J550" s="237">
        <v>0</v>
      </c>
      <c r="K550" s="237">
        <v>0</v>
      </c>
      <c r="L550" s="237">
        <v>0</v>
      </c>
      <c r="M550" s="237">
        <v>0</v>
      </c>
      <c r="N550" s="237">
        <v>0</v>
      </c>
      <c r="O550" s="237">
        <v>0</v>
      </c>
      <c r="P550" s="237">
        <v>0</v>
      </c>
      <c r="Q550" s="238">
        <v>0</v>
      </c>
      <c r="R550" s="238">
        <v>0</v>
      </c>
      <c r="S550" s="238">
        <v>0</v>
      </c>
      <c r="T550" s="238">
        <v>0</v>
      </c>
      <c r="U550" s="238">
        <v>0</v>
      </c>
      <c r="V550" s="238">
        <v>0</v>
      </c>
      <c r="W550" s="238">
        <v>0</v>
      </c>
      <c r="X550" s="238">
        <v>0</v>
      </c>
      <c r="Y550" s="238">
        <v>0</v>
      </c>
      <c r="Z550" s="238"/>
      <c r="AA550" s="238"/>
      <c r="AB550" s="238"/>
      <c r="AC550" s="231">
        <v>0</v>
      </c>
    </row>
    <row r="551" spans="1:29" ht="15.75" thickBot="1" x14ac:dyDescent="0.3">
      <c r="A551" s="220" t="str">
        <f t="shared" si="8"/>
        <v>500154</v>
      </c>
      <c r="B551" s="239" t="s">
        <v>1636</v>
      </c>
      <c r="C551" s="240">
        <v>500154</v>
      </c>
      <c r="D551" s="87"/>
      <c r="E551" s="233">
        <v>4907411.25</v>
      </c>
      <c r="F551" s="233">
        <v>4903161.91</v>
      </c>
      <c r="G551" s="233">
        <v>7000743.9800000004</v>
      </c>
      <c r="H551" s="233">
        <v>9151649.9100000001</v>
      </c>
      <c r="I551" s="233">
        <v>8599477.7699999996</v>
      </c>
      <c r="J551" s="233">
        <v>9471954.5299999993</v>
      </c>
      <c r="K551" s="233">
        <v>10188819.720000001</v>
      </c>
      <c r="L551" s="233">
        <v>12501481.27</v>
      </c>
      <c r="M551" s="233">
        <v>17718879.510000002</v>
      </c>
      <c r="N551" s="233">
        <v>19514203.579999998</v>
      </c>
      <c r="O551" s="233">
        <v>23100204.800000001</v>
      </c>
      <c r="P551" s="233">
        <v>24772785.800000001</v>
      </c>
      <c r="Q551" s="234">
        <v>29176192.780000001</v>
      </c>
      <c r="R551" s="234">
        <v>30781703.280000001</v>
      </c>
      <c r="S551" s="234">
        <v>33443125.780000001</v>
      </c>
      <c r="T551" s="234">
        <v>33729006.18</v>
      </c>
      <c r="U551" s="234">
        <v>34301543.350000001</v>
      </c>
      <c r="V551" s="234">
        <v>35410935.710000001</v>
      </c>
      <c r="W551" s="234">
        <v>34932926.520000003</v>
      </c>
      <c r="X551" s="234">
        <v>34249379.829999998</v>
      </c>
      <c r="Y551" s="234">
        <v>34938019.009999998</v>
      </c>
      <c r="Z551" s="234"/>
      <c r="AA551" s="234"/>
      <c r="AB551" s="234"/>
      <c r="AC551" s="231">
        <v>34938019.009999998</v>
      </c>
    </row>
    <row r="552" spans="1:29" ht="15.75" thickBot="1" x14ac:dyDescent="0.3">
      <c r="A552" s="220" t="str">
        <f t="shared" si="8"/>
        <v>163005</v>
      </c>
      <c r="B552" s="239" t="s">
        <v>3260</v>
      </c>
      <c r="C552" s="240" t="s">
        <v>3261</v>
      </c>
      <c r="D552" s="87"/>
      <c r="E552" s="237"/>
      <c r="F552" s="237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8"/>
      <c r="AB552" s="238"/>
      <c r="AC552" s="231"/>
    </row>
    <row r="553" spans="1:29" ht="15.75" thickBot="1" x14ac:dyDescent="0.3">
      <c r="A553" s="220" t="str">
        <f t="shared" si="8"/>
        <v>183002</v>
      </c>
      <c r="B553" s="239" t="s">
        <v>869</v>
      </c>
      <c r="C553" s="240" t="s">
        <v>870</v>
      </c>
      <c r="D553" s="87" t="s">
        <v>4</v>
      </c>
      <c r="E553" s="233">
        <v>319295.61</v>
      </c>
      <c r="F553" s="233">
        <v>322977.28000000003</v>
      </c>
      <c r="G553" s="233">
        <v>326938.01</v>
      </c>
      <c r="H553" s="233">
        <v>336965.15</v>
      </c>
      <c r="I553" s="233">
        <v>375668.76</v>
      </c>
      <c r="J553" s="233">
        <v>507888.04</v>
      </c>
      <c r="K553" s="233">
        <v>569149.13</v>
      </c>
      <c r="L553" s="233">
        <v>684478.14</v>
      </c>
      <c r="M553" s="233">
        <v>793891.76</v>
      </c>
      <c r="N553" s="233">
        <v>965954.75</v>
      </c>
      <c r="O553" s="233">
        <v>1303335.82</v>
      </c>
      <c r="P553" s="233">
        <v>1223506.67</v>
      </c>
      <c r="Q553" s="234">
        <v>1486198.5</v>
      </c>
      <c r="R553" s="234">
        <v>1882563.18</v>
      </c>
      <c r="S553" s="234">
        <v>2338992.5099999998</v>
      </c>
      <c r="T553" s="234">
        <v>3062228.86</v>
      </c>
      <c r="U553" s="234">
        <v>3841103.17</v>
      </c>
      <c r="V553" s="234">
        <v>4464639.76</v>
      </c>
      <c r="W553" s="234">
        <v>4679311.55</v>
      </c>
      <c r="X553" s="234">
        <v>4892054.4800000004</v>
      </c>
      <c r="Y553" s="234">
        <v>4714252.9000000004</v>
      </c>
      <c r="Z553" s="234"/>
      <c r="AA553" s="234"/>
      <c r="AB553" s="234"/>
      <c r="AC553" s="231">
        <v>4714252.9000000004</v>
      </c>
    </row>
    <row r="554" spans="1:29" ht="15.75" thickBot="1" x14ac:dyDescent="0.3">
      <c r="A554" s="220" t="str">
        <f t="shared" si="8"/>
        <v>183003</v>
      </c>
      <c r="B554" s="239" t="s">
        <v>3262</v>
      </c>
      <c r="C554" s="240" t="s">
        <v>3263</v>
      </c>
      <c r="D554" s="87"/>
      <c r="E554" s="237"/>
      <c r="F554" s="237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8"/>
      <c r="AB554" s="238"/>
      <c r="AC554" s="231"/>
    </row>
    <row r="555" spans="1:29" ht="15.75" thickBot="1" x14ac:dyDescent="0.3">
      <c r="A555" s="220" t="str">
        <f t="shared" si="8"/>
        <v>183005</v>
      </c>
      <c r="B555" s="239" t="s">
        <v>3264</v>
      </c>
      <c r="C555" s="240" t="s">
        <v>3265</v>
      </c>
      <c r="D555" s="87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4"/>
      <c r="R555" s="234"/>
      <c r="S555" s="234"/>
      <c r="T555" s="234"/>
      <c r="U555" s="234"/>
      <c r="V555" s="234"/>
      <c r="W555" s="234"/>
      <c r="X555" s="234"/>
      <c r="Y555" s="234"/>
      <c r="Z555" s="234"/>
      <c r="AA555" s="234"/>
      <c r="AB555" s="234"/>
      <c r="AC555" s="231"/>
    </row>
    <row r="556" spans="1:29" ht="15.75" thickBot="1" x14ac:dyDescent="0.3">
      <c r="A556" s="220" t="str">
        <f t="shared" si="8"/>
        <v>183006</v>
      </c>
      <c r="B556" s="239" t="s">
        <v>3266</v>
      </c>
      <c r="C556" s="240" t="s">
        <v>3267</v>
      </c>
      <c r="D556" s="87"/>
      <c r="E556" s="237"/>
      <c r="F556" s="237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8"/>
      <c r="AB556" s="238"/>
      <c r="AC556" s="231"/>
    </row>
    <row r="557" spans="1:29" ht="15.75" thickBot="1" x14ac:dyDescent="0.3">
      <c r="A557" s="220" t="str">
        <f t="shared" si="8"/>
        <v>184000</v>
      </c>
      <c r="B557" s="239" t="s">
        <v>872</v>
      </c>
      <c r="C557" s="240" t="s">
        <v>873</v>
      </c>
      <c r="D557" s="87" t="s">
        <v>4</v>
      </c>
      <c r="E557" s="233">
        <v>-523701.75</v>
      </c>
      <c r="F557" s="233">
        <v>-380023.65</v>
      </c>
      <c r="G557" s="233">
        <v>1434977.82</v>
      </c>
      <c r="H557" s="233">
        <v>1263800.17</v>
      </c>
      <c r="I557" s="233">
        <v>394596.76</v>
      </c>
      <c r="J557" s="233">
        <v>1819751.62</v>
      </c>
      <c r="K557" s="233">
        <v>1284690.3500000001</v>
      </c>
      <c r="L557" s="233">
        <v>688731.59</v>
      </c>
      <c r="M557" s="233">
        <v>2289092.79</v>
      </c>
      <c r="N557" s="233">
        <v>1731798.12</v>
      </c>
      <c r="O557" s="233">
        <v>1462461.33</v>
      </c>
      <c r="P557" s="233">
        <v>-0.04</v>
      </c>
      <c r="Q557" s="234">
        <v>85721.29</v>
      </c>
      <c r="R557" s="234">
        <v>-31043.49</v>
      </c>
      <c r="S557" s="234">
        <v>1424805.91</v>
      </c>
      <c r="T557" s="234">
        <v>757021.44</v>
      </c>
      <c r="U557" s="234">
        <v>43325.56</v>
      </c>
      <c r="V557" s="234">
        <v>560843.68999999994</v>
      </c>
      <c r="W557" s="234">
        <v>-287777.09000000003</v>
      </c>
      <c r="X557" s="234">
        <v>-1095241.68</v>
      </c>
      <c r="Y557" s="234">
        <v>-19283.13</v>
      </c>
      <c r="Z557" s="234"/>
      <c r="AA557" s="234"/>
      <c r="AB557" s="234"/>
      <c r="AC557" s="231">
        <v>-19283.13</v>
      </c>
    </row>
    <row r="558" spans="1:29" ht="15.75" thickBot="1" x14ac:dyDescent="0.3">
      <c r="A558" s="220" t="str">
        <f t="shared" si="8"/>
        <v>184100</v>
      </c>
      <c r="B558" s="239" t="s">
        <v>875</v>
      </c>
      <c r="C558" s="240" t="s">
        <v>876</v>
      </c>
      <c r="D558" s="87" t="s">
        <v>4</v>
      </c>
      <c r="E558" s="237">
        <v>335507.3</v>
      </c>
      <c r="F558" s="237">
        <v>277583.76</v>
      </c>
      <c r="G558" s="237">
        <v>291459.42</v>
      </c>
      <c r="H558" s="237">
        <v>254788.11</v>
      </c>
      <c r="I558" s="237">
        <v>230400.01</v>
      </c>
      <c r="J558" s="237">
        <v>221869.46</v>
      </c>
      <c r="K558" s="237">
        <v>207664.43</v>
      </c>
      <c r="L558" s="237">
        <v>193927.79</v>
      </c>
      <c r="M558" s="237">
        <v>179522.41</v>
      </c>
      <c r="N558" s="237">
        <v>155728.94</v>
      </c>
      <c r="O558" s="237">
        <v>118157.56</v>
      </c>
      <c r="P558" s="237">
        <v>25798.400000000001</v>
      </c>
      <c r="Q558" s="238">
        <v>-39334.5</v>
      </c>
      <c r="R558" s="238">
        <v>-94095.6</v>
      </c>
      <c r="S558" s="238">
        <v>-13981.36</v>
      </c>
      <c r="T558" s="238">
        <v>-51344.19</v>
      </c>
      <c r="U558" s="238">
        <v>-74871.509999999995</v>
      </c>
      <c r="V558" s="238">
        <v>-83730.33</v>
      </c>
      <c r="W558" s="238">
        <v>-97656.2</v>
      </c>
      <c r="X558" s="238">
        <v>-110844.15</v>
      </c>
      <c r="Y558" s="238">
        <v>-124174.8</v>
      </c>
      <c r="Z558" s="238"/>
      <c r="AA558" s="238"/>
      <c r="AB558" s="238"/>
      <c r="AC558" s="231">
        <v>-124174.8</v>
      </c>
    </row>
    <row r="559" spans="1:29" ht="15.75" thickBot="1" x14ac:dyDescent="0.3">
      <c r="A559" s="220" t="str">
        <f t="shared" si="8"/>
        <v>184200</v>
      </c>
      <c r="B559" s="239" t="s">
        <v>3268</v>
      </c>
      <c r="C559" s="240" t="s">
        <v>3269</v>
      </c>
      <c r="D559" s="87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4"/>
      <c r="R559" s="234"/>
      <c r="S559" s="234"/>
      <c r="T559" s="241"/>
      <c r="U559" s="241"/>
      <c r="V559" s="241"/>
      <c r="W559" s="234"/>
      <c r="X559" s="234"/>
      <c r="Y559" s="234"/>
      <c r="Z559" s="234"/>
      <c r="AA559" s="234"/>
      <c r="AB559" s="234"/>
      <c r="AC559" s="231"/>
    </row>
    <row r="560" spans="1:29" ht="15.75" thickBot="1" x14ac:dyDescent="0.3">
      <c r="A560" s="220" t="str">
        <f t="shared" si="8"/>
        <v>184300</v>
      </c>
      <c r="B560" s="239" t="s">
        <v>3270</v>
      </c>
      <c r="C560" s="240" t="s">
        <v>3271</v>
      </c>
      <c r="D560" s="87"/>
      <c r="E560" s="237"/>
      <c r="F560" s="237"/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8"/>
      <c r="R560" s="238"/>
      <c r="S560" s="238"/>
      <c r="T560" s="238"/>
      <c r="U560" s="238"/>
      <c r="V560" s="238"/>
      <c r="W560" s="238"/>
      <c r="X560" s="238"/>
      <c r="Y560" s="238"/>
      <c r="Z560" s="238"/>
      <c r="AA560" s="238"/>
      <c r="AB560" s="238"/>
      <c r="AC560" s="231"/>
    </row>
    <row r="561" spans="1:29" ht="15.75" thickBot="1" x14ac:dyDescent="0.3">
      <c r="A561" s="220" t="str">
        <f t="shared" si="8"/>
        <v>184301</v>
      </c>
      <c r="B561" s="239" t="s">
        <v>3272</v>
      </c>
      <c r="C561" s="240" t="s">
        <v>3273</v>
      </c>
      <c r="D561" s="8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8"/>
      <c r="R561" s="238"/>
      <c r="S561" s="238"/>
      <c r="T561" s="241"/>
      <c r="U561" s="241"/>
      <c r="V561" s="241"/>
      <c r="W561" s="238"/>
      <c r="X561" s="238"/>
      <c r="Y561" s="238"/>
      <c r="Z561" s="238"/>
      <c r="AA561" s="238"/>
      <c r="AB561" s="238"/>
      <c r="AC561" s="231"/>
    </row>
    <row r="562" spans="1:29" ht="15.75" thickBot="1" x14ac:dyDescent="0.3">
      <c r="A562" s="220" t="str">
        <f t="shared" si="8"/>
        <v>184400</v>
      </c>
      <c r="B562" s="239" t="s">
        <v>3274</v>
      </c>
      <c r="C562" s="240" t="s">
        <v>3275</v>
      </c>
      <c r="D562" s="87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4"/>
      <c r="R562" s="234"/>
      <c r="S562" s="234"/>
      <c r="T562" s="238"/>
      <c r="U562" s="238"/>
      <c r="V562" s="238"/>
      <c r="W562" s="234"/>
      <c r="X562" s="234"/>
      <c r="Y562" s="234"/>
      <c r="Z562" s="234"/>
      <c r="AA562" s="234"/>
      <c r="AB562" s="234"/>
      <c r="AC562" s="231"/>
    </row>
    <row r="563" spans="1:29" ht="15.75" thickBot="1" x14ac:dyDescent="0.3">
      <c r="A563" s="220" t="str">
        <f t="shared" si="8"/>
        <v>184900</v>
      </c>
      <c r="B563" s="239" t="s">
        <v>878</v>
      </c>
      <c r="C563" s="240" t="s">
        <v>879</v>
      </c>
      <c r="D563" s="87" t="s">
        <v>4</v>
      </c>
      <c r="E563" s="237">
        <v>984.78</v>
      </c>
      <c r="F563" s="237">
        <v>1266.0999999999999</v>
      </c>
      <c r="G563" s="237">
        <v>0</v>
      </c>
      <c r="H563" s="237">
        <v>-2033.54</v>
      </c>
      <c r="I563" s="237">
        <v>-2033.28</v>
      </c>
      <c r="J563" s="237">
        <v>0</v>
      </c>
      <c r="K563" s="237">
        <v>12611</v>
      </c>
      <c r="L563" s="237">
        <v>12611</v>
      </c>
      <c r="M563" s="237">
        <v>0</v>
      </c>
      <c r="N563" s="237">
        <v>-619.82000000000005</v>
      </c>
      <c r="O563" s="237">
        <v>-1387.34</v>
      </c>
      <c r="P563" s="237">
        <v>-5</v>
      </c>
      <c r="Q563" s="238">
        <v>1.57</v>
      </c>
      <c r="R563" s="238">
        <v>1.83</v>
      </c>
      <c r="S563" s="238">
        <v>0</v>
      </c>
      <c r="T563" s="234">
        <v>170.9</v>
      </c>
      <c r="U563" s="234">
        <v>2289.12</v>
      </c>
      <c r="V563" s="234">
        <v>0</v>
      </c>
      <c r="W563" s="238">
        <v>48.38</v>
      </c>
      <c r="X563" s="238">
        <v>48.38</v>
      </c>
      <c r="Y563" s="238">
        <v>0</v>
      </c>
      <c r="Z563" s="238"/>
      <c r="AA563" s="238"/>
      <c r="AB563" s="238"/>
      <c r="AC563" s="231">
        <v>0</v>
      </c>
    </row>
    <row r="564" spans="1:29" ht="15.75" thickBot="1" x14ac:dyDescent="0.3">
      <c r="A564" s="220" t="str">
        <f t="shared" si="8"/>
        <v>184999</v>
      </c>
      <c r="B564" s="239" t="s">
        <v>881</v>
      </c>
      <c r="C564" s="240" t="s">
        <v>882</v>
      </c>
      <c r="D564" s="87" t="s">
        <v>4</v>
      </c>
      <c r="E564" s="233">
        <v>0</v>
      </c>
      <c r="F564" s="233">
        <v>0</v>
      </c>
      <c r="G564" s="233">
        <v>0</v>
      </c>
      <c r="H564" s="233">
        <v>0</v>
      </c>
      <c r="I564" s="233">
        <v>0</v>
      </c>
      <c r="J564" s="233">
        <v>0</v>
      </c>
      <c r="K564" s="233">
        <v>0</v>
      </c>
      <c r="L564" s="233">
        <v>0</v>
      </c>
      <c r="M564" s="233">
        <v>0</v>
      </c>
      <c r="N564" s="233">
        <v>0</v>
      </c>
      <c r="O564" s="233">
        <v>0</v>
      </c>
      <c r="P564" s="233">
        <v>0</v>
      </c>
      <c r="Q564" s="234">
        <v>0</v>
      </c>
      <c r="R564" s="234">
        <v>0</v>
      </c>
      <c r="S564" s="234">
        <v>0</v>
      </c>
      <c r="T564" s="238">
        <v>0</v>
      </c>
      <c r="U564" s="238">
        <v>0</v>
      </c>
      <c r="V564" s="238">
        <v>0</v>
      </c>
      <c r="W564" s="234">
        <v>0</v>
      </c>
      <c r="X564" s="234">
        <v>0</v>
      </c>
      <c r="Y564" s="234">
        <v>0</v>
      </c>
      <c r="Z564" s="234"/>
      <c r="AA564" s="234"/>
      <c r="AB564" s="234"/>
      <c r="AC564" s="231">
        <v>0</v>
      </c>
    </row>
    <row r="565" spans="1:29" ht="15.75" thickBot="1" x14ac:dyDescent="0.3">
      <c r="A565" s="220" t="str">
        <f t="shared" si="8"/>
        <v>186001</v>
      </c>
      <c r="B565" s="239" t="s">
        <v>3276</v>
      </c>
      <c r="C565" s="240" t="s">
        <v>3277</v>
      </c>
      <c r="D565" s="87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34"/>
      <c r="AB565" s="234"/>
      <c r="AC565" s="231"/>
    </row>
    <row r="566" spans="1:29" ht="15.75" thickBot="1" x14ac:dyDescent="0.3">
      <c r="A566" s="220" t="str">
        <f t="shared" si="8"/>
        <v>186002</v>
      </c>
      <c r="B566" s="239" t="s">
        <v>3278</v>
      </c>
      <c r="C566" s="240" t="s">
        <v>3279</v>
      </c>
      <c r="D566" s="8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8"/>
      <c r="R566" s="238"/>
      <c r="S566" s="238"/>
      <c r="T566" s="238"/>
      <c r="U566" s="238"/>
      <c r="V566" s="238"/>
      <c r="W566" s="238"/>
      <c r="X566" s="238"/>
      <c r="Y566" s="238"/>
      <c r="Z566" s="238"/>
      <c r="AA566" s="238"/>
      <c r="AB566" s="238"/>
      <c r="AC566" s="231"/>
    </row>
    <row r="567" spans="1:29" ht="15.75" thickBot="1" x14ac:dyDescent="0.3">
      <c r="A567" s="220" t="str">
        <f t="shared" si="8"/>
        <v>186003</v>
      </c>
      <c r="B567" s="239" t="s">
        <v>3280</v>
      </c>
      <c r="C567" s="240" t="s">
        <v>3281</v>
      </c>
      <c r="D567" s="87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34"/>
      <c r="AB567" s="234"/>
      <c r="AC567" s="231"/>
    </row>
    <row r="568" spans="1:29" ht="15.75" thickBot="1" x14ac:dyDescent="0.3">
      <c r="A568" s="220" t="str">
        <f t="shared" si="8"/>
        <v>186004</v>
      </c>
      <c r="B568" s="239" t="s">
        <v>3282</v>
      </c>
      <c r="C568" s="240" t="s">
        <v>3283</v>
      </c>
      <c r="D568" s="8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8"/>
      <c r="R568" s="238"/>
      <c r="S568" s="238"/>
      <c r="T568" s="238"/>
      <c r="U568" s="238"/>
      <c r="V568" s="238"/>
      <c r="W568" s="238"/>
      <c r="X568" s="238"/>
      <c r="Y568" s="238"/>
      <c r="Z568" s="238"/>
      <c r="AA568" s="238"/>
      <c r="AB568" s="238"/>
      <c r="AC568" s="231"/>
    </row>
    <row r="569" spans="1:29" ht="15.75" thickBot="1" x14ac:dyDescent="0.3">
      <c r="A569" s="220" t="str">
        <f t="shared" si="8"/>
        <v>186005</v>
      </c>
      <c r="B569" s="239" t="s">
        <v>884</v>
      </c>
      <c r="C569" s="240" t="s">
        <v>885</v>
      </c>
      <c r="D569" s="87" t="s">
        <v>4</v>
      </c>
      <c r="E569" s="233">
        <v>992832.68</v>
      </c>
      <c r="F569" s="233">
        <v>997512.84</v>
      </c>
      <c r="G569" s="233">
        <v>997512.84</v>
      </c>
      <c r="H569" s="233">
        <v>1025279.6</v>
      </c>
      <c r="I569" s="233">
        <v>1025279.6</v>
      </c>
      <c r="J569" s="233">
        <v>1025279.6</v>
      </c>
      <c r="K569" s="233">
        <v>1030675.38</v>
      </c>
      <c r="L569" s="233">
        <v>1044637.62</v>
      </c>
      <c r="M569" s="233">
        <v>1044637.62</v>
      </c>
      <c r="N569" s="233">
        <v>1044637.62</v>
      </c>
      <c r="O569" s="233">
        <v>1044637.62</v>
      </c>
      <c r="P569" s="233">
        <v>1044677.33</v>
      </c>
      <c r="Q569" s="234">
        <v>1044677.33</v>
      </c>
      <c r="R569" s="234">
        <v>1044677.33</v>
      </c>
      <c r="S569" s="234">
        <v>1044677.33</v>
      </c>
      <c r="T569" s="234">
        <v>1044677.33</v>
      </c>
      <c r="U569" s="234">
        <v>1044677.33</v>
      </c>
      <c r="V569" s="234">
        <v>1057835.8600000001</v>
      </c>
      <c r="W569" s="234">
        <v>1068118.8600000001</v>
      </c>
      <c r="X569" s="234">
        <v>1068118.8600000001</v>
      </c>
      <c r="Y569" s="234">
        <v>1077617.6399999999</v>
      </c>
      <c r="Z569" s="234"/>
      <c r="AA569" s="234"/>
      <c r="AB569" s="234"/>
      <c r="AC569" s="231">
        <v>1077617.6399999999</v>
      </c>
    </row>
    <row r="570" spans="1:29" ht="15.75" thickBot="1" x14ac:dyDescent="0.3">
      <c r="A570" s="220" t="str">
        <f t="shared" si="8"/>
        <v>186006</v>
      </c>
      <c r="B570" s="239" t="s">
        <v>887</v>
      </c>
      <c r="C570" s="240" t="s">
        <v>888</v>
      </c>
      <c r="D570" s="87" t="s">
        <v>4</v>
      </c>
      <c r="E570" s="237">
        <v>-822213.88</v>
      </c>
      <c r="F570" s="237">
        <v>-827692.93</v>
      </c>
      <c r="G570" s="237">
        <v>-833288.99</v>
      </c>
      <c r="H570" s="237">
        <v>-838885.05</v>
      </c>
      <c r="I570" s="237">
        <v>-845211.81</v>
      </c>
      <c r="J570" s="237">
        <v>-851538.57</v>
      </c>
      <c r="K570" s="237">
        <v>-857865.33</v>
      </c>
      <c r="L570" s="237">
        <v>-864346.26</v>
      </c>
      <c r="M570" s="237">
        <v>-871237.84</v>
      </c>
      <c r="N570" s="237">
        <v>-878129.42</v>
      </c>
      <c r="O570" s="237">
        <v>-885021</v>
      </c>
      <c r="P570" s="237">
        <v>-891912.58</v>
      </c>
      <c r="Q570" s="238">
        <v>-898804.16</v>
      </c>
      <c r="R570" s="238">
        <v>-905697.11</v>
      </c>
      <c r="S570" s="238">
        <v>-912590.06</v>
      </c>
      <c r="T570" s="238">
        <v>-919483.01</v>
      </c>
      <c r="U570" s="238">
        <v>-926375.96</v>
      </c>
      <c r="V570" s="238">
        <v>-933268.91</v>
      </c>
      <c r="W570" s="238">
        <v>-940710.13</v>
      </c>
      <c r="X570" s="238">
        <v>-948598.38</v>
      </c>
      <c r="Y570" s="238">
        <v>-954029.22</v>
      </c>
      <c r="Z570" s="238"/>
      <c r="AA570" s="238"/>
      <c r="AB570" s="238"/>
      <c r="AC570" s="231">
        <v>-954029.22</v>
      </c>
    </row>
    <row r="571" spans="1:29" ht="15.75" thickBot="1" x14ac:dyDescent="0.3">
      <c r="A571" s="220" t="str">
        <f t="shared" si="8"/>
        <v>186008</v>
      </c>
      <c r="B571" s="239" t="s">
        <v>890</v>
      </c>
      <c r="C571" s="240" t="s">
        <v>891</v>
      </c>
      <c r="D571" s="87" t="s">
        <v>4</v>
      </c>
      <c r="E571" s="233">
        <v>0</v>
      </c>
      <c r="F571" s="233">
        <v>0</v>
      </c>
      <c r="G571" s="233">
        <v>0</v>
      </c>
      <c r="H571" s="233">
        <v>0</v>
      </c>
      <c r="I571" s="233">
        <v>0</v>
      </c>
      <c r="J571" s="233">
        <v>0</v>
      </c>
      <c r="K571" s="233">
        <v>0</v>
      </c>
      <c r="L571" s="233">
        <v>0</v>
      </c>
      <c r="M571" s="233">
        <v>0</v>
      </c>
      <c r="N571" s="233">
        <v>0</v>
      </c>
      <c r="O571" s="233">
        <v>0</v>
      </c>
      <c r="P571" s="233">
        <v>0</v>
      </c>
      <c r="Q571" s="234">
        <v>0</v>
      </c>
      <c r="R571" s="234">
        <v>0</v>
      </c>
      <c r="S571" s="234">
        <v>0</v>
      </c>
      <c r="T571" s="234">
        <v>0</v>
      </c>
      <c r="U571" s="234">
        <v>0</v>
      </c>
      <c r="V571" s="234">
        <v>0</v>
      </c>
      <c r="W571" s="234">
        <v>0</v>
      </c>
      <c r="X571" s="234">
        <v>0</v>
      </c>
      <c r="Y571" s="234">
        <v>0</v>
      </c>
      <c r="Z571" s="234"/>
      <c r="AA571" s="234"/>
      <c r="AB571" s="234"/>
      <c r="AC571" s="231">
        <v>0</v>
      </c>
    </row>
    <row r="572" spans="1:29" ht="15.75" thickBot="1" x14ac:dyDescent="0.3">
      <c r="A572" s="220" t="str">
        <f t="shared" si="8"/>
        <v>186009</v>
      </c>
      <c r="B572" s="239" t="s">
        <v>3284</v>
      </c>
      <c r="C572" s="240" t="s">
        <v>3285</v>
      </c>
      <c r="D572" s="8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1"/>
    </row>
    <row r="573" spans="1:29" ht="15.75" thickBot="1" x14ac:dyDescent="0.3">
      <c r="A573" s="220" t="str">
        <f t="shared" si="8"/>
        <v>186012</v>
      </c>
      <c r="B573" s="239" t="s">
        <v>3195</v>
      </c>
      <c r="C573" s="240" t="s">
        <v>3286</v>
      </c>
      <c r="D573" s="87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4"/>
      <c r="R573" s="234"/>
      <c r="S573" s="234"/>
      <c r="T573" s="234"/>
      <c r="U573" s="234"/>
      <c r="V573" s="234"/>
      <c r="W573" s="234"/>
      <c r="X573" s="234"/>
      <c r="Y573" s="234"/>
      <c r="Z573" s="234"/>
      <c r="AA573" s="234"/>
      <c r="AB573" s="234"/>
      <c r="AC573" s="231"/>
    </row>
    <row r="574" spans="1:29" ht="15.75" thickBot="1" x14ac:dyDescent="0.3">
      <c r="A574" s="220" t="str">
        <f t="shared" si="8"/>
        <v>186013</v>
      </c>
      <c r="B574" s="239" t="s">
        <v>3287</v>
      </c>
      <c r="C574" s="240" t="s">
        <v>3288</v>
      </c>
      <c r="D574" s="8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8"/>
      <c r="R574" s="238"/>
      <c r="S574" s="238"/>
      <c r="T574" s="238"/>
      <c r="U574" s="238"/>
      <c r="V574" s="238"/>
      <c r="W574" s="238"/>
      <c r="X574" s="238"/>
      <c r="Y574" s="238"/>
      <c r="Z574" s="238"/>
      <c r="AA574" s="238"/>
      <c r="AB574" s="238"/>
      <c r="AC574" s="231"/>
    </row>
    <row r="575" spans="1:29" ht="15.75" thickBot="1" x14ac:dyDescent="0.3">
      <c r="A575" s="220" t="str">
        <f t="shared" si="8"/>
        <v>186017</v>
      </c>
      <c r="B575" s="239" t="s">
        <v>3289</v>
      </c>
      <c r="C575" s="240" t="s">
        <v>3290</v>
      </c>
      <c r="D575" s="87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4"/>
      <c r="R575" s="234"/>
      <c r="S575" s="234"/>
      <c r="T575" s="234"/>
      <c r="U575" s="234"/>
      <c r="V575" s="234"/>
      <c r="W575" s="234"/>
      <c r="X575" s="234"/>
      <c r="Y575" s="234"/>
      <c r="Z575" s="234"/>
      <c r="AA575" s="234"/>
      <c r="AB575" s="234"/>
      <c r="AC575" s="231"/>
    </row>
    <row r="576" spans="1:29" ht="15.75" thickBot="1" x14ac:dyDescent="0.3">
      <c r="A576" s="220" t="str">
        <f t="shared" si="8"/>
        <v>186018</v>
      </c>
      <c r="B576" s="239" t="s">
        <v>3291</v>
      </c>
      <c r="C576" s="240" t="s">
        <v>3292</v>
      </c>
      <c r="D576" s="8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8"/>
      <c r="AC576" s="231"/>
    </row>
    <row r="577" spans="1:29" ht="15.75" thickBot="1" x14ac:dyDescent="0.3">
      <c r="A577" s="220" t="str">
        <f t="shared" si="8"/>
        <v>186021</v>
      </c>
      <c r="B577" s="239" t="s">
        <v>893</v>
      </c>
      <c r="C577" s="240" t="s">
        <v>894</v>
      </c>
      <c r="D577" s="87" t="s">
        <v>4</v>
      </c>
      <c r="E577" s="233">
        <v>4549044.62</v>
      </c>
      <c r="F577" s="233">
        <v>4459563.1500000004</v>
      </c>
      <c r="G577" s="233">
        <v>4734856.05</v>
      </c>
      <c r="H577" s="233">
        <v>7066835.2199999997</v>
      </c>
      <c r="I577" s="233">
        <v>7352087.5999999996</v>
      </c>
      <c r="J577" s="233">
        <v>6648506.0199999996</v>
      </c>
      <c r="K577" s="233">
        <v>7837372.54</v>
      </c>
      <c r="L577" s="233">
        <v>10609558.460000001</v>
      </c>
      <c r="M577" s="233">
        <v>14067565.119999999</v>
      </c>
      <c r="N577" s="233">
        <v>16223699.890000001</v>
      </c>
      <c r="O577" s="233">
        <v>19698203.559999999</v>
      </c>
      <c r="P577" s="233">
        <v>23012113.41</v>
      </c>
      <c r="Q577" s="234">
        <v>27126853.77</v>
      </c>
      <c r="R577" s="234">
        <v>28351108.489999998</v>
      </c>
      <c r="S577" s="234">
        <v>29137082.690000001</v>
      </c>
      <c r="T577" s="241">
        <v>29530357.690000001</v>
      </c>
      <c r="U577" s="241">
        <v>29872620.829999998</v>
      </c>
      <c r="V577" s="241">
        <v>30090082.760000002</v>
      </c>
      <c r="W577" s="234">
        <v>30382438.600000001</v>
      </c>
      <c r="X577" s="234">
        <v>30446877.969999999</v>
      </c>
      <c r="Y577" s="234">
        <v>30371507.809999999</v>
      </c>
      <c r="Z577" s="234"/>
      <c r="AA577" s="234"/>
      <c r="AB577" s="234"/>
      <c r="AC577" s="231">
        <v>30371507.809999999</v>
      </c>
    </row>
    <row r="578" spans="1:29" ht="15.75" thickBot="1" x14ac:dyDescent="0.3">
      <c r="A578" s="220" t="str">
        <f t="shared" si="8"/>
        <v>186022</v>
      </c>
      <c r="B578" s="239" t="s">
        <v>3293</v>
      </c>
      <c r="C578" s="240" t="s">
        <v>3294</v>
      </c>
      <c r="D578" s="8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8">
        <v>0</v>
      </c>
      <c r="R578" s="238">
        <v>0</v>
      </c>
      <c r="S578" s="238">
        <v>-121276.91</v>
      </c>
      <c r="T578" s="238">
        <v>-244326.79</v>
      </c>
      <c r="U578" s="238">
        <v>-368345.21</v>
      </c>
      <c r="V578" s="238">
        <v>-493752.28</v>
      </c>
      <c r="W578" s="238">
        <v>-619160.46</v>
      </c>
      <c r="X578" s="238">
        <v>-746086.33</v>
      </c>
      <c r="Y578" s="238">
        <v>-872689.6</v>
      </c>
      <c r="Z578" s="238"/>
      <c r="AA578" s="238"/>
      <c r="AB578" s="238"/>
      <c r="AC578" s="231">
        <v>-872689.6</v>
      </c>
    </row>
    <row r="579" spans="1:29" ht="15.75" thickBot="1" x14ac:dyDescent="0.3">
      <c r="A579" s="220" t="str">
        <f t="shared" si="8"/>
        <v>186024</v>
      </c>
      <c r="B579" s="239" t="s">
        <v>3295</v>
      </c>
      <c r="C579" s="240" t="s">
        <v>3296</v>
      </c>
      <c r="D579" s="8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8"/>
      <c r="R579" s="238"/>
      <c r="S579" s="238"/>
      <c r="T579" s="241"/>
      <c r="U579" s="241"/>
      <c r="V579" s="241"/>
      <c r="W579" s="238"/>
      <c r="X579" s="238"/>
      <c r="Y579" s="238"/>
      <c r="Z579" s="238"/>
      <c r="AA579" s="238"/>
      <c r="AB579" s="238"/>
      <c r="AC579" s="231"/>
    </row>
    <row r="580" spans="1:29" ht="15.75" thickBot="1" x14ac:dyDescent="0.3">
      <c r="A580" s="220" t="str">
        <f t="shared" si="8"/>
        <v>186025</v>
      </c>
      <c r="B580" s="239" t="s">
        <v>3297</v>
      </c>
      <c r="C580" s="240" t="s">
        <v>3298</v>
      </c>
      <c r="D580" s="87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4"/>
      <c r="R580" s="234"/>
      <c r="S580" s="234"/>
      <c r="T580" s="238"/>
      <c r="U580" s="238"/>
      <c r="V580" s="238"/>
      <c r="W580" s="234"/>
      <c r="X580" s="234"/>
      <c r="Y580" s="234"/>
      <c r="Z580" s="234"/>
      <c r="AA580" s="234"/>
      <c r="AB580" s="234"/>
      <c r="AC580" s="231"/>
    </row>
    <row r="581" spans="1:29" ht="15.75" thickBot="1" x14ac:dyDescent="0.3">
      <c r="A581" s="220" t="str">
        <f t="shared" si="8"/>
        <v>186026</v>
      </c>
      <c r="B581" s="239" t="s">
        <v>896</v>
      </c>
      <c r="C581" s="240" t="s">
        <v>897</v>
      </c>
      <c r="D581" s="87" t="s">
        <v>4</v>
      </c>
      <c r="E581" s="237">
        <v>3229364.99</v>
      </c>
      <c r="F581" s="237">
        <v>3229364.99</v>
      </c>
      <c r="G581" s="237">
        <v>3229364.99</v>
      </c>
      <c r="H581" s="237">
        <v>3229662.94</v>
      </c>
      <c r="I581" s="237">
        <v>3257139.35</v>
      </c>
      <c r="J581" s="237">
        <v>3292334.11</v>
      </c>
      <c r="K581" s="237">
        <v>3300344.5</v>
      </c>
      <c r="L581" s="237">
        <v>3331391.74</v>
      </c>
      <c r="M581" s="237">
        <v>3369893.14</v>
      </c>
      <c r="N581" s="237">
        <v>3427067.18</v>
      </c>
      <c r="O581" s="237">
        <v>3468237.19</v>
      </c>
      <c r="P581" s="237">
        <v>3470957.71</v>
      </c>
      <c r="Q581" s="238">
        <v>3487744.66</v>
      </c>
      <c r="R581" s="238">
        <v>3506014.35</v>
      </c>
      <c r="S581" s="238">
        <v>3521756.39</v>
      </c>
      <c r="T581" s="234">
        <v>3540530.21</v>
      </c>
      <c r="U581" s="234">
        <v>3556026.74</v>
      </c>
      <c r="V581" s="234">
        <v>3556928.85</v>
      </c>
      <c r="W581" s="238">
        <v>3559742.28</v>
      </c>
      <c r="X581" s="238">
        <v>3560654.21</v>
      </c>
      <c r="Y581" s="238">
        <v>3561706.45</v>
      </c>
      <c r="Z581" s="238"/>
      <c r="AA581" s="238"/>
      <c r="AB581" s="238"/>
      <c r="AC581" s="231">
        <v>3561706.45</v>
      </c>
    </row>
    <row r="582" spans="1:29" ht="15.75" thickBot="1" x14ac:dyDescent="0.3">
      <c r="A582" s="220" t="str">
        <f t="shared" si="8"/>
        <v>186028</v>
      </c>
      <c r="B582" s="239" t="s">
        <v>899</v>
      </c>
      <c r="C582" s="240" t="s">
        <v>900</v>
      </c>
      <c r="D582" s="87" t="s">
        <v>4</v>
      </c>
      <c r="E582" s="233">
        <v>-3173703.1</v>
      </c>
      <c r="F582" s="233">
        <v>-3177389.63</v>
      </c>
      <c r="G582" s="233">
        <v>-3181076.16</v>
      </c>
      <c r="H582" s="233">
        <v>-3184762.69</v>
      </c>
      <c r="I582" s="233">
        <v>-3188449.22</v>
      </c>
      <c r="J582" s="233">
        <v>-3192135.75</v>
      </c>
      <c r="K582" s="233">
        <v>-3195822.28</v>
      </c>
      <c r="L582" s="233">
        <v>-3199508.81</v>
      </c>
      <c r="M582" s="233">
        <v>-3203195.34</v>
      </c>
      <c r="N582" s="233">
        <v>-3206881.87</v>
      </c>
      <c r="O582" s="233">
        <v>-3210568.4</v>
      </c>
      <c r="P582" s="233">
        <v>-3214254.93</v>
      </c>
      <c r="Q582" s="234">
        <v>-3217941.46</v>
      </c>
      <c r="R582" s="234">
        <v>-3221627.99</v>
      </c>
      <c r="S582" s="234">
        <v>-3225314.52</v>
      </c>
      <c r="T582" s="238">
        <v>-3229001.05</v>
      </c>
      <c r="U582" s="238">
        <v>-3232687.7</v>
      </c>
      <c r="V582" s="238">
        <v>-3232687.7</v>
      </c>
      <c r="W582" s="234">
        <v>-3232687.7</v>
      </c>
      <c r="X582" s="234">
        <v>-3232687.7</v>
      </c>
      <c r="Y582" s="234">
        <v>-3232687.7</v>
      </c>
      <c r="Z582" s="234"/>
      <c r="AA582" s="234"/>
      <c r="AB582" s="234"/>
      <c r="AC582" s="231">
        <v>-3232687.7</v>
      </c>
    </row>
    <row r="583" spans="1:29" ht="15.75" thickBot="1" x14ac:dyDescent="0.3">
      <c r="A583" s="220" t="str">
        <f t="shared" si="8"/>
        <v>186042</v>
      </c>
      <c r="B583" s="239" t="s">
        <v>902</v>
      </c>
      <c r="C583" s="240" t="s">
        <v>903</v>
      </c>
      <c r="D583" s="87" t="s">
        <v>4</v>
      </c>
      <c r="E583" s="233">
        <v>2722.5</v>
      </c>
      <c r="F583" s="233">
        <v>2722.5</v>
      </c>
      <c r="G583" s="233">
        <v>2722.5</v>
      </c>
      <c r="H583" s="233">
        <v>2722.5</v>
      </c>
      <c r="I583" s="233">
        <v>2722.5</v>
      </c>
      <c r="J583" s="233">
        <v>2722.5</v>
      </c>
      <c r="K583" s="233">
        <v>2722.5</v>
      </c>
      <c r="L583" s="233">
        <v>2722.5</v>
      </c>
      <c r="M583" s="233">
        <v>2722.5</v>
      </c>
      <c r="N583" s="233">
        <v>2722.5</v>
      </c>
      <c r="O583" s="233">
        <v>2722.5</v>
      </c>
      <c r="P583" s="233">
        <v>2722.5</v>
      </c>
      <c r="Q583" s="234">
        <v>2722.5</v>
      </c>
      <c r="R583" s="234">
        <v>2722.5</v>
      </c>
      <c r="S583" s="234">
        <v>2722.5</v>
      </c>
      <c r="T583" s="234">
        <v>2722.5</v>
      </c>
      <c r="U583" s="234">
        <v>2722.5</v>
      </c>
      <c r="V583" s="234">
        <v>2722.5</v>
      </c>
      <c r="W583" s="234">
        <v>2722.5</v>
      </c>
      <c r="X583" s="234">
        <v>2722.5</v>
      </c>
      <c r="Y583" s="234">
        <v>2722.5</v>
      </c>
      <c r="Z583" s="234"/>
      <c r="AA583" s="234"/>
      <c r="AB583" s="234"/>
      <c r="AC583" s="231">
        <v>2722.5</v>
      </c>
    </row>
    <row r="584" spans="1:29" ht="15.75" thickBot="1" x14ac:dyDescent="0.3">
      <c r="A584" s="220" t="str">
        <f t="shared" si="8"/>
        <v>186043</v>
      </c>
      <c r="B584" s="239" t="s">
        <v>905</v>
      </c>
      <c r="C584" s="240" t="s">
        <v>906</v>
      </c>
      <c r="D584" s="87" t="s">
        <v>4</v>
      </c>
      <c r="E584" s="237">
        <v>-2722.5</v>
      </c>
      <c r="F584" s="237">
        <v>-2722.5</v>
      </c>
      <c r="G584" s="237">
        <v>-2722.5</v>
      </c>
      <c r="H584" s="237">
        <v>-2722.5</v>
      </c>
      <c r="I584" s="237">
        <v>-2722.5</v>
      </c>
      <c r="J584" s="237">
        <v>-2722.5</v>
      </c>
      <c r="K584" s="237">
        <v>-2722.5</v>
      </c>
      <c r="L584" s="237">
        <v>-2722.5</v>
      </c>
      <c r="M584" s="237">
        <v>-2722.5</v>
      </c>
      <c r="N584" s="237">
        <v>-2722.5</v>
      </c>
      <c r="O584" s="237">
        <v>-2722.5</v>
      </c>
      <c r="P584" s="237">
        <v>-2722.5</v>
      </c>
      <c r="Q584" s="238">
        <v>-2722.5</v>
      </c>
      <c r="R584" s="238">
        <v>-2722.5</v>
      </c>
      <c r="S584" s="238">
        <v>-2722.5</v>
      </c>
      <c r="T584" s="238">
        <v>-2722.5</v>
      </c>
      <c r="U584" s="238">
        <v>-2722.5</v>
      </c>
      <c r="V584" s="238">
        <v>-2722.5</v>
      </c>
      <c r="W584" s="238">
        <v>-2722.5</v>
      </c>
      <c r="X584" s="238">
        <v>-2722.5</v>
      </c>
      <c r="Y584" s="238">
        <v>-2722.5</v>
      </c>
      <c r="Z584" s="238"/>
      <c r="AA584" s="238"/>
      <c r="AB584" s="238"/>
      <c r="AC584" s="231">
        <v>-2722.5</v>
      </c>
    </row>
    <row r="585" spans="1:29" ht="15.75" thickBot="1" x14ac:dyDescent="0.3">
      <c r="A585" s="220" t="str">
        <f t="shared" si="8"/>
        <v>186044</v>
      </c>
      <c r="B585" s="239" t="s">
        <v>2917</v>
      </c>
      <c r="C585" s="240" t="s">
        <v>2918</v>
      </c>
      <c r="D585" s="87" t="s">
        <v>4</v>
      </c>
      <c r="E585" s="233"/>
      <c r="F585" s="233"/>
      <c r="G585" s="233"/>
      <c r="H585" s="233"/>
      <c r="I585" s="233"/>
      <c r="J585" s="233">
        <v>0</v>
      </c>
      <c r="K585" s="233">
        <v>0</v>
      </c>
      <c r="L585" s="233">
        <v>0</v>
      </c>
      <c r="M585" s="233">
        <v>48709.85</v>
      </c>
      <c r="N585" s="233">
        <v>50948.19</v>
      </c>
      <c r="O585" s="233">
        <v>102148.46</v>
      </c>
      <c r="P585" s="233">
        <v>102732.75</v>
      </c>
      <c r="Q585" s="234">
        <v>102732.75</v>
      </c>
      <c r="R585" s="234">
        <v>102732.75</v>
      </c>
      <c r="S585" s="234">
        <v>102732.75</v>
      </c>
      <c r="T585" s="234">
        <v>102732.75</v>
      </c>
      <c r="U585" s="234">
        <v>102732.75</v>
      </c>
      <c r="V585" s="234">
        <v>102732.75</v>
      </c>
      <c r="W585" s="234">
        <v>102732.75</v>
      </c>
      <c r="X585" s="234">
        <v>102732.75</v>
      </c>
      <c r="Y585" s="234">
        <v>102732.75</v>
      </c>
      <c r="Z585" s="234"/>
      <c r="AA585" s="234"/>
      <c r="AB585" s="234"/>
      <c r="AC585" s="231">
        <v>102732.75</v>
      </c>
    </row>
    <row r="586" spans="1:29" ht="15.75" thickBot="1" x14ac:dyDescent="0.3">
      <c r="A586" s="220" t="str">
        <f t="shared" si="8"/>
        <v>186045</v>
      </c>
      <c r="B586" s="239" t="s">
        <v>2952</v>
      </c>
      <c r="C586" s="240" t="s">
        <v>2953</v>
      </c>
      <c r="D586" s="87" t="s">
        <v>4</v>
      </c>
      <c r="E586" s="237"/>
      <c r="F586" s="237"/>
      <c r="G586" s="237"/>
      <c r="H586" s="237"/>
      <c r="I586" s="237"/>
      <c r="J586" s="237"/>
      <c r="K586" s="237"/>
      <c r="L586" s="237"/>
      <c r="M586" s="237"/>
      <c r="N586" s="237">
        <v>0</v>
      </c>
      <c r="O586" s="237">
        <v>0</v>
      </c>
      <c r="P586" s="237">
        <v>-827.92</v>
      </c>
      <c r="Q586" s="238">
        <v>-1656.97</v>
      </c>
      <c r="R586" s="238">
        <v>-2485.46</v>
      </c>
      <c r="S586" s="238">
        <v>-3313.95</v>
      </c>
      <c r="T586" s="238">
        <v>-4142.4399999999996</v>
      </c>
      <c r="U586" s="238">
        <v>-4970.93</v>
      </c>
      <c r="V586" s="238">
        <v>-5799.42</v>
      </c>
      <c r="W586" s="238">
        <v>-6627.91</v>
      </c>
      <c r="X586" s="238">
        <v>-7456.4</v>
      </c>
      <c r="Y586" s="238">
        <v>-8284.89</v>
      </c>
      <c r="Z586" s="238"/>
      <c r="AA586" s="238"/>
      <c r="AB586" s="238"/>
      <c r="AC586" s="231">
        <v>-8284.89</v>
      </c>
    </row>
    <row r="587" spans="1:29" ht="15.75" thickBot="1" x14ac:dyDescent="0.3">
      <c r="A587" s="220" t="str">
        <f t="shared" si="8"/>
        <v>186046</v>
      </c>
      <c r="B587" s="239" t="s">
        <v>3299</v>
      </c>
      <c r="C587" s="240" t="s">
        <v>3300</v>
      </c>
      <c r="D587" s="87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4">
        <v>0</v>
      </c>
      <c r="R587" s="234">
        <v>149555</v>
      </c>
      <c r="S587" s="234">
        <v>149555</v>
      </c>
      <c r="T587" s="234">
        <v>149555</v>
      </c>
      <c r="U587" s="234">
        <v>149555</v>
      </c>
      <c r="V587" s="234">
        <v>149555</v>
      </c>
      <c r="W587" s="234">
        <v>149555</v>
      </c>
      <c r="X587" s="234">
        <v>149555</v>
      </c>
      <c r="Y587" s="234">
        <v>153159.73000000001</v>
      </c>
      <c r="Z587" s="234"/>
      <c r="AA587" s="234"/>
      <c r="AB587" s="234"/>
      <c r="AC587" s="231">
        <v>153159.73000000001</v>
      </c>
    </row>
    <row r="588" spans="1:29" ht="15.75" thickBot="1" x14ac:dyDescent="0.3">
      <c r="A588" s="220" t="str">
        <f t="shared" si="8"/>
        <v>186047</v>
      </c>
      <c r="B588" s="239" t="s">
        <v>3918</v>
      </c>
      <c r="C588" s="240" t="s">
        <v>3919</v>
      </c>
      <c r="D588" s="8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8"/>
      <c r="R588" s="238"/>
      <c r="S588" s="238">
        <v>0</v>
      </c>
      <c r="T588" s="238">
        <v>-9970.52</v>
      </c>
      <c r="U588" s="238">
        <v>-12463.1</v>
      </c>
      <c r="V588" s="238">
        <v>-14955.68</v>
      </c>
      <c r="W588" s="238">
        <v>-17448.259999999998</v>
      </c>
      <c r="X588" s="238">
        <v>-19940.84</v>
      </c>
      <c r="Y588" s="238">
        <v>-22502.83</v>
      </c>
      <c r="Z588" s="238"/>
      <c r="AA588" s="238"/>
      <c r="AB588" s="238"/>
      <c r="AC588" s="231">
        <v>-22502.83</v>
      </c>
    </row>
    <row r="589" spans="1:29" ht="15.75" thickBot="1" x14ac:dyDescent="0.3">
      <c r="A589" s="220" t="str">
        <f t="shared" si="8"/>
        <v>186048</v>
      </c>
      <c r="B589" s="239" t="s">
        <v>3920</v>
      </c>
      <c r="C589" s="240" t="s">
        <v>3921</v>
      </c>
      <c r="D589" s="87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4"/>
      <c r="R589" s="234"/>
      <c r="S589" s="234">
        <v>0</v>
      </c>
      <c r="T589" s="234">
        <v>0</v>
      </c>
      <c r="U589" s="234">
        <v>308927.26</v>
      </c>
      <c r="V589" s="234">
        <v>168283.41</v>
      </c>
      <c r="W589" s="234">
        <v>168755.06</v>
      </c>
      <c r="X589" s="234">
        <v>169220.87</v>
      </c>
      <c r="Y589" s="234">
        <v>169665.95</v>
      </c>
      <c r="Z589" s="234"/>
      <c r="AA589" s="234"/>
      <c r="AB589" s="234"/>
      <c r="AC589" s="231">
        <v>169665.95</v>
      </c>
    </row>
    <row r="590" spans="1:29" ht="15.75" thickBot="1" x14ac:dyDescent="0.3">
      <c r="A590" s="220" t="str">
        <f t="shared" si="8"/>
        <v>186050</v>
      </c>
      <c r="B590" s="239" t="s">
        <v>3922</v>
      </c>
      <c r="C590" s="240" t="s">
        <v>3923</v>
      </c>
      <c r="D590" s="8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8"/>
      <c r="R590" s="238"/>
      <c r="S590" s="238">
        <v>0</v>
      </c>
      <c r="T590" s="238">
        <v>0</v>
      </c>
      <c r="U590" s="238">
        <v>0</v>
      </c>
      <c r="V590" s="238">
        <v>24227.95</v>
      </c>
      <c r="W590" s="238">
        <v>24291.79</v>
      </c>
      <c r="X590" s="238">
        <v>20972.79</v>
      </c>
      <c r="Y590" s="238">
        <v>21027.95</v>
      </c>
      <c r="Z590" s="238"/>
      <c r="AA590" s="238"/>
      <c r="AB590" s="238"/>
      <c r="AC590" s="231">
        <v>21027.95</v>
      </c>
    </row>
    <row r="591" spans="1:29" ht="15.75" thickBot="1" x14ac:dyDescent="0.3">
      <c r="A591" s="220" t="str">
        <f t="shared" ref="A591:A654" si="9">RIGHT(C591,6)</f>
        <v>500165</v>
      </c>
      <c r="B591" s="239" t="s">
        <v>1637</v>
      </c>
      <c r="C591" s="240">
        <v>500165</v>
      </c>
      <c r="D591" s="87"/>
      <c r="E591" s="233">
        <v>-3174855882.9400001</v>
      </c>
      <c r="F591" s="233">
        <v>-3191914938.98</v>
      </c>
      <c r="G591" s="233">
        <v>-3161056854.6799998</v>
      </c>
      <c r="H591" s="233">
        <v>-3110135993.2199998</v>
      </c>
      <c r="I591" s="233">
        <v>-3098747370.6500001</v>
      </c>
      <c r="J591" s="233">
        <v>-3159600878.1199999</v>
      </c>
      <c r="K591" s="233">
        <v>-3143168607.3099999</v>
      </c>
      <c r="L591" s="233">
        <v>-3139626112.6100001</v>
      </c>
      <c r="M591" s="233">
        <v>-3172085663.6799998</v>
      </c>
      <c r="N591" s="233">
        <v>-3203808455.4000001</v>
      </c>
      <c r="O591" s="233">
        <v>-3287722839.0700002</v>
      </c>
      <c r="P591" s="233">
        <v>-3337697371.8600001</v>
      </c>
      <c r="Q591" s="234">
        <v>-3329220482.6700001</v>
      </c>
      <c r="R591" s="234">
        <v>-3328927988.3899999</v>
      </c>
      <c r="S591" s="234">
        <v>-3848614687.6500001</v>
      </c>
      <c r="T591" s="234">
        <v>-3831128716.8800001</v>
      </c>
      <c r="U591" s="234">
        <v>-3736909237.02</v>
      </c>
      <c r="V591" s="234">
        <v>-3505135460.5799999</v>
      </c>
      <c r="W591" s="234">
        <v>-3473455684.3600001</v>
      </c>
      <c r="X591" s="234">
        <v>-3459233016.0799999</v>
      </c>
      <c r="Y591" s="234">
        <v>-3489514312.0500002</v>
      </c>
      <c r="Z591" s="234"/>
      <c r="AA591" s="234"/>
      <c r="AB591" s="234"/>
      <c r="AC591" s="231">
        <v>-3489514312.0500002</v>
      </c>
    </row>
    <row r="592" spans="1:29" ht="15.75" thickBot="1" x14ac:dyDescent="0.3">
      <c r="A592" s="220" t="str">
        <f t="shared" si="9"/>
        <v>500195</v>
      </c>
      <c r="B592" s="239" t="s">
        <v>1638</v>
      </c>
      <c r="C592" s="240">
        <v>500195</v>
      </c>
      <c r="D592" s="87"/>
      <c r="E592" s="237">
        <v>-20404632.539999999</v>
      </c>
      <c r="F592" s="237">
        <v>-20033913.34</v>
      </c>
      <c r="G592" s="237">
        <v>-19325614.690000001</v>
      </c>
      <c r="H592" s="237">
        <v>-21853514.170000002</v>
      </c>
      <c r="I592" s="237">
        <v>-34237474.609999999</v>
      </c>
      <c r="J592" s="237">
        <v>-33068584.66</v>
      </c>
      <c r="K592" s="237">
        <v>-25785036.870000001</v>
      </c>
      <c r="L592" s="237">
        <v>-20695879.66</v>
      </c>
      <c r="M592" s="237">
        <v>-18005017.030000001</v>
      </c>
      <c r="N592" s="237">
        <v>-14879907.140000001</v>
      </c>
      <c r="O592" s="237">
        <v>-17776057.030000001</v>
      </c>
      <c r="P592" s="237">
        <v>-18503205.120000001</v>
      </c>
      <c r="Q592" s="238">
        <v>-21605751.719999999</v>
      </c>
      <c r="R592" s="238">
        <v>-25496419.789999999</v>
      </c>
      <c r="S592" s="238">
        <v>-38917225.799999997</v>
      </c>
      <c r="T592" s="238">
        <v>-36537083.329999998</v>
      </c>
      <c r="U592" s="238">
        <v>-35632838.840000004</v>
      </c>
      <c r="V592" s="238">
        <v>-35102028.25</v>
      </c>
      <c r="W592" s="238">
        <v>-31040397.190000001</v>
      </c>
      <c r="X592" s="238">
        <v>-27921289.43</v>
      </c>
      <c r="Y592" s="238">
        <v>-25680179.219999999</v>
      </c>
      <c r="Z592" s="238"/>
      <c r="AA592" s="238"/>
      <c r="AB592" s="238"/>
      <c r="AC592" s="231">
        <v>-25680179.219999999</v>
      </c>
    </row>
    <row r="593" spans="1:29" ht="15.75" thickBot="1" x14ac:dyDescent="0.3">
      <c r="A593" s="220" t="str">
        <f t="shared" si="9"/>
        <v>234010</v>
      </c>
      <c r="B593" s="239" t="s">
        <v>1639</v>
      </c>
      <c r="C593" s="240" t="s">
        <v>1640</v>
      </c>
      <c r="D593" s="87" t="s">
        <v>4</v>
      </c>
      <c r="E593" s="233">
        <v>-142244</v>
      </c>
      <c r="F593" s="233">
        <v>-144563</v>
      </c>
      <c r="G593" s="233">
        <v>-1017140.57</v>
      </c>
      <c r="H593" s="233">
        <v>-119717</v>
      </c>
      <c r="I593" s="233">
        <v>-102257</v>
      </c>
      <c r="J593" s="233">
        <v>-974992</v>
      </c>
      <c r="K593" s="233">
        <v>-93758</v>
      </c>
      <c r="L593" s="233">
        <v>-97902</v>
      </c>
      <c r="M593" s="233">
        <v>-1407575.94</v>
      </c>
      <c r="N593" s="233">
        <v>-98620</v>
      </c>
      <c r="O593" s="233">
        <v>-273010</v>
      </c>
      <c r="P593" s="233">
        <v>-285149</v>
      </c>
      <c r="Q593" s="234">
        <v>-112173</v>
      </c>
      <c r="R593" s="234">
        <v>-115199</v>
      </c>
      <c r="S593" s="234">
        <v>-3463431.21</v>
      </c>
      <c r="T593" s="234">
        <v>-113902.81</v>
      </c>
      <c r="U593" s="234">
        <v>-113897.81</v>
      </c>
      <c r="V593" s="234">
        <v>-390934.7</v>
      </c>
      <c r="W593" s="234">
        <v>-101982</v>
      </c>
      <c r="X593" s="234">
        <v>-107513</v>
      </c>
      <c r="Y593" s="234">
        <v>-338246.03</v>
      </c>
      <c r="Z593" s="234"/>
      <c r="AA593" s="234"/>
      <c r="AB593" s="234"/>
      <c r="AC593" s="231">
        <v>-338246.03</v>
      </c>
    </row>
    <row r="594" spans="1:29" ht="15.75" thickBot="1" x14ac:dyDescent="0.3">
      <c r="A594" s="220" t="str">
        <f t="shared" si="9"/>
        <v>234042</v>
      </c>
      <c r="B594" s="239" t="s">
        <v>1499</v>
      </c>
      <c r="C594" s="240" t="s">
        <v>908</v>
      </c>
      <c r="D594" s="87" t="s">
        <v>4</v>
      </c>
      <c r="E594" s="237">
        <v>-14008.54</v>
      </c>
      <c r="F594" s="237">
        <v>-14089.32</v>
      </c>
      <c r="G594" s="237">
        <v>-16113.12</v>
      </c>
      <c r="H594" s="237">
        <v>-16486.98</v>
      </c>
      <c r="I594" s="237">
        <v>-15597.42</v>
      </c>
      <c r="J594" s="237">
        <v>-15148.47</v>
      </c>
      <c r="K594" s="237">
        <v>-18255.68</v>
      </c>
      <c r="L594" s="237">
        <v>-14158.47</v>
      </c>
      <c r="M594" s="237">
        <v>-12178.9</v>
      </c>
      <c r="N594" s="237">
        <v>-9762.9500000000007</v>
      </c>
      <c r="O594" s="237">
        <v>-12065.84</v>
      </c>
      <c r="P594" s="237">
        <v>-9345.93</v>
      </c>
      <c r="Q594" s="238">
        <v>-8954.5300000000007</v>
      </c>
      <c r="R594" s="238">
        <v>-9212.6</v>
      </c>
      <c r="S594" s="238">
        <v>-9196.4</v>
      </c>
      <c r="T594" s="238">
        <v>-816.33</v>
      </c>
      <c r="U594" s="238">
        <v>-1127.8399999999999</v>
      </c>
      <c r="V594" s="238">
        <v>-841.36</v>
      </c>
      <c r="W594" s="238">
        <v>0</v>
      </c>
      <c r="X594" s="238">
        <v>-143.24</v>
      </c>
      <c r="Y594" s="238">
        <v>0</v>
      </c>
      <c r="Z594" s="238"/>
      <c r="AA594" s="238"/>
      <c r="AB594" s="238"/>
      <c r="AC594" s="231">
        <v>0</v>
      </c>
    </row>
    <row r="595" spans="1:29" ht="15.75" thickBot="1" x14ac:dyDescent="0.3">
      <c r="A595" s="220" t="str">
        <f t="shared" si="9"/>
        <v>234400</v>
      </c>
      <c r="B595" s="239" t="s">
        <v>3301</v>
      </c>
      <c r="C595" s="240" t="s">
        <v>3302</v>
      </c>
      <c r="D595" s="87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4"/>
      <c r="R595" s="234"/>
      <c r="S595" s="234"/>
      <c r="T595" s="241"/>
      <c r="U595" s="241"/>
      <c r="V595" s="241"/>
      <c r="W595" s="234"/>
      <c r="X595" s="234"/>
      <c r="Y595" s="234"/>
      <c r="Z595" s="234"/>
      <c r="AA595" s="234"/>
      <c r="AB595" s="234"/>
      <c r="AC595" s="231"/>
    </row>
    <row r="596" spans="1:29" ht="15.75" thickBot="1" x14ac:dyDescent="0.3">
      <c r="A596" s="220" t="str">
        <f t="shared" si="9"/>
        <v>234401</v>
      </c>
      <c r="B596" s="239" t="s">
        <v>3303</v>
      </c>
      <c r="C596" s="240" t="s">
        <v>1500</v>
      </c>
      <c r="D596" s="8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1"/>
    </row>
    <row r="597" spans="1:29" ht="15.75" thickBot="1" x14ac:dyDescent="0.3">
      <c r="A597" s="220" t="str">
        <f t="shared" si="9"/>
        <v>234405</v>
      </c>
      <c r="B597" s="239" t="s">
        <v>3304</v>
      </c>
      <c r="C597" s="240" t="s">
        <v>3305</v>
      </c>
      <c r="D597" s="8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8"/>
      <c r="R597" s="238"/>
      <c r="S597" s="238"/>
      <c r="T597" s="241"/>
      <c r="U597" s="241"/>
      <c r="V597" s="241"/>
      <c r="W597" s="238"/>
      <c r="X597" s="238"/>
      <c r="Y597" s="238"/>
      <c r="Z597" s="238"/>
      <c r="AA597" s="238"/>
      <c r="AB597" s="238"/>
      <c r="AC597" s="231"/>
    </row>
    <row r="598" spans="1:29" ht="15.75" thickBot="1" x14ac:dyDescent="0.3">
      <c r="A598" s="220" t="str">
        <f t="shared" si="9"/>
        <v>234800</v>
      </c>
      <c r="B598" s="239" t="s">
        <v>1641</v>
      </c>
      <c r="C598" s="240" t="s">
        <v>1642</v>
      </c>
      <c r="D598" s="87" t="s">
        <v>4</v>
      </c>
      <c r="E598" s="233">
        <v>-1637475</v>
      </c>
      <c r="F598" s="233">
        <v>-793258.02</v>
      </c>
      <c r="G598" s="233">
        <v>0</v>
      </c>
      <c r="H598" s="233">
        <v>-3750853.19</v>
      </c>
      <c r="I598" s="233">
        <v>-4601052.1900000004</v>
      </c>
      <c r="J598" s="233">
        <v>-5888452.1900000004</v>
      </c>
      <c r="K598" s="233">
        <v>-4264126.1900000004</v>
      </c>
      <c r="L598" s="233">
        <v>-3170400.19</v>
      </c>
      <c r="M598" s="233">
        <v>-2764867.19</v>
      </c>
      <c r="N598" s="233">
        <v>-2370323.19</v>
      </c>
      <c r="O598" s="233">
        <v>-3806340.19</v>
      </c>
      <c r="P598" s="233">
        <v>-1251724.19</v>
      </c>
      <c r="Q598" s="234">
        <v>-4999959.1900000004</v>
      </c>
      <c r="R598" s="234">
        <v>-8843807.1899999995</v>
      </c>
      <c r="S598" s="234">
        <v>-17880329.190000001</v>
      </c>
      <c r="T598" s="238">
        <v>-18911715.190000001</v>
      </c>
      <c r="U598" s="238">
        <v>-18392857.190000001</v>
      </c>
      <c r="V598" s="238">
        <v>-18058399.190000001</v>
      </c>
      <c r="W598" s="234">
        <v>-14939313.189999999</v>
      </c>
      <c r="X598" s="234">
        <v>-11633960.189999999</v>
      </c>
      <c r="Y598" s="234">
        <v>-10795609.189999999</v>
      </c>
      <c r="Z598" s="234"/>
      <c r="AA598" s="234"/>
      <c r="AB598" s="234"/>
      <c r="AC598" s="231">
        <v>-10795609.189999999</v>
      </c>
    </row>
    <row r="599" spans="1:29" ht="15.75" thickBot="1" x14ac:dyDescent="0.3">
      <c r="A599" s="220" t="str">
        <f t="shared" si="9"/>
        <v>234905</v>
      </c>
      <c r="B599" s="239" t="s">
        <v>910</v>
      </c>
      <c r="C599" s="240" t="s">
        <v>911</v>
      </c>
      <c r="D599" s="87" t="s">
        <v>4</v>
      </c>
      <c r="E599" s="237">
        <v>-18610905</v>
      </c>
      <c r="F599" s="237">
        <v>-19082003</v>
      </c>
      <c r="G599" s="237">
        <v>-18292361</v>
      </c>
      <c r="H599" s="237">
        <v>-17966457</v>
      </c>
      <c r="I599" s="237">
        <v>-29518568</v>
      </c>
      <c r="J599" s="237">
        <v>-26189992</v>
      </c>
      <c r="K599" s="237">
        <v>-21408897</v>
      </c>
      <c r="L599" s="237">
        <v>-17413419</v>
      </c>
      <c r="M599" s="237">
        <v>-13820395</v>
      </c>
      <c r="N599" s="237">
        <v>-12401201</v>
      </c>
      <c r="O599" s="237">
        <v>-13684641</v>
      </c>
      <c r="P599" s="237">
        <v>-16956986</v>
      </c>
      <c r="Q599" s="238">
        <v>-16484665</v>
      </c>
      <c r="R599" s="238">
        <v>-16528201</v>
      </c>
      <c r="S599" s="238">
        <v>-17564269</v>
      </c>
      <c r="T599" s="234">
        <v>-17510649</v>
      </c>
      <c r="U599" s="234">
        <v>-17124956</v>
      </c>
      <c r="V599" s="234">
        <v>-16651853</v>
      </c>
      <c r="W599" s="238">
        <v>-15999102</v>
      </c>
      <c r="X599" s="238">
        <v>-16179673</v>
      </c>
      <c r="Y599" s="238">
        <v>-14546324</v>
      </c>
      <c r="Z599" s="238"/>
      <c r="AA599" s="238"/>
      <c r="AB599" s="238"/>
      <c r="AC599" s="231">
        <v>-14546324</v>
      </c>
    </row>
    <row r="600" spans="1:29" ht="15.75" thickBot="1" x14ac:dyDescent="0.3">
      <c r="A600" s="220" t="str">
        <f t="shared" si="9"/>
        <v>234915</v>
      </c>
      <c r="B600" s="239" t="s">
        <v>1501</v>
      </c>
      <c r="C600" s="240" t="s">
        <v>913</v>
      </c>
      <c r="D600" s="87" t="s">
        <v>4</v>
      </c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4"/>
      <c r="R600" s="234"/>
      <c r="S600" s="234"/>
      <c r="T600" s="238"/>
      <c r="U600" s="238"/>
      <c r="V600" s="238"/>
      <c r="W600" s="234"/>
      <c r="X600" s="234"/>
      <c r="Y600" s="234"/>
      <c r="Z600" s="234"/>
      <c r="AA600" s="234"/>
      <c r="AB600" s="234"/>
      <c r="AC600" s="231"/>
    </row>
    <row r="601" spans="1:29" ht="15.75" thickBot="1" x14ac:dyDescent="0.3">
      <c r="A601" s="220" t="str">
        <f t="shared" si="9"/>
        <v>234920</v>
      </c>
      <c r="B601" s="239" t="s">
        <v>1502</v>
      </c>
      <c r="C601" s="240" t="s">
        <v>915</v>
      </c>
      <c r="D601" s="87" t="s">
        <v>4</v>
      </c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4"/>
      <c r="R601" s="234"/>
      <c r="S601" s="234"/>
      <c r="T601" s="234"/>
      <c r="U601" s="234"/>
      <c r="V601" s="234"/>
      <c r="W601" s="234"/>
      <c r="X601" s="234"/>
      <c r="Y601" s="234"/>
      <c r="Z601" s="234"/>
      <c r="AA601" s="234"/>
      <c r="AB601" s="234"/>
      <c r="AC601" s="231"/>
    </row>
    <row r="602" spans="1:29" ht="15.75" thickBot="1" x14ac:dyDescent="0.3">
      <c r="A602" s="220" t="str">
        <f t="shared" si="9"/>
        <v>234925</v>
      </c>
      <c r="B602" s="239" t="s">
        <v>1503</v>
      </c>
      <c r="C602" s="240" t="s">
        <v>917</v>
      </c>
      <c r="D602" s="87" t="s">
        <v>4</v>
      </c>
      <c r="E602" s="237"/>
      <c r="F602" s="237"/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1"/>
    </row>
    <row r="603" spans="1:29" ht="15.75" thickBot="1" x14ac:dyDescent="0.3">
      <c r="A603" s="220" t="str">
        <f t="shared" si="9"/>
        <v>500155</v>
      </c>
      <c r="B603" s="239" t="s">
        <v>1643</v>
      </c>
      <c r="C603" s="240">
        <v>500155</v>
      </c>
      <c r="D603" s="87"/>
      <c r="E603" s="233">
        <v>-1440525652.1300001</v>
      </c>
      <c r="F603" s="233">
        <v>-1372829540.53</v>
      </c>
      <c r="G603" s="233">
        <v>-1377464737.0899999</v>
      </c>
      <c r="H603" s="233">
        <v>-1381786747.3800001</v>
      </c>
      <c r="I603" s="233">
        <v>-1368043368.9400001</v>
      </c>
      <c r="J603" s="233">
        <v>-1599061468.55</v>
      </c>
      <c r="K603" s="233">
        <v>-1592873890.6500001</v>
      </c>
      <c r="L603" s="233">
        <v>-1573747946.1800001</v>
      </c>
      <c r="M603" s="233">
        <v>-1567949548.02</v>
      </c>
      <c r="N603" s="233">
        <v>-1570952482.5799999</v>
      </c>
      <c r="O603" s="233">
        <v>-1572837411.0799999</v>
      </c>
      <c r="P603" s="233">
        <v>-1591276821.1500001</v>
      </c>
      <c r="Q603" s="234">
        <v>-1614026115.8800001</v>
      </c>
      <c r="R603" s="234">
        <v>-1543300393.9100001</v>
      </c>
      <c r="S603" s="234">
        <v>-1774884637.29</v>
      </c>
      <c r="T603" s="234">
        <v>-1778228061.5799999</v>
      </c>
      <c r="U603" s="234">
        <v>-1762163497.3</v>
      </c>
      <c r="V603" s="234">
        <v>-1756380834.04</v>
      </c>
      <c r="W603" s="234">
        <v>-1747914684.96</v>
      </c>
      <c r="X603" s="234">
        <v>-1737235492.77</v>
      </c>
      <c r="Y603" s="234">
        <v>-1662678627.9000001</v>
      </c>
      <c r="Z603" s="234"/>
      <c r="AA603" s="234"/>
      <c r="AB603" s="234"/>
      <c r="AC603" s="231">
        <v>-1662678627.9000001</v>
      </c>
    </row>
    <row r="604" spans="1:29" ht="15.75" thickBot="1" x14ac:dyDescent="0.3">
      <c r="A604" s="220" t="str">
        <f t="shared" si="9"/>
        <v>500158</v>
      </c>
      <c r="B604" s="239" t="s">
        <v>1644</v>
      </c>
      <c r="C604" s="240">
        <v>500158</v>
      </c>
      <c r="D604" s="87"/>
      <c r="E604" s="237">
        <v>-736276142.00999999</v>
      </c>
      <c r="F604" s="237">
        <v>-742479015.40999997</v>
      </c>
      <c r="G604" s="237">
        <v>-747094619.39999998</v>
      </c>
      <c r="H604" s="237">
        <v>-751297759.34000003</v>
      </c>
      <c r="I604" s="237">
        <v>-737441316.79999995</v>
      </c>
      <c r="J604" s="237">
        <v>-830114620.35000002</v>
      </c>
      <c r="K604" s="237">
        <v>-823832456.65999997</v>
      </c>
      <c r="L604" s="237">
        <v>-804593052.32000005</v>
      </c>
      <c r="M604" s="237">
        <v>-798954222.62</v>
      </c>
      <c r="N604" s="237">
        <v>-801846329.17999995</v>
      </c>
      <c r="O604" s="237">
        <v>-803608748.33000004</v>
      </c>
      <c r="P604" s="237">
        <v>-822195784.61000001</v>
      </c>
      <c r="Q604" s="238">
        <v>-844821859.54999995</v>
      </c>
      <c r="R604" s="238">
        <v>-849072373.78999996</v>
      </c>
      <c r="S604" s="238">
        <v>-857738505.63</v>
      </c>
      <c r="T604" s="238">
        <v>-861241733.35000002</v>
      </c>
      <c r="U604" s="238">
        <v>-845164192.77999997</v>
      </c>
      <c r="V604" s="238">
        <v>-839368945.73000002</v>
      </c>
      <c r="W604" s="238">
        <v>-830849301.86000001</v>
      </c>
      <c r="X604" s="238">
        <v>-810151912.38</v>
      </c>
      <c r="Y604" s="238">
        <v>-805504652.22000003</v>
      </c>
      <c r="Z604" s="238"/>
      <c r="AA604" s="238"/>
      <c r="AB604" s="238"/>
      <c r="AC604" s="231">
        <v>-805504652.22000003</v>
      </c>
    </row>
    <row r="605" spans="1:29" ht="15.75" thickBot="1" x14ac:dyDescent="0.3">
      <c r="A605" s="220" t="str">
        <f t="shared" si="9"/>
        <v>500160</v>
      </c>
      <c r="B605" s="239" t="s">
        <v>1645</v>
      </c>
      <c r="C605" s="240">
        <v>500160</v>
      </c>
      <c r="D605" s="87"/>
      <c r="E605" s="233">
        <v>-226544027.84999999</v>
      </c>
      <c r="F605" s="233">
        <v>-226730857.72</v>
      </c>
      <c r="G605" s="233">
        <v>-226804313.40000001</v>
      </c>
      <c r="H605" s="233">
        <v>-226898923.69999999</v>
      </c>
      <c r="I605" s="233">
        <v>-226979100.97999999</v>
      </c>
      <c r="J605" s="233">
        <v>-319634030.89999998</v>
      </c>
      <c r="K605" s="233">
        <v>-319724186.94</v>
      </c>
      <c r="L605" s="233">
        <v>-319791019.79000002</v>
      </c>
      <c r="M605" s="233">
        <v>-319634031.70999998</v>
      </c>
      <c r="N605" s="233">
        <v>-319716298.52999997</v>
      </c>
      <c r="O605" s="233">
        <v>-319569053.04000002</v>
      </c>
      <c r="P605" s="233">
        <v>-319557080.27999997</v>
      </c>
      <c r="Q605" s="234">
        <v>-319678263.22000003</v>
      </c>
      <c r="R605" s="234">
        <v>-319845396.33999997</v>
      </c>
      <c r="S605" s="234">
        <v>-319557079.82999998</v>
      </c>
      <c r="T605" s="234">
        <v>-319642752.55000001</v>
      </c>
      <c r="U605" s="234">
        <v>-319749631.13999999</v>
      </c>
      <c r="V605" s="234">
        <v>-319557079.82999998</v>
      </c>
      <c r="W605" s="234">
        <v>-319622722.88</v>
      </c>
      <c r="X605" s="234">
        <v>-319629655.06999999</v>
      </c>
      <c r="Y605" s="234">
        <v>-319557079.82999998</v>
      </c>
      <c r="Z605" s="234"/>
      <c r="AA605" s="234"/>
      <c r="AB605" s="234"/>
      <c r="AC605" s="231">
        <v>-319557079.82999998</v>
      </c>
    </row>
    <row r="606" spans="1:29" ht="15.75" thickBot="1" x14ac:dyDescent="0.3">
      <c r="A606" s="220" t="str">
        <f t="shared" si="9"/>
        <v>500166</v>
      </c>
      <c r="B606" s="239" t="s">
        <v>918</v>
      </c>
      <c r="C606" s="240">
        <v>500166</v>
      </c>
      <c r="D606" s="87"/>
      <c r="E606" s="237">
        <v>-445786061.68000001</v>
      </c>
      <c r="F606" s="237">
        <v>-445786061.68000001</v>
      </c>
      <c r="G606" s="237">
        <v>-445786061.68000001</v>
      </c>
      <c r="H606" s="237">
        <v>-445786061.68000001</v>
      </c>
      <c r="I606" s="237">
        <v>-445778357.68000001</v>
      </c>
      <c r="J606" s="237">
        <v>-538968405.42999995</v>
      </c>
      <c r="K606" s="237">
        <v>-538968405.42999995</v>
      </c>
      <c r="L606" s="237">
        <v>-538968405.42999995</v>
      </c>
      <c r="M606" s="237">
        <v>-538968405.42999995</v>
      </c>
      <c r="N606" s="237">
        <v>-538968405.42999995</v>
      </c>
      <c r="O606" s="237">
        <v>-538927320.42999995</v>
      </c>
      <c r="P606" s="237">
        <v>-538891454.52999997</v>
      </c>
      <c r="Q606" s="238">
        <v>-538940994.92999995</v>
      </c>
      <c r="R606" s="238">
        <v>-538922753.92999995</v>
      </c>
      <c r="S606" s="238">
        <v>-538891454.52999997</v>
      </c>
      <c r="T606" s="238">
        <v>-538891454.52999997</v>
      </c>
      <c r="U606" s="238">
        <v>-538891454.52999997</v>
      </c>
      <c r="V606" s="238">
        <v>-538891454.52999997</v>
      </c>
      <c r="W606" s="238">
        <v>-538891454.52999997</v>
      </c>
      <c r="X606" s="238">
        <v>-538891454.52999997</v>
      </c>
      <c r="Y606" s="238">
        <v>-538891454.52999997</v>
      </c>
      <c r="Z606" s="238"/>
      <c r="AA606" s="238"/>
      <c r="AB606" s="238"/>
      <c r="AC606" s="231">
        <v>-538891454.52999997</v>
      </c>
    </row>
    <row r="607" spans="1:29" ht="15.75" thickBot="1" x14ac:dyDescent="0.3">
      <c r="A607" s="220" t="str">
        <f t="shared" si="9"/>
        <v>201000</v>
      </c>
      <c r="B607" s="239" t="s">
        <v>918</v>
      </c>
      <c r="C607" s="240" t="s">
        <v>920</v>
      </c>
      <c r="D607" s="87" t="s">
        <v>4</v>
      </c>
      <c r="E607" s="233">
        <v>0</v>
      </c>
      <c r="F607" s="233">
        <v>0</v>
      </c>
      <c r="G607" s="233">
        <v>0</v>
      </c>
      <c r="H607" s="233">
        <v>0</v>
      </c>
      <c r="I607" s="233">
        <v>0</v>
      </c>
      <c r="J607" s="233">
        <v>0</v>
      </c>
      <c r="K607" s="233">
        <v>0</v>
      </c>
      <c r="L607" s="233">
        <v>0</v>
      </c>
      <c r="M607" s="233">
        <v>0</v>
      </c>
      <c r="N607" s="233">
        <v>0</v>
      </c>
      <c r="O607" s="233">
        <v>0</v>
      </c>
      <c r="P607" s="233">
        <v>0</v>
      </c>
      <c r="Q607" s="234">
        <v>0</v>
      </c>
      <c r="R607" s="234">
        <v>0</v>
      </c>
      <c r="S607" s="234">
        <v>0</v>
      </c>
      <c r="T607" s="234">
        <v>0</v>
      </c>
      <c r="U607" s="234">
        <v>0</v>
      </c>
      <c r="V607" s="234">
        <v>0</v>
      </c>
      <c r="W607" s="234">
        <v>0</v>
      </c>
      <c r="X607" s="234">
        <v>0</v>
      </c>
      <c r="Y607" s="234">
        <v>0</v>
      </c>
      <c r="Z607" s="234"/>
      <c r="AA607" s="234"/>
      <c r="AB607" s="234"/>
      <c r="AC607" s="231">
        <v>0</v>
      </c>
    </row>
    <row r="608" spans="1:29" ht="15.75" thickBot="1" x14ac:dyDescent="0.3">
      <c r="A608" s="220" t="str">
        <f t="shared" si="9"/>
        <v>201100</v>
      </c>
      <c r="B608" s="239" t="s">
        <v>922</v>
      </c>
      <c r="C608" s="240" t="s">
        <v>923</v>
      </c>
      <c r="D608" s="87" t="s">
        <v>4</v>
      </c>
      <c r="E608" s="237">
        <v>-449904224.92000002</v>
      </c>
      <c r="F608" s="237">
        <v>-449904224.92000002</v>
      </c>
      <c r="G608" s="237">
        <v>-449904224.92000002</v>
      </c>
      <c r="H608" s="237">
        <v>-449904224.92000002</v>
      </c>
      <c r="I608" s="237">
        <v>-449904224.92000002</v>
      </c>
      <c r="J608" s="237">
        <v>-449904224.92000002</v>
      </c>
      <c r="K608" s="237">
        <v>-449904224.92000002</v>
      </c>
      <c r="L608" s="237">
        <v>-449904224.92000002</v>
      </c>
      <c r="M608" s="237">
        <v>-449904224.92000002</v>
      </c>
      <c r="N608" s="237">
        <v>-449904224.92000002</v>
      </c>
      <c r="O608" s="237">
        <v>-449904224.92000002</v>
      </c>
      <c r="P608" s="237">
        <v>-449904224.92000002</v>
      </c>
      <c r="Q608" s="238">
        <v>-449904224.92000002</v>
      </c>
      <c r="R608" s="238">
        <v>-449904224.92000002</v>
      </c>
      <c r="S608" s="238">
        <v>-449904224.92000002</v>
      </c>
      <c r="T608" s="238">
        <v>-449904224.92000002</v>
      </c>
      <c r="U608" s="238">
        <v>-449904224.92000002</v>
      </c>
      <c r="V608" s="238">
        <v>-449904224.92000002</v>
      </c>
      <c r="W608" s="238">
        <v>-449904224.92000002</v>
      </c>
      <c r="X608" s="238">
        <v>-449904224.92000002</v>
      </c>
      <c r="Y608" s="238">
        <v>-449904224.92000002</v>
      </c>
      <c r="Z608" s="238"/>
      <c r="AA608" s="238"/>
      <c r="AB608" s="238"/>
      <c r="AC608" s="231">
        <v>-449904224.92000002</v>
      </c>
    </row>
    <row r="609" spans="1:29" ht="15.75" thickBot="1" x14ac:dyDescent="0.3">
      <c r="A609" s="220" t="str">
        <f t="shared" si="9"/>
        <v>211400</v>
      </c>
      <c r="B609" s="239" t="s">
        <v>2875</v>
      </c>
      <c r="C609" s="240" t="s">
        <v>2876</v>
      </c>
      <c r="D609" s="87" t="s">
        <v>4</v>
      </c>
      <c r="E609" s="233"/>
      <c r="F609" s="233"/>
      <c r="G609" s="233"/>
      <c r="H609" s="233">
        <v>0</v>
      </c>
      <c r="I609" s="233">
        <v>0</v>
      </c>
      <c r="J609" s="233">
        <v>-93182343.75</v>
      </c>
      <c r="K609" s="233">
        <v>-93182343.75</v>
      </c>
      <c r="L609" s="233">
        <v>-93182343.75</v>
      </c>
      <c r="M609" s="233">
        <v>-93182343.75</v>
      </c>
      <c r="N609" s="233">
        <v>-93182343.75</v>
      </c>
      <c r="O609" s="233">
        <v>-93182343.75</v>
      </c>
      <c r="P609" s="233">
        <v>-93182343.75</v>
      </c>
      <c r="Q609" s="234">
        <v>-93182343.75</v>
      </c>
      <c r="R609" s="234">
        <v>-93182343.75</v>
      </c>
      <c r="S609" s="234">
        <v>-93182343.75</v>
      </c>
      <c r="T609" s="234">
        <v>-93182343.75</v>
      </c>
      <c r="U609" s="234">
        <v>-93182343.75</v>
      </c>
      <c r="V609" s="234">
        <v>-93182343.75</v>
      </c>
      <c r="W609" s="234">
        <v>-93182343.75</v>
      </c>
      <c r="X609" s="234">
        <v>-93182343.75</v>
      </c>
      <c r="Y609" s="234">
        <v>-93182343.75</v>
      </c>
      <c r="Z609" s="234"/>
      <c r="AA609" s="234"/>
      <c r="AB609" s="234"/>
      <c r="AC609" s="231">
        <v>-93182343.75</v>
      </c>
    </row>
    <row r="610" spans="1:29" ht="15.75" thickBot="1" x14ac:dyDescent="0.3">
      <c r="A610" s="220" t="str">
        <f t="shared" si="9"/>
        <v>214001</v>
      </c>
      <c r="B610" s="239" t="s">
        <v>925</v>
      </c>
      <c r="C610" s="240" t="s">
        <v>926</v>
      </c>
      <c r="D610" s="87" t="s">
        <v>4</v>
      </c>
      <c r="E610" s="237">
        <v>6880.06</v>
      </c>
      <c r="F610" s="237">
        <v>6880.06</v>
      </c>
      <c r="G610" s="237">
        <v>6880.06</v>
      </c>
      <c r="H610" s="237">
        <v>6880.06</v>
      </c>
      <c r="I610" s="237">
        <v>6880.06</v>
      </c>
      <c r="J610" s="237">
        <v>6880.06</v>
      </c>
      <c r="K610" s="237">
        <v>6880.06</v>
      </c>
      <c r="L610" s="237">
        <v>6880.06</v>
      </c>
      <c r="M610" s="237">
        <v>6880.06</v>
      </c>
      <c r="N610" s="237">
        <v>6880.06</v>
      </c>
      <c r="O610" s="237">
        <v>6880.06</v>
      </c>
      <c r="P610" s="237">
        <v>6880.06</v>
      </c>
      <c r="Q610" s="238">
        <v>6880.06</v>
      </c>
      <c r="R610" s="238">
        <v>6880.06</v>
      </c>
      <c r="S610" s="238">
        <v>6880.06</v>
      </c>
      <c r="T610" s="238">
        <v>6880.06</v>
      </c>
      <c r="U610" s="238">
        <v>6880.06</v>
      </c>
      <c r="V610" s="238">
        <v>6880.06</v>
      </c>
      <c r="W610" s="238">
        <v>6880.06</v>
      </c>
      <c r="X610" s="238">
        <v>6880.06</v>
      </c>
      <c r="Y610" s="238">
        <v>6880.06</v>
      </c>
      <c r="Z610" s="238"/>
      <c r="AA610" s="238"/>
      <c r="AB610" s="238"/>
      <c r="AC610" s="231">
        <v>6880.06</v>
      </c>
    </row>
    <row r="611" spans="1:29" ht="15.75" thickBot="1" x14ac:dyDescent="0.3">
      <c r="A611" s="220" t="str">
        <f t="shared" si="9"/>
        <v>214002</v>
      </c>
      <c r="B611" s="239" t="s">
        <v>928</v>
      </c>
      <c r="C611" s="240" t="s">
        <v>929</v>
      </c>
      <c r="D611" s="87" t="s">
        <v>4</v>
      </c>
      <c r="E611" s="233">
        <v>4111283.18</v>
      </c>
      <c r="F611" s="233">
        <v>4111283.18</v>
      </c>
      <c r="G611" s="233">
        <v>4111283.18</v>
      </c>
      <c r="H611" s="233">
        <v>4111283.18</v>
      </c>
      <c r="I611" s="233">
        <v>4118987.18</v>
      </c>
      <c r="J611" s="233">
        <v>4111283.18</v>
      </c>
      <c r="K611" s="233">
        <v>4111283.18</v>
      </c>
      <c r="L611" s="233">
        <v>4111283.18</v>
      </c>
      <c r="M611" s="233">
        <v>4111283.18</v>
      </c>
      <c r="N611" s="233">
        <v>4111283.18</v>
      </c>
      <c r="O611" s="233">
        <v>4152368.18</v>
      </c>
      <c r="P611" s="233">
        <v>4188234.08</v>
      </c>
      <c r="Q611" s="234">
        <v>4138693.68</v>
      </c>
      <c r="R611" s="234">
        <v>4156934.68</v>
      </c>
      <c r="S611" s="234">
        <v>4188234.08</v>
      </c>
      <c r="T611" s="234">
        <v>4188234.08</v>
      </c>
      <c r="U611" s="234">
        <v>4188234.08</v>
      </c>
      <c r="V611" s="234">
        <v>4188234.08</v>
      </c>
      <c r="W611" s="234">
        <v>4188234.08</v>
      </c>
      <c r="X611" s="234">
        <v>4188234.08</v>
      </c>
      <c r="Y611" s="234">
        <v>4188234.08</v>
      </c>
      <c r="Z611" s="234"/>
      <c r="AA611" s="234"/>
      <c r="AB611" s="234"/>
      <c r="AC611" s="231">
        <v>4188234.08</v>
      </c>
    </row>
    <row r="612" spans="1:29" ht="15.75" thickBot="1" x14ac:dyDescent="0.3">
      <c r="A612" s="220" t="str">
        <f t="shared" si="9"/>
        <v>500167</v>
      </c>
      <c r="B612" s="239" t="s">
        <v>1646</v>
      </c>
      <c r="C612" s="240">
        <v>500167</v>
      </c>
      <c r="D612" s="87"/>
      <c r="E612" s="237">
        <v>219242033.83000001</v>
      </c>
      <c r="F612" s="237">
        <v>219055203.96000001</v>
      </c>
      <c r="G612" s="237">
        <v>218981748.28</v>
      </c>
      <c r="H612" s="237">
        <v>218887137.97999999</v>
      </c>
      <c r="I612" s="237">
        <v>218799256.69999999</v>
      </c>
      <c r="J612" s="237">
        <v>219334374.53</v>
      </c>
      <c r="K612" s="237">
        <v>219244218.49000001</v>
      </c>
      <c r="L612" s="237">
        <v>219177385.63999999</v>
      </c>
      <c r="M612" s="237">
        <v>219334373.72</v>
      </c>
      <c r="N612" s="237">
        <v>219252106.90000001</v>
      </c>
      <c r="O612" s="237">
        <v>219358267.38999999</v>
      </c>
      <c r="P612" s="237">
        <v>219334374.25</v>
      </c>
      <c r="Q612" s="238">
        <v>219262731.71000001</v>
      </c>
      <c r="R612" s="238">
        <v>219077357.59</v>
      </c>
      <c r="S612" s="238">
        <v>219334374.69999999</v>
      </c>
      <c r="T612" s="238">
        <v>219248701.97999999</v>
      </c>
      <c r="U612" s="238">
        <v>219141823.38999999</v>
      </c>
      <c r="V612" s="238">
        <v>219334374.69999999</v>
      </c>
      <c r="W612" s="238">
        <v>219268731.65000001</v>
      </c>
      <c r="X612" s="238">
        <v>219261799.46000001</v>
      </c>
      <c r="Y612" s="238">
        <v>219334374.69999999</v>
      </c>
      <c r="Z612" s="238"/>
      <c r="AA612" s="238"/>
      <c r="AB612" s="238"/>
      <c r="AC612" s="231">
        <v>219334374.69999999</v>
      </c>
    </row>
    <row r="613" spans="1:29" ht="15.75" thickBot="1" x14ac:dyDescent="0.3">
      <c r="A613" s="220" t="str">
        <f t="shared" si="9"/>
        <v>207001</v>
      </c>
      <c r="B613" s="239" t="s">
        <v>931</v>
      </c>
      <c r="C613" s="240" t="s">
        <v>932</v>
      </c>
      <c r="D613" s="87" t="s">
        <v>4</v>
      </c>
      <c r="E613" s="233">
        <v>-293561404.88999999</v>
      </c>
      <c r="F613" s="233">
        <v>-293561404.88999999</v>
      </c>
      <c r="G613" s="233">
        <v>-293561404.88999999</v>
      </c>
      <c r="H613" s="233">
        <v>-293561404.88999999</v>
      </c>
      <c r="I613" s="233">
        <v>-293561404.88999999</v>
      </c>
      <c r="J613" s="233">
        <v>-293561404.88999999</v>
      </c>
      <c r="K613" s="233">
        <v>-293561404.88999999</v>
      </c>
      <c r="L613" s="233">
        <v>-293561404.88999999</v>
      </c>
      <c r="M613" s="233">
        <v>-293561404.88999999</v>
      </c>
      <c r="N613" s="233">
        <v>-293561404.88999999</v>
      </c>
      <c r="O613" s="233">
        <v>-293561404.88999999</v>
      </c>
      <c r="P613" s="233">
        <v>-293561404.88999999</v>
      </c>
      <c r="Q613" s="234">
        <v>-293561404.88999999</v>
      </c>
      <c r="R613" s="234">
        <v>-293561404.88999999</v>
      </c>
      <c r="S613" s="234">
        <v>-293561404.88999999</v>
      </c>
      <c r="T613" s="241">
        <v>-293561404.88999999</v>
      </c>
      <c r="U613" s="241">
        <v>-293561404.88999999</v>
      </c>
      <c r="V613" s="241">
        <v>-293561404.88999999</v>
      </c>
      <c r="W613" s="234">
        <v>-293561404.88999999</v>
      </c>
      <c r="X613" s="234">
        <v>-293561404.88999999</v>
      </c>
      <c r="Y613" s="234">
        <v>-293561404.88999999</v>
      </c>
      <c r="Z613" s="234"/>
      <c r="AA613" s="234"/>
      <c r="AB613" s="234"/>
      <c r="AC613" s="231">
        <v>-293561404.88999999</v>
      </c>
    </row>
    <row r="614" spans="1:29" ht="15.75" thickBot="1" x14ac:dyDescent="0.3">
      <c r="A614" s="220" t="str">
        <f t="shared" si="9"/>
        <v>207003</v>
      </c>
      <c r="B614" s="239" t="s">
        <v>934</v>
      </c>
      <c r="C614" s="240" t="s">
        <v>935</v>
      </c>
      <c r="D614" s="87" t="s">
        <v>4</v>
      </c>
      <c r="E614" s="237">
        <v>-2914607.47</v>
      </c>
      <c r="F614" s="237">
        <v>-2914607.47</v>
      </c>
      <c r="G614" s="237">
        <v>-2914607.47</v>
      </c>
      <c r="H614" s="237">
        <v>-2914607.47</v>
      </c>
      <c r="I614" s="237">
        <v>-2914607.47</v>
      </c>
      <c r="J614" s="237">
        <v>-2914607.47</v>
      </c>
      <c r="K614" s="237">
        <v>-2914607.47</v>
      </c>
      <c r="L614" s="237">
        <v>-2914607.47</v>
      </c>
      <c r="M614" s="237">
        <v>-2914607.47</v>
      </c>
      <c r="N614" s="237">
        <v>-2914607.47</v>
      </c>
      <c r="O614" s="237">
        <v>-2914607.47</v>
      </c>
      <c r="P614" s="237">
        <v>-2914607.47</v>
      </c>
      <c r="Q614" s="238">
        <v>-2914607.47</v>
      </c>
      <c r="R614" s="238">
        <v>-2914607.47</v>
      </c>
      <c r="S614" s="238">
        <v>-2914607.47</v>
      </c>
      <c r="T614" s="238">
        <v>-2914607.47</v>
      </c>
      <c r="U614" s="238">
        <v>-2914607.47</v>
      </c>
      <c r="V614" s="238">
        <v>-2914607.47</v>
      </c>
      <c r="W614" s="238">
        <v>-2914607.47</v>
      </c>
      <c r="X614" s="238">
        <v>-2914607.47</v>
      </c>
      <c r="Y614" s="238">
        <v>-2914607.47</v>
      </c>
      <c r="Z614" s="238"/>
      <c r="AA614" s="238"/>
      <c r="AB614" s="238"/>
      <c r="AC614" s="231">
        <v>-2914607.47</v>
      </c>
    </row>
    <row r="615" spans="1:29" ht="15.75" thickBot="1" x14ac:dyDescent="0.3">
      <c r="A615" s="220" t="str">
        <f t="shared" si="9"/>
        <v>207004</v>
      </c>
      <c r="B615" s="239" t="s">
        <v>937</v>
      </c>
      <c r="C615" s="240" t="s">
        <v>938</v>
      </c>
      <c r="D615" s="87" t="s">
        <v>4</v>
      </c>
      <c r="E615" s="237">
        <v>-3698477.62</v>
      </c>
      <c r="F615" s="237">
        <v>-3698477.62</v>
      </c>
      <c r="G615" s="237">
        <v>-3698477.62</v>
      </c>
      <c r="H615" s="237">
        <v>-3698477.62</v>
      </c>
      <c r="I615" s="237">
        <v>-3698477.62</v>
      </c>
      <c r="J615" s="237">
        <v>-3698477.62</v>
      </c>
      <c r="K615" s="237">
        <v>-3698477.62</v>
      </c>
      <c r="L615" s="237">
        <v>-3698477.62</v>
      </c>
      <c r="M615" s="237">
        <v>-3698477.62</v>
      </c>
      <c r="N615" s="237">
        <v>-3698477.62</v>
      </c>
      <c r="O615" s="237">
        <v>-3698477.62</v>
      </c>
      <c r="P615" s="237">
        <v>-3698477.62</v>
      </c>
      <c r="Q615" s="238">
        <v>-3698477.62</v>
      </c>
      <c r="R615" s="238">
        <v>-3698477.62</v>
      </c>
      <c r="S615" s="238">
        <v>-3698477.62</v>
      </c>
      <c r="T615" s="241">
        <v>-3698477.62</v>
      </c>
      <c r="U615" s="241">
        <v>-3698477.62</v>
      </c>
      <c r="V615" s="241">
        <v>-3698477.62</v>
      </c>
      <c r="W615" s="238">
        <v>-3698477.62</v>
      </c>
      <c r="X615" s="238">
        <v>-3698477.62</v>
      </c>
      <c r="Y615" s="238">
        <v>-3698477.62</v>
      </c>
      <c r="Z615" s="238"/>
      <c r="AA615" s="238"/>
      <c r="AB615" s="238"/>
      <c r="AC615" s="231">
        <v>-3698477.62</v>
      </c>
    </row>
    <row r="616" spans="1:29" ht="15.75" thickBot="1" x14ac:dyDescent="0.3">
      <c r="A616" s="220" t="str">
        <f t="shared" si="9"/>
        <v>207010</v>
      </c>
      <c r="B616" s="239" t="s">
        <v>1504</v>
      </c>
      <c r="C616" s="240" t="s">
        <v>1505</v>
      </c>
      <c r="D616" s="87" t="s">
        <v>4</v>
      </c>
      <c r="E616" s="233">
        <v>227648901.40000001</v>
      </c>
      <c r="F616" s="233">
        <v>227648901.40000001</v>
      </c>
      <c r="G616" s="233">
        <v>227648901.40000001</v>
      </c>
      <c r="H616" s="233">
        <v>227648901.40000001</v>
      </c>
      <c r="I616" s="233">
        <v>227648901.40000001</v>
      </c>
      <c r="J616" s="233">
        <v>227648901.40000001</v>
      </c>
      <c r="K616" s="233">
        <v>227648901.40000001</v>
      </c>
      <c r="L616" s="233">
        <v>227648901.40000001</v>
      </c>
      <c r="M616" s="233">
        <v>227648901.40000001</v>
      </c>
      <c r="N616" s="233">
        <v>227648901.40000001</v>
      </c>
      <c r="O616" s="233">
        <v>227648901.40000001</v>
      </c>
      <c r="P616" s="233">
        <v>227648901.40000001</v>
      </c>
      <c r="Q616" s="234">
        <v>227648901.40000001</v>
      </c>
      <c r="R616" s="234">
        <v>227648901.40000001</v>
      </c>
      <c r="S616" s="234">
        <v>227648901.40000001</v>
      </c>
      <c r="T616" s="238">
        <v>227648901.40000001</v>
      </c>
      <c r="U616" s="238">
        <v>227648901.40000001</v>
      </c>
      <c r="V616" s="238">
        <v>227648901.40000001</v>
      </c>
      <c r="W616" s="234">
        <v>227648901.40000001</v>
      </c>
      <c r="X616" s="234">
        <v>227648901.40000001</v>
      </c>
      <c r="Y616" s="234">
        <v>227648901.40000001</v>
      </c>
      <c r="Z616" s="234"/>
      <c r="AA616" s="234"/>
      <c r="AB616" s="234"/>
      <c r="AC616" s="231">
        <v>227648901.40000001</v>
      </c>
    </row>
    <row r="617" spans="1:29" ht="15.75" thickBot="1" x14ac:dyDescent="0.3">
      <c r="A617" s="220" t="str">
        <f t="shared" si="9"/>
        <v>207011</v>
      </c>
      <c r="B617" s="239" t="s">
        <v>3306</v>
      </c>
      <c r="C617" s="240" t="s">
        <v>3307</v>
      </c>
      <c r="D617" s="87"/>
      <c r="E617" s="237"/>
      <c r="F617" s="237"/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8"/>
      <c r="R617" s="238"/>
      <c r="S617" s="238"/>
      <c r="T617" s="234"/>
      <c r="U617" s="234"/>
      <c r="V617" s="234"/>
      <c r="W617" s="238"/>
      <c r="X617" s="238"/>
      <c r="Y617" s="238"/>
      <c r="Z617" s="238"/>
      <c r="AA617" s="238"/>
      <c r="AB617" s="238"/>
      <c r="AC617" s="231"/>
    </row>
    <row r="618" spans="1:29" ht="15.75" thickBot="1" x14ac:dyDescent="0.3">
      <c r="A618" s="220" t="str">
        <f t="shared" si="9"/>
        <v>209000</v>
      </c>
      <c r="B618" s="239" t="s">
        <v>940</v>
      </c>
      <c r="C618" s="240" t="s">
        <v>941</v>
      </c>
      <c r="D618" s="87" t="s">
        <v>4</v>
      </c>
      <c r="E618" s="233">
        <v>293561404.88999999</v>
      </c>
      <c r="F618" s="233">
        <v>293561404.88999999</v>
      </c>
      <c r="G618" s="233">
        <v>293561404.88999999</v>
      </c>
      <c r="H618" s="233">
        <v>293561404.88999999</v>
      </c>
      <c r="I618" s="233">
        <v>293561404.88999999</v>
      </c>
      <c r="J618" s="233">
        <v>293561404.88999999</v>
      </c>
      <c r="K618" s="233">
        <v>293561404.88999999</v>
      </c>
      <c r="L618" s="233">
        <v>293561404.88999999</v>
      </c>
      <c r="M618" s="233">
        <v>293561404.88999999</v>
      </c>
      <c r="N618" s="233">
        <v>293561404.88999999</v>
      </c>
      <c r="O618" s="233">
        <v>293561404.88999999</v>
      </c>
      <c r="P618" s="233">
        <v>293561404.88999999</v>
      </c>
      <c r="Q618" s="234">
        <v>293561404.88999999</v>
      </c>
      <c r="R618" s="234">
        <v>293561404.88999999</v>
      </c>
      <c r="S618" s="234">
        <v>293561404.88999999</v>
      </c>
      <c r="T618" s="238">
        <v>293561404.88999999</v>
      </c>
      <c r="U618" s="238">
        <v>293561404.88999999</v>
      </c>
      <c r="V618" s="238">
        <v>293561404.88999999</v>
      </c>
      <c r="W618" s="234">
        <v>293561404.88999999</v>
      </c>
      <c r="X618" s="234">
        <v>293561404.88999999</v>
      </c>
      <c r="Y618" s="234">
        <v>293561404.88999999</v>
      </c>
      <c r="Z618" s="234"/>
      <c r="AA618" s="234"/>
      <c r="AB618" s="234"/>
      <c r="AC618" s="231">
        <v>293561404.88999999</v>
      </c>
    </row>
    <row r="619" spans="1:29" ht="15.75" thickBot="1" x14ac:dyDescent="0.3">
      <c r="A619" s="220" t="str">
        <f t="shared" si="9"/>
        <v>210000</v>
      </c>
      <c r="B619" s="239" t="s">
        <v>943</v>
      </c>
      <c r="C619" s="240" t="s">
        <v>944</v>
      </c>
      <c r="D619" s="87" t="s">
        <v>4</v>
      </c>
      <c r="E619" s="233">
        <v>-1649863.59</v>
      </c>
      <c r="F619" s="233">
        <v>-1649863.59</v>
      </c>
      <c r="G619" s="233">
        <v>-1649863.59</v>
      </c>
      <c r="H619" s="233">
        <v>-1649863.59</v>
      </c>
      <c r="I619" s="233">
        <v>-1649863.59</v>
      </c>
      <c r="J619" s="233">
        <v>-1649863.59</v>
      </c>
      <c r="K619" s="233">
        <v>-1649863.59</v>
      </c>
      <c r="L619" s="233">
        <v>-1649863.59</v>
      </c>
      <c r="M619" s="233">
        <v>-1649863.59</v>
      </c>
      <c r="N619" s="233">
        <v>-1649863.59</v>
      </c>
      <c r="O619" s="233">
        <v>-1649863.59</v>
      </c>
      <c r="P619" s="233">
        <v>-1649863.59</v>
      </c>
      <c r="Q619" s="234">
        <v>-1649863.59</v>
      </c>
      <c r="R619" s="234">
        <v>-1649863.59</v>
      </c>
      <c r="S619" s="234">
        <v>-1649863.59</v>
      </c>
      <c r="T619" s="234">
        <v>-1649863.59</v>
      </c>
      <c r="U619" s="234">
        <v>-1649863.59</v>
      </c>
      <c r="V619" s="234">
        <v>-1649863.59</v>
      </c>
      <c r="W619" s="234">
        <v>-1649863.59</v>
      </c>
      <c r="X619" s="234">
        <v>-1649863.59</v>
      </c>
      <c r="Y619" s="234">
        <v>-1649863.59</v>
      </c>
      <c r="Z619" s="234"/>
      <c r="AA619" s="234"/>
      <c r="AB619" s="234"/>
      <c r="AC619" s="231">
        <v>-1649863.59</v>
      </c>
    </row>
    <row r="620" spans="1:29" ht="15.75" thickBot="1" x14ac:dyDescent="0.3">
      <c r="A620" s="220" t="str">
        <f t="shared" si="9"/>
        <v>212001</v>
      </c>
      <c r="B620" s="239" t="s">
        <v>946</v>
      </c>
      <c r="C620" s="240" t="s">
        <v>947</v>
      </c>
      <c r="D620" s="87" t="s">
        <v>4</v>
      </c>
      <c r="E620" s="237">
        <v>-143918.89000000001</v>
      </c>
      <c r="F620" s="237">
        <v>-330748.76</v>
      </c>
      <c r="G620" s="237">
        <v>-404204.44</v>
      </c>
      <c r="H620" s="237">
        <v>-498814.74</v>
      </c>
      <c r="I620" s="237">
        <v>-586696.02</v>
      </c>
      <c r="J620" s="237">
        <v>-51578.19</v>
      </c>
      <c r="K620" s="237">
        <v>-141734.23000000001</v>
      </c>
      <c r="L620" s="237">
        <v>-208567.08</v>
      </c>
      <c r="M620" s="237">
        <v>-51579</v>
      </c>
      <c r="N620" s="237">
        <v>-133845.82</v>
      </c>
      <c r="O620" s="237">
        <v>-27685.33</v>
      </c>
      <c r="P620" s="237">
        <v>-51578.47</v>
      </c>
      <c r="Q620" s="238">
        <v>-123221.01</v>
      </c>
      <c r="R620" s="238">
        <v>-308595.13</v>
      </c>
      <c r="S620" s="238">
        <v>-51578.02</v>
      </c>
      <c r="T620" s="238">
        <v>-137250.74</v>
      </c>
      <c r="U620" s="238">
        <v>-244129.33</v>
      </c>
      <c r="V620" s="238">
        <v>-51578.02</v>
      </c>
      <c r="W620" s="238">
        <v>-117221.07</v>
      </c>
      <c r="X620" s="238">
        <v>-124153.26</v>
      </c>
      <c r="Y620" s="238">
        <v>-51578.02</v>
      </c>
      <c r="Z620" s="238"/>
      <c r="AA620" s="238"/>
      <c r="AB620" s="238"/>
      <c r="AC620" s="231">
        <v>-51578.02</v>
      </c>
    </row>
    <row r="621" spans="1:29" ht="15.75" thickBot="1" x14ac:dyDescent="0.3">
      <c r="A621" s="220" t="str">
        <f t="shared" si="9"/>
        <v>500161</v>
      </c>
      <c r="B621" s="239" t="s">
        <v>1647</v>
      </c>
      <c r="C621" s="240">
        <v>500161</v>
      </c>
      <c r="D621" s="87"/>
      <c r="E621" s="233">
        <v>7149265.9500000002</v>
      </c>
      <c r="F621" s="233">
        <v>7110972.7000000002</v>
      </c>
      <c r="G621" s="233">
        <v>8439291.4499999993</v>
      </c>
      <c r="H621" s="233">
        <v>8400998.1999999993</v>
      </c>
      <c r="I621" s="233">
        <v>8362704.9500000002</v>
      </c>
      <c r="J621" s="233">
        <v>8324411.7000000002</v>
      </c>
      <c r="K621" s="233">
        <v>8286118.4500000002</v>
      </c>
      <c r="L621" s="233">
        <v>8247825.2000000002</v>
      </c>
      <c r="M621" s="233">
        <v>8209531.9500000002</v>
      </c>
      <c r="N621" s="233">
        <v>8171238.7000000002</v>
      </c>
      <c r="O621" s="233">
        <v>8116343.4500000002</v>
      </c>
      <c r="P621" s="233">
        <v>10733393.199999999</v>
      </c>
      <c r="Q621" s="234">
        <v>10679917.609999999</v>
      </c>
      <c r="R621" s="234">
        <v>10626442.02</v>
      </c>
      <c r="S621" s="234">
        <v>10572966.43</v>
      </c>
      <c r="T621" s="234">
        <v>10519490.84</v>
      </c>
      <c r="U621" s="234">
        <v>10466015.25</v>
      </c>
      <c r="V621" s="234">
        <v>10412539.66</v>
      </c>
      <c r="W621" s="234">
        <v>10359064.07</v>
      </c>
      <c r="X621" s="234">
        <v>10305588.48</v>
      </c>
      <c r="Y621" s="234">
        <v>10227297.779999999</v>
      </c>
      <c r="Z621" s="234"/>
      <c r="AA621" s="234"/>
      <c r="AB621" s="234"/>
      <c r="AC621" s="231">
        <v>10227297.779999999</v>
      </c>
    </row>
    <row r="622" spans="1:29" ht="15.75" thickBot="1" x14ac:dyDescent="0.3">
      <c r="A622" s="220" t="str">
        <f t="shared" si="9"/>
        <v>218000</v>
      </c>
      <c r="B622" s="239" t="s">
        <v>949</v>
      </c>
      <c r="C622" s="240" t="s">
        <v>950</v>
      </c>
      <c r="D622" s="87" t="s">
        <v>4</v>
      </c>
      <c r="E622" s="237">
        <v>7149265.9500000002</v>
      </c>
      <c r="F622" s="237">
        <v>7110972.7000000002</v>
      </c>
      <c r="G622" s="237">
        <v>8439291.4499999993</v>
      </c>
      <c r="H622" s="237">
        <v>8400998.1999999993</v>
      </c>
      <c r="I622" s="237">
        <v>8362704.9500000002</v>
      </c>
      <c r="J622" s="237">
        <v>8324411.7000000002</v>
      </c>
      <c r="K622" s="237">
        <v>8286118.4500000002</v>
      </c>
      <c r="L622" s="237">
        <v>8247825.2000000002</v>
      </c>
      <c r="M622" s="237">
        <v>8209531.9500000002</v>
      </c>
      <c r="N622" s="237">
        <v>8171238.7000000002</v>
      </c>
      <c r="O622" s="237">
        <v>8116343.4500000002</v>
      </c>
      <c r="P622" s="237">
        <v>10733393.199999999</v>
      </c>
      <c r="Q622" s="238">
        <v>10679917.609999999</v>
      </c>
      <c r="R622" s="238">
        <v>10626442.02</v>
      </c>
      <c r="S622" s="238">
        <v>10572966.43</v>
      </c>
      <c r="T622" s="238">
        <v>10519490.84</v>
      </c>
      <c r="U622" s="238">
        <v>10466015.25</v>
      </c>
      <c r="V622" s="238">
        <v>10412539.66</v>
      </c>
      <c r="W622" s="238">
        <v>10359064.07</v>
      </c>
      <c r="X622" s="238">
        <v>10305588.48</v>
      </c>
      <c r="Y622" s="238">
        <v>10227297.779999999</v>
      </c>
      <c r="Z622" s="238"/>
      <c r="AA622" s="238"/>
      <c r="AB622" s="238"/>
      <c r="AC622" s="231">
        <v>10227297.779999999</v>
      </c>
    </row>
    <row r="623" spans="1:29" ht="15.75" thickBot="1" x14ac:dyDescent="0.3">
      <c r="A623" s="220" t="str">
        <f t="shared" si="9"/>
        <v>218004</v>
      </c>
      <c r="B623" s="239" t="s">
        <v>3308</v>
      </c>
      <c r="C623" s="240" t="s">
        <v>3309</v>
      </c>
      <c r="D623" s="87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34"/>
      <c r="AB623" s="234"/>
      <c r="AC623" s="231"/>
    </row>
    <row r="624" spans="1:29" ht="15.75" thickBot="1" x14ac:dyDescent="0.3">
      <c r="A624" s="220" t="str">
        <f t="shared" si="9"/>
        <v>500162</v>
      </c>
      <c r="B624" s="239" t="s">
        <v>951</v>
      </c>
      <c r="C624" s="240">
        <v>500162</v>
      </c>
      <c r="D624" s="87"/>
      <c r="E624" s="237">
        <v>-516881380.11000001</v>
      </c>
      <c r="F624" s="237">
        <v>-522859130.38999999</v>
      </c>
      <c r="G624" s="237">
        <v>-528729597.44999999</v>
      </c>
      <c r="H624" s="237">
        <v>-532799833.83999997</v>
      </c>
      <c r="I624" s="237">
        <v>-518824920.76999998</v>
      </c>
      <c r="J624" s="237">
        <v>-518805001.14999998</v>
      </c>
      <c r="K624" s="237">
        <v>-512394388.17000002</v>
      </c>
      <c r="L624" s="237">
        <v>-493049857.73000002</v>
      </c>
      <c r="M624" s="237">
        <v>-487529722.86000001</v>
      </c>
      <c r="N624" s="237">
        <v>-490301269.35000002</v>
      </c>
      <c r="O624" s="237">
        <v>-492156038.74000001</v>
      </c>
      <c r="P624" s="237">
        <v>-513372097.52999997</v>
      </c>
      <c r="Q624" s="238">
        <v>-535823513.94</v>
      </c>
      <c r="R624" s="238">
        <v>-539853419.47000003</v>
      </c>
      <c r="S624" s="238">
        <v>-548754392.23000002</v>
      </c>
      <c r="T624" s="238">
        <v>-552118471.63999999</v>
      </c>
      <c r="U624" s="238">
        <v>-535880576.88999999</v>
      </c>
      <c r="V624" s="238">
        <v>-530224405.56</v>
      </c>
      <c r="W624" s="238">
        <v>-521585643.05000001</v>
      </c>
      <c r="X624" s="238">
        <v>-500827845.79000002</v>
      </c>
      <c r="Y624" s="238">
        <v>-496174870.17000002</v>
      </c>
      <c r="Z624" s="238"/>
      <c r="AA624" s="238"/>
      <c r="AB624" s="238"/>
      <c r="AC624" s="231">
        <v>-496174870.17000002</v>
      </c>
    </row>
    <row r="625" spans="1:29" ht="15.75" thickBot="1" x14ac:dyDescent="0.3">
      <c r="A625" s="220" t="str">
        <f t="shared" si="9"/>
        <v>500163</v>
      </c>
      <c r="B625" s="239" t="s">
        <v>951</v>
      </c>
      <c r="C625" s="240">
        <v>500163</v>
      </c>
      <c r="D625" s="87"/>
      <c r="E625" s="233">
        <v>-496404048.19999999</v>
      </c>
      <c r="F625" s="233">
        <v>-496404048.19999999</v>
      </c>
      <c r="G625" s="233">
        <v>-497770660.19999999</v>
      </c>
      <c r="H625" s="233">
        <v>-497770660.19999999</v>
      </c>
      <c r="I625" s="233">
        <v>-497770660.19999999</v>
      </c>
      <c r="J625" s="233">
        <v>-497770660.19999999</v>
      </c>
      <c r="K625" s="233">
        <v>-497770660.19999999</v>
      </c>
      <c r="L625" s="233">
        <v>-497770660.19999999</v>
      </c>
      <c r="M625" s="233">
        <v>-497770660.19999999</v>
      </c>
      <c r="N625" s="233">
        <v>-497770660.19999999</v>
      </c>
      <c r="O625" s="233">
        <v>-497770660.19999999</v>
      </c>
      <c r="P625" s="233">
        <v>-497770660.19999999</v>
      </c>
      <c r="Q625" s="234">
        <v>-513372097.52999997</v>
      </c>
      <c r="R625" s="234">
        <v>-513372097.52999997</v>
      </c>
      <c r="S625" s="234">
        <v>-513372097.52999997</v>
      </c>
      <c r="T625" s="234">
        <v>-513372097.52999997</v>
      </c>
      <c r="U625" s="234">
        <v>-513372097.52999997</v>
      </c>
      <c r="V625" s="234">
        <v>-513372097.52999997</v>
      </c>
      <c r="W625" s="234">
        <v>-513372097.52999997</v>
      </c>
      <c r="X625" s="234">
        <v>-513372097.52999997</v>
      </c>
      <c r="Y625" s="234">
        <v>-513372097.52999997</v>
      </c>
      <c r="Z625" s="234"/>
      <c r="AA625" s="234"/>
      <c r="AB625" s="234"/>
      <c r="AC625" s="231">
        <v>-513372097.52999997</v>
      </c>
    </row>
    <row r="626" spans="1:29" ht="15.75" thickBot="1" x14ac:dyDescent="0.3">
      <c r="A626" s="220" t="str">
        <f t="shared" si="9"/>
        <v>216000</v>
      </c>
      <c r="B626" s="239" t="s">
        <v>951</v>
      </c>
      <c r="C626" s="240" t="s">
        <v>953</v>
      </c>
      <c r="D626" s="87" t="s">
        <v>4</v>
      </c>
      <c r="E626" s="237">
        <v>-471986440.02999997</v>
      </c>
      <c r="F626" s="237">
        <v>-471986440.02999997</v>
      </c>
      <c r="G626" s="237">
        <v>-473353052.02999997</v>
      </c>
      <c r="H626" s="237">
        <v>-473353052.02999997</v>
      </c>
      <c r="I626" s="237">
        <v>-473353052.02999997</v>
      </c>
      <c r="J626" s="237">
        <v>-473353052.02999997</v>
      </c>
      <c r="K626" s="237">
        <v>-473353052.02999997</v>
      </c>
      <c r="L626" s="237">
        <v>-473353052.02999997</v>
      </c>
      <c r="M626" s="237">
        <v>-473353052.02999997</v>
      </c>
      <c r="N626" s="237">
        <v>-473353052.02999997</v>
      </c>
      <c r="O626" s="237">
        <v>-473353052.02999997</v>
      </c>
      <c r="P626" s="237">
        <v>-473353052.02999997</v>
      </c>
      <c r="Q626" s="238">
        <v>-488954489.36000001</v>
      </c>
      <c r="R626" s="238">
        <v>-488954489.36000001</v>
      </c>
      <c r="S626" s="238">
        <v>-488954489.36000001</v>
      </c>
      <c r="T626" s="238">
        <v>-488954489.36000001</v>
      </c>
      <c r="U626" s="238">
        <v>-488954489.36000001</v>
      </c>
      <c r="V626" s="238">
        <v>-488954489.36000001</v>
      </c>
      <c r="W626" s="238">
        <v>-488954489.36000001</v>
      </c>
      <c r="X626" s="238">
        <v>-488954489.36000001</v>
      </c>
      <c r="Y626" s="238">
        <v>-488954489.36000001</v>
      </c>
      <c r="Z626" s="238"/>
      <c r="AA626" s="238"/>
      <c r="AB626" s="238"/>
      <c r="AC626" s="231">
        <v>-488954489.36000001</v>
      </c>
    </row>
    <row r="627" spans="1:29" ht="15.75" thickBot="1" x14ac:dyDescent="0.3">
      <c r="A627" s="220" t="str">
        <f t="shared" si="9"/>
        <v>216016</v>
      </c>
      <c r="B627" s="239" t="s">
        <v>955</v>
      </c>
      <c r="C627" s="240" t="s">
        <v>956</v>
      </c>
      <c r="D627" s="87" t="s">
        <v>4</v>
      </c>
      <c r="E627" s="233">
        <v>2562211.71</v>
      </c>
      <c r="F627" s="233">
        <v>2562211.71</v>
      </c>
      <c r="G627" s="233">
        <v>2562211.71</v>
      </c>
      <c r="H627" s="233">
        <v>2562211.71</v>
      </c>
      <c r="I627" s="233">
        <v>2562211.71</v>
      </c>
      <c r="J627" s="233">
        <v>2562211.71</v>
      </c>
      <c r="K627" s="233">
        <v>2562211.71</v>
      </c>
      <c r="L627" s="233">
        <v>2562211.71</v>
      </c>
      <c r="M627" s="233">
        <v>2562211.71</v>
      </c>
      <c r="N627" s="233">
        <v>2562211.71</v>
      </c>
      <c r="O627" s="233">
        <v>2562211.71</v>
      </c>
      <c r="P627" s="233">
        <v>2562211.71</v>
      </c>
      <c r="Q627" s="234">
        <v>2562211.71</v>
      </c>
      <c r="R627" s="234">
        <v>2562211.71</v>
      </c>
      <c r="S627" s="234">
        <v>2562211.71</v>
      </c>
      <c r="T627" s="234">
        <v>2562211.71</v>
      </c>
      <c r="U627" s="234">
        <v>2562211.71</v>
      </c>
      <c r="V627" s="234">
        <v>2562211.71</v>
      </c>
      <c r="W627" s="234">
        <v>2562211.71</v>
      </c>
      <c r="X627" s="234">
        <v>2562211.71</v>
      </c>
      <c r="Y627" s="234">
        <v>2562211.71</v>
      </c>
      <c r="Z627" s="234"/>
      <c r="AA627" s="234"/>
      <c r="AB627" s="234"/>
      <c r="AC627" s="231">
        <v>2562211.71</v>
      </c>
    </row>
    <row r="628" spans="1:29" ht="15.75" thickBot="1" x14ac:dyDescent="0.3">
      <c r="A628" s="220" t="str">
        <f t="shared" si="9"/>
        <v>216018</v>
      </c>
      <c r="B628" s="239" t="s">
        <v>958</v>
      </c>
      <c r="C628" s="240" t="s">
        <v>959</v>
      </c>
      <c r="D628" s="87" t="s">
        <v>4</v>
      </c>
      <c r="E628" s="237">
        <v>8436924.7599999998</v>
      </c>
      <c r="F628" s="237">
        <v>8436924.7599999998</v>
      </c>
      <c r="G628" s="237">
        <v>8436924.7599999998</v>
      </c>
      <c r="H628" s="237">
        <v>8436924.7599999998</v>
      </c>
      <c r="I628" s="237">
        <v>8436924.7599999998</v>
      </c>
      <c r="J628" s="237">
        <v>8436924.7599999998</v>
      </c>
      <c r="K628" s="237">
        <v>8436924.7599999998</v>
      </c>
      <c r="L628" s="237">
        <v>8436924.7599999998</v>
      </c>
      <c r="M628" s="237">
        <v>8436924.7599999998</v>
      </c>
      <c r="N628" s="237">
        <v>8436924.7599999998</v>
      </c>
      <c r="O628" s="237">
        <v>8436924.7599999998</v>
      </c>
      <c r="P628" s="237">
        <v>8436924.7599999998</v>
      </c>
      <c r="Q628" s="238">
        <v>8436924.7599999998</v>
      </c>
      <c r="R628" s="238">
        <v>8436924.7599999998</v>
      </c>
      <c r="S628" s="238">
        <v>8436924.7599999998</v>
      </c>
      <c r="T628" s="238">
        <v>8436924.7599999998</v>
      </c>
      <c r="U628" s="238">
        <v>8436924.7599999998</v>
      </c>
      <c r="V628" s="238">
        <v>8436924.7599999998</v>
      </c>
      <c r="W628" s="238">
        <v>8436924.7599999998</v>
      </c>
      <c r="X628" s="238">
        <v>8436924.7599999998</v>
      </c>
      <c r="Y628" s="238">
        <v>8436924.7599999998</v>
      </c>
      <c r="Z628" s="238"/>
      <c r="AA628" s="238"/>
      <c r="AB628" s="238"/>
      <c r="AC628" s="231">
        <v>8436924.7599999998</v>
      </c>
    </row>
    <row r="629" spans="1:29" ht="15.75" thickBot="1" x14ac:dyDescent="0.3">
      <c r="A629" s="220" t="str">
        <f t="shared" si="9"/>
        <v>216100</v>
      </c>
      <c r="B629" s="239" t="s">
        <v>961</v>
      </c>
      <c r="C629" s="240" t="s">
        <v>962</v>
      </c>
      <c r="D629" s="87" t="s">
        <v>4</v>
      </c>
      <c r="E629" s="233">
        <v>933350.75</v>
      </c>
      <c r="F629" s="233">
        <v>933350.75</v>
      </c>
      <c r="G629" s="233">
        <v>933350.75</v>
      </c>
      <c r="H629" s="233">
        <v>933350.75</v>
      </c>
      <c r="I629" s="233">
        <v>933350.75</v>
      </c>
      <c r="J629" s="233">
        <v>933350.75</v>
      </c>
      <c r="K629" s="233">
        <v>933350.75</v>
      </c>
      <c r="L629" s="233">
        <v>933350.75</v>
      </c>
      <c r="M629" s="233">
        <v>933350.75</v>
      </c>
      <c r="N629" s="233">
        <v>933350.75</v>
      </c>
      <c r="O629" s="233">
        <v>933350.75</v>
      </c>
      <c r="P629" s="233">
        <v>933350.75</v>
      </c>
      <c r="Q629" s="234">
        <v>933350.75</v>
      </c>
      <c r="R629" s="234">
        <v>933350.75</v>
      </c>
      <c r="S629" s="234">
        <v>933350.75</v>
      </c>
      <c r="T629" s="234">
        <v>933350.75</v>
      </c>
      <c r="U629" s="234">
        <v>933350.75</v>
      </c>
      <c r="V629" s="234">
        <v>933350.75</v>
      </c>
      <c r="W629" s="234">
        <v>933350.75</v>
      </c>
      <c r="X629" s="234">
        <v>933350.75</v>
      </c>
      <c r="Y629" s="234">
        <v>933350.75</v>
      </c>
      <c r="Z629" s="234"/>
      <c r="AA629" s="234"/>
      <c r="AB629" s="234"/>
      <c r="AC629" s="231">
        <v>933350.75</v>
      </c>
    </row>
    <row r="630" spans="1:29" ht="15.75" thickBot="1" x14ac:dyDescent="0.3">
      <c r="A630" s="220" t="str">
        <f t="shared" si="9"/>
        <v>216999</v>
      </c>
      <c r="B630" s="239" t="s">
        <v>964</v>
      </c>
      <c r="C630" s="240" t="s">
        <v>965</v>
      </c>
      <c r="D630" s="87" t="s">
        <v>4</v>
      </c>
      <c r="E630" s="237">
        <v>-36350095.390000001</v>
      </c>
      <c r="F630" s="237">
        <v>-36350095.390000001</v>
      </c>
      <c r="G630" s="237">
        <v>-36350095.390000001</v>
      </c>
      <c r="H630" s="237">
        <v>-36350095.390000001</v>
      </c>
      <c r="I630" s="237">
        <v>-36350095.390000001</v>
      </c>
      <c r="J630" s="237">
        <v>-36350095.390000001</v>
      </c>
      <c r="K630" s="237">
        <v>-36350095.390000001</v>
      </c>
      <c r="L630" s="237">
        <v>-36350095.390000001</v>
      </c>
      <c r="M630" s="237">
        <v>-36350095.390000001</v>
      </c>
      <c r="N630" s="237">
        <v>-36350095.390000001</v>
      </c>
      <c r="O630" s="237">
        <v>-36350095.390000001</v>
      </c>
      <c r="P630" s="237">
        <v>-36350095.390000001</v>
      </c>
      <c r="Q630" s="238">
        <v>-36350095.390000001</v>
      </c>
      <c r="R630" s="238">
        <v>-36350095.390000001</v>
      </c>
      <c r="S630" s="238">
        <v>-36350095.390000001</v>
      </c>
      <c r="T630" s="238">
        <v>-36350095.390000001</v>
      </c>
      <c r="U630" s="238">
        <v>-36350095.390000001</v>
      </c>
      <c r="V630" s="238">
        <v>-36350095.390000001</v>
      </c>
      <c r="W630" s="238">
        <v>-36350095.390000001</v>
      </c>
      <c r="X630" s="238">
        <v>-36350095.390000001</v>
      </c>
      <c r="Y630" s="238">
        <v>-36350095.390000001</v>
      </c>
      <c r="Z630" s="238"/>
      <c r="AA630" s="238"/>
      <c r="AB630" s="238"/>
      <c r="AC630" s="231">
        <v>-36350095.390000001</v>
      </c>
    </row>
    <row r="631" spans="1:29" ht="15.75" thickBot="1" x14ac:dyDescent="0.3">
      <c r="A631" s="220" t="str">
        <f t="shared" si="9"/>
        <v>500164</v>
      </c>
      <c r="B631" s="239" t="s">
        <v>967</v>
      </c>
      <c r="C631" s="240">
        <v>500164</v>
      </c>
      <c r="D631" s="87"/>
      <c r="E631" s="233">
        <v>-20477331.91</v>
      </c>
      <c r="F631" s="233">
        <v>-26455082.190000001</v>
      </c>
      <c r="G631" s="233">
        <v>-30958937.25</v>
      </c>
      <c r="H631" s="233">
        <v>-35029173.640000001</v>
      </c>
      <c r="I631" s="233">
        <v>-21054260.57</v>
      </c>
      <c r="J631" s="233">
        <v>-21034340.949999999</v>
      </c>
      <c r="K631" s="233">
        <v>-14623727.970000001</v>
      </c>
      <c r="L631" s="233">
        <v>4720802.47</v>
      </c>
      <c r="M631" s="233">
        <v>10240937.34</v>
      </c>
      <c r="N631" s="233">
        <v>7469390.8499999996</v>
      </c>
      <c r="O631" s="233">
        <v>5614621.46</v>
      </c>
      <c r="P631" s="233">
        <v>-15601437.33</v>
      </c>
      <c r="Q631" s="234">
        <v>-22451416.41</v>
      </c>
      <c r="R631" s="234">
        <v>-26481321.940000001</v>
      </c>
      <c r="S631" s="234">
        <v>-35382294.700000003</v>
      </c>
      <c r="T631" s="241">
        <v>-38746374.109999999</v>
      </c>
      <c r="U631" s="241">
        <v>-22508479.359999999</v>
      </c>
      <c r="V631" s="241">
        <v>-16852308.030000001</v>
      </c>
      <c r="W631" s="234">
        <v>-8213545.5199999996</v>
      </c>
      <c r="X631" s="234">
        <v>12544251.74</v>
      </c>
      <c r="Y631" s="234">
        <v>17197227.359999999</v>
      </c>
      <c r="Z631" s="234"/>
      <c r="AA631" s="234"/>
      <c r="AB631" s="234"/>
      <c r="AC631" s="231">
        <v>17197227.359999999</v>
      </c>
    </row>
    <row r="632" spans="1:29" ht="15.75" thickBot="1" x14ac:dyDescent="0.3">
      <c r="A632" s="220" t="str">
        <f t="shared" si="9"/>
        <v>400100</v>
      </c>
      <c r="B632" s="239" t="s">
        <v>1648</v>
      </c>
      <c r="C632" s="240" t="s">
        <v>1649</v>
      </c>
      <c r="D632" s="87" t="s">
        <v>1650</v>
      </c>
      <c r="E632" s="238">
        <v>-69562438.359999999</v>
      </c>
      <c r="F632" s="238">
        <v>-131875026.08</v>
      </c>
      <c r="G632" s="238">
        <v>-191487258.62</v>
      </c>
      <c r="H632" s="238">
        <v>-231298929.03999999</v>
      </c>
      <c r="I632" s="238">
        <v>-257551202.13</v>
      </c>
      <c r="J632" s="238">
        <v>-267059369.53</v>
      </c>
      <c r="K632" s="238">
        <v>-280343366.06999999</v>
      </c>
      <c r="L632" s="238">
        <v>-293274209.01999998</v>
      </c>
      <c r="M632" s="238">
        <v>-306792467.95999998</v>
      </c>
      <c r="N632" s="238">
        <v>-331538581.52999997</v>
      </c>
      <c r="O632" s="238">
        <v>-373335432.54000002</v>
      </c>
      <c r="P632" s="238">
        <v>-437928578.25999999</v>
      </c>
      <c r="Q632" s="238">
        <v>-73697226.280000001</v>
      </c>
      <c r="R632" s="238">
        <v>-135555449.83000001</v>
      </c>
      <c r="S632" s="238">
        <v>-190501304.65000001</v>
      </c>
      <c r="T632" s="238">
        <v>-234896426.5</v>
      </c>
      <c r="U632" s="238">
        <v>-263714677.31999999</v>
      </c>
      <c r="V632" s="238">
        <v>-276292099.79000002</v>
      </c>
      <c r="W632" s="238">
        <v>-292259699.88999999</v>
      </c>
      <c r="X632" s="238">
        <v>-306369669.72000003</v>
      </c>
      <c r="Y632" s="238">
        <v>-320862388.92000002</v>
      </c>
      <c r="Z632" s="238"/>
      <c r="AA632" s="238"/>
      <c r="AB632" s="238"/>
      <c r="AC632" s="231">
        <v>-320862388.92000002</v>
      </c>
    </row>
    <row r="633" spans="1:29" ht="15.75" thickBot="1" x14ac:dyDescent="0.3">
      <c r="A633" s="220" t="str">
        <f t="shared" si="9"/>
        <v>400200</v>
      </c>
      <c r="B633" s="239" t="s">
        <v>1651</v>
      </c>
      <c r="C633" s="240" t="s">
        <v>1652</v>
      </c>
      <c r="D633" s="87" t="s">
        <v>1650</v>
      </c>
      <c r="E633" s="238">
        <v>-32006552.949999999</v>
      </c>
      <c r="F633" s="238">
        <v>-61799243.149999999</v>
      </c>
      <c r="G633" s="238">
        <v>-92196160.439999998</v>
      </c>
      <c r="H633" s="238">
        <v>-111913827.37</v>
      </c>
      <c r="I633" s="238">
        <v>-125582116.15000001</v>
      </c>
      <c r="J633" s="238">
        <v>-130663464.25</v>
      </c>
      <c r="K633" s="238">
        <v>-138904270.75999999</v>
      </c>
      <c r="L633" s="238">
        <v>-146727938.91999999</v>
      </c>
      <c r="M633" s="238">
        <v>-154771599.83000001</v>
      </c>
      <c r="N633" s="238">
        <v>-167026125.43000001</v>
      </c>
      <c r="O633" s="238">
        <v>-186475084.24000001</v>
      </c>
      <c r="P633" s="238">
        <v>-214796449.37</v>
      </c>
      <c r="Q633" s="238">
        <v>-32700123.940000001</v>
      </c>
      <c r="R633" s="238">
        <v>-60519693.68</v>
      </c>
      <c r="S633" s="238">
        <v>-85558156.409999996</v>
      </c>
      <c r="T633" s="241">
        <v>-104089532.92</v>
      </c>
      <c r="U633" s="241">
        <v>-115471732.43000001</v>
      </c>
      <c r="V633" s="241">
        <v>-118862399.84999999</v>
      </c>
      <c r="W633" s="238">
        <v>-126122555.41</v>
      </c>
      <c r="X633" s="238">
        <v>-132912567.26000001</v>
      </c>
      <c r="Y633" s="238">
        <v>-139841522.56999999</v>
      </c>
      <c r="Z633" s="238"/>
      <c r="AA633" s="238"/>
      <c r="AB633" s="238"/>
      <c r="AC633" s="231">
        <v>-139841522.56999999</v>
      </c>
    </row>
    <row r="634" spans="1:29" ht="15.75" thickBot="1" x14ac:dyDescent="0.3">
      <c r="A634" s="220" t="str">
        <f t="shared" si="9"/>
        <v>400300</v>
      </c>
      <c r="B634" s="239" t="s">
        <v>1653</v>
      </c>
      <c r="C634" s="240" t="s">
        <v>1654</v>
      </c>
      <c r="D634" s="87" t="s">
        <v>1650</v>
      </c>
      <c r="E634" s="234">
        <v>-2001310.71</v>
      </c>
      <c r="F634" s="234">
        <v>-4030545.94</v>
      </c>
      <c r="G634" s="234">
        <v>-6117163.6299999999</v>
      </c>
      <c r="H634" s="234">
        <v>-7780501.5300000003</v>
      </c>
      <c r="I634" s="234">
        <v>-9280266.4600000009</v>
      </c>
      <c r="J634" s="234">
        <v>-10015030.51</v>
      </c>
      <c r="K634" s="234">
        <v>-11337150.65</v>
      </c>
      <c r="L634" s="234">
        <v>-12870957.050000001</v>
      </c>
      <c r="M634" s="234">
        <v>-14611697.99</v>
      </c>
      <c r="N634" s="234">
        <v>-16553433.460000001</v>
      </c>
      <c r="O634" s="234">
        <v>-18753063.809999999</v>
      </c>
      <c r="P634" s="234">
        <v>-20843187.489999998</v>
      </c>
      <c r="Q634" s="234">
        <v>-2143136.0499999998</v>
      </c>
      <c r="R634" s="234">
        <v>-4203391.87</v>
      </c>
      <c r="S634" s="234">
        <v>-6177694.7199999997</v>
      </c>
      <c r="T634" s="238">
        <v>-7952692.0599999996</v>
      </c>
      <c r="U634" s="238">
        <v>-9459200.7100000009</v>
      </c>
      <c r="V634" s="238">
        <v>-10145202.630000001</v>
      </c>
      <c r="W634" s="234">
        <v>-11497336.1</v>
      </c>
      <c r="X634" s="234">
        <v>-12807065.01</v>
      </c>
      <c r="Y634" s="234">
        <v>-14287459.640000001</v>
      </c>
      <c r="Z634" s="234"/>
      <c r="AA634" s="234"/>
      <c r="AB634" s="234"/>
      <c r="AC634" s="231">
        <v>-14287459.640000001</v>
      </c>
    </row>
    <row r="635" spans="1:29" ht="15.75" thickBot="1" x14ac:dyDescent="0.3">
      <c r="A635" s="220" t="str">
        <f t="shared" si="9"/>
        <v>400400</v>
      </c>
      <c r="B635" s="239" t="s">
        <v>1655</v>
      </c>
      <c r="C635" s="240" t="s">
        <v>1656</v>
      </c>
      <c r="D635" s="87" t="s">
        <v>1650</v>
      </c>
      <c r="E635" s="238">
        <v>-2024076.24</v>
      </c>
      <c r="F635" s="238">
        <v>-3864024.83</v>
      </c>
      <c r="G635" s="238">
        <v>-5601518.4500000002</v>
      </c>
      <c r="H635" s="238">
        <v>-7170642.8099999996</v>
      </c>
      <c r="I635" s="238">
        <v>-8847521.9800000004</v>
      </c>
      <c r="J635" s="238">
        <v>-10643285.439999999</v>
      </c>
      <c r="K635" s="238">
        <v>-13398686.369999999</v>
      </c>
      <c r="L635" s="238">
        <v>-16142816.199999999</v>
      </c>
      <c r="M635" s="238">
        <v>-11704937.34</v>
      </c>
      <c r="N635" s="238">
        <v>-13245457.57</v>
      </c>
      <c r="O635" s="238">
        <v>-15053941.220000001</v>
      </c>
      <c r="P635" s="238">
        <v>-17033259.210000001</v>
      </c>
      <c r="Q635" s="238">
        <v>-2020876.64</v>
      </c>
      <c r="R635" s="238">
        <v>-4023916.72</v>
      </c>
      <c r="S635" s="238">
        <v>-6054268.7300000004</v>
      </c>
      <c r="T635" s="234">
        <v>-7441574.1200000001</v>
      </c>
      <c r="U635" s="234">
        <v>-8728460.3200000003</v>
      </c>
      <c r="V635" s="234">
        <v>-9134225.6699999999</v>
      </c>
      <c r="W635" s="238">
        <v>-10337736.380000001</v>
      </c>
      <c r="X635" s="238">
        <v>-11580864.640000001</v>
      </c>
      <c r="Y635" s="238">
        <v>-12810335.4</v>
      </c>
      <c r="Z635" s="238"/>
      <c r="AA635" s="238"/>
      <c r="AB635" s="238"/>
      <c r="AC635" s="231">
        <v>-12810335.4</v>
      </c>
    </row>
    <row r="636" spans="1:29" ht="15.75" thickBot="1" x14ac:dyDescent="0.3">
      <c r="A636" s="220" t="str">
        <f t="shared" si="9"/>
        <v>400600</v>
      </c>
      <c r="B636" s="239" t="s">
        <v>1657</v>
      </c>
      <c r="C636" s="240" t="s">
        <v>1658</v>
      </c>
      <c r="D636" s="87" t="s">
        <v>1650</v>
      </c>
      <c r="E636" s="234">
        <v>6479849.9100000001</v>
      </c>
      <c r="F636" s="234">
        <v>5481748.7699999996</v>
      </c>
      <c r="G636" s="234">
        <v>22218301.309999999</v>
      </c>
      <c r="H636" s="234">
        <v>31201633.350000001</v>
      </c>
      <c r="I636" s="234">
        <v>39667525.450000003</v>
      </c>
      <c r="J636" s="234">
        <v>44195443.25</v>
      </c>
      <c r="K636" s="234">
        <v>47115200</v>
      </c>
      <c r="L636" s="234">
        <v>45798656.460000001</v>
      </c>
      <c r="M636" s="234">
        <v>41026706.390000001</v>
      </c>
      <c r="N636" s="234">
        <v>19142319.260000002</v>
      </c>
      <c r="O636" s="234">
        <v>6713128.0999999996</v>
      </c>
      <c r="P636" s="234">
        <v>4665254.21</v>
      </c>
      <c r="Q636" s="234">
        <v>7282634.6799999997</v>
      </c>
      <c r="R636" s="234">
        <v>9636893.0299999993</v>
      </c>
      <c r="S636" s="234">
        <v>14002739.08</v>
      </c>
      <c r="T636" s="238">
        <v>28477262.579999998</v>
      </c>
      <c r="U636" s="238">
        <v>35741434.369999997</v>
      </c>
      <c r="V636" s="238">
        <v>39679841.210000001</v>
      </c>
      <c r="W636" s="234">
        <v>42591683.270000003</v>
      </c>
      <c r="X636" s="234">
        <v>41299666.93</v>
      </c>
      <c r="Y636" s="234">
        <v>40204650.689999998</v>
      </c>
      <c r="Z636" s="234"/>
      <c r="AA636" s="234"/>
      <c r="AB636" s="234"/>
      <c r="AC636" s="231">
        <v>40204650.689999998</v>
      </c>
    </row>
    <row r="637" spans="1:29" ht="15.75" thickBot="1" x14ac:dyDescent="0.3">
      <c r="A637" s="220" t="str">
        <f t="shared" si="9"/>
        <v>401200</v>
      </c>
      <c r="B637" s="239" t="s">
        <v>1651</v>
      </c>
      <c r="C637" s="240" t="s">
        <v>1659</v>
      </c>
      <c r="D637" s="87" t="s">
        <v>1650</v>
      </c>
      <c r="E637" s="234">
        <v>-437780.54</v>
      </c>
      <c r="F637" s="234">
        <v>-899656.5</v>
      </c>
      <c r="G637" s="234">
        <v>-1210660.83</v>
      </c>
      <c r="H637" s="234">
        <v>-1466663.39</v>
      </c>
      <c r="I637" s="234">
        <v>-1682444.34</v>
      </c>
      <c r="J637" s="234">
        <v>-1878867.24</v>
      </c>
      <c r="K637" s="234">
        <v>-2065291.95</v>
      </c>
      <c r="L637" s="234">
        <v>-2249722.73</v>
      </c>
      <c r="M637" s="234">
        <v>-2452804.15</v>
      </c>
      <c r="N637" s="234">
        <v>-2719754.79</v>
      </c>
      <c r="O637" s="234">
        <v>-3019136.83</v>
      </c>
      <c r="P637" s="234">
        <v>-3343479.53</v>
      </c>
      <c r="Q637" s="234">
        <v>-321590.21999999997</v>
      </c>
      <c r="R637" s="234">
        <v>-638787.07999999996</v>
      </c>
      <c r="S637" s="234">
        <v>-941540.02</v>
      </c>
      <c r="T637" s="234">
        <v>-1179459.46</v>
      </c>
      <c r="U637" s="234">
        <v>-1389801.74</v>
      </c>
      <c r="V637" s="234">
        <v>-1582880.29</v>
      </c>
      <c r="W637" s="234">
        <v>-1765871.14</v>
      </c>
      <c r="X637" s="234">
        <v>-1948067.86</v>
      </c>
      <c r="Y637" s="234">
        <v>-2138973.89</v>
      </c>
      <c r="Z637" s="234"/>
      <c r="AA637" s="234"/>
      <c r="AB637" s="234"/>
      <c r="AC637" s="231">
        <v>-2138973.89</v>
      </c>
    </row>
    <row r="638" spans="1:29" ht="15.75" thickBot="1" x14ac:dyDescent="0.3">
      <c r="A638" s="220" t="str">
        <f t="shared" si="9"/>
        <v>401300</v>
      </c>
      <c r="B638" s="239" t="s">
        <v>1653</v>
      </c>
      <c r="C638" s="240" t="s">
        <v>1660</v>
      </c>
      <c r="D638" s="87" t="s">
        <v>1650</v>
      </c>
      <c r="E638" s="238">
        <v>-839987.72</v>
      </c>
      <c r="F638" s="238">
        <v>-1674420.89</v>
      </c>
      <c r="G638" s="238">
        <v>-2496578.4</v>
      </c>
      <c r="H638" s="238">
        <v>-3299038.48</v>
      </c>
      <c r="I638" s="238">
        <v>-4074602.88</v>
      </c>
      <c r="J638" s="238">
        <v>-4824267.88</v>
      </c>
      <c r="K638" s="238">
        <v>-5564502.1399999997</v>
      </c>
      <c r="L638" s="238">
        <v>-6299485.3700000001</v>
      </c>
      <c r="M638" s="238">
        <v>-14253188.689999999</v>
      </c>
      <c r="N638" s="238">
        <v>-16756227.060000001</v>
      </c>
      <c r="O638" s="238">
        <v>-19273151.68</v>
      </c>
      <c r="P638" s="238">
        <v>-21320973.93</v>
      </c>
      <c r="Q638" s="238">
        <v>-2467049.15</v>
      </c>
      <c r="R638" s="238">
        <v>-4922474.12</v>
      </c>
      <c r="S638" s="238">
        <v>-7383609.1600000001</v>
      </c>
      <c r="T638" s="238">
        <v>-9762872.7599999998</v>
      </c>
      <c r="U638" s="238">
        <v>-12123879.060000001</v>
      </c>
      <c r="V638" s="238">
        <v>-14477970.1</v>
      </c>
      <c r="W638" s="238">
        <v>-16814876.300000001</v>
      </c>
      <c r="X638" s="238">
        <v>-19148857.789999999</v>
      </c>
      <c r="Y638" s="238">
        <v>-21470751.960000001</v>
      </c>
      <c r="Z638" s="238"/>
      <c r="AA638" s="238"/>
      <c r="AB638" s="238"/>
      <c r="AC638" s="231">
        <v>-21470751.960000001</v>
      </c>
    </row>
    <row r="639" spans="1:29" ht="15.75" thickBot="1" x14ac:dyDescent="0.3">
      <c r="A639" s="220" t="str">
        <f t="shared" si="9"/>
        <v>401400</v>
      </c>
      <c r="B639" s="239" t="s">
        <v>1661</v>
      </c>
      <c r="C639" s="240" t="s">
        <v>1662</v>
      </c>
      <c r="D639" s="87" t="s">
        <v>1650</v>
      </c>
      <c r="E639" s="234">
        <v>-665958.66</v>
      </c>
      <c r="F639" s="234">
        <v>-1412843.84</v>
      </c>
      <c r="G639" s="234">
        <v>-1981269.93</v>
      </c>
      <c r="H639" s="234">
        <v>-2600657.87</v>
      </c>
      <c r="I639" s="234">
        <v>-3244011.4</v>
      </c>
      <c r="J639" s="234">
        <v>-3851798.68</v>
      </c>
      <c r="K639" s="234">
        <v>-4489279.4400000004</v>
      </c>
      <c r="L639" s="234">
        <v>-5134614.3</v>
      </c>
      <c r="M639" s="234">
        <v>-5797516.7699999996</v>
      </c>
      <c r="N639" s="234">
        <v>-6559664.8700000001</v>
      </c>
      <c r="O639" s="234">
        <v>-7248462.4500000002</v>
      </c>
      <c r="P639" s="234">
        <v>-7911458.5599999996</v>
      </c>
      <c r="Q639" s="234">
        <v>-679477.93</v>
      </c>
      <c r="R639" s="234">
        <v>-1347515.24</v>
      </c>
      <c r="S639" s="234">
        <v>-2052697.32</v>
      </c>
      <c r="T639" s="234">
        <v>-2686683.46</v>
      </c>
      <c r="U639" s="234">
        <v>-3300575.57</v>
      </c>
      <c r="V639" s="234">
        <v>-3918830.57</v>
      </c>
      <c r="W639" s="234">
        <v>-4539903.59</v>
      </c>
      <c r="X639" s="234">
        <v>-5184462.43</v>
      </c>
      <c r="Y639" s="234">
        <v>-5803189.0700000003</v>
      </c>
      <c r="Z639" s="234"/>
      <c r="AA639" s="234"/>
      <c r="AB639" s="234"/>
      <c r="AC639" s="231">
        <v>-5803189.0700000003</v>
      </c>
    </row>
    <row r="640" spans="1:29" ht="15.75" thickBot="1" x14ac:dyDescent="0.3">
      <c r="A640" s="220" t="str">
        <f t="shared" si="9"/>
        <v>401500</v>
      </c>
      <c r="B640" s="239" t="s">
        <v>3310</v>
      </c>
      <c r="C640" s="240" t="s">
        <v>3311</v>
      </c>
      <c r="D640" s="87"/>
      <c r="E640" s="238"/>
      <c r="F640" s="238"/>
      <c r="G640" s="238"/>
      <c r="H640" s="238"/>
      <c r="I640" s="238"/>
      <c r="J640" s="238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8"/>
      <c r="AB640" s="238"/>
      <c r="AC640" s="231"/>
    </row>
    <row r="641" spans="1:29" ht="15.75" thickBot="1" x14ac:dyDescent="0.3">
      <c r="A641" s="220" t="str">
        <f t="shared" si="9"/>
        <v>401700</v>
      </c>
      <c r="B641" s="239" t="s">
        <v>3312</v>
      </c>
      <c r="C641" s="240" t="s">
        <v>3313</v>
      </c>
      <c r="D641" s="87"/>
      <c r="E641" s="234"/>
      <c r="F641" s="234"/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34"/>
      <c r="AB641" s="234"/>
      <c r="AC641" s="231"/>
    </row>
    <row r="642" spans="1:29" ht="15.75" thickBot="1" x14ac:dyDescent="0.3">
      <c r="A642" s="220" t="str">
        <f t="shared" si="9"/>
        <v>401800</v>
      </c>
      <c r="B642" s="239" t="s">
        <v>1663</v>
      </c>
      <c r="C642" s="240" t="s">
        <v>1664</v>
      </c>
      <c r="D642" s="87" t="s">
        <v>1650</v>
      </c>
      <c r="E642" s="238">
        <v>0</v>
      </c>
      <c r="F642" s="238">
        <v>0</v>
      </c>
      <c r="G642" s="238">
        <v>0</v>
      </c>
      <c r="H642" s="238">
        <v>-20690</v>
      </c>
      <c r="I642" s="238">
        <v>-35487</v>
      </c>
      <c r="J642" s="238">
        <v>-40068</v>
      </c>
      <c r="K642" s="238">
        <v>-46596</v>
      </c>
      <c r="L642" s="238">
        <v>-46690</v>
      </c>
      <c r="M642" s="238">
        <v>-50499</v>
      </c>
      <c r="N642" s="238">
        <v>-82009</v>
      </c>
      <c r="O642" s="238">
        <v>-82009</v>
      </c>
      <c r="P642" s="238">
        <v>-100126</v>
      </c>
      <c r="Q642" s="238">
        <v>-972</v>
      </c>
      <c r="R642" s="238">
        <v>-21995</v>
      </c>
      <c r="S642" s="238">
        <v>-22029</v>
      </c>
      <c r="T642" s="238">
        <v>-22294</v>
      </c>
      <c r="U642" s="238">
        <v>-23093</v>
      </c>
      <c r="V642" s="238">
        <v>-23093</v>
      </c>
      <c r="W642" s="238">
        <v>-23726</v>
      </c>
      <c r="X642" s="238">
        <v>-23957</v>
      </c>
      <c r="Y642" s="238">
        <v>-24829</v>
      </c>
      <c r="Z642" s="238"/>
      <c r="AA642" s="238"/>
      <c r="AB642" s="238"/>
      <c r="AC642" s="231">
        <v>-24829</v>
      </c>
    </row>
    <row r="643" spans="1:29" ht="15.75" thickBot="1" x14ac:dyDescent="0.3">
      <c r="A643" s="220" t="str">
        <f t="shared" si="9"/>
        <v>401900</v>
      </c>
      <c r="B643" s="239" t="s">
        <v>1665</v>
      </c>
      <c r="C643" s="240" t="s">
        <v>1666</v>
      </c>
      <c r="D643" s="87" t="s">
        <v>1650</v>
      </c>
      <c r="E643" s="234">
        <v>-14896.74</v>
      </c>
      <c r="F643" s="234">
        <v>-1129220.27</v>
      </c>
      <c r="G643" s="234">
        <v>-1854893.07</v>
      </c>
      <c r="H643" s="234">
        <v>-1881763.55</v>
      </c>
      <c r="I643" s="234">
        <v>-1881763.55</v>
      </c>
      <c r="J643" s="234">
        <v>-1881763.55</v>
      </c>
      <c r="K643" s="234">
        <v>-1881763.55</v>
      </c>
      <c r="L643" s="234">
        <v>-1881763.55</v>
      </c>
      <c r="M643" s="234">
        <v>-1881763.55</v>
      </c>
      <c r="N643" s="234">
        <v>-1956224.55</v>
      </c>
      <c r="O643" s="234">
        <v>-2046642.55</v>
      </c>
      <c r="P643" s="234">
        <v>-2044113.55</v>
      </c>
      <c r="Q643" s="234">
        <v>-22995</v>
      </c>
      <c r="R643" s="234">
        <v>-24049</v>
      </c>
      <c r="S643" s="234">
        <v>-85589</v>
      </c>
      <c r="T643" s="234">
        <v>-85584</v>
      </c>
      <c r="U643" s="234">
        <v>-85589</v>
      </c>
      <c r="V643" s="234">
        <v>-85589</v>
      </c>
      <c r="W643" s="234">
        <v>-85589</v>
      </c>
      <c r="X643" s="234">
        <v>-85589</v>
      </c>
      <c r="Y643" s="234">
        <v>-165414</v>
      </c>
      <c r="Z643" s="234"/>
      <c r="AA643" s="234"/>
      <c r="AB643" s="234"/>
      <c r="AC643" s="231">
        <v>-165414</v>
      </c>
    </row>
    <row r="644" spans="1:29" ht="15.75" thickBot="1" x14ac:dyDescent="0.3">
      <c r="A644" s="220" t="str">
        <f t="shared" si="9"/>
        <v>402000</v>
      </c>
      <c r="B644" s="239" t="s">
        <v>1667</v>
      </c>
      <c r="C644" s="240" t="s">
        <v>1668</v>
      </c>
      <c r="D644" s="87" t="s">
        <v>1650</v>
      </c>
      <c r="E644" s="238">
        <v>6715229.9000000004</v>
      </c>
      <c r="F644" s="238">
        <v>11887068.99</v>
      </c>
      <c r="G644" s="238">
        <v>11967473.65</v>
      </c>
      <c r="H644" s="238">
        <v>16753659.34</v>
      </c>
      <c r="I644" s="238">
        <v>16684614.6</v>
      </c>
      <c r="J644" s="238">
        <v>-1593100.13</v>
      </c>
      <c r="K644" s="238">
        <v>-2571904.8199999998</v>
      </c>
      <c r="L644" s="238">
        <v>-1323083.58</v>
      </c>
      <c r="M644" s="238">
        <v>1526849.45</v>
      </c>
      <c r="N644" s="238">
        <v>12973998.16</v>
      </c>
      <c r="O644" s="238">
        <v>15027865.460000001</v>
      </c>
      <c r="P644" s="238">
        <v>16308438.880000001</v>
      </c>
      <c r="Q644" s="238">
        <v>6480473.4900000002</v>
      </c>
      <c r="R644" s="238">
        <v>10759092.859999999</v>
      </c>
      <c r="S644" s="238">
        <v>11506955.49</v>
      </c>
      <c r="T644" s="238">
        <v>11893107.09</v>
      </c>
      <c r="U644" s="238">
        <v>11052148.970000001</v>
      </c>
      <c r="V644" s="238">
        <v>-3615784.39</v>
      </c>
      <c r="W644" s="238">
        <v>-4517906.5999999996</v>
      </c>
      <c r="X644" s="238">
        <v>-4064780.86</v>
      </c>
      <c r="Y644" s="238">
        <v>-3872456.28</v>
      </c>
      <c r="Z644" s="238"/>
      <c r="AA644" s="238"/>
      <c r="AB644" s="238"/>
      <c r="AC644" s="231">
        <v>-3872456.28</v>
      </c>
    </row>
    <row r="645" spans="1:29" ht="15.75" thickBot="1" x14ac:dyDescent="0.3">
      <c r="A645" s="220" t="str">
        <f t="shared" si="9"/>
        <v>403000</v>
      </c>
      <c r="B645" s="239" t="s">
        <v>1669</v>
      </c>
      <c r="C645" s="240" t="s">
        <v>1670</v>
      </c>
      <c r="D645" s="87" t="s">
        <v>1650</v>
      </c>
      <c r="E645" s="234">
        <v>-375336.87</v>
      </c>
      <c r="F645" s="234">
        <v>-799831.08</v>
      </c>
      <c r="G645" s="234">
        <v>-1226671.6000000001</v>
      </c>
      <c r="H645" s="234">
        <v>-1637434.69</v>
      </c>
      <c r="I645" s="234">
        <v>-1997799.09</v>
      </c>
      <c r="J645" s="234">
        <v>-2271351.08</v>
      </c>
      <c r="K645" s="234">
        <v>-2447798.41</v>
      </c>
      <c r="L645" s="234">
        <v>-2608776.73</v>
      </c>
      <c r="M645" s="234">
        <v>-2759914.39</v>
      </c>
      <c r="N645" s="234">
        <v>-2933779.65</v>
      </c>
      <c r="O645" s="234">
        <v>-3138137.73</v>
      </c>
      <c r="P645" s="234">
        <v>-3463078.27</v>
      </c>
      <c r="Q645" s="234">
        <v>-411982.62</v>
      </c>
      <c r="R645" s="234">
        <v>-881849.98</v>
      </c>
      <c r="S645" s="234">
        <v>-1140347.0900000001</v>
      </c>
      <c r="T645" s="234">
        <v>-1186919.25</v>
      </c>
      <c r="U645" s="234">
        <v>-1222807.3600000001</v>
      </c>
      <c r="V645" s="234">
        <v>-1259913.72</v>
      </c>
      <c r="W645" s="234">
        <v>-1293903.6499999999</v>
      </c>
      <c r="X645" s="234">
        <v>-1328391.19</v>
      </c>
      <c r="Y645" s="234">
        <v>-1359604.83</v>
      </c>
      <c r="Z645" s="234"/>
      <c r="AA645" s="234"/>
      <c r="AB645" s="234"/>
      <c r="AC645" s="231">
        <v>-1359604.83</v>
      </c>
    </row>
    <row r="646" spans="1:29" ht="15.75" thickBot="1" x14ac:dyDescent="0.3">
      <c r="A646" s="220" t="str">
        <f t="shared" si="9"/>
        <v>411000</v>
      </c>
      <c r="B646" s="239" t="s">
        <v>1671</v>
      </c>
      <c r="C646" s="240" t="s">
        <v>1672</v>
      </c>
      <c r="D646" s="87" t="s">
        <v>1650</v>
      </c>
      <c r="E646" s="238">
        <v>-289132.34000000003</v>
      </c>
      <c r="F646" s="238">
        <v>-619510.72</v>
      </c>
      <c r="G646" s="238">
        <v>-4299373.22</v>
      </c>
      <c r="H646" s="238">
        <v>-4696034.5</v>
      </c>
      <c r="I646" s="238">
        <v>-4999841.66</v>
      </c>
      <c r="J646" s="238">
        <v>-5243584.53</v>
      </c>
      <c r="K646" s="238">
        <v>-5580922.0199999996</v>
      </c>
      <c r="L646" s="238">
        <v>-5946727.9800000004</v>
      </c>
      <c r="M646" s="238">
        <v>-6227820.0199999996</v>
      </c>
      <c r="N646" s="238">
        <v>-6564557.9299999997</v>
      </c>
      <c r="O646" s="238">
        <v>-6969073.0199999996</v>
      </c>
      <c r="P646" s="238">
        <v>-7491356.8600000003</v>
      </c>
      <c r="Q646" s="238">
        <v>-584318.21</v>
      </c>
      <c r="R646" s="238">
        <v>-1025893.92</v>
      </c>
      <c r="S646" s="238">
        <v>-1437998.15</v>
      </c>
      <c r="T646" s="238">
        <v>-1823334.44</v>
      </c>
      <c r="U646" s="238">
        <v>-2115654.0299999998</v>
      </c>
      <c r="V646" s="238">
        <v>-2304166.0299999998</v>
      </c>
      <c r="W646" s="238">
        <v>-2459778.46</v>
      </c>
      <c r="X646" s="238">
        <v>-2628939.75</v>
      </c>
      <c r="Y646" s="238">
        <v>-2594131.42</v>
      </c>
      <c r="Z646" s="238"/>
      <c r="AA646" s="238"/>
      <c r="AB646" s="238"/>
      <c r="AC646" s="231">
        <v>-2594131.42</v>
      </c>
    </row>
    <row r="647" spans="1:29" ht="15.75" thickBot="1" x14ac:dyDescent="0.3">
      <c r="A647" s="220" t="str">
        <f t="shared" si="9"/>
        <v>411200</v>
      </c>
      <c r="B647" s="239" t="s">
        <v>1673</v>
      </c>
      <c r="C647" s="240" t="s">
        <v>1674</v>
      </c>
      <c r="D647" s="87" t="s">
        <v>1650</v>
      </c>
      <c r="E647" s="234">
        <v>-528990.36</v>
      </c>
      <c r="F647" s="234">
        <v>-1016677.52</v>
      </c>
      <c r="G647" s="234">
        <v>-1213071.08</v>
      </c>
      <c r="H647" s="234">
        <v>-1421731.49</v>
      </c>
      <c r="I647" s="234">
        <v>-1644674.43</v>
      </c>
      <c r="J647" s="234">
        <v>-1880963.85</v>
      </c>
      <c r="K647" s="234">
        <v>-2140761.9700000002</v>
      </c>
      <c r="L647" s="234">
        <v>-2438869.87</v>
      </c>
      <c r="M647" s="234">
        <v>-2760615.5</v>
      </c>
      <c r="N647" s="234">
        <v>-3097506.79</v>
      </c>
      <c r="O647" s="234">
        <v>-3425432.05</v>
      </c>
      <c r="P647" s="234">
        <v>-3771614.46</v>
      </c>
      <c r="Q647" s="234">
        <v>-233030.36</v>
      </c>
      <c r="R647" s="234">
        <v>-463988.22</v>
      </c>
      <c r="S647" s="234">
        <v>-722556.62</v>
      </c>
      <c r="T647" s="234">
        <v>-971787.34</v>
      </c>
      <c r="U647" s="234">
        <v>-1089118.6000000001</v>
      </c>
      <c r="V647" s="234">
        <v>-1244947.72</v>
      </c>
      <c r="W647" s="234">
        <v>-1406038.55</v>
      </c>
      <c r="X647" s="234">
        <v>-1582451.44</v>
      </c>
      <c r="Y647" s="234">
        <v>-1748483.49</v>
      </c>
      <c r="Z647" s="234"/>
      <c r="AA647" s="234"/>
      <c r="AB647" s="234"/>
      <c r="AC647" s="231">
        <v>-1748483.49</v>
      </c>
    </row>
    <row r="648" spans="1:29" ht="15.75" thickBot="1" x14ac:dyDescent="0.3">
      <c r="A648" s="220" t="str">
        <f t="shared" si="9"/>
        <v>411201</v>
      </c>
      <c r="B648" s="239" t="s">
        <v>1675</v>
      </c>
      <c r="C648" s="240" t="s">
        <v>1676</v>
      </c>
      <c r="D648" s="87" t="s">
        <v>1650</v>
      </c>
      <c r="E648" s="238">
        <v>-35439.360000000001</v>
      </c>
      <c r="F648" s="238">
        <v>-59967.57</v>
      </c>
      <c r="G648" s="238">
        <v>-68592.78</v>
      </c>
      <c r="H648" s="238">
        <v>-84539.09</v>
      </c>
      <c r="I648" s="238">
        <v>-127491.2</v>
      </c>
      <c r="J648" s="238">
        <v>-176053.26</v>
      </c>
      <c r="K648" s="238">
        <v>-228650.05</v>
      </c>
      <c r="L648" s="238">
        <v>-292654.90999999997</v>
      </c>
      <c r="M648" s="238">
        <v>-369873.67</v>
      </c>
      <c r="N648" s="238">
        <v>-459359.08</v>
      </c>
      <c r="O648" s="238">
        <v>-561995.38</v>
      </c>
      <c r="P648" s="238">
        <v>-683845.05</v>
      </c>
      <c r="Q648" s="238">
        <v>17.52</v>
      </c>
      <c r="R648" s="238">
        <v>17.52</v>
      </c>
      <c r="S648" s="238">
        <v>17.52</v>
      </c>
      <c r="T648" s="238">
        <v>17.52</v>
      </c>
      <c r="U648" s="238">
        <v>17.52</v>
      </c>
      <c r="V648" s="238">
        <v>17.52</v>
      </c>
      <c r="W648" s="238">
        <v>17.52</v>
      </c>
      <c r="X648" s="238">
        <v>17.52</v>
      </c>
      <c r="Y648" s="238">
        <v>17.52</v>
      </c>
      <c r="Z648" s="238"/>
      <c r="AA648" s="238"/>
      <c r="AB648" s="238"/>
      <c r="AC648" s="231">
        <v>17.52</v>
      </c>
    </row>
    <row r="649" spans="1:29" ht="15.75" thickBot="1" x14ac:dyDescent="0.3">
      <c r="A649" s="220" t="str">
        <f t="shared" si="9"/>
        <v>413000</v>
      </c>
      <c r="B649" s="239" t="s">
        <v>1677</v>
      </c>
      <c r="C649" s="240" t="s">
        <v>1678</v>
      </c>
      <c r="D649" s="87" t="s">
        <v>1650</v>
      </c>
      <c r="E649" s="234">
        <v>-570437</v>
      </c>
      <c r="F649" s="234">
        <v>-1004571</v>
      </c>
      <c r="G649" s="234">
        <v>-1524461</v>
      </c>
      <c r="H649" s="234">
        <v>-1913177</v>
      </c>
      <c r="I649" s="234">
        <v>-2239180</v>
      </c>
      <c r="J649" s="234">
        <v>-2581503</v>
      </c>
      <c r="K649" s="234">
        <v>-2869442</v>
      </c>
      <c r="L649" s="234">
        <v>-3187136</v>
      </c>
      <c r="M649" s="234">
        <v>-3569817</v>
      </c>
      <c r="N649" s="234">
        <v>-4134281</v>
      </c>
      <c r="O649" s="234">
        <v>-4847372</v>
      </c>
      <c r="P649" s="234">
        <v>-5477675</v>
      </c>
      <c r="Q649" s="234">
        <v>-644001</v>
      </c>
      <c r="R649" s="234">
        <v>-1090529</v>
      </c>
      <c r="S649" s="234">
        <v>-1556457</v>
      </c>
      <c r="T649" s="241">
        <v>-1807335</v>
      </c>
      <c r="U649" s="241">
        <v>-2029542</v>
      </c>
      <c r="V649" s="241">
        <v>-2362495</v>
      </c>
      <c r="W649" s="234">
        <v>-2680879</v>
      </c>
      <c r="X649" s="234">
        <v>-3158276</v>
      </c>
      <c r="Y649" s="234">
        <v>-3547148</v>
      </c>
      <c r="Z649" s="234"/>
      <c r="AA649" s="234"/>
      <c r="AB649" s="234"/>
      <c r="AC649" s="231">
        <v>-3547148</v>
      </c>
    </row>
    <row r="650" spans="1:29" ht="15.75" thickBot="1" x14ac:dyDescent="0.3">
      <c r="A650" s="220" t="str">
        <f t="shared" si="9"/>
        <v>414000</v>
      </c>
      <c r="B650" s="239" t="s">
        <v>1679</v>
      </c>
      <c r="C650" s="240" t="s">
        <v>1680</v>
      </c>
      <c r="D650" s="87" t="s">
        <v>1650</v>
      </c>
      <c r="E650" s="238">
        <v>-79651.649999999994</v>
      </c>
      <c r="F650" s="238">
        <v>-159303.29999999999</v>
      </c>
      <c r="G650" s="238">
        <v>-239707.51</v>
      </c>
      <c r="H650" s="238">
        <v>-318382.7</v>
      </c>
      <c r="I650" s="238">
        <v>-397060.7</v>
      </c>
      <c r="J650" s="238">
        <v>-475738.7</v>
      </c>
      <c r="K650" s="238">
        <v>-554455.38</v>
      </c>
      <c r="L650" s="238">
        <v>-633172.06000000006</v>
      </c>
      <c r="M650" s="238">
        <v>-711888.74</v>
      </c>
      <c r="N650" s="238">
        <v>-784142.98</v>
      </c>
      <c r="O650" s="238">
        <v>-856397.22</v>
      </c>
      <c r="P650" s="238">
        <v>-929151.46</v>
      </c>
      <c r="Q650" s="238">
        <v>-55126.54</v>
      </c>
      <c r="R650" s="238">
        <v>-145820.70000000001</v>
      </c>
      <c r="S650" s="238">
        <v>-217663.25</v>
      </c>
      <c r="T650" s="238">
        <v>-289539.44</v>
      </c>
      <c r="U650" s="238">
        <v>-361297.58</v>
      </c>
      <c r="V650" s="238">
        <v>-429545.72</v>
      </c>
      <c r="W650" s="238">
        <v>-498003.41</v>
      </c>
      <c r="X650" s="238">
        <v>-566461.1</v>
      </c>
      <c r="Y650" s="238">
        <v>-634918.79</v>
      </c>
      <c r="Z650" s="238"/>
      <c r="AA650" s="238"/>
      <c r="AB650" s="238"/>
      <c r="AC650" s="231">
        <v>-634918.79</v>
      </c>
    </row>
    <row r="651" spans="1:29" ht="15.75" thickBot="1" x14ac:dyDescent="0.3">
      <c r="A651" s="220" t="str">
        <f t="shared" si="9"/>
        <v>415000</v>
      </c>
      <c r="B651" s="239" t="s">
        <v>1681</v>
      </c>
      <c r="C651" s="240" t="s">
        <v>1682</v>
      </c>
      <c r="D651" s="87" t="s">
        <v>1650</v>
      </c>
      <c r="E651" s="238">
        <v>-1335640.3999999999</v>
      </c>
      <c r="F651" s="238">
        <v>-5064108.29</v>
      </c>
      <c r="G651" s="238">
        <v>-9714270.0399999991</v>
      </c>
      <c r="H651" s="238">
        <v>-12781445.560000001</v>
      </c>
      <c r="I651" s="238">
        <v>-16150333.949999999</v>
      </c>
      <c r="J651" s="238">
        <v>-18429451.82</v>
      </c>
      <c r="K651" s="238">
        <v>-21168508.91</v>
      </c>
      <c r="L651" s="238">
        <v>-23685475.18</v>
      </c>
      <c r="M651" s="238">
        <v>-26466872.739999998</v>
      </c>
      <c r="N651" s="238">
        <v>-29135539.829999998</v>
      </c>
      <c r="O651" s="238">
        <v>-30894201.300000001</v>
      </c>
      <c r="P651" s="238">
        <v>-32526616.309999999</v>
      </c>
      <c r="Q651" s="238">
        <v>-1635307.46</v>
      </c>
      <c r="R651" s="238">
        <v>-3292342.93</v>
      </c>
      <c r="S651" s="238">
        <v>-4570078.55</v>
      </c>
      <c r="T651" s="241">
        <v>-6719630.3799999999</v>
      </c>
      <c r="U651" s="241">
        <v>-8972159.8300000001</v>
      </c>
      <c r="V651" s="241">
        <v>-11281425.710000001</v>
      </c>
      <c r="W651" s="238">
        <v>-13518466.529999999</v>
      </c>
      <c r="X651" s="238">
        <v>-15794191.43</v>
      </c>
      <c r="Y651" s="238">
        <v>-18161501.27</v>
      </c>
      <c r="Z651" s="238"/>
      <c r="AA651" s="238"/>
      <c r="AB651" s="238"/>
      <c r="AC651" s="231">
        <v>-18161501.27</v>
      </c>
    </row>
    <row r="652" spans="1:29" ht="15.75" thickBot="1" x14ac:dyDescent="0.3">
      <c r="A652" s="220" t="str">
        <f t="shared" si="9"/>
        <v>416000</v>
      </c>
      <c r="B652" s="239" t="s">
        <v>1683</v>
      </c>
      <c r="C652" s="240" t="s">
        <v>1684</v>
      </c>
      <c r="D652" s="87" t="s">
        <v>1650</v>
      </c>
      <c r="E652" s="234">
        <v>-58967.16</v>
      </c>
      <c r="F652" s="234">
        <v>-88550.96</v>
      </c>
      <c r="G652" s="234">
        <v>-156210.56</v>
      </c>
      <c r="H652" s="234">
        <v>-239200.32</v>
      </c>
      <c r="I652" s="234">
        <v>-252239.91</v>
      </c>
      <c r="J652" s="234">
        <v>-288116.94</v>
      </c>
      <c r="K652" s="234">
        <v>-350518.38</v>
      </c>
      <c r="L652" s="234">
        <v>-377670.65</v>
      </c>
      <c r="M652" s="234">
        <v>-520555.99</v>
      </c>
      <c r="N652" s="234">
        <v>-853485.44</v>
      </c>
      <c r="O652" s="234">
        <v>-899673.59999999998</v>
      </c>
      <c r="P652" s="234">
        <v>-1106780.48</v>
      </c>
      <c r="Q652" s="234">
        <v>-122447.71</v>
      </c>
      <c r="R652" s="234">
        <v>-395669.59</v>
      </c>
      <c r="S652" s="234">
        <v>-430633.57</v>
      </c>
      <c r="T652" s="238">
        <v>-572572.56999999995</v>
      </c>
      <c r="U652" s="238">
        <v>-616956.42000000004</v>
      </c>
      <c r="V652" s="238">
        <v>-688246.05</v>
      </c>
      <c r="W652" s="234">
        <v>-729036.3</v>
      </c>
      <c r="X652" s="234">
        <v>-834494.54</v>
      </c>
      <c r="Y652" s="234">
        <v>-898084.52</v>
      </c>
      <c r="Z652" s="234"/>
      <c r="AA652" s="234"/>
      <c r="AB652" s="234"/>
      <c r="AC652" s="231">
        <v>-898084.52</v>
      </c>
    </row>
    <row r="653" spans="1:29" ht="15.75" thickBot="1" x14ac:dyDescent="0.3">
      <c r="A653" s="220" t="str">
        <f t="shared" si="9"/>
        <v>417000</v>
      </c>
      <c r="B653" s="239" t="s">
        <v>3314</v>
      </c>
      <c r="C653" s="240" t="s">
        <v>3315</v>
      </c>
      <c r="D653" s="87"/>
      <c r="E653" s="238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8"/>
      <c r="Q653" s="238"/>
      <c r="R653" s="238"/>
      <c r="S653" s="238"/>
      <c r="T653" s="234"/>
      <c r="U653" s="234"/>
      <c r="V653" s="234"/>
      <c r="W653" s="238"/>
      <c r="X653" s="238"/>
      <c r="Y653" s="238"/>
      <c r="Z653" s="238"/>
      <c r="AA653" s="238"/>
      <c r="AB653" s="238"/>
      <c r="AC653" s="231"/>
    </row>
    <row r="654" spans="1:29" ht="15.75" thickBot="1" x14ac:dyDescent="0.3">
      <c r="A654" s="220" t="str">
        <f t="shared" si="9"/>
        <v>421000</v>
      </c>
      <c r="B654" s="239" t="s">
        <v>1685</v>
      </c>
      <c r="C654" s="240" t="s">
        <v>1686</v>
      </c>
      <c r="D654" s="87" t="s">
        <v>1650</v>
      </c>
      <c r="E654" s="234">
        <v>-184950.48</v>
      </c>
      <c r="F654" s="234">
        <v>-293176.12</v>
      </c>
      <c r="G654" s="234">
        <v>-168275.08</v>
      </c>
      <c r="H654" s="234">
        <v>-157560.53</v>
      </c>
      <c r="I654" s="234">
        <v>357290.79</v>
      </c>
      <c r="J654" s="234">
        <v>278327.84999999998</v>
      </c>
      <c r="K654" s="234">
        <v>126287.2</v>
      </c>
      <c r="L654" s="234">
        <v>-18817.3</v>
      </c>
      <c r="M654" s="234">
        <v>-79172.52</v>
      </c>
      <c r="N654" s="234">
        <v>-164857.32999999999</v>
      </c>
      <c r="O654" s="234">
        <v>-163294.9</v>
      </c>
      <c r="P654" s="234">
        <v>-173272.94</v>
      </c>
      <c r="Q654" s="234">
        <v>54018.58</v>
      </c>
      <c r="R654" s="234">
        <v>100823.82</v>
      </c>
      <c r="S654" s="234">
        <v>176639.27</v>
      </c>
      <c r="T654" s="238">
        <v>258592.39</v>
      </c>
      <c r="U654" s="238">
        <v>201080.72</v>
      </c>
      <c r="V654" s="238">
        <v>106779.64</v>
      </c>
      <c r="W654" s="234">
        <v>-22103.02</v>
      </c>
      <c r="X654" s="234">
        <v>-166562.39000000001</v>
      </c>
      <c r="Y654" s="234">
        <v>-300373.34999999998</v>
      </c>
      <c r="Z654" s="234"/>
      <c r="AA654" s="234"/>
      <c r="AB654" s="234"/>
      <c r="AC654" s="231">
        <v>-300373.34999999998</v>
      </c>
    </row>
    <row r="655" spans="1:29" ht="15.75" thickBot="1" x14ac:dyDescent="0.3">
      <c r="A655" s="220" t="str">
        <f t="shared" ref="A655:A718" si="10">RIGHT(C655,6)</f>
        <v>422000</v>
      </c>
      <c r="B655" s="239" t="s">
        <v>3316</v>
      </c>
      <c r="C655" s="240" t="s">
        <v>3317</v>
      </c>
      <c r="D655" s="87"/>
      <c r="E655" s="234"/>
      <c r="F655" s="234"/>
      <c r="G655" s="234"/>
      <c r="H655" s="234"/>
      <c r="I655" s="234"/>
      <c r="J655" s="234"/>
      <c r="K655" s="234"/>
      <c r="L655" s="234"/>
      <c r="M655" s="234"/>
      <c r="N655" s="234"/>
      <c r="O655" s="234"/>
      <c r="P655" s="234"/>
      <c r="Q655" s="234"/>
      <c r="R655" s="234"/>
      <c r="S655" s="234"/>
      <c r="T655" s="234"/>
      <c r="U655" s="234"/>
      <c r="V655" s="234"/>
      <c r="W655" s="234"/>
      <c r="X655" s="234"/>
      <c r="Y655" s="234"/>
      <c r="Z655" s="234"/>
      <c r="AA655" s="234"/>
      <c r="AB655" s="234"/>
      <c r="AC655" s="231"/>
    </row>
    <row r="656" spans="1:29" ht="15.75" thickBot="1" x14ac:dyDescent="0.3">
      <c r="A656" s="220" t="str">
        <f t="shared" si="10"/>
        <v>450100</v>
      </c>
      <c r="B656" s="239" t="s">
        <v>1648</v>
      </c>
      <c r="C656" s="240" t="s">
        <v>1687</v>
      </c>
      <c r="D656" s="87" t="s">
        <v>1650</v>
      </c>
      <c r="E656" s="238">
        <v>0</v>
      </c>
      <c r="F656" s="238">
        <v>0</v>
      </c>
      <c r="G656" s="238">
        <v>0</v>
      </c>
      <c r="H656" s="238">
        <v>0</v>
      </c>
      <c r="I656" s="238">
        <v>0</v>
      </c>
      <c r="J656" s="238">
        <v>0</v>
      </c>
      <c r="K656" s="238">
        <v>0</v>
      </c>
      <c r="L656" s="238">
        <v>0</v>
      </c>
      <c r="M656" s="238">
        <v>0</v>
      </c>
      <c r="N656" s="238">
        <v>0</v>
      </c>
      <c r="O656" s="238">
        <v>0</v>
      </c>
      <c r="P656" s="238">
        <v>0</v>
      </c>
      <c r="Q656" s="238">
        <v>0</v>
      </c>
      <c r="R656" s="238">
        <v>0</v>
      </c>
      <c r="S656" s="238">
        <v>0</v>
      </c>
      <c r="T656" s="238">
        <v>0</v>
      </c>
      <c r="U656" s="238">
        <v>0</v>
      </c>
      <c r="V656" s="238">
        <v>0</v>
      </c>
      <c r="W656" s="238">
        <v>0</v>
      </c>
      <c r="X656" s="238">
        <v>0</v>
      </c>
      <c r="Y656" s="238">
        <v>0</v>
      </c>
      <c r="Z656" s="238"/>
      <c r="AA656" s="238"/>
      <c r="AB656" s="238"/>
      <c r="AC656" s="231">
        <v>0</v>
      </c>
    </row>
    <row r="657" spans="1:29" ht="15.75" thickBot="1" x14ac:dyDescent="0.3">
      <c r="A657" s="220" t="str">
        <f t="shared" si="10"/>
        <v>450200</v>
      </c>
      <c r="B657" s="239" t="s">
        <v>1651</v>
      </c>
      <c r="C657" s="240" t="s">
        <v>1688</v>
      </c>
      <c r="D657" s="87" t="s">
        <v>1650</v>
      </c>
      <c r="E657" s="234">
        <v>0</v>
      </c>
      <c r="F657" s="234">
        <v>0</v>
      </c>
      <c r="G657" s="234">
        <v>0</v>
      </c>
      <c r="H657" s="234">
        <v>0</v>
      </c>
      <c r="I657" s="234">
        <v>0</v>
      </c>
      <c r="J657" s="234">
        <v>0</v>
      </c>
      <c r="K657" s="234">
        <v>0</v>
      </c>
      <c r="L657" s="234">
        <v>0</v>
      </c>
      <c r="M657" s="234">
        <v>0</v>
      </c>
      <c r="N657" s="234">
        <v>0</v>
      </c>
      <c r="O657" s="234">
        <v>0</v>
      </c>
      <c r="P657" s="234">
        <v>0</v>
      </c>
      <c r="Q657" s="234">
        <v>0</v>
      </c>
      <c r="R657" s="234">
        <v>0</v>
      </c>
      <c r="S657" s="234">
        <v>0</v>
      </c>
      <c r="T657" s="234">
        <v>0</v>
      </c>
      <c r="U657" s="234">
        <v>0</v>
      </c>
      <c r="V657" s="234">
        <v>0</v>
      </c>
      <c r="W657" s="234">
        <v>0</v>
      </c>
      <c r="X657" s="234">
        <v>0</v>
      </c>
      <c r="Y657" s="234">
        <v>0</v>
      </c>
      <c r="Z657" s="234"/>
      <c r="AA657" s="234"/>
      <c r="AB657" s="234"/>
      <c r="AC657" s="231">
        <v>0</v>
      </c>
    </row>
    <row r="658" spans="1:29" ht="15.75" thickBot="1" x14ac:dyDescent="0.3">
      <c r="A658" s="220" t="str">
        <f t="shared" si="10"/>
        <v>450300</v>
      </c>
      <c r="B658" s="239" t="s">
        <v>1689</v>
      </c>
      <c r="C658" s="240" t="s">
        <v>1690</v>
      </c>
      <c r="D658" s="87" t="s">
        <v>1650</v>
      </c>
      <c r="E658" s="238">
        <v>0</v>
      </c>
      <c r="F658" s="238">
        <v>0</v>
      </c>
      <c r="G658" s="238">
        <v>0</v>
      </c>
      <c r="H658" s="238">
        <v>0</v>
      </c>
      <c r="I658" s="238">
        <v>0</v>
      </c>
      <c r="J658" s="238">
        <v>0</v>
      </c>
      <c r="K658" s="238">
        <v>0</v>
      </c>
      <c r="L658" s="238">
        <v>0</v>
      </c>
      <c r="M658" s="238">
        <v>0</v>
      </c>
      <c r="N658" s="238">
        <v>0</v>
      </c>
      <c r="O658" s="238">
        <v>0</v>
      </c>
      <c r="P658" s="238">
        <v>0</v>
      </c>
      <c r="Q658" s="238">
        <v>0</v>
      </c>
      <c r="R658" s="238">
        <v>0</v>
      </c>
      <c r="S658" s="238">
        <v>0</v>
      </c>
      <c r="T658" s="238">
        <v>0</v>
      </c>
      <c r="U658" s="238">
        <v>0</v>
      </c>
      <c r="V658" s="238">
        <v>0</v>
      </c>
      <c r="W658" s="238">
        <v>0</v>
      </c>
      <c r="X658" s="238">
        <v>0</v>
      </c>
      <c r="Y658" s="238">
        <v>0</v>
      </c>
      <c r="Z658" s="238"/>
      <c r="AA658" s="238"/>
      <c r="AB658" s="238"/>
      <c r="AC658" s="231">
        <v>0</v>
      </c>
    </row>
    <row r="659" spans="1:29" ht="15.75" thickBot="1" x14ac:dyDescent="0.3">
      <c r="A659" s="220" t="str">
        <f t="shared" si="10"/>
        <v>450400</v>
      </c>
      <c r="B659" s="239" t="s">
        <v>1691</v>
      </c>
      <c r="C659" s="240" t="s">
        <v>1692</v>
      </c>
      <c r="D659" s="87" t="s">
        <v>1650</v>
      </c>
      <c r="E659" s="234">
        <v>0</v>
      </c>
      <c r="F659" s="234">
        <v>0</v>
      </c>
      <c r="G659" s="234">
        <v>0</v>
      </c>
      <c r="H659" s="234">
        <v>0</v>
      </c>
      <c r="I659" s="234">
        <v>0</v>
      </c>
      <c r="J659" s="234">
        <v>0</v>
      </c>
      <c r="K659" s="234">
        <v>0</v>
      </c>
      <c r="L659" s="234">
        <v>0</v>
      </c>
      <c r="M659" s="234">
        <v>0</v>
      </c>
      <c r="N659" s="234">
        <v>0</v>
      </c>
      <c r="O659" s="234">
        <v>0</v>
      </c>
      <c r="P659" s="234">
        <v>0</v>
      </c>
      <c r="Q659" s="234">
        <v>0</v>
      </c>
      <c r="R659" s="234">
        <v>0</v>
      </c>
      <c r="S659" s="234">
        <v>0</v>
      </c>
      <c r="T659" s="234">
        <v>0</v>
      </c>
      <c r="U659" s="234">
        <v>0</v>
      </c>
      <c r="V659" s="234">
        <v>0</v>
      </c>
      <c r="W659" s="234">
        <v>0</v>
      </c>
      <c r="X659" s="234">
        <v>0</v>
      </c>
      <c r="Y659" s="234">
        <v>0</v>
      </c>
      <c r="Z659" s="234"/>
      <c r="AA659" s="234"/>
      <c r="AB659" s="234"/>
      <c r="AC659" s="231">
        <v>0</v>
      </c>
    </row>
    <row r="660" spans="1:29" ht="15.75" thickBot="1" x14ac:dyDescent="0.3">
      <c r="A660" s="220" t="str">
        <f t="shared" si="10"/>
        <v>460100</v>
      </c>
      <c r="B660" s="239" t="s">
        <v>1648</v>
      </c>
      <c r="C660" s="240" t="s">
        <v>1693</v>
      </c>
      <c r="D660" s="87" t="s">
        <v>1650</v>
      </c>
      <c r="E660" s="238">
        <v>0</v>
      </c>
      <c r="F660" s="238">
        <v>0</v>
      </c>
      <c r="G660" s="238">
        <v>0</v>
      </c>
      <c r="H660" s="238">
        <v>0</v>
      </c>
      <c r="I660" s="238">
        <v>0</v>
      </c>
      <c r="J660" s="238">
        <v>0</v>
      </c>
      <c r="K660" s="238">
        <v>0</v>
      </c>
      <c r="L660" s="238">
        <v>0</v>
      </c>
      <c r="M660" s="238">
        <v>0</v>
      </c>
      <c r="N660" s="238">
        <v>0</v>
      </c>
      <c r="O660" s="238">
        <v>0</v>
      </c>
      <c r="P660" s="238">
        <v>0</v>
      </c>
      <c r="Q660" s="238">
        <v>0</v>
      </c>
      <c r="R660" s="238">
        <v>0</v>
      </c>
      <c r="S660" s="238">
        <v>0</v>
      </c>
      <c r="T660" s="238">
        <v>0</v>
      </c>
      <c r="U660" s="238">
        <v>0</v>
      </c>
      <c r="V660" s="238">
        <v>0</v>
      </c>
      <c r="W660" s="238">
        <v>0</v>
      </c>
      <c r="X660" s="238">
        <v>0</v>
      </c>
      <c r="Y660" s="238">
        <v>0</v>
      </c>
      <c r="Z660" s="238"/>
      <c r="AA660" s="238"/>
      <c r="AB660" s="238"/>
      <c r="AC660" s="231">
        <v>0</v>
      </c>
    </row>
    <row r="661" spans="1:29" ht="15.75" thickBot="1" x14ac:dyDescent="0.3">
      <c r="A661" s="220" t="str">
        <f t="shared" si="10"/>
        <v>460200</v>
      </c>
      <c r="B661" s="239" t="s">
        <v>1651</v>
      </c>
      <c r="C661" s="240" t="s">
        <v>1694</v>
      </c>
      <c r="D661" s="87" t="s">
        <v>1650</v>
      </c>
      <c r="E661" s="234">
        <v>0</v>
      </c>
      <c r="F661" s="234">
        <v>0</v>
      </c>
      <c r="G661" s="234">
        <v>0</v>
      </c>
      <c r="H661" s="234">
        <v>0</v>
      </c>
      <c r="I661" s="234">
        <v>0</v>
      </c>
      <c r="J661" s="234">
        <v>0</v>
      </c>
      <c r="K661" s="234">
        <v>0</v>
      </c>
      <c r="L661" s="234">
        <v>0</v>
      </c>
      <c r="M661" s="234">
        <v>0</v>
      </c>
      <c r="N661" s="234">
        <v>0</v>
      </c>
      <c r="O661" s="234">
        <v>0</v>
      </c>
      <c r="P661" s="234">
        <v>0</v>
      </c>
      <c r="Q661" s="234">
        <v>0</v>
      </c>
      <c r="R661" s="234">
        <v>0</v>
      </c>
      <c r="S661" s="234">
        <v>0</v>
      </c>
      <c r="T661" s="234">
        <v>0</v>
      </c>
      <c r="U661" s="234">
        <v>0</v>
      </c>
      <c r="V661" s="234">
        <v>0</v>
      </c>
      <c r="W661" s="234">
        <v>0</v>
      </c>
      <c r="X661" s="234">
        <v>0</v>
      </c>
      <c r="Y661" s="234">
        <v>0</v>
      </c>
      <c r="Z661" s="234"/>
      <c r="AA661" s="234"/>
      <c r="AB661" s="234"/>
      <c r="AC661" s="231">
        <v>0</v>
      </c>
    </row>
    <row r="662" spans="1:29" ht="15.75" thickBot="1" x14ac:dyDescent="0.3">
      <c r="A662" s="220" t="str">
        <f t="shared" si="10"/>
        <v>460300</v>
      </c>
      <c r="B662" s="239" t="s">
        <v>1689</v>
      </c>
      <c r="C662" s="240" t="s">
        <v>1695</v>
      </c>
      <c r="D662" s="87" t="s">
        <v>1650</v>
      </c>
      <c r="E662" s="238">
        <v>0</v>
      </c>
      <c r="F662" s="238">
        <v>0</v>
      </c>
      <c r="G662" s="238">
        <v>0</v>
      </c>
      <c r="H662" s="238">
        <v>0</v>
      </c>
      <c r="I662" s="238">
        <v>0</v>
      </c>
      <c r="J662" s="238">
        <v>0</v>
      </c>
      <c r="K662" s="238">
        <v>0</v>
      </c>
      <c r="L662" s="238">
        <v>0</v>
      </c>
      <c r="M662" s="238">
        <v>0</v>
      </c>
      <c r="N662" s="238">
        <v>0</v>
      </c>
      <c r="O662" s="238">
        <v>0</v>
      </c>
      <c r="P662" s="238">
        <v>0</v>
      </c>
      <c r="Q662" s="238">
        <v>0</v>
      </c>
      <c r="R662" s="238">
        <v>0</v>
      </c>
      <c r="S662" s="238">
        <v>0</v>
      </c>
      <c r="T662" s="238">
        <v>0</v>
      </c>
      <c r="U662" s="238">
        <v>0</v>
      </c>
      <c r="V662" s="238">
        <v>0</v>
      </c>
      <c r="W662" s="238">
        <v>0</v>
      </c>
      <c r="X662" s="238">
        <v>0</v>
      </c>
      <c r="Y662" s="238">
        <v>0</v>
      </c>
      <c r="Z662" s="238"/>
      <c r="AA662" s="238"/>
      <c r="AB662" s="238"/>
      <c r="AC662" s="231">
        <v>0</v>
      </c>
    </row>
    <row r="663" spans="1:29" ht="15.75" thickBot="1" x14ac:dyDescent="0.3">
      <c r="A663" s="220" t="str">
        <f t="shared" si="10"/>
        <v>460400</v>
      </c>
      <c r="B663" s="239" t="s">
        <v>1691</v>
      </c>
      <c r="C663" s="240" t="s">
        <v>1696</v>
      </c>
      <c r="D663" s="87" t="s">
        <v>1650</v>
      </c>
      <c r="E663" s="234">
        <v>0</v>
      </c>
      <c r="F663" s="234">
        <v>0</v>
      </c>
      <c r="G663" s="234">
        <v>0</v>
      </c>
      <c r="H663" s="234">
        <v>0</v>
      </c>
      <c r="I663" s="234">
        <v>0</v>
      </c>
      <c r="J663" s="234">
        <v>0</v>
      </c>
      <c r="K663" s="234">
        <v>0</v>
      </c>
      <c r="L663" s="234">
        <v>0</v>
      </c>
      <c r="M663" s="234">
        <v>0</v>
      </c>
      <c r="N663" s="234">
        <v>0</v>
      </c>
      <c r="O663" s="234">
        <v>0</v>
      </c>
      <c r="P663" s="234">
        <v>0</v>
      </c>
      <c r="Q663" s="234">
        <v>0</v>
      </c>
      <c r="R663" s="234">
        <v>0</v>
      </c>
      <c r="S663" s="234">
        <v>0</v>
      </c>
      <c r="T663" s="234">
        <v>0</v>
      </c>
      <c r="U663" s="234">
        <v>0</v>
      </c>
      <c r="V663" s="234">
        <v>0</v>
      </c>
      <c r="W663" s="234">
        <v>0</v>
      </c>
      <c r="X663" s="234">
        <v>0</v>
      </c>
      <c r="Y663" s="234">
        <v>0</v>
      </c>
      <c r="Z663" s="234"/>
      <c r="AA663" s="234"/>
      <c r="AB663" s="234"/>
      <c r="AC663" s="231">
        <v>0</v>
      </c>
    </row>
    <row r="664" spans="1:29" ht="15.75" thickBot="1" x14ac:dyDescent="0.3">
      <c r="A664" s="220" t="str">
        <f t="shared" si="10"/>
        <v>461200</v>
      </c>
      <c r="B664" s="239" t="s">
        <v>1651</v>
      </c>
      <c r="C664" s="240" t="s">
        <v>1697</v>
      </c>
      <c r="D664" s="87" t="s">
        <v>1650</v>
      </c>
      <c r="E664" s="238">
        <v>0</v>
      </c>
      <c r="F664" s="238">
        <v>0</v>
      </c>
      <c r="G664" s="238">
        <v>0</v>
      </c>
      <c r="H664" s="238">
        <v>0</v>
      </c>
      <c r="I664" s="238">
        <v>0</v>
      </c>
      <c r="J664" s="238">
        <v>0</v>
      </c>
      <c r="K664" s="238">
        <v>0</v>
      </c>
      <c r="L664" s="238">
        <v>0</v>
      </c>
      <c r="M664" s="238">
        <v>0</v>
      </c>
      <c r="N664" s="238">
        <v>0</v>
      </c>
      <c r="O664" s="238">
        <v>0</v>
      </c>
      <c r="P664" s="238">
        <v>0</v>
      </c>
      <c r="Q664" s="238">
        <v>0</v>
      </c>
      <c r="R664" s="238">
        <v>0</v>
      </c>
      <c r="S664" s="238">
        <v>0</v>
      </c>
      <c r="T664" s="238">
        <v>0</v>
      </c>
      <c r="U664" s="238">
        <v>0</v>
      </c>
      <c r="V664" s="238">
        <v>0</v>
      </c>
      <c r="W664" s="238">
        <v>0</v>
      </c>
      <c r="X664" s="238">
        <v>0</v>
      </c>
      <c r="Y664" s="238">
        <v>0</v>
      </c>
      <c r="Z664" s="238"/>
      <c r="AA664" s="238"/>
      <c r="AB664" s="238"/>
      <c r="AC664" s="231">
        <v>0</v>
      </c>
    </row>
    <row r="665" spans="1:29" ht="15.75" thickBot="1" x14ac:dyDescent="0.3">
      <c r="A665" s="220" t="str">
        <f t="shared" si="10"/>
        <v>461300</v>
      </c>
      <c r="B665" s="239" t="s">
        <v>1689</v>
      </c>
      <c r="C665" s="240" t="s">
        <v>1698</v>
      </c>
      <c r="D665" s="87" t="s">
        <v>1650</v>
      </c>
      <c r="E665" s="234">
        <v>0</v>
      </c>
      <c r="F665" s="234">
        <v>0</v>
      </c>
      <c r="G665" s="234">
        <v>0</v>
      </c>
      <c r="H665" s="234">
        <v>0</v>
      </c>
      <c r="I665" s="234">
        <v>0</v>
      </c>
      <c r="J665" s="234">
        <v>0</v>
      </c>
      <c r="K665" s="234">
        <v>0</v>
      </c>
      <c r="L665" s="234">
        <v>0</v>
      </c>
      <c r="M665" s="234">
        <v>0</v>
      </c>
      <c r="N665" s="234">
        <v>0</v>
      </c>
      <c r="O665" s="234">
        <v>0</v>
      </c>
      <c r="P665" s="234">
        <v>0</v>
      </c>
      <c r="Q665" s="234">
        <v>0</v>
      </c>
      <c r="R665" s="234">
        <v>0</v>
      </c>
      <c r="S665" s="234">
        <v>0</v>
      </c>
      <c r="T665" s="234">
        <v>0</v>
      </c>
      <c r="U665" s="234">
        <v>0</v>
      </c>
      <c r="V665" s="234">
        <v>0</v>
      </c>
      <c r="W665" s="234">
        <v>0</v>
      </c>
      <c r="X665" s="234">
        <v>0</v>
      </c>
      <c r="Y665" s="234">
        <v>0</v>
      </c>
      <c r="Z665" s="234"/>
      <c r="AA665" s="234"/>
      <c r="AB665" s="234"/>
      <c r="AC665" s="231">
        <v>0</v>
      </c>
    </row>
    <row r="666" spans="1:29" ht="15.75" thickBot="1" x14ac:dyDescent="0.3">
      <c r="A666" s="220" t="str">
        <f t="shared" si="10"/>
        <v>461400</v>
      </c>
      <c r="B666" s="239" t="s">
        <v>1691</v>
      </c>
      <c r="C666" s="240" t="s">
        <v>1699</v>
      </c>
      <c r="D666" s="87" t="s">
        <v>1650</v>
      </c>
      <c r="E666" s="238">
        <v>0</v>
      </c>
      <c r="F666" s="238">
        <v>0</v>
      </c>
      <c r="G666" s="238">
        <v>0</v>
      </c>
      <c r="H666" s="238">
        <v>0</v>
      </c>
      <c r="I666" s="238">
        <v>0</v>
      </c>
      <c r="J666" s="238">
        <v>0</v>
      </c>
      <c r="K666" s="238">
        <v>0</v>
      </c>
      <c r="L666" s="238">
        <v>0</v>
      </c>
      <c r="M666" s="238">
        <v>0</v>
      </c>
      <c r="N666" s="238">
        <v>0</v>
      </c>
      <c r="O666" s="238">
        <v>0</v>
      </c>
      <c r="P666" s="238">
        <v>0</v>
      </c>
      <c r="Q666" s="238">
        <v>0</v>
      </c>
      <c r="R666" s="238">
        <v>0</v>
      </c>
      <c r="S666" s="238">
        <v>0</v>
      </c>
      <c r="T666" s="238">
        <v>0</v>
      </c>
      <c r="U666" s="238">
        <v>0</v>
      </c>
      <c r="V666" s="238">
        <v>0</v>
      </c>
      <c r="W666" s="238">
        <v>0</v>
      </c>
      <c r="X666" s="238">
        <v>0</v>
      </c>
      <c r="Y666" s="238">
        <v>0</v>
      </c>
      <c r="Z666" s="238"/>
      <c r="AA666" s="238"/>
      <c r="AB666" s="238"/>
      <c r="AC666" s="231">
        <v>0</v>
      </c>
    </row>
    <row r="667" spans="1:29" ht="15.75" thickBot="1" x14ac:dyDescent="0.3">
      <c r="A667" s="220" t="str">
        <f t="shared" si="10"/>
        <v>499999</v>
      </c>
      <c r="B667" s="239" t="s">
        <v>2761</v>
      </c>
      <c r="C667" s="240" t="s">
        <v>2762</v>
      </c>
      <c r="D667" s="87" t="s">
        <v>4</v>
      </c>
      <c r="E667" s="234">
        <v>0</v>
      </c>
      <c r="F667" s="234">
        <v>0</v>
      </c>
      <c r="G667" s="234">
        <v>0</v>
      </c>
      <c r="H667" s="234">
        <v>0</v>
      </c>
      <c r="I667" s="234">
        <v>0</v>
      </c>
      <c r="J667" s="234">
        <v>0</v>
      </c>
      <c r="K667" s="234">
        <v>0</v>
      </c>
      <c r="L667" s="234">
        <v>0</v>
      </c>
      <c r="M667" s="234">
        <v>0</v>
      </c>
      <c r="N667" s="234">
        <v>0</v>
      </c>
      <c r="O667" s="234">
        <v>0</v>
      </c>
      <c r="P667" s="234">
        <v>0</v>
      </c>
      <c r="Q667" s="234"/>
      <c r="R667" s="234"/>
      <c r="S667" s="234"/>
      <c r="T667" s="241"/>
      <c r="U667" s="241"/>
      <c r="V667" s="241"/>
      <c r="W667" s="234"/>
      <c r="X667" s="234"/>
      <c r="Y667" s="234"/>
      <c r="Z667" s="234"/>
      <c r="AA667" s="234"/>
      <c r="AB667" s="234"/>
      <c r="AC667" s="231"/>
    </row>
    <row r="668" spans="1:29" ht="15.75" thickBot="1" x14ac:dyDescent="0.3">
      <c r="A668" s="220" t="str">
        <f t="shared" si="10"/>
        <v>500100</v>
      </c>
      <c r="B668" s="239" t="s">
        <v>1700</v>
      </c>
      <c r="C668" s="240" t="s">
        <v>1701</v>
      </c>
      <c r="D668" s="87" t="s">
        <v>1650</v>
      </c>
      <c r="E668" s="238">
        <v>4181565.54</v>
      </c>
      <c r="F668" s="238">
        <v>8616326.3800000008</v>
      </c>
      <c r="G668" s="238">
        <v>12983321.24</v>
      </c>
      <c r="H668" s="238">
        <v>17340842.879999999</v>
      </c>
      <c r="I668" s="238">
        <v>21460179.07</v>
      </c>
      <c r="J668" s="238">
        <v>25770792.84</v>
      </c>
      <c r="K668" s="238">
        <v>29744954.27</v>
      </c>
      <c r="L668" s="238">
        <v>34137223.990000002</v>
      </c>
      <c r="M668" s="238">
        <v>38245059.75</v>
      </c>
      <c r="N668" s="238">
        <v>42681068.469999999</v>
      </c>
      <c r="O668" s="238">
        <v>46621124.210000001</v>
      </c>
      <c r="P668" s="238">
        <v>50495920.32</v>
      </c>
      <c r="Q668" s="238">
        <v>4339655.43</v>
      </c>
      <c r="R668" s="238">
        <v>8974868.1799999997</v>
      </c>
      <c r="S668" s="238">
        <v>13860677.439999999</v>
      </c>
      <c r="T668" s="238">
        <v>18883836.949999999</v>
      </c>
      <c r="U668" s="238">
        <v>23630430.190000001</v>
      </c>
      <c r="V668" s="238">
        <v>28456011.629999999</v>
      </c>
      <c r="W668" s="238">
        <v>32855165.27</v>
      </c>
      <c r="X668" s="238">
        <v>37273807.630000003</v>
      </c>
      <c r="Y668" s="238">
        <v>41665343.789999999</v>
      </c>
      <c r="Z668" s="238"/>
      <c r="AA668" s="238"/>
      <c r="AB668" s="238"/>
      <c r="AC668" s="231">
        <v>41665343.789999999</v>
      </c>
    </row>
    <row r="669" spans="1:29" ht="15.75" thickBot="1" x14ac:dyDescent="0.3">
      <c r="A669" s="220" t="str">
        <f t="shared" si="10"/>
        <v>500106</v>
      </c>
      <c r="B669" s="239" t="s">
        <v>1702</v>
      </c>
      <c r="C669" s="240" t="s">
        <v>1703</v>
      </c>
      <c r="D669" s="87" t="s">
        <v>1650</v>
      </c>
      <c r="E669" s="238">
        <v>673.15</v>
      </c>
      <c r="F669" s="238">
        <v>2923.71</v>
      </c>
      <c r="G669" s="238">
        <v>3092.73</v>
      </c>
      <c r="H669" s="238">
        <v>4413.42</v>
      </c>
      <c r="I669" s="238">
        <v>4217.66</v>
      </c>
      <c r="J669" s="238">
        <v>4217.66</v>
      </c>
      <c r="K669" s="238">
        <v>4606.3900000000003</v>
      </c>
      <c r="L669" s="238">
        <v>5136.38</v>
      </c>
      <c r="M669" s="238">
        <v>5504.78</v>
      </c>
      <c r="N669" s="238">
        <v>6018</v>
      </c>
      <c r="O669" s="238">
        <v>6018</v>
      </c>
      <c r="P669" s="238">
        <v>7788.62</v>
      </c>
      <c r="Q669" s="238">
        <v>111.87</v>
      </c>
      <c r="R669" s="238">
        <v>1964.37</v>
      </c>
      <c r="S669" s="238">
        <v>3145.81</v>
      </c>
      <c r="T669" s="241">
        <v>5738.23</v>
      </c>
      <c r="U669" s="241">
        <v>9635.4699999999993</v>
      </c>
      <c r="V669" s="241">
        <v>11248.54</v>
      </c>
      <c r="W669" s="238">
        <v>12443.95</v>
      </c>
      <c r="X669" s="238">
        <v>13063.23</v>
      </c>
      <c r="Y669" s="238">
        <v>13221.66</v>
      </c>
      <c r="Z669" s="238"/>
      <c r="AA669" s="238"/>
      <c r="AB669" s="238"/>
      <c r="AC669" s="231">
        <v>13221.66</v>
      </c>
    </row>
    <row r="670" spans="1:29" ht="15.75" thickBot="1" x14ac:dyDescent="0.3">
      <c r="A670" s="220" t="str">
        <f t="shared" si="10"/>
        <v>500200</v>
      </c>
      <c r="B670" s="239" t="s">
        <v>2954</v>
      </c>
      <c r="C670" s="240" t="s">
        <v>2955</v>
      </c>
      <c r="D670" s="87" t="s">
        <v>1650</v>
      </c>
      <c r="E670" s="234"/>
      <c r="F670" s="234"/>
      <c r="G670" s="234"/>
      <c r="H670" s="234"/>
      <c r="I670" s="234"/>
      <c r="J670" s="234"/>
      <c r="K670" s="234"/>
      <c r="L670" s="234"/>
      <c r="M670" s="234"/>
      <c r="N670" s="234">
        <v>0</v>
      </c>
      <c r="O670" s="234">
        <v>0</v>
      </c>
      <c r="P670" s="234">
        <v>0</v>
      </c>
      <c r="Q670" s="234"/>
      <c r="R670" s="234"/>
      <c r="S670" s="234"/>
      <c r="T670" s="238"/>
      <c r="U670" s="238"/>
      <c r="V670" s="238"/>
      <c r="W670" s="234"/>
      <c r="X670" s="234"/>
      <c r="Y670" s="234"/>
      <c r="Z670" s="234"/>
      <c r="AA670" s="234"/>
      <c r="AB670" s="234"/>
      <c r="AC670" s="231"/>
    </row>
    <row r="671" spans="1:29" ht="15.75" thickBot="1" x14ac:dyDescent="0.3">
      <c r="A671" s="220" t="str">
        <f t="shared" si="10"/>
        <v>500201</v>
      </c>
      <c r="B671" s="239" t="s">
        <v>3318</v>
      </c>
      <c r="C671" s="240" t="s">
        <v>3319</v>
      </c>
      <c r="D671" s="87"/>
      <c r="E671" s="238"/>
      <c r="F671" s="238"/>
      <c r="G671" s="238"/>
      <c r="H671" s="238"/>
      <c r="I671" s="238"/>
      <c r="J671" s="238"/>
      <c r="K671" s="238"/>
      <c r="L671" s="238"/>
      <c r="M671" s="238"/>
      <c r="N671" s="238"/>
      <c r="O671" s="238"/>
      <c r="P671" s="238"/>
      <c r="Q671" s="238"/>
      <c r="R671" s="238"/>
      <c r="S671" s="238"/>
      <c r="T671" s="234"/>
      <c r="U671" s="234"/>
      <c r="V671" s="234"/>
      <c r="W671" s="238"/>
      <c r="X671" s="238"/>
      <c r="Y671" s="238"/>
      <c r="Z671" s="238"/>
      <c r="AA671" s="238"/>
      <c r="AB671" s="238"/>
      <c r="AC671" s="231"/>
    </row>
    <row r="672" spans="1:29" ht="15.75" thickBot="1" x14ac:dyDescent="0.3">
      <c r="A672" s="220" t="str">
        <f t="shared" si="10"/>
        <v>500205</v>
      </c>
      <c r="B672" s="239" t="s">
        <v>3320</v>
      </c>
      <c r="C672" s="240" t="s">
        <v>3321</v>
      </c>
      <c r="D672" s="87"/>
      <c r="E672" s="234"/>
      <c r="F672" s="234"/>
      <c r="G672" s="234"/>
      <c r="H672" s="234"/>
      <c r="I672" s="234"/>
      <c r="J672" s="234"/>
      <c r="K672" s="234"/>
      <c r="L672" s="234"/>
      <c r="M672" s="234"/>
      <c r="N672" s="234"/>
      <c r="O672" s="234"/>
      <c r="P672" s="234"/>
      <c r="Q672" s="234"/>
      <c r="R672" s="234"/>
      <c r="S672" s="234"/>
      <c r="T672" s="238"/>
      <c r="U672" s="238"/>
      <c r="V672" s="238"/>
      <c r="W672" s="234"/>
      <c r="X672" s="234"/>
      <c r="Y672" s="234"/>
      <c r="Z672" s="234"/>
      <c r="AA672" s="234"/>
      <c r="AB672" s="234"/>
      <c r="AC672" s="231"/>
    </row>
    <row r="673" spans="1:29" ht="15.75" thickBot="1" x14ac:dyDescent="0.3">
      <c r="A673" s="220" t="str">
        <f t="shared" si="10"/>
        <v>500206</v>
      </c>
      <c r="B673" s="239" t="s">
        <v>3322</v>
      </c>
      <c r="C673" s="240" t="s">
        <v>3323</v>
      </c>
      <c r="D673" s="87"/>
      <c r="E673" s="234"/>
      <c r="F673" s="234"/>
      <c r="G673" s="234"/>
      <c r="H673" s="234"/>
      <c r="I673" s="234"/>
      <c r="J673" s="234"/>
      <c r="K673" s="234"/>
      <c r="L673" s="234"/>
      <c r="M673" s="234"/>
      <c r="N673" s="234"/>
      <c r="O673" s="234"/>
      <c r="P673" s="234"/>
      <c r="Q673" s="234"/>
      <c r="R673" s="234"/>
      <c r="S673" s="234"/>
      <c r="T673" s="234"/>
      <c r="U673" s="234"/>
      <c r="V673" s="234"/>
      <c r="W673" s="234"/>
      <c r="X673" s="234"/>
      <c r="Y673" s="234"/>
      <c r="Z673" s="234"/>
      <c r="AA673" s="234"/>
      <c r="AB673" s="234"/>
      <c r="AC673" s="231"/>
    </row>
    <row r="674" spans="1:29" ht="15.75" thickBot="1" x14ac:dyDescent="0.3">
      <c r="A674" s="220" t="str">
        <f t="shared" si="10"/>
        <v>500300</v>
      </c>
      <c r="B674" s="239" t="s">
        <v>1704</v>
      </c>
      <c r="C674" s="240" t="s">
        <v>1705</v>
      </c>
      <c r="D674" s="87" t="s">
        <v>1650</v>
      </c>
      <c r="E674" s="238">
        <v>0</v>
      </c>
      <c r="F674" s="238">
        <v>567</v>
      </c>
      <c r="G674" s="238">
        <v>-95392.25</v>
      </c>
      <c r="H674" s="238">
        <v>-26041.02</v>
      </c>
      <c r="I674" s="238">
        <v>-47502.8</v>
      </c>
      <c r="J674" s="238">
        <v>-47502.8</v>
      </c>
      <c r="K674" s="238">
        <v>-47502.8</v>
      </c>
      <c r="L674" s="238">
        <v>-47502.8</v>
      </c>
      <c r="M674" s="238">
        <v>-47502.8</v>
      </c>
      <c r="N674" s="238">
        <v>-47502.8</v>
      </c>
      <c r="O674" s="238">
        <v>-47502.8</v>
      </c>
      <c r="P674" s="238">
        <v>-47502.8</v>
      </c>
      <c r="Q674" s="238">
        <v>0</v>
      </c>
      <c r="R674" s="238">
        <v>0</v>
      </c>
      <c r="S674" s="238">
        <v>0</v>
      </c>
      <c r="T674" s="238">
        <v>0</v>
      </c>
      <c r="U674" s="238">
        <v>0</v>
      </c>
      <c r="V674" s="238">
        <v>0</v>
      </c>
      <c r="W674" s="238">
        <v>0</v>
      </c>
      <c r="X674" s="238">
        <v>0</v>
      </c>
      <c r="Y674" s="238">
        <v>0</v>
      </c>
      <c r="Z674" s="238"/>
      <c r="AA674" s="238"/>
      <c r="AB674" s="238"/>
      <c r="AC674" s="231">
        <v>0</v>
      </c>
    </row>
    <row r="675" spans="1:29" ht="15.75" thickBot="1" x14ac:dyDescent="0.3">
      <c r="A675" s="220" t="str">
        <f t="shared" si="10"/>
        <v>500301</v>
      </c>
      <c r="B675" s="239" t="s">
        <v>1706</v>
      </c>
      <c r="C675" s="240" t="s">
        <v>1707</v>
      </c>
      <c r="D675" s="87" t="s">
        <v>1650</v>
      </c>
      <c r="E675" s="234">
        <v>94642.95</v>
      </c>
      <c r="F675" s="234">
        <v>203348.08</v>
      </c>
      <c r="G675" s="234">
        <v>332766.5</v>
      </c>
      <c r="H675" s="234">
        <v>410365.07</v>
      </c>
      <c r="I675" s="234">
        <v>520807.93</v>
      </c>
      <c r="J675" s="234">
        <v>600945.47</v>
      </c>
      <c r="K675" s="234">
        <v>691877.1</v>
      </c>
      <c r="L675" s="234">
        <v>749969.27</v>
      </c>
      <c r="M675" s="234">
        <v>852794.17</v>
      </c>
      <c r="N675" s="234">
        <v>923390.68</v>
      </c>
      <c r="O675" s="234">
        <v>1050484.5</v>
      </c>
      <c r="P675" s="234">
        <v>1175973.42</v>
      </c>
      <c r="Q675" s="234">
        <v>82920.17</v>
      </c>
      <c r="R675" s="234">
        <v>178308.48000000001</v>
      </c>
      <c r="S675" s="234">
        <v>258666.44</v>
      </c>
      <c r="T675" s="234">
        <v>327022.53999999998</v>
      </c>
      <c r="U675" s="234">
        <v>452266.25</v>
      </c>
      <c r="V675" s="234">
        <v>516353.1</v>
      </c>
      <c r="W675" s="234">
        <v>618668.80000000005</v>
      </c>
      <c r="X675" s="234">
        <v>730980.86</v>
      </c>
      <c r="Y675" s="234">
        <v>904745.76</v>
      </c>
      <c r="Z675" s="234"/>
      <c r="AA675" s="234"/>
      <c r="AB675" s="234"/>
      <c r="AC675" s="231">
        <v>904745.76</v>
      </c>
    </row>
    <row r="676" spans="1:29" ht="15.75" thickBot="1" x14ac:dyDescent="0.3">
      <c r="A676" s="220" t="str">
        <f t="shared" si="10"/>
        <v>500302</v>
      </c>
      <c r="B676" s="239" t="s">
        <v>3324</v>
      </c>
      <c r="C676" s="240" t="s">
        <v>3325</v>
      </c>
      <c r="D676" s="87"/>
      <c r="E676" s="238"/>
      <c r="F676" s="238"/>
      <c r="G676" s="238"/>
      <c r="H676" s="238"/>
      <c r="I676" s="238"/>
      <c r="J676" s="238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1"/>
    </row>
    <row r="677" spans="1:29" ht="15.75" thickBot="1" x14ac:dyDescent="0.3">
      <c r="A677" s="220" t="str">
        <f t="shared" si="10"/>
        <v>500303</v>
      </c>
      <c r="B677" s="239" t="s">
        <v>3326</v>
      </c>
      <c r="C677" s="240" t="s">
        <v>3327</v>
      </c>
      <c r="D677" s="87"/>
      <c r="E677" s="234"/>
      <c r="F677" s="234"/>
      <c r="G677" s="234"/>
      <c r="H677" s="234"/>
      <c r="I677" s="234"/>
      <c r="J677" s="234"/>
      <c r="K677" s="234"/>
      <c r="L677" s="234"/>
      <c r="M677" s="234"/>
      <c r="N677" s="234"/>
      <c r="O677" s="234"/>
      <c r="P677" s="234"/>
      <c r="Q677" s="234"/>
      <c r="R677" s="234"/>
      <c r="S677" s="234"/>
      <c r="T677" s="234"/>
      <c r="U677" s="234"/>
      <c r="V677" s="234"/>
      <c r="W677" s="234"/>
      <c r="X677" s="234"/>
      <c r="Y677" s="234"/>
      <c r="Z677" s="234"/>
      <c r="AA677" s="234"/>
      <c r="AB677" s="234"/>
      <c r="AC677" s="231"/>
    </row>
    <row r="678" spans="1:29" ht="15.75" thickBot="1" x14ac:dyDescent="0.3">
      <c r="A678" s="220" t="str">
        <f t="shared" si="10"/>
        <v>500304</v>
      </c>
      <c r="B678" s="239" t="s">
        <v>3328</v>
      </c>
      <c r="C678" s="240" t="s">
        <v>3329</v>
      </c>
      <c r="D678" s="87"/>
      <c r="E678" s="238"/>
      <c r="F678" s="238"/>
      <c r="G678" s="238"/>
      <c r="H678" s="238"/>
      <c r="I678" s="238"/>
      <c r="J678" s="238"/>
      <c r="K678" s="238"/>
      <c r="L678" s="238"/>
      <c r="M678" s="238"/>
      <c r="N678" s="238"/>
      <c r="O678" s="238"/>
      <c r="P678" s="238"/>
      <c r="Q678" s="238"/>
      <c r="R678" s="238"/>
      <c r="S678" s="238"/>
      <c r="T678" s="238"/>
      <c r="U678" s="238"/>
      <c r="V678" s="238"/>
      <c r="W678" s="238"/>
      <c r="X678" s="238"/>
      <c r="Y678" s="238"/>
      <c r="Z678" s="238"/>
      <c r="AA678" s="238"/>
      <c r="AB678" s="238"/>
      <c r="AC678" s="231"/>
    </row>
    <row r="679" spans="1:29" ht="15.75" thickBot="1" x14ac:dyDescent="0.3">
      <c r="A679" s="220" t="str">
        <f t="shared" si="10"/>
        <v>500305</v>
      </c>
      <c r="B679" s="239" t="s">
        <v>1708</v>
      </c>
      <c r="C679" s="240" t="s">
        <v>1709</v>
      </c>
      <c r="D679" s="87" t="s">
        <v>1650</v>
      </c>
      <c r="E679" s="234">
        <v>3309868.84</v>
      </c>
      <c r="F679" s="234">
        <v>6365274.3899999997</v>
      </c>
      <c r="G679" s="234">
        <v>9658785.0299999993</v>
      </c>
      <c r="H679" s="234">
        <v>12954188.460000001</v>
      </c>
      <c r="I679" s="234">
        <v>16507976.48</v>
      </c>
      <c r="J679" s="234">
        <v>19262928.34</v>
      </c>
      <c r="K679" s="234">
        <v>22391674.059999999</v>
      </c>
      <c r="L679" s="234">
        <v>25526945.32</v>
      </c>
      <c r="M679" s="234">
        <v>28398314.5</v>
      </c>
      <c r="N679" s="234">
        <v>31879090.350000001</v>
      </c>
      <c r="O679" s="234">
        <v>34759712.439999998</v>
      </c>
      <c r="P679" s="234">
        <v>37820087.390000001</v>
      </c>
      <c r="Q679" s="234">
        <v>3560978.68</v>
      </c>
      <c r="R679" s="234">
        <v>6814114.0300000003</v>
      </c>
      <c r="S679" s="234">
        <v>10430336.09</v>
      </c>
      <c r="T679" s="234">
        <v>14120562.35</v>
      </c>
      <c r="U679" s="234">
        <v>17366597.25</v>
      </c>
      <c r="V679" s="234">
        <v>20879705.120000001</v>
      </c>
      <c r="W679" s="234">
        <v>24243960.609999999</v>
      </c>
      <c r="X679" s="234">
        <v>27447284</v>
      </c>
      <c r="Y679" s="234">
        <v>30667416.800000001</v>
      </c>
      <c r="Z679" s="234"/>
      <c r="AA679" s="234"/>
      <c r="AB679" s="234"/>
      <c r="AC679" s="231">
        <v>30667416.800000001</v>
      </c>
    </row>
    <row r="680" spans="1:29" ht="15.75" thickBot="1" x14ac:dyDescent="0.3">
      <c r="A680" s="220" t="str">
        <f t="shared" si="10"/>
        <v>500306</v>
      </c>
      <c r="B680" s="239" t="s">
        <v>1710</v>
      </c>
      <c r="C680" s="240" t="s">
        <v>1711</v>
      </c>
      <c r="D680" s="87" t="s">
        <v>1650</v>
      </c>
      <c r="E680" s="238">
        <v>350067.67</v>
      </c>
      <c r="F680" s="238">
        <v>648126.18000000005</v>
      </c>
      <c r="G680" s="238">
        <v>1052852.29</v>
      </c>
      <c r="H680" s="238">
        <v>1403707.44</v>
      </c>
      <c r="I680" s="238">
        <v>1853986.84</v>
      </c>
      <c r="J680" s="238">
        <v>2180723.04</v>
      </c>
      <c r="K680" s="238">
        <v>2526478.29</v>
      </c>
      <c r="L680" s="238">
        <v>2842628.06</v>
      </c>
      <c r="M680" s="238">
        <v>3120631.08</v>
      </c>
      <c r="N680" s="238">
        <v>3511517.61</v>
      </c>
      <c r="O680" s="238">
        <v>3822952.15</v>
      </c>
      <c r="P680" s="238">
        <v>4196227.53</v>
      </c>
      <c r="Q680" s="238">
        <v>345724.44</v>
      </c>
      <c r="R680" s="238">
        <v>690053.2</v>
      </c>
      <c r="S680" s="238">
        <v>1047178.12</v>
      </c>
      <c r="T680" s="238">
        <v>1368642.25</v>
      </c>
      <c r="U680" s="238">
        <v>1705699.62</v>
      </c>
      <c r="V680" s="238">
        <v>2043460.31</v>
      </c>
      <c r="W680" s="238">
        <v>2348390.7799999998</v>
      </c>
      <c r="X680" s="238">
        <v>2686211.23</v>
      </c>
      <c r="Y680" s="238">
        <v>3061950.81</v>
      </c>
      <c r="Z680" s="238"/>
      <c r="AA680" s="238"/>
      <c r="AB680" s="238"/>
      <c r="AC680" s="231">
        <v>3061950.81</v>
      </c>
    </row>
    <row r="681" spans="1:29" ht="15.75" thickBot="1" x14ac:dyDescent="0.3">
      <c r="A681" s="220" t="str">
        <f t="shared" si="10"/>
        <v>500307</v>
      </c>
      <c r="B681" s="239" t="s">
        <v>2763</v>
      </c>
      <c r="C681" s="240" t="s">
        <v>2764</v>
      </c>
      <c r="D681" s="87" t="s">
        <v>1650</v>
      </c>
      <c r="E681" s="234">
        <v>167005.82</v>
      </c>
      <c r="F681" s="234">
        <v>209998.15</v>
      </c>
      <c r="G681" s="234">
        <v>255527.96</v>
      </c>
      <c r="H681" s="234">
        <v>300715.26</v>
      </c>
      <c r="I681" s="234">
        <v>348558.8</v>
      </c>
      <c r="J681" s="234">
        <v>391331.3</v>
      </c>
      <c r="K681" s="234">
        <v>442996</v>
      </c>
      <c r="L681" s="234">
        <v>490594.88</v>
      </c>
      <c r="M681" s="234">
        <v>538418.56999999995</v>
      </c>
      <c r="N681" s="234">
        <v>583217.44999999995</v>
      </c>
      <c r="O681" s="234">
        <v>629957.5</v>
      </c>
      <c r="P681" s="234">
        <v>681897.65</v>
      </c>
      <c r="Q681" s="234">
        <v>169774.85</v>
      </c>
      <c r="R681" s="234">
        <v>213158.85</v>
      </c>
      <c r="S681" s="234">
        <v>263531.84999999998</v>
      </c>
      <c r="T681" s="234">
        <v>319266.84999999998</v>
      </c>
      <c r="U681" s="234">
        <v>378780.85</v>
      </c>
      <c r="V681" s="234">
        <v>434185.53</v>
      </c>
      <c r="W681" s="234">
        <v>495158.07</v>
      </c>
      <c r="X681" s="234">
        <v>556066.35</v>
      </c>
      <c r="Y681" s="234">
        <v>620393.67000000004</v>
      </c>
      <c r="Z681" s="234"/>
      <c r="AA681" s="234"/>
      <c r="AB681" s="234"/>
      <c r="AC681" s="231">
        <v>620393.67000000004</v>
      </c>
    </row>
    <row r="682" spans="1:29" ht="15.75" thickBot="1" x14ac:dyDescent="0.3">
      <c r="A682" s="220" t="str">
        <f t="shared" si="10"/>
        <v>500308</v>
      </c>
      <c r="B682" s="239" t="s">
        <v>3330</v>
      </c>
      <c r="C682" s="240" t="s">
        <v>3331</v>
      </c>
      <c r="D682" s="87"/>
      <c r="E682" s="238"/>
      <c r="F682" s="238"/>
      <c r="G682" s="238"/>
      <c r="H682" s="238"/>
      <c r="I682" s="238"/>
      <c r="J682" s="238"/>
      <c r="K682" s="238"/>
      <c r="L682" s="238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8"/>
      <c r="AB682" s="238"/>
      <c r="AC682" s="231"/>
    </row>
    <row r="683" spans="1:29" ht="15.75" thickBot="1" x14ac:dyDescent="0.3">
      <c r="A683" s="220" t="str">
        <f t="shared" si="10"/>
        <v>500380</v>
      </c>
      <c r="B683" s="239" t="s">
        <v>3332</v>
      </c>
      <c r="C683" s="240" t="s">
        <v>3333</v>
      </c>
      <c r="D683" s="87"/>
      <c r="E683" s="234"/>
      <c r="F683" s="234"/>
      <c r="G683" s="234"/>
      <c r="H683" s="234"/>
      <c r="I683" s="234"/>
      <c r="J683" s="234"/>
      <c r="K683" s="234"/>
      <c r="L683" s="234"/>
      <c r="M683" s="234"/>
      <c r="N683" s="234"/>
      <c r="O683" s="234"/>
      <c r="P683" s="234"/>
      <c r="Q683" s="234"/>
      <c r="R683" s="234"/>
      <c r="S683" s="234"/>
      <c r="T683" s="234"/>
      <c r="U683" s="234"/>
      <c r="V683" s="234"/>
      <c r="W683" s="234"/>
      <c r="X683" s="234"/>
      <c r="Y683" s="234"/>
      <c r="Z683" s="234"/>
      <c r="AA683" s="234"/>
      <c r="AB683" s="234"/>
      <c r="AC683" s="231"/>
    </row>
    <row r="684" spans="1:29" ht="15.75" thickBot="1" x14ac:dyDescent="0.3">
      <c r="A684" s="220" t="str">
        <f t="shared" si="10"/>
        <v>500400</v>
      </c>
      <c r="B684" s="239" t="s">
        <v>1712</v>
      </c>
      <c r="C684" s="240" t="s">
        <v>1713</v>
      </c>
      <c r="D684" s="87" t="s">
        <v>1650</v>
      </c>
      <c r="E684" s="238">
        <v>13567.17</v>
      </c>
      <c r="F684" s="238">
        <v>25598.62</v>
      </c>
      <c r="G684" s="238">
        <v>37601.65</v>
      </c>
      <c r="H684" s="238">
        <v>52079.6</v>
      </c>
      <c r="I684" s="238">
        <v>66821.38</v>
      </c>
      <c r="J684" s="238">
        <v>77227.95</v>
      </c>
      <c r="K684" s="238">
        <v>88558.14</v>
      </c>
      <c r="L684" s="238">
        <v>98921.96</v>
      </c>
      <c r="M684" s="238">
        <v>109418.64</v>
      </c>
      <c r="N684" s="238">
        <v>120761.52</v>
      </c>
      <c r="O684" s="238">
        <v>131131.28</v>
      </c>
      <c r="P684" s="238">
        <v>141064.12</v>
      </c>
      <c r="Q684" s="238">
        <v>11257.88</v>
      </c>
      <c r="R684" s="238">
        <v>22169.51</v>
      </c>
      <c r="S684" s="238">
        <v>33891.040000000001</v>
      </c>
      <c r="T684" s="238">
        <v>45711.29</v>
      </c>
      <c r="U684" s="238">
        <v>56885.45</v>
      </c>
      <c r="V684" s="238">
        <v>66679.86</v>
      </c>
      <c r="W684" s="238">
        <v>79006.600000000006</v>
      </c>
      <c r="X684" s="238">
        <v>91633.26</v>
      </c>
      <c r="Y684" s="238">
        <v>103548.67</v>
      </c>
      <c r="Z684" s="238"/>
      <c r="AA684" s="238"/>
      <c r="AB684" s="238"/>
      <c r="AC684" s="231">
        <v>103548.67</v>
      </c>
    </row>
    <row r="685" spans="1:29" ht="15.75" thickBot="1" x14ac:dyDescent="0.3">
      <c r="A685" s="220" t="str">
        <f t="shared" si="10"/>
        <v>500500</v>
      </c>
      <c r="B685" s="239" t="s">
        <v>1714</v>
      </c>
      <c r="C685" s="240" t="s">
        <v>1715</v>
      </c>
      <c r="D685" s="87" t="s">
        <v>1650</v>
      </c>
      <c r="E685" s="234">
        <v>-91737.09</v>
      </c>
      <c r="F685" s="234">
        <v>-66661.570000000007</v>
      </c>
      <c r="G685" s="234">
        <v>6924530.3300000001</v>
      </c>
      <c r="H685" s="234">
        <v>6963684.2199999997</v>
      </c>
      <c r="I685" s="234">
        <v>6995846.9199999999</v>
      </c>
      <c r="J685" s="234">
        <v>6890885.0899999999</v>
      </c>
      <c r="K685" s="234">
        <v>6934049.25</v>
      </c>
      <c r="L685" s="234">
        <v>6990433.0599999996</v>
      </c>
      <c r="M685" s="234">
        <v>7823304.8899999997</v>
      </c>
      <c r="N685" s="234">
        <v>7876529.2400000002</v>
      </c>
      <c r="O685" s="234">
        <v>7927635.1900000004</v>
      </c>
      <c r="P685" s="234">
        <v>14365539.560000001</v>
      </c>
      <c r="Q685" s="234">
        <v>-82920.84</v>
      </c>
      <c r="R685" s="234">
        <v>-27535.55</v>
      </c>
      <c r="S685" s="234">
        <v>7900322.75</v>
      </c>
      <c r="T685" s="241">
        <v>7940390.1100000003</v>
      </c>
      <c r="U685" s="241">
        <v>8004813.1200000001</v>
      </c>
      <c r="V685" s="241">
        <v>7314944.9800000004</v>
      </c>
      <c r="W685" s="234">
        <v>7347432.4199999999</v>
      </c>
      <c r="X685" s="234">
        <v>7405258.46</v>
      </c>
      <c r="Y685" s="234">
        <v>7299892.0599999996</v>
      </c>
      <c r="Z685" s="234"/>
      <c r="AA685" s="234"/>
      <c r="AB685" s="234"/>
      <c r="AC685" s="231">
        <v>7299892.0599999996</v>
      </c>
    </row>
    <row r="686" spans="1:29" ht="15.75" thickBot="1" x14ac:dyDescent="0.3">
      <c r="A686" s="220" t="str">
        <f t="shared" si="10"/>
        <v>500600</v>
      </c>
      <c r="B686" s="239" t="s">
        <v>3334</v>
      </c>
      <c r="C686" s="240" t="s">
        <v>3335</v>
      </c>
      <c r="D686" s="87"/>
      <c r="E686" s="238"/>
      <c r="F686" s="238"/>
      <c r="G686" s="238"/>
      <c r="H686" s="238"/>
      <c r="I686" s="238"/>
      <c r="J686" s="238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8"/>
      <c r="AB686" s="238"/>
      <c r="AC686" s="231"/>
    </row>
    <row r="687" spans="1:29" ht="15.75" thickBot="1" x14ac:dyDescent="0.3">
      <c r="A687" s="220" t="str">
        <f t="shared" si="10"/>
        <v>500700</v>
      </c>
      <c r="B687" s="239" t="s">
        <v>1716</v>
      </c>
      <c r="C687" s="240" t="s">
        <v>1717</v>
      </c>
      <c r="D687" s="87" t="s">
        <v>1650</v>
      </c>
      <c r="E687" s="238">
        <v>0</v>
      </c>
      <c r="F687" s="238">
        <v>0</v>
      </c>
      <c r="G687" s="238">
        <v>203429.69</v>
      </c>
      <c r="H687" s="238">
        <v>203429.69</v>
      </c>
      <c r="I687" s="238">
        <v>203429.69</v>
      </c>
      <c r="J687" s="238">
        <v>279048.56</v>
      </c>
      <c r="K687" s="238">
        <v>279048.56</v>
      </c>
      <c r="L687" s="238">
        <v>279048.56</v>
      </c>
      <c r="M687" s="238">
        <v>976211</v>
      </c>
      <c r="N687" s="238">
        <v>976211</v>
      </c>
      <c r="O687" s="238">
        <v>976211</v>
      </c>
      <c r="P687" s="238">
        <v>1279060.96</v>
      </c>
      <c r="Q687" s="238">
        <v>0</v>
      </c>
      <c r="R687" s="238">
        <v>0</v>
      </c>
      <c r="S687" s="238">
        <v>116308.01</v>
      </c>
      <c r="T687" s="241">
        <v>116308.01</v>
      </c>
      <c r="U687" s="241">
        <v>116308.01</v>
      </c>
      <c r="V687" s="241">
        <v>116308.01</v>
      </c>
      <c r="W687" s="238">
        <v>116308.01</v>
      </c>
      <c r="X687" s="238">
        <v>125060.99</v>
      </c>
      <c r="Y687" s="238">
        <v>125060.99</v>
      </c>
      <c r="Z687" s="238"/>
      <c r="AA687" s="238"/>
      <c r="AB687" s="238"/>
      <c r="AC687" s="231">
        <v>125060.99</v>
      </c>
    </row>
    <row r="688" spans="1:29" ht="15.75" thickBot="1" x14ac:dyDescent="0.3">
      <c r="A688" s="220" t="str">
        <f t="shared" si="10"/>
        <v>500800</v>
      </c>
      <c r="B688" s="239" t="s">
        <v>1718</v>
      </c>
      <c r="C688" s="240" t="s">
        <v>1719</v>
      </c>
      <c r="D688" s="87" t="s">
        <v>1650</v>
      </c>
      <c r="E688" s="234">
        <v>29619.09</v>
      </c>
      <c r="F688" s="234">
        <v>59589.46</v>
      </c>
      <c r="G688" s="234">
        <v>83878.009999999995</v>
      </c>
      <c r="H688" s="234">
        <v>112474.14</v>
      </c>
      <c r="I688" s="234">
        <v>140422.92000000001</v>
      </c>
      <c r="J688" s="234">
        <v>156823.91</v>
      </c>
      <c r="K688" s="234">
        <v>176787.53</v>
      </c>
      <c r="L688" s="234">
        <v>197012.35</v>
      </c>
      <c r="M688" s="234">
        <v>214676.6</v>
      </c>
      <c r="N688" s="234">
        <v>239377.35</v>
      </c>
      <c r="O688" s="234">
        <v>263787.26</v>
      </c>
      <c r="P688" s="234">
        <v>273718.26</v>
      </c>
      <c r="Q688" s="234">
        <v>27453.58</v>
      </c>
      <c r="R688" s="234">
        <v>50404.13</v>
      </c>
      <c r="S688" s="234">
        <v>68242.929999999993</v>
      </c>
      <c r="T688" s="238">
        <v>85318.77</v>
      </c>
      <c r="U688" s="238">
        <v>101289.69</v>
      </c>
      <c r="V688" s="238">
        <v>116576.7</v>
      </c>
      <c r="W688" s="234">
        <v>132437.09</v>
      </c>
      <c r="X688" s="234">
        <v>148793.38</v>
      </c>
      <c r="Y688" s="234">
        <v>158154.63</v>
      </c>
      <c r="Z688" s="234"/>
      <c r="AA688" s="234"/>
      <c r="AB688" s="234"/>
      <c r="AC688" s="231">
        <v>158154.63</v>
      </c>
    </row>
    <row r="689" spans="1:29" ht="15.75" thickBot="1" x14ac:dyDescent="0.3">
      <c r="A689" s="220" t="str">
        <f t="shared" si="10"/>
        <v>500900</v>
      </c>
      <c r="B689" s="239" t="s">
        <v>1720</v>
      </c>
      <c r="C689" s="240" t="s">
        <v>1721</v>
      </c>
      <c r="D689" s="87" t="s">
        <v>1650</v>
      </c>
      <c r="E689" s="238">
        <v>1167012.06</v>
      </c>
      <c r="F689" s="238">
        <v>2219864.7999999998</v>
      </c>
      <c r="G689" s="238">
        <v>3357275.23</v>
      </c>
      <c r="H689" s="238">
        <v>4485395.8499999996</v>
      </c>
      <c r="I689" s="238">
        <v>5646034.9000000004</v>
      </c>
      <c r="J689" s="238">
        <v>6722978.4000000004</v>
      </c>
      <c r="K689" s="238">
        <v>7876106.2199999997</v>
      </c>
      <c r="L689" s="238">
        <v>9003156.1899999995</v>
      </c>
      <c r="M689" s="238">
        <v>10101840.65</v>
      </c>
      <c r="N689" s="238">
        <v>11264855.300000001</v>
      </c>
      <c r="O689" s="238">
        <v>12389208.67</v>
      </c>
      <c r="P689" s="238">
        <v>13609946.74</v>
      </c>
      <c r="Q689" s="238">
        <v>1206524.56</v>
      </c>
      <c r="R689" s="238">
        <v>2339818.96</v>
      </c>
      <c r="S689" s="238">
        <v>3552412.11</v>
      </c>
      <c r="T689" s="234">
        <v>4770169.26</v>
      </c>
      <c r="U689" s="234">
        <v>5960268.04</v>
      </c>
      <c r="V689" s="234">
        <v>7171082.6200000001</v>
      </c>
      <c r="W689" s="238">
        <v>8419426.25</v>
      </c>
      <c r="X689" s="238">
        <v>9613413.0399999991</v>
      </c>
      <c r="Y689" s="238">
        <v>10836936.23</v>
      </c>
      <c r="Z689" s="238"/>
      <c r="AA689" s="238"/>
      <c r="AB689" s="238"/>
      <c r="AC689" s="231">
        <v>10836936.23</v>
      </c>
    </row>
    <row r="690" spans="1:29" ht="15.75" thickBot="1" x14ac:dyDescent="0.3">
      <c r="A690" s="220" t="str">
        <f t="shared" si="10"/>
        <v>500905</v>
      </c>
      <c r="B690" s="239" t="s">
        <v>3336</v>
      </c>
      <c r="C690" s="240" t="s">
        <v>3337</v>
      </c>
      <c r="D690" s="87"/>
      <c r="E690" s="234"/>
      <c r="F690" s="234"/>
      <c r="G690" s="234"/>
      <c r="H690" s="234"/>
      <c r="I690" s="234"/>
      <c r="J690" s="234"/>
      <c r="K690" s="234"/>
      <c r="L690" s="234"/>
      <c r="M690" s="234"/>
      <c r="N690" s="234"/>
      <c r="O690" s="234"/>
      <c r="P690" s="234"/>
      <c r="Q690" s="234"/>
      <c r="R690" s="234"/>
      <c r="S690" s="234"/>
      <c r="T690" s="238"/>
      <c r="U690" s="238"/>
      <c r="V690" s="238"/>
      <c r="W690" s="234"/>
      <c r="X690" s="234"/>
      <c r="Y690" s="234"/>
      <c r="Z690" s="234"/>
      <c r="AA690" s="234"/>
      <c r="AB690" s="234"/>
      <c r="AC690" s="231"/>
    </row>
    <row r="691" spans="1:29" ht="15.75" thickBot="1" x14ac:dyDescent="0.3">
      <c r="A691" s="220" t="str">
        <f t="shared" si="10"/>
        <v>501000</v>
      </c>
      <c r="B691" s="239" t="s">
        <v>1722</v>
      </c>
      <c r="C691" s="240" t="s">
        <v>1723</v>
      </c>
      <c r="D691" s="87" t="s">
        <v>1650</v>
      </c>
      <c r="E691" s="234">
        <v>4413240.99</v>
      </c>
      <c r="F691" s="234">
        <v>8267695.4100000001</v>
      </c>
      <c r="G691" s="234">
        <v>12543369.77</v>
      </c>
      <c r="H691" s="234">
        <v>16775857.07</v>
      </c>
      <c r="I691" s="234">
        <v>21139674.98</v>
      </c>
      <c r="J691" s="234">
        <v>25170629.300000001</v>
      </c>
      <c r="K691" s="234">
        <v>29479902.379999999</v>
      </c>
      <c r="L691" s="234">
        <v>33707547.950000003</v>
      </c>
      <c r="M691" s="234">
        <v>37806188.039999999</v>
      </c>
      <c r="N691" s="234">
        <v>42153717.990000002</v>
      </c>
      <c r="O691" s="234">
        <v>46354734.07</v>
      </c>
      <c r="P691" s="234">
        <v>50747283.880000003</v>
      </c>
      <c r="Q691" s="234">
        <v>4516523.29</v>
      </c>
      <c r="R691" s="234">
        <v>8765749.4600000009</v>
      </c>
      <c r="S691" s="234">
        <v>13307342.210000001</v>
      </c>
      <c r="T691" s="234">
        <v>17857533.140000001</v>
      </c>
      <c r="U691" s="234">
        <v>22326544.57</v>
      </c>
      <c r="V691" s="234">
        <v>26855884.309999999</v>
      </c>
      <c r="W691" s="234">
        <v>31525610.120000001</v>
      </c>
      <c r="X691" s="234">
        <v>36003033.390000001</v>
      </c>
      <c r="Y691" s="234">
        <v>40606232.670000002</v>
      </c>
      <c r="Z691" s="234"/>
      <c r="AA691" s="234"/>
      <c r="AB691" s="234"/>
      <c r="AC691" s="231">
        <v>40606232.670000002</v>
      </c>
    </row>
    <row r="692" spans="1:29" ht="15.75" thickBot="1" x14ac:dyDescent="0.3">
      <c r="A692" s="220" t="str">
        <f t="shared" si="10"/>
        <v>501001</v>
      </c>
      <c r="B692" s="239" t="s">
        <v>1724</v>
      </c>
      <c r="C692" s="240" t="s">
        <v>1725</v>
      </c>
      <c r="D692" s="87" t="s">
        <v>1650</v>
      </c>
      <c r="E692" s="238"/>
      <c r="F692" s="238"/>
      <c r="G692" s="238"/>
      <c r="H692" s="238"/>
      <c r="I692" s="238"/>
      <c r="J692" s="238"/>
      <c r="K692" s="238"/>
      <c r="L692" s="238"/>
      <c r="M692" s="238"/>
      <c r="N692" s="238">
        <v>0</v>
      </c>
      <c r="O692" s="238">
        <v>0</v>
      </c>
      <c r="P692" s="238">
        <v>0</v>
      </c>
      <c r="Q692" s="238"/>
      <c r="R692" s="238"/>
      <c r="S692" s="238"/>
      <c r="T692" s="238"/>
      <c r="U692" s="238"/>
      <c r="V692" s="238"/>
      <c r="W692" s="238"/>
      <c r="X692" s="238"/>
      <c r="Y692" s="238"/>
      <c r="Z692" s="238"/>
      <c r="AA692" s="238"/>
      <c r="AB692" s="238"/>
      <c r="AC692" s="231"/>
    </row>
    <row r="693" spans="1:29" ht="15.75" thickBot="1" x14ac:dyDescent="0.3">
      <c r="A693" s="220" t="str">
        <f t="shared" si="10"/>
        <v>501002</v>
      </c>
      <c r="B693" s="239" t="s">
        <v>1726</v>
      </c>
      <c r="C693" s="240" t="s">
        <v>1727</v>
      </c>
      <c r="D693" s="87" t="s">
        <v>1650</v>
      </c>
      <c r="E693" s="234">
        <v>-297</v>
      </c>
      <c r="F693" s="234">
        <v>-297</v>
      </c>
      <c r="G693" s="234">
        <v>-894.15</v>
      </c>
      <c r="H693" s="234">
        <v>-894.15</v>
      </c>
      <c r="I693" s="234">
        <v>-1492.15</v>
      </c>
      <c r="J693" s="234">
        <v>-1492.15</v>
      </c>
      <c r="K693" s="234">
        <v>-1492.15</v>
      </c>
      <c r="L693" s="234">
        <v>-1492.15</v>
      </c>
      <c r="M693" s="234">
        <v>-1492.15</v>
      </c>
      <c r="N693" s="234">
        <v>-2686.45</v>
      </c>
      <c r="O693" s="234">
        <v>-2686.45</v>
      </c>
      <c r="P693" s="234">
        <v>-2686.45</v>
      </c>
      <c r="Q693" s="234"/>
      <c r="R693" s="234"/>
      <c r="S693" s="234">
        <v>0</v>
      </c>
      <c r="T693" s="234">
        <v>0</v>
      </c>
      <c r="U693" s="234">
        <v>0</v>
      </c>
      <c r="V693" s="234">
        <v>-565</v>
      </c>
      <c r="W693" s="234">
        <v>-565</v>
      </c>
      <c r="X693" s="234">
        <v>-565</v>
      </c>
      <c r="Y693" s="234">
        <v>-565</v>
      </c>
      <c r="Z693" s="234"/>
      <c r="AA693" s="234"/>
      <c r="AB693" s="234"/>
      <c r="AC693" s="231">
        <v>-565</v>
      </c>
    </row>
    <row r="694" spans="1:29" ht="15.75" thickBot="1" x14ac:dyDescent="0.3">
      <c r="A694" s="220" t="str">
        <f t="shared" si="10"/>
        <v>501003</v>
      </c>
      <c r="B694" s="239" t="s">
        <v>1728</v>
      </c>
      <c r="C694" s="240" t="s">
        <v>1729</v>
      </c>
      <c r="D694" s="87" t="s">
        <v>1650</v>
      </c>
      <c r="E694" s="238">
        <v>1996893.98</v>
      </c>
      <c r="F694" s="238">
        <v>3926243.17</v>
      </c>
      <c r="G694" s="238">
        <v>6032499.4199999999</v>
      </c>
      <c r="H694" s="238">
        <v>7280642.3200000003</v>
      </c>
      <c r="I694" s="238">
        <v>7855791.8399999999</v>
      </c>
      <c r="J694" s="238">
        <v>7401261.6100000003</v>
      </c>
      <c r="K694" s="238">
        <v>7468622.2699999996</v>
      </c>
      <c r="L694" s="238">
        <v>7655316.25</v>
      </c>
      <c r="M694" s="238">
        <v>6645551.0800000001</v>
      </c>
      <c r="N694" s="238">
        <v>4546438.41</v>
      </c>
      <c r="O694" s="238">
        <v>2242408.6</v>
      </c>
      <c r="P694" s="238">
        <v>-2933051.99</v>
      </c>
      <c r="Q694" s="238">
        <v>1240674.8400000001</v>
      </c>
      <c r="R694" s="238">
        <v>2632858.17</v>
      </c>
      <c r="S694" s="238">
        <v>4541581.97</v>
      </c>
      <c r="T694" s="238">
        <v>5497075.21</v>
      </c>
      <c r="U694" s="238">
        <v>6425149.0700000003</v>
      </c>
      <c r="V694" s="238">
        <v>6144731.2400000002</v>
      </c>
      <c r="W694" s="238">
        <v>5232202.4000000004</v>
      </c>
      <c r="X694" s="238">
        <v>-68767.649999999994</v>
      </c>
      <c r="Y694" s="238">
        <v>-4113757.89</v>
      </c>
      <c r="Z694" s="238"/>
      <c r="AA694" s="238"/>
      <c r="AB694" s="238"/>
      <c r="AC694" s="231">
        <v>-4113757.89</v>
      </c>
    </row>
    <row r="695" spans="1:29" ht="15.75" thickBot="1" x14ac:dyDescent="0.3">
      <c r="A695" s="220" t="str">
        <f t="shared" si="10"/>
        <v>501004</v>
      </c>
      <c r="B695" s="239" t="s">
        <v>3338</v>
      </c>
      <c r="C695" s="240" t="s">
        <v>3339</v>
      </c>
      <c r="D695" s="87"/>
      <c r="E695" s="234"/>
      <c r="F695" s="234"/>
      <c r="G695" s="234"/>
      <c r="H695" s="234"/>
      <c r="I695" s="234"/>
      <c r="J695" s="234"/>
      <c r="K695" s="234"/>
      <c r="L695" s="234"/>
      <c r="M695" s="234"/>
      <c r="N695" s="234"/>
      <c r="O695" s="234"/>
      <c r="P695" s="234"/>
      <c r="Q695" s="234"/>
      <c r="R695" s="234"/>
      <c r="S695" s="234"/>
      <c r="T695" s="234"/>
      <c r="U695" s="234"/>
      <c r="V695" s="234"/>
      <c r="W695" s="234"/>
      <c r="X695" s="234"/>
      <c r="Y695" s="234"/>
      <c r="Z695" s="234"/>
      <c r="AA695" s="234"/>
      <c r="AB695" s="234"/>
      <c r="AC695" s="231"/>
    </row>
    <row r="696" spans="1:29" ht="15.75" thickBot="1" x14ac:dyDescent="0.3">
      <c r="A696" s="220" t="str">
        <f t="shared" si="10"/>
        <v>501005</v>
      </c>
      <c r="B696" s="239" t="s">
        <v>1730</v>
      </c>
      <c r="C696" s="240" t="s">
        <v>1731</v>
      </c>
      <c r="D696" s="87" t="s">
        <v>1650</v>
      </c>
      <c r="E696" s="238">
        <v>220638.93</v>
      </c>
      <c r="F696" s="238">
        <v>438203.31</v>
      </c>
      <c r="G696" s="238">
        <v>647128.56999999995</v>
      </c>
      <c r="H696" s="238">
        <v>850007.61</v>
      </c>
      <c r="I696" s="238">
        <v>1053378.6399999999</v>
      </c>
      <c r="J696" s="238">
        <v>1256749.6499999999</v>
      </c>
      <c r="K696" s="238">
        <v>1460702.04</v>
      </c>
      <c r="L696" s="238">
        <v>1651284.06</v>
      </c>
      <c r="M696" s="238">
        <v>1841866.11</v>
      </c>
      <c r="N696" s="238">
        <v>2032448.13</v>
      </c>
      <c r="O696" s="238">
        <v>2223030.13</v>
      </c>
      <c r="P696" s="238">
        <v>2413612.15</v>
      </c>
      <c r="Q696" s="238">
        <v>202347.03</v>
      </c>
      <c r="R696" s="238">
        <v>404694.07</v>
      </c>
      <c r="S696" s="238">
        <v>619047.02</v>
      </c>
      <c r="T696" s="238">
        <v>833399.96</v>
      </c>
      <c r="U696" s="238">
        <v>1047752.91</v>
      </c>
      <c r="V696" s="238">
        <v>1262105.8799999999</v>
      </c>
      <c r="W696" s="238">
        <v>1476458.88</v>
      </c>
      <c r="X696" s="238">
        <v>1690811.83</v>
      </c>
      <c r="Y696" s="238">
        <v>1905164.77</v>
      </c>
      <c r="Z696" s="238"/>
      <c r="AA696" s="238"/>
      <c r="AB696" s="238"/>
      <c r="AC696" s="231">
        <v>1905164.77</v>
      </c>
    </row>
    <row r="697" spans="1:29" ht="15.75" thickBot="1" x14ac:dyDescent="0.3">
      <c r="A697" s="220" t="str">
        <f t="shared" si="10"/>
        <v>501006</v>
      </c>
      <c r="B697" s="239" t="s">
        <v>3340</v>
      </c>
      <c r="C697" s="240" t="s">
        <v>3341</v>
      </c>
      <c r="D697" s="87"/>
      <c r="E697" s="234"/>
      <c r="F697" s="234"/>
      <c r="G697" s="234"/>
      <c r="H697" s="234"/>
      <c r="I697" s="234"/>
      <c r="J697" s="234"/>
      <c r="K697" s="234"/>
      <c r="L697" s="234"/>
      <c r="M697" s="234"/>
      <c r="N697" s="234"/>
      <c r="O697" s="234"/>
      <c r="P697" s="234"/>
      <c r="Q697" s="234"/>
      <c r="R697" s="234"/>
      <c r="S697" s="234"/>
      <c r="T697" s="234"/>
      <c r="U697" s="234"/>
      <c r="V697" s="234"/>
      <c r="W697" s="234"/>
      <c r="X697" s="234"/>
      <c r="Y697" s="234"/>
      <c r="Z697" s="234"/>
      <c r="AA697" s="234"/>
      <c r="AB697" s="234"/>
      <c r="AC697" s="231"/>
    </row>
    <row r="698" spans="1:29" ht="15.75" thickBot="1" x14ac:dyDescent="0.3">
      <c r="A698" s="220" t="str">
        <f t="shared" si="10"/>
        <v>501007</v>
      </c>
      <c r="B698" s="239" t="s">
        <v>3342</v>
      </c>
      <c r="C698" s="240" t="s">
        <v>3343</v>
      </c>
      <c r="D698" s="87"/>
      <c r="E698" s="238"/>
      <c r="F698" s="238"/>
      <c r="G698" s="238"/>
      <c r="H698" s="238"/>
      <c r="I698" s="238"/>
      <c r="J698" s="238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1"/>
    </row>
    <row r="699" spans="1:29" ht="15.75" thickBot="1" x14ac:dyDescent="0.3">
      <c r="A699" s="220" t="str">
        <f t="shared" si="10"/>
        <v>501008</v>
      </c>
      <c r="B699" s="239" t="s">
        <v>3344</v>
      </c>
      <c r="C699" s="240" t="s">
        <v>3345</v>
      </c>
      <c r="D699" s="87"/>
      <c r="E699" s="234"/>
      <c r="F699" s="234"/>
      <c r="G699" s="234"/>
      <c r="H699" s="234"/>
      <c r="I699" s="234"/>
      <c r="J699" s="234"/>
      <c r="K699" s="234"/>
      <c r="L699" s="234"/>
      <c r="M699" s="234"/>
      <c r="N699" s="234"/>
      <c r="O699" s="234"/>
      <c r="P699" s="234"/>
      <c r="Q699" s="234"/>
      <c r="R699" s="234"/>
      <c r="S699" s="234"/>
      <c r="T699" s="234"/>
      <c r="U699" s="234"/>
      <c r="V699" s="234"/>
      <c r="W699" s="234"/>
      <c r="X699" s="234"/>
      <c r="Y699" s="234"/>
      <c r="Z699" s="234"/>
      <c r="AA699" s="234"/>
      <c r="AB699" s="234"/>
      <c r="AC699" s="231"/>
    </row>
    <row r="700" spans="1:29" ht="15.75" thickBot="1" x14ac:dyDescent="0.3">
      <c r="A700" s="220" t="str">
        <f t="shared" si="10"/>
        <v>501009</v>
      </c>
      <c r="B700" s="239" t="s">
        <v>3346</v>
      </c>
      <c r="C700" s="240" t="s">
        <v>3347</v>
      </c>
      <c r="D700" s="87"/>
      <c r="E700" s="238"/>
      <c r="F700" s="238"/>
      <c r="G700" s="238"/>
      <c r="H700" s="238"/>
      <c r="I700" s="238"/>
      <c r="J700" s="238"/>
      <c r="K700" s="238"/>
      <c r="L700" s="238"/>
      <c r="M700" s="238"/>
      <c r="N700" s="238"/>
      <c r="O700" s="238"/>
      <c r="P700" s="238"/>
      <c r="Q700" s="238"/>
      <c r="R700" s="238"/>
      <c r="S700" s="238"/>
      <c r="T700" s="238"/>
      <c r="U700" s="238"/>
      <c r="V700" s="238"/>
      <c r="W700" s="238"/>
      <c r="X700" s="238"/>
      <c r="Y700" s="238"/>
      <c r="Z700" s="238"/>
      <c r="AA700" s="238"/>
      <c r="AB700" s="238"/>
      <c r="AC700" s="231"/>
    </row>
    <row r="701" spans="1:29" ht="15.75" thickBot="1" x14ac:dyDescent="0.3">
      <c r="A701" s="220" t="str">
        <f t="shared" si="10"/>
        <v>501100</v>
      </c>
      <c r="B701" s="239" t="s">
        <v>1732</v>
      </c>
      <c r="C701" s="240" t="s">
        <v>1733</v>
      </c>
      <c r="D701" s="87" t="s">
        <v>1650</v>
      </c>
      <c r="E701" s="234">
        <v>12092.77</v>
      </c>
      <c r="F701" s="234">
        <v>57295.62</v>
      </c>
      <c r="G701" s="234">
        <v>103228.22</v>
      </c>
      <c r="H701" s="234">
        <v>204590.9</v>
      </c>
      <c r="I701" s="234">
        <v>243056.98</v>
      </c>
      <c r="J701" s="234">
        <v>293183.18</v>
      </c>
      <c r="K701" s="234">
        <v>309781.15000000002</v>
      </c>
      <c r="L701" s="234">
        <v>347978.96</v>
      </c>
      <c r="M701" s="234">
        <v>420597.79</v>
      </c>
      <c r="N701" s="234">
        <v>448565.99</v>
      </c>
      <c r="O701" s="234">
        <v>520610.99</v>
      </c>
      <c r="P701" s="234">
        <v>583202.06999999995</v>
      </c>
      <c r="Q701" s="234">
        <v>25557.55</v>
      </c>
      <c r="R701" s="234">
        <v>128787.43</v>
      </c>
      <c r="S701" s="234">
        <v>211059.35</v>
      </c>
      <c r="T701" s="234">
        <v>258898.93</v>
      </c>
      <c r="U701" s="234">
        <v>304796.32</v>
      </c>
      <c r="V701" s="234">
        <v>313553.90000000002</v>
      </c>
      <c r="W701" s="234">
        <v>353215.9</v>
      </c>
      <c r="X701" s="234">
        <v>362277.04</v>
      </c>
      <c r="Y701" s="234">
        <v>407065.54</v>
      </c>
      <c r="Z701" s="234"/>
      <c r="AA701" s="234"/>
      <c r="AB701" s="234"/>
      <c r="AC701" s="231">
        <v>407065.54</v>
      </c>
    </row>
    <row r="702" spans="1:29" ht="15.75" thickBot="1" x14ac:dyDescent="0.3">
      <c r="A702" s="220" t="str">
        <f t="shared" si="10"/>
        <v>501200</v>
      </c>
      <c r="B702" s="239" t="s">
        <v>1734</v>
      </c>
      <c r="C702" s="240" t="s">
        <v>1735</v>
      </c>
      <c r="D702" s="87" t="s">
        <v>1650</v>
      </c>
      <c r="E702" s="238">
        <v>3150</v>
      </c>
      <c r="F702" s="238">
        <v>3531.27</v>
      </c>
      <c r="G702" s="238">
        <v>6681.27</v>
      </c>
      <c r="H702" s="238">
        <v>9831.27</v>
      </c>
      <c r="I702" s="238">
        <v>12981.27</v>
      </c>
      <c r="J702" s="238">
        <v>16131.27</v>
      </c>
      <c r="K702" s="238">
        <v>19281.27</v>
      </c>
      <c r="L702" s="238">
        <v>22431.27</v>
      </c>
      <c r="M702" s="238">
        <v>25581.27</v>
      </c>
      <c r="N702" s="238">
        <v>28731.27</v>
      </c>
      <c r="O702" s="238">
        <v>31881.27</v>
      </c>
      <c r="P702" s="238">
        <v>35031.269999999997</v>
      </c>
      <c r="Q702" s="238">
        <v>3150</v>
      </c>
      <c r="R702" s="238">
        <v>6300</v>
      </c>
      <c r="S702" s="238">
        <v>9450</v>
      </c>
      <c r="T702" s="238">
        <v>12600</v>
      </c>
      <c r="U702" s="238">
        <v>15750</v>
      </c>
      <c r="V702" s="238">
        <v>18900</v>
      </c>
      <c r="W702" s="238">
        <v>22550</v>
      </c>
      <c r="X702" s="238">
        <v>26200</v>
      </c>
      <c r="Y702" s="238">
        <v>29850</v>
      </c>
      <c r="Z702" s="238"/>
      <c r="AA702" s="238"/>
      <c r="AB702" s="238"/>
      <c r="AC702" s="231">
        <v>29850</v>
      </c>
    </row>
    <row r="703" spans="1:29" ht="15.75" thickBot="1" x14ac:dyDescent="0.3">
      <c r="A703" s="220" t="str">
        <f t="shared" si="10"/>
        <v>501300</v>
      </c>
      <c r="B703" s="239" t="s">
        <v>1736</v>
      </c>
      <c r="C703" s="240" t="s">
        <v>1737</v>
      </c>
      <c r="D703" s="87" t="s">
        <v>1650</v>
      </c>
      <c r="E703" s="234">
        <v>25338.38</v>
      </c>
      <c r="F703" s="234">
        <v>49936.67</v>
      </c>
      <c r="G703" s="234">
        <v>74464.05</v>
      </c>
      <c r="H703" s="234">
        <v>95355.42</v>
      </c>
      <c r="I703" s="234">
        <v>111124.77</v>
      </c>
      <c r="J703" s="234">
        <v>132425.91</v>
      </c>
      <c r="K703" s="234">
        <v>145428.09</v>
      </c>
      <c r="L703" s="234">
        <v>159882.21</v>
      </c>
      <c r="M703" s="234">
        <v>175336.18</v>
      </c>
      <c r="N703" s="234">
        <v>202342.84</v>
      </c>
      <c r="O703" s="234">
        <v>231846.04</v>
      </c>
      <c r="P703" s="234">
        <v>277779.07</v>
      </c>
      <c r="Q703" s="234">
        <v>31373.41</v>
      </c>
      <c r="R703" s="234">
        <v>54765.16</v>
      </c>
      <c r="S703" s="234">
        <v>74219.839999999997</v>
      </c>
      <c r="T703" s="241">
        <v>85315.78</v>
      </c>
      <c r="U703" s="241">
        <v>99809.37</v>
      </c>
      <c r="V703" s="241">
        <v>113385.37</v>
      </c>
      <c r="W703" s="234">
        <v>128766.11</v>
      </c>
      <c r="X703" s="234">
        <v>144904.19</v>
      </c>
      <c r="Y703" s="234">
        <v>165930.62</v>
      </c>
      <c r="Z703" s="234"/>
      <c r="AA703" s="234"/>
      <c r="AB703" s="234"/>
      <c r="AC703" s="231">
        <v>165930.62</v>
      </c>
    </row>
    <row r="704" spans="1:29" ht="15.75" thickBot="1" x14ac:dyDescent="0.3">
      <c r="A704" s="220" t="str">
        <f t="shared" si="10"/>
        <v>501400</v>
      </c>
      <c r="B704" s="239" t="s">
        <v>1738</v>
      </c>
      <c r="C704" s="240" t="s">
        <v>1739</v>
      </c>
      <c r="D704" s="87" t="s">
        <v>1650</v>
      </c>
      <c r="E704" s="238">
        <v>751296.77</v>
      </c>
      <c r="F704" s="238">
        <v>2653124.14</v>
      </c>
      <c r="G704" s="238">
        <v>3851419.25</v>
      </c>
      <c r="H704" s="238">
        <v>5205139.25</v>
      </c>
      <c r="I704" s="238">
        <v>7152055.0099999998</v>
      </c>
      <c r="J704" s="238">
        <v>8597630.8000000007</v>
      </c>
      <c r="K704" s="238">
        <v>9685108</v>
      </c>
      <c r="L704" s="238">
        <v>13077334.48</v>
      </c>
      <c r="M704" s="238">
        <v>14612164.48</v>
      </c>
      <c r="N704" s="238">
        <v>16021850.24</v>
      </c>
      <c r="O704" s="238">
        <v>17651826.469999999</v>
      </c>
      <c r="P704" s="238">
        <v>18507373.859999999</v>
      </c>
      <c r="Q704" s="238">
        <v>1389577.73</v>
      </c>
      <c r="R704" s="238">
        <v>3194624.83</v>
      </c>
      <c r="S704" s="238">
        <v>3927884.6</v>
      </c>
      <c r="T704" s="238">
        <v>5395764.7199999997</v>
      </c>
      <c r="U704" s="238">
        <v>6202823.1900000004</v>
      </c>
      <c r="V704" s="238">
        <v>7294350</v>
      </c>
      <c r="W704" s="238">
        <v>8028910.3899999997</v>
      </c>
      <c r="X704" s="238">
        <v>9358618.7400000002</v>
      </c>
      <c r="Y704" s="238">
        <v>10843247.43</v>
      </c>
      <c r="Z704" s="238"/>
      <c r="AA704" s="238"/>
      <c r="AB704" s="238"/>
      <c r="AC704" s="231">
        <v>10843247.43</v>
      </c>
    </row>
    <row r="705" spans="1:29" ht="15.75" thickBot="1" x14ac:dyDescent="0.3">
      <c r="A705" s="220" t="str">
        <f t="shared" si="10"/>
        <v>501401</v>
      </c>
      <c r="B705" s="239" t="s">
        <v>1740</v>
      </c>
      <c r="C705" s="240" t="s">
        <v>1741</v>
      </c>
      <c r="D705" s="87" t="s">
        <v>1650</v>
      </c>
      <c r="E705" s="238">
        <v>771908.93</v>
      </c>
      <c r="F705" s="238">
        <v>1488742.48</v>
      </c>
      <c r="G705" s="238">
        <v>2124268.5699999998</v>
      </c>
      <c r="H705" s="238">
        <v>3256235.04</v>
      </c>
      <c r="I705" s="238">
        <v>4106023.84</v>
      </c>
      <c r="J705" s="238">
        <v>4906616.4000000004</v>
      </c>
      <c r="K705" s="238">
        <v>5938461.5099999998</v>
      </c>
      <c r="L705" s="238">
        <v>6777590.6100000003</v>
      </c>
      <c r="M705" s="238">
        <v>7609343.2199999997</v>
      </c>
      <c r="N705" s="238">
        <v>8542635.3100000005</v>
      </c>
      <c r="O705" s="238">
        <v>9327067.0500000007</v>
      </c>
      <c r="P705" s="238">
        <v>10037971.09</v>
      </c>
      <c r="Q705" s="238">
        <v>1738381.08</v>
      </c>
      <c r="R705" s="238">
        <v>2531381.29</v>
      </c>
      <c r="S705" s="238">
        <v>3350147.94</v>
      </c>
      <c r="T705" s="241">
        <v>4376089.18</v>
      </c>
      <c r="U705" s="241">
        <v>5267522.87</v>
      </c>
      <c r="V705" s="241">
        <v>6110970.5800000001</v>
      </c>
      <c r="W705" s="238">
        <v>7130930.0800000001</v>
      </c>
      <c r="X705" s="238">
        <v>8070298.6900000004</v>
      </c>
      <c r="Y705" s="238">
        <v>8815175.8599999994</v>
      </c>
      <c r="Z705" s="238"/>
      <c r="AA705" s="238"/>
      <c r="AB705" s="238"/>
      <c r="AC705" s="231">
        <v>8815175.8599999994</v>
      </c>
    </row>
    <row r="706" spans="1:29" ht="15.75" thickBot="1" x14ac:dyDescent="0.3">
      <c r="A706" s="220" t="str">
        <f t="shared" si="10"/>
        <v>501402</v>
      </c>
      <c r="B706" s="239" t="s">
        <v>1742</v>
      </c>
      <c r="C706" s="240" t="s">
        <v>1743</v>
      </c>
      <c r="D706" s="87" t="s">
        <v>1650</v>
      </c>
      <c r="E706" s="234">
        <v>145529.26</v>
      </c>
      <c r="F706" s="234">
        <v>364211.65</v>
      </c>
      <c r="G706" s="234">
        <v>470351.22</v>
      </c>
      <c r="H706" s="234">
        <v>746226.91</v>
      </c>
      <c r="I706" s="234">
        <v>1072447.71</v>
      </c>
      <c r="J706" s="234">
        <v>1337365.06</v>
      </c>
      <c r="K706" s="234">
        <v>2232404.91</v>
      </c>
      <c r="L706" s="234">
        <v>2446898.69</v>
      </c>
      <c r="M706" s="234">
        <v>2768079.6</v>
      </c>
      <c r="N706" s="234">
        <v>3043120.14</v>
      </c>
      <c r="O706" s="234">
        <v>3317097.89</v>
      </c>
      <c r="P706" s="234">
        <v>3493501.96</v>
      </c>
      <c r="Q706" s="234">
        <v>181566.25</v>
      </c>
      <c r="R706" s="234">
        <v>339278.4</v>
      </c>
      <c r="S706" s="234">
        <v>555786.15</v>
      </c>
      <c r="T706" s="238">
        <v>768227.51</v>
      </c>
      <c r="U706" s="238">
        <v>940624.83</v>
      </c>
      <c r="V706" s="238">
        <v>1220700.58</v>
      </c>
      <c r="W706" s="234">
        <v>2010796.67</v>
      </c>
      <c r="X706" s="234">
        <v>2389434.36</v>
      </c>
      <c r="Y706" s="234">
        <v>2575923.4700000002</v>
      </c>
      <c r="Z706" s="234"/>
      <c r="AA706" s="234"/>
      <c r="AB706" s="234"/>
      <c r="AC706" s="231">
        <v>2575923.4700000002</v>
      </c>
    </row>
    <row r="707" spans="1:29" ht="15.75" thickBot="1" x14ac:dyDescent="0.3">
      <c r="A707" s="220" t="str">
        <f t="shared" si="10"/>
        <v>501403</v>
      </c>
      <c r="B707" s="239" t="s">
        <v>1744</v>
      </c>
      <c r="C707" s="240" t="s">
        <v>1745</v>
      </c>
      <c r="D707" s="87" t="s">
        <v>1650</v>
      </c>
      <c r="E707" s="238">
        <v>4783.04</v>
      </c>
      <c r="F707" s="238">
        <v>11949.08</v>
      </c>
      <c r="G707" s="238">
        <v>15509.28</v>
      </c>
      <c r="H707" s="238">
        <v>22308.880000000001</v>
      </c>
      <c r="I707" s="238">
        <v>27674.62</v>
      </c>
      <c r="J707" s="238">
        <v>31275.14</v>
      </c>
      <c r="K707" s="238">
        <v>37149.86</v>
      </c>
      <c r="L707" s="238">
        <v>41389.22</v>
      </c>
      <c r="M707" s="238">
        <v>45995.92</v>
      </c>
      <c r="N707" s="238">
        <v>53383.28</v>
      </c>
      <c r="O707" s="238">
        <v>60864.1</v>
      </c>
      <c r="P707" s="238">
        <v>65964.08</v>
      </c>
      <c r="Q707" s="238">
        <v>3405.74</v>
      </c>
      <c r="R707" s="238">
        <v>7197.9</v>
      </c>
      <c r="S707" s="238">
        <v>10109.68</v>
      </c>
      <c r="T707" s="234">
        <v>13385.53</v>
      </c>
      <c r="U707" s="234">
        <v>19668.099999999999</v>
      </c>
      <c r="V707" s="234">
        <v>24431.23</v>
      </c>
      <c r="W707" s="238">
        <v>31841.37</v>
      </c>
      <c r="X707" s="238">
        <v>34586.04</v>
      </c>
      <c r="Y707" s="238">
        <v>37831.1</v>
      </c>
      <c r="Z707" s="238"/>
      <c r="AA707" s="238"/>
      <c r="AB707" s="238"/>
      <c r="AC707" s="231">
        <v>37831.1</v>
      </c>
    </row>
    <row r="708" spans="1:29" ht="15.75" thickBot="1" x14ac:dyDescent="0.3">
      <c r="A708" s="220" t="str">
        <f t="shared" si="10"/>
        <v>501404</v>
      </c>
      <c r="B708" s="239" t="s">
        <v>1746</v>
      </c>
      <c r="C708" s="240" t="s">
        <v>1747</v>
      </c>
      <c r="D708" s="87" t="s">
        <v>1650</v>
      </c>
      <c r="E708" s="234">
        <v>0</v>
      </c>
      <c r="F708" s="234">
        <v>0</v>
      </c>
      <c r="G708" s="234">
        <v>0</v>
      </c>
      <c r="H708" s="234">
        <v>502.68</v>
      </c>
      <c r="I708" s="234">
        <v>502.68</v>
      </c>
      <c r="J708" s="234">
        <v>592.67999999999995</v>
      </c>
      <c r="K708" s="234">
        <v>592.67999999999995</v>
      </c>
      <c r="L708" s="234">
        <v>657.94</v>
      </c>
      <c r="M708" s="234">
        <v>657.94</v>
      </c>
      <c r="N708" s="234">
        <v>657.94</v>
      </c>
      <c r="O708" s="234">
        <v>657.94</v>
      </c>
      <c r="P708" s="234">
        <v>657.94</v>
      </c>
      <c r="Q708" s="234"/>
      <c r="R708" s="234"/>
      <c r="S708" s="234"/>
      <c r="T708" s="238"/>
      <c r="U708" s="238"/>
      <c r="V708" s="238"/>
      <c r="W708" s="234"/>
      <c r="X708" s="234"/>
      <c r="Y708" s="234"/>
      <c r="Z708" s="234"/>
      <c r="AA708" s="234"/>
      <c r="AB708" s="234"/>
      <c r="AC708" s="231"/>
    </row>
    <row r="709" spans="1:29" ht="15.75" thickBot="1" x14ac:dyDescent="0.3">
      <c r="A709" s="220" t="str">
        <f t="shared" si="10"/>
        <v>501405</v>
      </c>
      <c r="B709" s="239" t="s">
        <v>3348</v>
      </c>
      <c r="C709" s="240" t="s">
        <v>3349</v>
      </c>
      <c r="D709" s="87"/>
      <c r="E709" s="234"/>
      <c r="F709" s="234"/>
      <c r="G709" s="234"/>
      <c r="H709" s="234"/>
      <c r="I709" s="234"/>
      <c r="J709" s="234"/>
      <c r="K709" s="234"/>
      <c r="L709" s="234"/>
      <c r="M709" s="234"/>
      <c r="N709" s="234"/>
      <c r="O709" s="234"/>
      <c r="P709" s="234"/>
      <c r="Q709" s="234"/>
      <c r="R709" s="234"/>
      <c r="S709" s="234"/>
      <c r="T709" s="234"/>
      <c r="U709" s="234"/>
      <c r="V709" s="234"/>
      <c r="W709" s="234"/>
      <c r="X709" s="234"/>
      <c r="Y709" s="234"/>
      <c r="Z709" s="234"/>
      <c r="AA709" s="234"/>
      <c r="AB709" s="234"/>
      <c r="AC709" s="231"/>
    </row>
    <row r="710" spans="1:29" ht="15.75" thickBot="1" x14ac:dyDescent="0.3">
      <c r="A710" s="220" t="str">
        <f t="shared" si="10"/>
        <v>501406</v>
      </c>
      <c r="B710" s="239" t="s">
        <v>3350</v>
      </c>
      <c r="C710" s="240" t="s">
        <v>3351</v>
      </c>
      <c r="D710" s="87"/>
      <c r="E710" s="238"/>
      <c r="F710" s="238"/>
      <c r="G710" s="238"/>
      <c r="H710" s="238"/>
      <c r="I710" s="238"/>
      <c r="J710" s="238"/>
      <c r="K710" s="238"/>
      <c r="L710" s="238"/>
      <c r="M710" s="238"/>
      <c r="N710" s="238"/>
      <c r="O710" s="238"/>
      <c r="P710" s="238"/>
      <c r="Q710" s="238"/>
      <c r="R710" s="238"/>
      <c r="S710" s="238"/>
      <c r="T710" s="238"/>
      <c r="U710" s="238"/>
      <c r="V710" s="238"/>
      <c r="W710" s="238"/>
      <c r="X710" s="238"/>
      <c r="Y710" s="238"/>
      <c r="Z710" s="238"/>
      <c r="AA710" s="238"/>
      <c r="AB710" s="238"/>
      <c r="AC710" s="231"/>
    </row>
    <row r="711" spans="1:29" ht="15.75" thickBot="1" x14ac:dyDescent="0.3">
      <c r="A711" s="220" t="str">
        <f t="shared" si="10"/>
        <v>501407</v>
      </c>
      <c r="B711" s="239" t="s">
        <v>2896</v>
      </c>
      <c r="C711" s="240" t="s">
        <v>2897</v>
      </c>
      <c r="D711" s="87" t="s">
        <v>1650</v>
      </c>
      <c r="E711" s="234">
        <v>0</v>
      </c>
      <c r="F711" s="234">
        <v>0</v>
      </c>
      <c r="G711" s="234">
        <v>0</v>
      </c>
      <c r="H711" s="234">
        <v>0</v>
      </c>
      <c r="I711" s="234">
        <v>0</v>
      </c>
      <c r="J711" s="234">
        <v>0</v>
      </c>
      <c r="K711" s="234">
        <v>311.72000000000003</v>
      </c>
      <c r="L711" s="234">
        <v>311.72000000000003</v>
      </c>
      <c r="M711" s="234">
        <v>311.72000000000003</v>
      </c>
      <c r="N711" s="234">
        <v>311.72000000000003</v>
      </c>
      <c r="O711" s="234">
        <v>311.72000000000003</v>
      </c>
      <c r="P711" s="234">
        <v>311.72000000000003</v>
      </c>
      <c r="Q711" s="234"/>
      <c r="R711" s="234"/>
      <c r="S711" s="234"/>
      <c r="T711" s="234"/>
      <c r="U711" s="234"/>
      <c r="V711" s="234"/>
      <c r="W711" s="234"/>
      <c r="X711" s="234"/>
      <c r="Y711" s="234"/>
      <c r="Z711" s="234"/>
      <c r="AA711" s="234"/>
      <c r="AB711" s="234"/>
      <c r="AC711" s="231"/>
    </row>
    <row r="712" spans="1:29" ht="15.75" thickBot="1" x14ac:dyDescent="0.3">
      <c r="A712" s="220" t="str">
        <f t="shared" si="10"/>
        <v>501409</v>
      </c>
      <c r="B712" s="239" t="s">
        <v>2956</v>
      </c>
      <c r="C712" s="240" t="s">
        <v>2957</v>
      </c>
      <c r="D712" s="87" t="s">
        <v>1650</v>
      </c>
      <c r="E712" s="238"/>
      <c r="F712" s="238"/>
      <c r="G712" s="238"/>
      <c r="H712" s="238"/>
      <c r="I712" s="238"/>
      <c r="J712" s="238"/>
      <c r="K712" s="238"/>
      <c r="L712" s="238"/>
      <c r="M712" s="238"/>
      <c r="N712" s="238">
        <v>20113</v>
      </c>
      <c r="O712" s="238">
        <v>20113</v>
      </c>
      <c r="P712" s="238">
        <v>20113</v>
      </c>
      <c r="Q712" s="238"/>
      <c r="R712" s="238"/>
      <c r="S712" s="238"/>
      <c r="T712" s="238"/>
      <c r="U712" s="238"/>
      <c r="V712" s="238"/>
      <c r="W712" s="238"/>
      <c r="X712" s="238"/>
      <c r="Y712" s="238"/>
      <c r="Z712" s="238"/>
      <c r="AA712" s="238"/>
      <c r="AB712" s="238"/>
      <c r="AC712" s="231"/>
    </row>
    <row r="713" spans="1:29" ht="15.75" thickBot="1" x14ac:dyDescent="0.3">
      <c r="A713" s="220" t="str">
        <f t="shared" si="10"/>
        <v>501410</v>
      </c>
      <c r="B713" s="239" t="s">
        <v>1748</v>
      </c>
      <c r="C713" s="240" t="s">
        <v>3352</v>
      </c>
      <c r="D713" s="87"/>
      <c r="E713" s="234"/>
      <c r="F713" s="234"/>
      <c r="G713" s="234"/>
      <c r="H713" s="234"/>
      <c r="I713" s="234"/>
      <c r="J713" s="234"/>
      <c r="K713" s="234"/>
      <c r="L713" s="234"/>
      <c r="M713" s="234"/>
      <c r="N713" s="234"/>
      <c r="O713" s="234"/>
      <c r="P713" s="234"/>
      <c r="Q713" s="234"/>
      <c r="R713" s="234"/>
      <c r="S713" s="234"/>
      <c r="T713" s="234"/>
      <c r="U713" s="234"/>
      <c r="V713" s="234"/>
      <c r="W713" s="234"/>
      <c r="X713" s="234"/>
      <c r="Y713" s="234"/>
      <c r="Z713" s="234"/>
      <c r="AA713" s="234"/>
      <c r="AB713" s="234"/>
      <c r="AC713" s="231"/>
    </row>
    <row r="714" spans="1:29" ht="15.75" thickBot="1" x14ac:dyDescent="0.3">
      <c r="A714" s="220" t="str">
        <f t="shared" si="10"/>
        <v>501411</v>
      </c>
      <c r="B714" s="239" t="s">
        <v>1748</v>
      </c>
      <c r="C714" s="240" t="s">
        <v>1749</v>
      </c>
      <c r="D714" s="87" t="s">
        <v>1650</v>
      </c>
      <c r="E714" s="238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1"/>
    </row>
    <row r="715" spans="1:29" ht="15.75" thickBot="1" x14ac:dyDescent="0.3">
      <c r="A715" s="220" t="str">
        <f t="shared" si="10"/>
        <v>501412</v>
      </c>
      <c r="B715" s="239" t="s">
        <v>1750</v>
      </c>
      <c r="C715" s="240" t="s">
        <v>1751</v>
      </c>
      <c r="D715" s="87" t="s">
        <v>1650</v>
      </c>
      <c r="E715" s="234">
        <v>45</v>
      </c>
      <c r="F715" s="234">
        <v>45</v>
      </c>
      <c r="G715" s="234">
        <v>45</v>
      </c>
      <c r="H715" s="234">
        <v>45</v>
      </c>
      <c r="I715" s="234">
        <v>45</v>
      </c>
      <c r="J715" s="234">
        <v>45</v>
      </c>
      <c r="K715" s="234">
        <v>45</v>
      </c>
      <c r="L715" s="234">
        <v>45</v>
      </c>
      <c r="M715" s="234">
        <v>45</v>
      </c>
      <c r="N715" s="234">
        <v>11818</v>
      </c>
      <c r="O715" s="234">
        <v>13344.65</v>
      </c>
      <c r="P715" s="234">
        <v>13344.65</v>
      </c>
      <c r="Q715" s="234"/>
      <c r="R715" s="234"/>
      <c r="S715" s="234"/>
      <c r="T715" s="234"/>
      <c r="U715" s="234"/>
      <c r="V715" s="234"/>
      <c r="W715" s="234"/>
      <c r="X715" s="234"/>
      <c r="Y715" s="234"/>
      <c r="Z715" s="234"/>
      <c r="AA715" s="234"/>
      <c r="AB715" s="234"/>
      <c r="AC715" s="231"/>
    </row>
    <row r="716" spans="1:29" ht="15.75" thickBot="1" x14ac:dyDescent="0.3">
      <c r="A716" s="220" t="str">
        <f t="shared" si="10"/>
        <v>501413</v>
      </c>
      <c r="B716" s="239" t="s">
        <v>3353</v>
      </c>
      <c r="C716" s="240" t="s">
        <v>3354</v>
      </c>
      <c r="D716" s="87"/>
      <c r="E716" s="238"/>
      <c r="F716" s="238"/>
      <c r="G716" s="238"/>
      <c r="H716" s="238"/>
      <c r="I716" s="238"/>
      <c r="J716" s="238"/>
      <c r="K716" s="238"/>
      <c r="L716" s="238"/>
      <c r="M716" s="238"/>
      <c r="N716" s="238"/>
      <c r="O716" s="238"/>
      <c r="P716" s="238"/>
      <c r="Q716" s="238"/>
      <c r="R716" s="238"/>
      <c r="S716" s="238"/>
      <c r="T716" s="238"/>
      <c r="U716" s="238"/>
      <c r="V716" s="238"/>
      <c r="W716" s="238"/>
      <c r="X716" s="238"/>
      <c r="Y716" s="238"/>
      <c r="Z716" s="238"/>
      <c r="AA716" s="238"/>
      <c r="AB716" s="238"/>
      <c r="AC716" s="231"/>
    </row>
    <row r="717" spans="1:29" ht="15.75" thickBot="1" x14ac:dyDescent="0.3">
      <c r="A717" s="220" t="str">
        <f t="shared" si="10"/>
        <v>501414</v>
      </c>
      <c r="B717" s="239" t="s">
        <v>1752</v>
      </c>
      <c r="C717" s="240" t="s">
        <v>1753</v>
      </c>
      <c r="D717" s="87" t="s">
        <v>1650</v>
      </c>
      <c r="E717" s="234">
        <v>71.52</v>
      </c>
      <c r="F717" s="234">
        <v>9662.49</v>
      </c>
      <c r="G717" s="234">
        <v>12491.95</v>
      </c>
      <c r="H717" s="234">
        <v>15736.64</v>
      </c>
      <c r="I717" s="234">
        <v>18625.59</v>
      </c>
      <c r="J717" s="234">
        <v>30123.98</v>
      </c>
      <c r="K717" s="234">
        <v>36939.919999999998</v>
      </c>
      <c r="L717" s="234">
        <v>39315.68</v>
      </c>
      <c r="M717" s="234">
        <v>40056.32</v>
      </c>
      <c r="N717" s="234">
        <v>41728.910000000003</v>
      </c>
      <c r="O717" s="234">
        <v>47193.11</v>
      </c>
      <c r="P717" s="234">
        <v>59497.9</v>
      </c>
      <c r="Q717" s="234">
        <v>11505.17</v>
      </c>
      <c r="R717" s="234">
        <v>22805.040000000001</v>
      </c>
      <c r="S717" s="234">
        <v>20890.509999999998</v>
      </c>
      <c r="T717" s="234">
        <v>26654.55</v>
      </c>
      <c r="U717" s="234">
        <v>30236.54</v>
      </c>
      <c r="V717" s="234">
        <v>44337.36</v>
      </c>
      <c r="W717" s="234">
        <v>52971.15</v>
      </c>
      <c r="X717" s="234">
        <v>60614.98</v>
      </c>
      <c r="Y717" s="234">
        <v>63727.22</v>
      </c>
      <c r="Z717" s="234"/>
      <c r="AA717" s="234"/>
      <c r="AB717" s="234"/>
      <c r="AC717" s="231">
        <v>63727.22</v>
      </c>
    </row>
    <row r="718" spans="1:29" ht="15.75" thickBot="1" x14ac:dyDescent="0.3">
      <c r="A718" s="220" t="str">
        <f t="shared" si="10"/>
        <v>501415</v>
      </c>
      <c r="B718" s="239" t="s">
        <v>1754</v>
      </c>
      <c r="C718" s="240" t="s">
        <v>1755</v>
      </c>
      <c r="D718" s="87" t="s">
        <v>1650</v>
      </c>
      <c r="E718" s="238">
        <v>-817.7</v>
      </c>
      <c r="F718" s="238">
        <v>4821.34</v>
      </c>
      <c r="G718" s="238">
        <v>1555.61</v>
      </c>
      <c r="H718" s="238">
        <v>2409.41</v>
      </c>
      <c r="I718" s="238">
        <v>3504.41</v>
      </c>
      <c r="J718" s="238">
        <v>12128.16</v>
      </c>
      <c r="K718" s="238">
        <v>11758.54</v>
      </c>
      <c r="L718" s="238">
        <v>12333.14</v>
      </c>
      <c r="M718" s="238">
        <v>15680.64</v>
      </c>
      <c r="N718" s="238">
        <v>17048.77</v>
      </c>
      <c r="O718" s="238">
        <v>17311.7</v>
      </c>
      <c r="P718" s="238">
        <v>21032.89</v>
      </c>
      <c r="Q718" s="238">
        <v>789.37</v>
      </c>
      <c r="R718" s="238">
        <v>3419.95</v>
      </c>
      <c r="S718" s="238">
        <v>4850.95</v>
      </c>
      <c r="T718" s="238">
        <v>5573.34</v>
      </c>
      <c r="U718" s="238">
        <v>7535.72</v>
      </c>
      <c r="V718" s="238">
        <v>14938.38</v>
      </c>
      <c r="W718" s="238">
        <v>16593.259999999998</v>
      </c>
      <c r="X718" s="238">
        <v>17301.91</v>
      </c>
      <c r="Y718" s="238">
        <v>17574.259999999998</v>
      </c>
      <c r="Z718" s="238"/>
      <c r="AA718" s="238"/>
      <c r="AB718" s="238"/>
      <c r="AC718" s="231">
        <v>17574.259999999998</v>
      </c>
    </row>
    <row r="719" spans="1:29" ht="15.75" thickBot="1" x14ac:dyDescent="0.3">
      <c r="A719" s="220" t="str">
        <f t="shared" ref="A719:A782" si="11">RIGHT(C719,6)</f>
        <v>501416</v>
      </c>
      <c r="B719" s="239" t="s">
        <v>1756</v>
      </c>
      <c r="C719" s="240" t="s">
        <v>1757</v>
      </c>
      <c r="D719" s="87" t="s">
        <v>1650</v>
      </c>
      <c r="E719" s="234">
        <v>31824.54</v>
      </c>
      <c r="F719" s="234">
        <v>31824.54</v>
      </c>
      <c r="G719" s="234">
        <v>31824.54</v>
      </c>
      <c r="H719" s="234">
        <v>31824.54</v>
      </c>
      <c r="I719" s="234">
        <v>31824.54</v>
      </c>
      <c r="J719" s="234">
        <v>31824.54</v>
      </c>
      <c r="K719" s="234">
        <v>31824.54</v>
      </c>
      <c r="L719" s="234">
        <v>55646.86</v>
      </c>
      <c r="M719" s="234">
        <v>54240.54</v>
      </c>
      <c r="N719" s="234">
        <v>54240.54</v>
      </c>
      <c r="O719" s="234">
        <v>54240.54</v>
      </c>
      <c r="P719" s="234">
        <v>54240.54</v>
      </c>
      <c r="Q719" s="234">
        <v>0</v>
      </c>
      <c r="R719" s="234">
        <v>2046.02</v>
      </c>
      <c r="S719" s="234">
        <v>2046.02</v>
      </c>
      <c r="T719" s="234">
        <v>2297.0100000000002</v>
      </c>
      <c r="U719" s="234">
        <v>3252.75</v>
      </c>
      <c r="V719" s="234">
        <v>3252.75</v>
      </c>
      <c r="W719" s="234">
        <v>9601.5300000000007</v>
      </c>
      <c r="X719" s="234">
        <v>9601.5300000000007</v>
      </c>
      <c r="Y719" s="234">
        <v>9601.5300000000007</v>
      </c>
      <c r="Z719" s="234"/>
      <c r="AA719" s="234"/>
      <c r="AB719" s="234"/>
      <c r="AC719" s="231">
        <v>9601.5300000000007</v>
      </c>
    </row>
    <row r="720" spans="1:29" ht="15.75" thickBot="1" x14ac:dyDescent="0.3">
      <c r="A720" s="220" t="str">
        <f t="shared" si="11"/>
        <v>501417</v>
      </c>
      <c r="B720" s="239" t="s">
        <v>3355</v>
      </c>
      <c r="C720" s="240" t="s">
        <v>3356</v>
      </c>
      <c r="D720" s="87"/>
      <c r="E720" s="238"/>
      <c r="F720" s="238"/>
      <c r="G720" s="238"/>
      <c r="H720" s="238"/>
      <c r="I720" s="238"/>
      <c r="J720" s="238"/>
      <c r="K720" s="238"/>
      <c r="L720" s="238"/>
      <c r="M720" s="238"/>
      <c r="N720" s="238"/>
      <c r="O720" s="238"/>
      <c r="P720" s="238"/>
      <c r="Q720" s="238"/>
      <c r="R720" s="238"/>
      <c r="S720" s="238"/>
      <c r="T720" s="238"/>
      <c r="U720" s="238"/>
      <c r="V720" s="238"/>
      <c r="W720" s="238"/>
      <c r="X720" s="238"/>
      <c r="Y720" s="238"/>
      <c r="Z720" s="238"/>
      <c r="AA720" s="238"/>
      <c r="AB720" s="238"/>
      <c r="AC720" s="231"/>
    </row>
    <row r="721" spans="1:29" ht="15.75" thickBot="1" x14ac:dyDescent="0.3">
      <c r="A721" s="220" t="str">
        <f t="shared" si="11"/>
        <v>501423</v>
      </c>
      <c r="B721" s="239" t="s">
        <v>3357</v>
      </c>
      <c r="C721" s="240" t="s">
        <v>3358</v>
      </c>
      <c r="D721" s="87"/>
      <c r="E721" s="234"/>
      <c r="F721" s="234"/>
      <c r="G721" s="234"/>
      <c r="H721" s="234"/>
      <c r="I721" s="234"/>
      <c r="J721" s="234"/>
      <c r="K721" s="234"/>
      <c r="L721" s="234"/>
      <c r="M721" s="234"/>
      <c r="N721" s="234"/>
      <c r="O721" s="234"/>
      <c r="P721" s="234"/>
      <c r="Q721" s="234"/>
      <c r="R721" s="234"/>
      <c r="S721" s="234"/>
      <c r="T721" s="241"/>
      <c r="U721" s="241"/>
      <c r="V721" s="241"/>
      <c r="W721" s="234"/>
      <c r="X721" s="234"/>
      <c r="Y721" s="234"/>
      <c r="Z721" s="234"/>
      <c r="AA721" s="234"/>
      <c r="AB721" s="234"/>
      <c r="AC721" s="231"/>
    </row>
    <row r="722" spans="1:29" ht="15.75" thickBot="1" x14ac:dyDescent="0.3">
      <c r="A722" s="220" t="str">
        <f t="shared" si="11"/>
        <v>501435</v>
      </c>
      <c r="B722" s="239" t="s">
        <v>2898</v>
      </c>
      <c r="C722" s="240" t="s">
        <v>2899</v>
      </c>
      <c r="D722" s="87" t="s">
        <v>1650</v>
      </c>
      <c r="E722" s="238">
        <v>0</v>
      </c>
      <c r="F722" s="238">
        <v>0</v>
      </c>
      <c r="G722" s="238">
        <v>0</v>
      </c>
      <c r="H722" s="238">
        <v>0</v>
      </c>
      <c r="I722" s="238">
        <v>0</v>
      </c>
      <c r="J722" s="238">
        <v>0</v>
      </c>
      <c r="K722" s="238">
        <v>94024.9</v>
      </c>
      <c r="L722" s="238">
        <v>263547.48</v>
      </c>
      <c r="M722" s="238">
        <v>288171.52000000002</v>
      </c>
      <c r="N722" s="238">
        <v>305088.69</v>
      </c>
      <c r="O722" s="238">
        <v>336652.48</v>
      </c>
      <c r="P722" s="238">
        <v>353844.62</v>
      </c>
      <c r="Q722" s="238">
        <v>0</v>
      </c>
      <c r="R722" s="238">
        <v>-6500</v>
      </c>
      <c r="S722" s="238">
        <v>-6500</v>
      </c>
      <c r="T722" s="238">
        <v>-6500</v>
      </c>
      <c r="U722" s="238">
        <v>-6500</v>
      </c>
      <c r="V722" s="238">
        <v>15632</v>
      </c>
      <c r="W722" s="238">
        <v>220365.97</v>
      </c>
      <c r="X722" s="238">
        <v>346646.09</v>
      </c>
      <c r="Y722" s="238">
        <v>383566.09</v>
      </c>
      <c r="Z722" s="238"/>
      <c r="AA722" s="238"/>
      <c r="AB722" s="238"/>
      <c r="AC722" s="231">
        <v>383566.09</v>
      </c>
    </row>
    <row r="723" spans="1:29" ht="15.75" thickBot="1" x14ac:dyDescent="0.3">
      <c r="A723" s="220" t="str">
        <f t="shared" si="11"/>
        <v>501440</v>
      </c>
      <c r="B723" s="239" t="s">
        <v>2765</v>
      </c>
      <c r="C723" s="240" t="s">
        <v>2766</v>
      </c>
      <c r="D723" s="87" t="s">
        <v>1650</v>
      </c>
      <c r="E723" s="238">
        <v>0</v>
      </c>
      <c r="F723" s="238">
        <v>0</v>
      </c>
      <c r="G723" s="238">
        <v>0</v>
      </c>
      <c r="H723" s="238">
        <v>0</v>
      </c>
      <c r="I723" s="238">
        <v>900</v>
      </c>
      <c r="J723" s="238">
        <v>900</v>
      </c>
      <c r="K723" s="238">
        <v>900</v>
      </c>
      <c r="L723" s="238">
        <v>900</v>
      </c>
      <c r="M723" s="238">
        <v>900</v>
      </c>
      <c r="N723" s="238">
        <v>900</v>
      </c>
      <c r="O723" s="238">
        <v>900</v>
      </c>
      <c r="P723" s="238">
        <v>900</v>
      </c>
      <c r="Q723" s="238"/>
      <c r="R723" s="238"/>
      <c r="S723" s="238"/>
      <c r="T723" s="241"/>
      <c r="U723" s="241"/>
      <c r="V723" s="241"/>
      <c r="W723" s="238"/>
      <c r="X723" s="238"/>
      <c r="Y723" s="238"/>
      <c r="Z723" s="238"/>
      <c r="AA723" s="238"/>
      <c r="AB723" s="238"/>
      <c r="AC723" s="231"/>
    </row>
    <row r="724" spans="1:29" ht="15.75" thickBot="1" x14ac:dyDescent="0.3">
      <c r="A724" s="220" t="str">
        <f t="shared" si="11"/>
        <v>501450</v>
      </c>
      <c r="B724" s="239" t="s">
        <v>1758</v>
      </c>
      <c r="C724" s="240" t="s">
        <v>1759</v>
      </c>
      <c r="D724" s="87" t="s">
        <v>1650</v>
      </c>
      <c r="E724" s="234"/>
      <c r="F724" s="234"/>
      <c r="G724" s="234"/>
      <c r="H724" s="234"/>
      <c r="I724" s="234"/>
      <c r="J724" s="234"/>
      <c r="K724" s="234"/>
      <c r="L724" s="234"/>
      <c r="M724" s="234"/>
      <c r="N724" s="234"/>
      <c r="O724" s="234"/>
      <c r="P724" s="234"/>
      <c r="Q724" s="234"/>
      <c r="R724" s="234"/>
      <c r="S724" s="234"/>
      <c r="T724" s="238"/>
      <c r="U724" s="238"/>
      <c r="V724" s="238"/>
      <c r="W724" s="234"/>
      <c r="X724" s="234"/>
      <c r="Y724" s="234"/>
      <c r="Z724" s="234"/>
      <c r="AA724" s="234"/>
      <c r="AB724" s="234"/>
      <c r="AC724" s="231"/>
    </row>
    <row r="725" spans="1:29" ht="15.75" thickBot="1" x14ac:dyDescent="0.3">
      <c r="A725" s="220" t="str">
        <f t="shared" si="11"/>
        <v>501459</v>
      </c>
      <c r="B725" s="239" t="s">
        <v>1760</v>
      </c>
      <c r="C725" s="240" t="s">
        <v>1761</v>
      </c>
      <c r="D725" s="87" t="s">
        <v>1650</v>
      </c>
      <c r="E725" s="238">
        <v>60880.46</v>
      </c>
      <c r="F725" s="238">
        <v>124892.03</v>
      </c>
      <c r="G725" s="238">
        <v>196966.62</v>
      </c>
      <c r="H725" s="238">
        <v>304616.25</v>
      </c>
      <c r="I725" s="238">
        <v>468802.15</v>
      </c>
      <c r="J725" s="238">
        <v>594742.84</v>
      </c>
      <c r="K725" s="238">
        <v>766267.89</v>
      </c>
      <c r="L725" s="238">
        <v>814531.66</v>
      </c>
      <c r="M725" s="238">
        <v>890430.28</v>
      </c>
      <c r="N725" s="238">
        <v>924282.07</v>
      </c>
      <c r="O725" s="238">
        <v>1021677.64</v>
      </c>
      <c r="P725" s="238">
        <v>1118425.6399999999</v>
      </c>
      <c r="Q725" s="238">
        <v>176049.44</v>
      </c>
      <c r="R725" s="238">
        <v>258999.55</v>
      </c>
      <c r="S725" s="238">
        <v>379930.62</v>
      </c>
      <c r="T725" s="234">
        <v>546486.26</v>
      </c>
      <c r="U725" s="234">
        <v>640179.4</v>
      </c>
      <c r="V725" s="234">
        <v>755503.08</v>
      </c>
      <c r="W725" s="238">
        <v>902484.79</v>
      </c>
      <c r="X725" s="238">
        <v>1038249.68</v>
      </c>
      <c r="Y725" s="238">
        <v>1138303.45</v>
      </c>
      <c r="Z725" s="238"/>
      <c r="AA725" s="238"/>
      <c r="AB725" s="238"/>
      <c r="AC725" s="231">
        <v>1138303.45</v>
      </c>
    </row>
    <row r="726" spans="1:29" ht="15.75" thickBot="1" x14ac:dyDescent="0.3">
      <c r="A726" s="220" t="str">
        <f t="shared" si="11"/>
        <v>501470</v>
      </c>
      <c r="B726" s="239" t="s">
        <v>1762</v>
      </c>
      <c r="C726" s="240" t="s">
        <v>1763</v>
      </c>
      <c r="D726" s="87" t="s">
        <v>1650</v>
      </c>
      <c r="E726" s="234">
        <v>1433.94</v>
      </c>
      <c r="F726" s="234">
        <v>3520.37</v>
      </c>
      <c r="G726" s="234">
        <v>2540.71</v>
      </c>
      <c r="H726" s="234">
        <v>2840.71</v>
      </c>
      <c r="I726" s="234">
        <v>3515.35</v>
      </c>
      <c r="J726" s="234">
        <v>8581.51</v>
      </c>
      <c r="K726" s="234">
        <v>14368.26</v>
      </c>
      <c r="L726" s="234">
        <v>14923.14</v>
      </c>
      <c r="M726" s="234">
        <v>15835.14</v>
      </c>
      <c r="N726" s="234">
        <v>18559.509999999998</v>
      </c>
      <c r="O726" s="234">
        <v>18559.509999999998</v>
      </c>
      <c r="P726" s="234">
        <v>18559.509999999998</v>
      </c>
      <c r="Q726" s="234">
        <v>1804.97</v>
      </c>
      <c r="R726" s="234">
        <v>3031.58</v>
      </c>
      <c r="S726" s="234">
        <v>2332.1799999999998</v>
      </c>
      <c r="T726" s="238">
        <v>2955.25</v>
      </c>
      <c r="U726" s="238">
        <v>4542.54</v>
      </c>
      <c r="V726" s="238">
        <v>4862.33</v>
      </c>
      <c r="W726" s="234">
        <v>5233.76</v>
      </c>
      <c r="X726" s="234">
        <v>6818.6</v>
      </c>
      <c r="Y726" s="234">
        <v>6818.6</v>
      </c>
      <c r="Z726" s="234"/>
      <c r="AA726" s="234"/>
      <c r="AB726" s="234"/>
      <c r="AC726" s="231">
        <v>6818.6</v>
      </c>
    </row>
    <row r="727" spans="1:29" ht="15.75" thickBot="1" x14ac:dyDescent="0.3">
      <c r="A727" s="220" t="str">
        <f t="shared" si="11"/>
        <v>501471</v>
      </c>
      <c r="B727" s="239" t="s">
        <v>3359</v>
      </c>
      <c r="C727" s="240" t="s">
        <v>3360</v>
      </c>
      <c r="D727" s="87"/>
      <c r="E727" s="234"/>
      <c r="F727" s="234"/>
      <c r="G727" s="234"/>
      <c r="H727" s="234"/>
      <c r="I727" s="234"/>
      <c r="J727" s="234"/>
      <c r="K727" s="234"/>
      <c r="L727" s="234"/>
      <c r="M727" s="234"/>
      <c r="N727" s="234"/>
      <c r="O727" s="234"/>
      <c r="P727" s="234"/>
      <c r="Q727" s="234"/>
      <c r="R727" s="234"/>
      <c r="S727" s="234"/>
      <c r="T727" s="234"/>
      <c r="U727" s="234"/>
      <c r="V727" s="234"/>
      <c r="W727" s="234"/>
      <c r="X727" s="234"/>
      <c r="Y727" s="234"/>
      <c r="Z727" s="234"/>
      <c r="AA727" s="234"/>
      <c r="AB727" s="234"/>
      <c r="AC727" s="231"/>
    </row>
    <row r="728" spans="1:29" ht="15.75" thickBot="1" x14ac:dyDescent="0.3">
      <c r="A728" s="220" t="str">
        <f t="shared" si="11"/>
        <v>501500</v>
      </c>
      <c r="B728" s="239" t="s">
        <v>1764</v>
      </c>
      <c r="C728" s="240" t="s">
        <v>1765</v>
      </c>
      <c r="D728" s="87" t="s">
        <v>1650</v>
      </c>
      <c r="E728" s="238">
        <v>18585.34</v>
      </c>
      <c r="F728" s="238">
        <v>35627.910000000003</v>
      </c>
      <c r="G728" s="238">
        <v>60079.91</v>
      </c>
      <c r="H728" s="238">
        <v>84528.02</v>
      </c>
      <c r="I728" s="238">
        <v>108895.09</v>
      </c>
      <c r="J728" s="238">
        <v>133745.01</v>
      </c>
      <c r="K728" s="238">
        <v>154930.10999999999</v>
      </c>
      <c r="L728" s="238">
        <v>179001.73</v>
      </c>
      <c r="M728" s="238">
        <v>201113.27</v>
      </c>
      <c r="N728" s="238">
        <v>228105.39</v>
      </c>
      <c r="O728" s="238">
        <v>248591.05</v>
      </c>
      <c r="P728" s="238">
        <v>284498.57</v>
      </c>
      <c r="Q728" s="238">
        <v>22156.13</v>
      </c>
      <c r="R728" s="238">
        <v>44005.69</v>
      </c>
      <c r="S728" s="238">
        <v>66606.31</v>
      </c>
      <c r="T728" s="238">
        <v>72788.42</v>
      </c>
      <c r="U728" s="238">
        <v>86988.75</v>
      </c>
      <c r="V728" s="238">
        <v>104458.43</v>
      </c>
      <c r="W728" s="238">
        <v>116589.29</v>
      </c>
      <c r="X728" s="238">
        <v>131299.15</v>
      </c>
      <c r="Y728" s="238">
        <v>139705.07999999999</v>
      </c>
      <c r="Z728" s="238"/>
      <c r="AA728" s="238"/>
      <c r="AB728" s="238"/>
      <c r="AC728" s="231">
        <v>139705.07999999999</v>
      </c>
    </row>
    <row r="729" spans="1:29" ht="15.75" thickBot="1" x14ac:dyDescent="0.3">
      <c r="A729" s="220" t="str">
        <f t="shared" si="11"/>
        <v>501600</v>
      </c>
      <c r="B729" s="239" t="s">
        <v>1766</v>
      </c>
      <c r="C729" s="240" t="s">
        <v>1767</v>
      </c>
      <c r="D729" s="87" t="s">
        <v>1650</v>
      </c>
      <c r="E729" s="234">
        <v>12674.79</v>
      </c>
      <c r="F729" s="234">
        <v>26707.5</v>
      </c>
      <c r="G729" s="234">
        <v>40354.629999999997</v>
      </c>
      <c r="H729" s="234">
        <v>54777.52</v>
      </c>
      <c r="I729" s="234">
        <v>68858.600000000006</v>
      </c>
      <c r="J729" s="234">
        <v>82089.53</v>
      </c>
      <c r="K729" s="234">
        <v>96541.01</v>
      </c>
      <c r="L729" s="234">
        <v>110641.88</v>
      </c>
      <c r="M729" s="234">
        <v>127564.11</v>
      </c>
      <c r="N729" s="234">
        <v>144344.89000000001</v>
      </c>
      <c r="O729" s="234">
        <v>161293.01</v>
      </c>
      <c r="P729" s="234">
        <v>178436.61</v>
      </c>
      <c r="Q729" s="234">
        <v>21835.63</v>
      </c>
      <c r="R729" s="234">
        <v>39263.910000000003</v>
      </c>
      <c r="S729" s="234">
        <v>56198.87</v>
      </c>
      <c r="T729" s="234">
        <v>74641.73</v>
      </c>
      <c r="U729" s="234">
        <v>90642.22</v>
      </c>
      <c r="V729" s="234">
        <v>106808.23</v>
      </c>
      <c r="W729" s="234">
        <v>122408.59</v>
      </c>
      <c r="X729" s="234">
        <v>139881.15</v>
      </c>
      <c r="Y729" s="234">
        <v>151195.78</v>
      </c>
      <c r="Z729" s="234"/>
      <c r="AA729" s="234"/>
      <c r="AB729" s="234"/>
      <c r="AC729" s="231">
        <v>151195.78</v>
      </c>
    </row>
    <row r="730" spans="1:29" ht="15.75" thickBot="1" x14ac:dyDescent="0.3">
      <c r="A730" s="220" t="str">
        <f t="shared" si="11"/>
        <v>501602</v>
      </c>
      <c r="B730" s="239" t="s">
        <v>3361</v>
      </c>
      <c r="C730" s="240" t="s">
        <v>3362</v>
      </c>
      <c r="D730" s="87"/>
      <c r="E730" s="238"/>
      <c r="F730" s="238"/>
      <c r="G730" s="238"/>
      <c r="H730" s="238"/>
      <c r="I730" s="238"/>
      <c r="J730" s="238"/>
      <c r="K730" s="238"/>
      <c r="L730" s="238"/>
      <c r="M730" s="238"/>
      <c r="N730" s="238"/>
      <c r="O730" s="238"/>
      <c r="P730" s="238"/>
      <c r="Q730" s="238"/>
      <c r="R730" s="238"/>
      <c r="S730" s="238"/>
      <c r="T730" s="238"/>
      <c r="U730" s="238"/>
      <c r="V730" s="238"/>
      <c r="W730" s="238"/>
      <c r="X730" s="238"/>
      <c r="Y730" s="238"/>
      <c r="Z730" s="238"/>
      <c r="AA730" s="238"/>
      <c r="AB730" s="238"/>
      <c r="AC730" s="231"/>
    </row>
    <row r="731" spans="1:29" ht="15.75" thickBot="1" x14ac:dyDescent="0.3">
      <c r="A731" s="220" t="str">
        <f t="shared" si="11"/>
        <v>501603</v>
      </c>
      <c r="B731" s="239" t="s">
        <v>3363</v>
      </c>
      <c r="C731" s="240" t="s">
        <v>3364</v>
      </c>
      <c r="D731" s="87"/>
      <c r="E731" s="234"/>
      <c r="F731" s="234"/>
      <c r="G731" s="234"/>
      <c r="H731" s="234"/>
      <c r="I731" s="234"/>
      <c r="J731" s="234"/>
      <c r="K731" s="234"/>
      <c r="L731" s="234"/>
      <c r="M731" s="234"/>
      <c r="N731" s="234"/>
      <c r="O731" s="234"/>
      <c r="P731" s="234"/>
      <c r="Q731" s="234"/>
      <c r="R731" s="234"/>
      <c r="S731" s="234"/>
      <c r="T731" s="234"/>
      <c r="U731" s="234"/>
      <c r="V731" s="234"/>
      <c r="W731" s="234"/>
      <c r="X731" s="234"/>
      <c r="Y731" s="234"/>
      <c r="Z731" s="234"/>
      <c r="AA731" s="234"/>
      <c r="AB731" s="234"/>
      <c r="AC731" s="231"/>
    </row>
    <row r="732" spans="1:29" ht="15.75" thickBot="1" x14ac:dyDescent="0.3">
      <c r="A732" s="220" t="str">
        <f t="shared" si="11"/>
        <v>501604</v>
      </c>
      <c r="B732" s="239" t="s">
        <v>3365</v>
      </c>
      <c r="C732" s="240" t="s">
        <v>3366</v>
      </c>
      <c r="D732" s="87"/>
      <c r="E732" s="238"/>
      <c r="F732" s="238"/>
      <c r="G732" s="238"/>
      <c r="H732" s="238"/>
      <c r="I732" s="238"/>
      <c r="J732" s="238"/>
      <c r="K732" s="238"/>
      <c r="L732" s="238"/>
      <c r="M732" s="238"/>
      <c r="N732" s="238"/>
      <c r="O732" s="238"/>
      <c r="P732" s="238"/>
      <c r="Q732" s="238"/>
      <c r="R732" s="238"/>
      <c r="S732" s="238"/>
      <c r="T732" s="238"/>
      <c r="U732" s="238"/>
      <c r="V732" s="238"/>
      <c r="W732" s="238"/>
      <c r="X732" s="238"/>
      <c r="Y732" s="238"/>
      <c r="Z732" s="238"/>
      <c r="AA732" s="238"/>
      <c r="AB732" s="238"/>
      <c r="AC732" s="231"/>
    </row>
    <row r="733" spans="1:29" ht="15.75" thickBot="1" x14ac:dyDescent="0.3">
      <c r="A733" s="220" t="str">
        <f t="shared" si="11"/>
        <v>501605</v>
      </c>
      <c r="B733" s="239" t="s">
        <v>3367</v>
      </c>
      <c r="C733" s="240" t="s">
        <v>3368</v>
      </c>
      <c r="D733" s="87"/>
      <c r="E733" s="234"/>
      <c r="F733" s="234"/>
      <c r="G733" s="234"/>
      <c r="H733" s="234"/>
      <c r="I733" s="234"/>
      <c r="J733" s="234"/>
      <c r="K733" s="234"/>
      <c r="L733" s="234"/>
      <c r="M733" s="234"/>
      <c r="N733" s="234"/>
      <c r="O733" s="234"/>
      <c r="P733" s="234"/>
      <c r="Q733" s="234"/>
      <c r="R733" s="234"/>
      <c r="S733" s="234"/>
      <c r="T733" s="234"/>
      <c r="U733" s="234"/>
      <c r="V733" s="234"/>
      <c r="W733" s="234"/>
      <c r="X733" s="234"/>
      <c r="Y733" s="234"/>
      <c r="Z733" s="234"/>
      <c r="AA733" s="234"/>
      <c r="AB733" s="234"/>
      <c r="AC733" s="231"/>
    </row>
    <row r="734" spans="1:29" ht="15.75" thickBot="1" x14ac:dyDescent="0.3">
      <c r="A734" s="220" t="str">
        <f t="shared" si="11"/>
        <v>501606</v>
      </c>
      <c r="B734" s="239" t="s">
        <v>3369</v>
      </c>
      <c r="C734" s="240" t="s">
        <v>3370</v>
      </c>
      <c r="D734" s="87"/>
      <c r="E734" s="238"/>
      <c r="F734" s="238"/>
      <c r="G734" s="238"/>
      <c r="H734" s="238"/>
      <c r="I734" s="238"/>
      <c r="J734" s="238"/>
      <c r="K734" s="238"/>
      <c r="L734" s="238"/>
      <c r="M734" s="238"/>
      <c r="N734" s="238"/>
      <c r="O734" s="238"/>
      <c r="P734" s="238"/>
      <c r="Q734" s="238"/>
      <c r="R734" s="238"/>
      <c r="S734" s="238"/>
      <c r="T734" s="238"/>
      <c r="U734" s="238"/>
      <c r="V734" s="238"/>
      <c r="W734" s="238"/>
      <c r="X734" s="238"/>
      <c r="Y734" s="238"/>
      <c r="Z734" s="238"/>
      <c r="AA734" s="238"/>
      <c r="AB734" s="238"/>
      <c r="AC734" s="231"/>
    </row>
    <row r="735" spans="1:29" ht="15.75" thickBot="1" x14ac:dyDescent="0.3">
      <c r="A735" s="220" t="str">
        <f t="shared" si="11"/>
        <v>501607</v>
      </c>
      <c r="B735" s="239" t="s">
        <v>3371</v>
      </c>
      <c r="C735" s="240" t="s">
        <v>3372</v>
      </c>
      <c r="D735" s="87"/>
      <c r="E735" s="234"/>
      <c r="F735" s="234"/>
      <c r="G735" s="234"/>
      <c r="H735" s="234"/>
      <c r="I735" s="234"/>
      <c r="J735" s="234"/>
      <c r="K735" s="234"/>
      <c r="L735" s="234"/>
      <c r="M735" s="234"/>
      <c r="N735" s="234"/>
      <c r="O735" s="234"/>
      <c r="P735" s="234"/>
      <c r="Q735" s="234"/>
      <c r="R735" s="234"/>
      <c r="S735" s="234"/>
      <c r="T735" s="234"/>
      <c r="U735" s="234"/>
      <c r="V735" s="234"/>
      <c r="W735" s="234"/>
      <c r="X735" s="234"/>
      <c r="Y735" s="234"/>
      <c r="Z735" s="234"/>
      <c r="AA735" s="234"/>
      <c r="AB735" s="234"/>
      <c r="AC735" s="231"/>
    </row>
    <row r="736" spans="1:29" ht="15.75" thickBot="1" x14ac:dyDescent="0.3">
      <c r="A736" s="220" t="str">
        <f t="shared" si="11"/>
        <v>501700</v>
      </c>
      <c r="B736" s="239" t="s">
        <v>1768</v>
      </c>
      <c r="C736" s="240" t="s">
        <v>1769</v>
      </c>
      <c r="D736" s="87" t="s">
        <v>1650</v>
      </c>
      <c r="E736" s="238">
        <v>314751.28000000003</v>
      </c>
      <c r="F736" s="238">
        <v>615557.66</v>
      </c>
      <c r="G736" s="238">
        <v>954025.78</v>
      </c>
      <c r="H736" s="238">
        <v>1275815.3999999999</v>
      </c>
      <c r="I736" s="238">
        <v>1611747.31</v>
      </c>
      <c r="J736" s="238">
        <v>1826318.98</v>
      </c>
      <c r="K736" s="238">
        <v>2124327.6</v>
      </c>
      <c r="L736" s="238">
        <v>2396159.7799999998</v>
      </c>
      <c r="M736" s="238">
        <v>2649615.23</v>
      </c>
      <c r="N736" s="238">
        <v>2976712.83</v>
      </c>
      <c r="O736" s="238">
        <v>3253661.69</v>
      </c>
      <c r="P736" s="238">
        <v>5905381.5599999996</v>
      </c>
      <c r="Q736" s="238">
        <v>571726.14</v>
      </c>
      <c r="R736" s="238">
        <v>889093.55</v>
      </c>
      <c r="S736" s="238">
        <v>1237114.04</v>
      </c>
      <c r="T736" s="238">
        <v>1552796.18</v>
      </c>
      <c r="U736" s="238">
        <v>1844115.72</v>
      </c>
      <c r="V736" s="238">
        <v>2126569.81</v>
      </c>
      <c r="W736" s="238">
        <v>2410998.4</v>
      </c>
      <c r="X736" s="238">
        <v>2691620.88</v>
      </c>
      <c r="Y736" s="238">
        <v>2991340.66</v>
      </c>
      <c r="Z736" s="238"/>
      <c r="AA736" s="238"/>
      <c r="AB736" s="238"/>
      <c r="AC736" s="231">
        <v>2991340.66</v>
      </c>
    </row>
    <row r="737" spans="1:29" ht="15.75" thickBot="1" x14ac:dyDescent="0.3">
      <c r="A737" s="220" t="str">
        <f t="shared" si="11"/>
        <v>501701</v>
      </c>
      <c r="B737" s="239" t="s">
        <v>3373</v>
      </c>
      <c r="C737" s="240" t="s">
        <v>3374</v>
      </c>
      <c r="D737" s="87"/>
      <c r="E737" s="234"/>
      <c r="F737" s="234"/>
      <c r="G737" s="234"/>
      <c r="H737" s="234"/>
      <c r="I737" s="234"/>
      <c r="J737" s="234"/>
      <c r="K737" s="234"/>
      <c r="L737" s="234"/>
      <c r="M737" s="234"/>
      <c r="N737" s="234"/>
      <c r="O737" s="234"/>
      <c r="P737" s="234"/>
      <c r="Q737" s="234"/>
      <c r="R737" s="234"/>
      <c r="S737" s="234"/>
      <c r="T737" s="234"/>
      <c r="U737" s="234"/>
      <c r="V737" s="234"/>
      <c r="W737" s="234"/>
      <c r="X737" s="234"/>
      <c r="Y737" s="234"/>
      <c r="Z737" s="234"/>
      <c r="AA737" s="234"/>
      <c r="AB737" s="234"/>
      <c r="AC737" s="231"/>
    </row>
    <row r="738" spans="1:29" ht="15.75" thickBot="1" x14ac:dyDescent="0.3">
      <c r="A738" s="220" t="str">
        <f t="shared" si="11"/>
        <v>501702</v>
      </c>
      <c r="B738" s="239" t="s">
        <v>3375</v>
      </c>
      <c r="C738" s="240" t="s">
        <v>3376</v>
      </c>
      <c r="D738" s="87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238"/>
      <c r="P738" s="238"/>
      <c r="Q738" s="238"/>
      <c r="R738" s="238"/>
      <c r="S738" s="238"/>
      <c r="T738" s="238"/>
      <c r="U738" s="238"/>
      <c r="V738" s="238"/>
      <c r="W738" s="238"/>
      <c r="X738" s="238"/>
      <c r="Y738" s="238"/>
      <c r="Z738" s="238"/>
      <c r="AA738" s="238"/>
      <c r="AB738" s="238"/>
      <c r="AC738" s="231"/>
    </row>
    <row r="739" spans="1:29" ht="15.75" thickBot="1" x14ac:dyDescent="0.3">
      <c r="A739" s="220" t="str">
        <f t="shared" si="11"/>
        <v>501703</v>
      </c>
      <c r="B739" s="239" t="s">
        <v>3377</v>
      </c>
      <c r="C739" s="240" t="s">
        <v>3378</v>
      </c>
      <c r="D739" s="87"/>
      <c r="E739" s="234"/>
      <c r="F739" s="234"/>
      <c r="G739" s="234"/>
      <c r="H739" s="234"/>
      <c r="I739" s="234"/>
      <c r="J739" s="234"/>
      <c r="K739" s="234"/>
      <c r="L739" s="234"/>
      <c r="M739" s="234"/>
      <c r="N739" s="234"/>
      <c r="O739" s="234"/>
      <c r="P739" s="234"/>
      <c r="Q739" s="234"/>
      <c r="R739" s="234"/>
      <c r="S739" s="234"/>
      <c r="T739" s="241"/>
      <c r="U739" s="241"/>
      <c r="V739" s="241"/>
      <c r="W739" s="234"/>
      <c r="X739" s="234"/>
      <c r="Y739" s="234"/>
      <c r="Z739" s="234"/>
      <c r="AA739" s="234"/>
      <c r="AB739" s="234"/>
      <c r="AC739" s="231"/>
    </row>
    <row r="740" spans="1:29" ht="15.75" thickBot="1" x14ac:dyDescent="0.3">
      <c r="A740" s="220" t="str">
        <f t="shared" si="11"/>
        <v>501704</v>
      </c>
      <c r="B740" s="239" t="s">
        <v>3379</v>
      </c>
      <c r="C740" s="240" t="s">
        <v>3380</v>
      </c>
      <c r="D740" s="87"/>
      <c r="E740" s="238"/>
      <c r="F740" s="238"/>
      <c r="G740" s="238"/>
      <c r="H740" s="238"/>
      <c r="I740" s="238"/>
      <c r="J740" s="238"/>
      <c r="K740" s="238"/>
      <c r="L740" s="238"/>
      <c r="M740" s="238"/>
      <c r="N740" s="238"/>
      <c r="O740" s="238"/>
      <c r="P740" s="238"/>
      <c r="Q740" s="238"/>
      <c r="R740" s="238"/>
      <c r="S740" s="238"/>
      <c r="T740" s="238"/>
      <c r="U740" s="238"/>
      <c r="V740" s="238"/>
      <c r="W740" s="238"/>
      <c r="X740" s="238"/>
      <c r="Y740" s="238"/>
      <c r="Z740" s="238"/>
      <c r="AA740" s="238"/>
      <c r="AB740" s="238"/>
      <c r="AC740" s="231"/>
    </row>
    <row r="741" spans="1:29" ht="15.75" thickBot="1" x14ac:dyDescent="0.3">
      <c r="A741" s="220" t="str">
        <f t="shared" si="11"/>
        <v>501705</v>
      </c>
      <c r="B741" s="239" t="s">
        <v>3381</v>
      </c>
      <c r="C741" s="240" t="s">
        <v>3382</v>
      </c>
      <c r="D741" s="87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238"/>
      <c r="P741" s="238"/>
      <c r="Q741" s="238"/>
      <c r="R741" s="238"/>
      <c r="S741" s="238"/>
      <c r="T741" s="241"/>
      <c r="U741" s="241"/>
      <c r="V741" s="241"/>
      <c r="W741" s="238"/>
      <c r="X741" s="238"/>
      <c r="Y741" s="238"/>
      <c r="Z741" s="238"/>
      <c r="AA741" s="238"/>
      <c r="AB741" s="238"/>
      <c r="AC741" s="231"/>
    </row>
    <row r="742" spans="1:29" ht="15.75" thickBot="1" x14ac:dyDescent="0.3">
      <c r="A742" s="220" t="str">
        <f t="shared" si="11"/>
        <v>501720</v>
      </c>
      <c r="B742" s="239" t="s">
        <v>3383</v>
      </c>
      <c r="C742" s="240" t="s">
        <v>3384</v>
      </c>
      <c r="D742" s="87"/>
      <c r="E742" s="234"/>
      <c r="F742" s="234"/>
      <c r="G742" s="234"/>
      <c r="H742" s="234"/>
      <c r="I742" s="234"/>
      <c r="J742" s="234"/>
      <c r="K742" s="234"/>
      <c r="L742" s="234"/>
      <c r="M742" s="234"/>
      <c r="N742" s="234"/>
      <c r="O742" s="234"/>
      <c r="P742" s="234"/>
      <c r="Q742" s="234"/>
      <c r="R742" s="234"/>
      <c r="S742" s="234"/>
      <c r="T742" s="238"/>
      <c r="U742" s="238"/>
      <c r="V742" s="238"/>
      <c r="W742" s="234"/>
      <c r="X742" s="234"/>
      <c r="Y742" s="234"/>
      <c r="Z742" s="234"/>
      <c r="AA742" s="234"/>
      <c r="AB742" s="234"/>
      <c r="AC742" s="231"/>
    </row>
    <row r="743" spans="1:29" ht="15.75" thickBot="1" x14ac:dyDescent="0.3">
      <c r="A743" s="220" t="str">
        <f t="shared" si="11"/>
        <v>501740</v>
      </c>
      <c r="B743" s="239" t="s">
        <v>3385</v>
      </c>
      <c r="C743" s="240" t="s">
        <v>3386</v>
      </c>
      <c r="D743" s="87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238"/>
      <c r="P743" s="238"/>
      <c r="Q743" s="238"/>
      <c r="R743" s="238"/>
      <c r="S743" s="238"/>
      <c r="T743" s="234"/>
      <c r="U743" s="234"/>
      <c r="V743" s="234"/>
      <c r="W743" s="238"/>
      <c r="X743" s="238"/>
      <c r="Y743" s="238"/>
      <c r="Z743" s="238"/>
      <c r="AA743" s="238"/>
      <c r="AB743" s="238"/>
      <c r="AC743" s="231"/>
    </row>
    <row r="744" spans="1:29" ht="15.75" thickBot="1" x14ac:dyDescent="0.3">
      <c r="A744" s="220" t="str">
        <f t="shared" si="11"/>
        <v>501800</v>
      </c>
      <c r="B744" s="239" t="s">
        <v>1770</v>
      </c>
      <c r="C744" s="240" t="s">
        <v>1771</v>
      </c>
      <c r="D744" s="87" t="s">
        <v>1650</v>
      </c>
      <c r="E744" s="234">
        <v>566.39</v>
      </c>
      <c r="F744" s="234">
        <v>566.39</v>
      </c>
      <c r="G744" s="234">
        <v>816.44</v>
      </c>
      <c r="H744" s="234">
        <v>896.43</v>
      </c>
      <c r="I744" s="234">
        <v>2797.25</v>
      </c>
      <c r="J744" s="234">
        <v>146514.89000000001</v>
      </c>
      <c r="K744" s="234">
        <v>148435.94</v>
      </c>
      <c r="L744" s="234">
        <v>285660.98</v>
      </c>
      <c r="M744" s="234">
        <v>371386.57</v>
      </c>
      <c r="N744" s="234">
        <v>379948.97</v>
      </c>
      <c r="O744" s="234">
        <v>447889.97</v>
      </c>
      <c r="P744" s="234">
        <v>451064.35</v>
      </c>
      <c r="Q744" s="234">
        <v>17667.55</v>
      </c>
      <c r="R744" s="234">
        <v>106693.77</v>
      </c>
      <c r="S744" s="234">
        <v>272815.03999999998</v>
      </c>
      <c r="T744" s="238">
        <v>338830.38</v>
      </c>
      <c r="U744" s="238">
        <v>338938.08</v>
      </c>
      <c r="V744" s="238">
        <v>342036.08</v>
      </c>
      <c r="W744" s="234">
        <v>346613.88</v>
      </c>
      <c r="X744" s="234">
        <v>346393.7</v>
      </c>
      <c r="Y744" s="234">
        <v>347998.7</v>
      </c>
      <c r="Z744" s="234"/>
      <c r="AA744" s="234"/>
      <c r="AB744" s="234"/>
      <c r="AC744" s="231">
        <v>347998.7</v>
      </c>
    </row>
    <row r="745" spans="1:29" ht="15.75" thickBot="1" x14ac:dyDescent="0.3">
      <c r="A745" s="220" t="str">
        <f t="shared" si="11"/>
        <v>501900</v>
      </c>
      <c r="B745" s="239" t="s">
        <v>1772</v>
      </c>
      <c r="C745" s="240" t="s">
        <v>1773</v>
      </c>
      <c r="D745" s="87" t="s">
        <v>1650</v>
      </c>
      <c r="E745" s="234">
        <v>666655.63</v>
      </c>
      <c r="F745" s="234">
        <v>710655.43</v>
      </c>
      <c r="G745" s="234">
        <v>994457.09</v>
      </c>
      <c r="H745" s="234">
        <v>1113618.52</v>
      </c>
      <c r="I745" s="234">
        <v>1176131.17</v>
      </c>
      <c r="J745" s="234">
        <v>1221552.5900000001</v>
      </c>
      <c r="K745" s="234">
        <v>778917.99</v>
      </c>
      <c r="L745" s="234">
        <v>823578.86</v>
      </c>
      <c r="M745" s="234">
        <v>738244.02</v>
      </c>
      <c r="N745" s="234">
        <v>870897.29</v>
      </c>
      <c r="O745" s="234">
        <v>975722.95</v>
      </c>
      <c r="P745" s="234">
        <v>1167122.8</v>
      </c>
      <c r="Q745" s="234">
        <v>342611.79</v>
      </c>
      <c r="R745" s="234">
        <v>392786.7</v>
      </c>
      <c r="S745" s="234">
        <v>436174.67</v>
      </c>
      <c r="T745" s="234">
        <v>554724.43999999994</v>
      </c>
      <c r="U745" s="234">
        <v>566168.39</v>
      </c>
      <c r="V745" s="234">
        <v>612032.30000000005</v>
      </c>
      <c r="W745" s="234">
        <v>739479.4</v>
      </c>
      <c r="X745" s="234">
        <v>756617.8</v>
      </c>
      <c r="Y745" s="234">
        <v>852105.89</v>
      </c>
      <c r="Z745" s="234"/>
      <c r="AA745" s="234"/>
      <c r="AB745" s="234"/>
      <c r="AC745" s="231">
        <v>852105.89</v>
      </c>
    </row>
    <row r="746" spans="1:29" ht="15.75" thickBot="1" x14ac:dyDescent="0.3">
      <c r="A746" s="220" t="str">
        <f t="shared" si="11"/>
        <v>502000</v>
      </c>
      <c r="B746" s="239" t="s">
        <v>1774</v>
      </c>
      <c r="C746" s="240" t="s">
        <v>1775</v>
      </c>
      <c r="D746" s="87" t="s">
        <v>1650</v>
      </c>
      <c r="E746" s="238">
        <v>29362.97</v>
      </c>
      <c r="F746" s="238">
        <v>49402.18</v>
      </c>
      <c r="G746" s="238">
        <v>91881.16</v>
      </c>
      <c r="H746" s="238">
        <v>132080.32000000001</v>
      </c>
      <c r="I746" s="238">
        <v>202886.71</v>
      </c>
      <c r="J746" s="238">
        <v>252240.08</v>
      </c>
      <c r="K746" s="238">
        <v>446320.87</v>
      </c>
      <c r="L746" s="238">
        <v>548303.73</v>
      </c>
      <c r="M746" s="238">
        <v>626358.23</v>
      </c>
      <c r="N746" s="238">
        <v>696381.11</v>
      </c>
      <c r="O746" s="238">
        <v>801384.89</v>
      </c>
      <c r="P746" s="238">
        <v>866799.72</v>
      </c>
      <c r="Q746" s="238">
        <v>101158.07</v>
      </c>
      <c r="R746" s="238">
        <v>201339.8</v>
      </c>
      <c r="S746" s="238">
        <v>275985.18</v>
      </c>
      <c r="T746" s="238">
        <v>352874.16</v>
      </c>
      <c r="U746" s="238">
        <v>369068.86</v>
      </c>
      <c r="V746" s="238">
        <v>468636.08</v>
      </c>
      <c r="W746" s="238">
        <v>492563.29</v>
      </c>
      <c r="X746" s="238">
        <v>540398.19999999995</v>
      </c>
      <c r="Y746" s="238">
        <v>611947.11</v>
      </c>
      <c r="Z746" s="238"/>
      <c r="AA746" s="238"/>
      <c r="AB746" s="238"/>
      <c r="AC746" s="231">
        <v>611947.11</v>
      </c>
    </row>
    <row r="747" spans="1:29" ht="15.75" thickBot="1" x14ac:dyDescent="0.3">
      <c r="A747" s="220" t="str">
        <f t="shared" si="11"/>
        <v>502100</v>
      </c>
      <c r="B747" s="239" t="s">
        <v>1776</v>
      </c>
      <c r="C747" s="240" t="s">
        <v>1777</v>
      </c>
      <c r="D747" s="87" t="s">
        <v>1650</v>
      </c>
      <c r="E747" s="234">
        <v>3974039.39</v>
      </c>
      <c r="F747" s="234">
        <v>19395975.649999999</v>
      </c>
      <c r="G747" s="234">
        <v>25345076.890000001</v>
      </c>
      <c r="H747" s="234">
        <v>32441013.390000001</v>
      </c>
      <c r="I747" s="234">
        <v>42160308.609999999</v>
      </c>
      <c r="J747" s="234">
        <v>51125588.229999997</v>
      </c>
      <c r="K747" s="234">
        <v>61496410.289999999</v>
      </c>
      <c r="L747" s="234">
        <v>72822274.180000007</v>
      </c>
      <c r="M747" s="234">
        <v>84218980.930000007</v>
      </c>
      <c r="N747" s="234">
        <v>95347869.680000007</v>
      </c>
      <c r="O747" s="234">
        <v>109996498.54000001</v>
      </c>
      <c r="P747" s="234">
        <v>120340508.48999999</v>
      </c>
      <c r="Q747" s="234">
        <v>11508670.27</v>
      </c>
      <c r="R747" s="234">
        <v>19451971.23</v>
      </c>
      <c r="S747" s="234">
        <v>31637469.530000001</v>
      </c>
      <c r="T747" s="234">
        <v>43550517.710000001</v>
      </c>
      <c r="U747" s="234">
        <v>51889248.880000003</v>
      </c>
      <c r="V747" s="234">
        <v>62076818.359999999</v>
      </c>
      <c r="W747" s="234">
        <v>73193201.659999996</v>
      </c>
      <c r="X747" s="234">
        <v>87172484.200000003</v>
      </c>
      <c r="Y747" s="234">
        <v>100070694.41</v>
      </c>
      <c r="Z747" s="234"/>
      <c r="AA747" s="234"/>
      <c r="AB747" s="234"/>
      <c r="AC747" s="231">
        <v>100070694.41</v>
      </c>
    </row>
    <row r="748" spans="1:29" ht="15.75" thickBot="1" x14ac:dyDescent="0.3">
      <c r="A748" s="220" t="str">
        <f t="shared" si="11"/>
        <v>502101</v>
      </c>
      <c r="B748" s="239" t="s">
        <v>3387</v>
      </c>
      <c r="C748" s="240" t="s">
        <v>3388</v>
      </c>
      <c r="D748" s="87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8"/>
      <c r="AB748" s="238"/>
      <c r="AC748" s="231"/>
    </row>
    <row r="749" spans="1:29" ht="15.75" thickBot="1" x14ac:dyDescent="0.3">
      <c r="A749" s="220" t="str">
        <f t="shared" si="11"/>
        <v>502102</v>
      </c>
      <c r="B749" s="239" t="s">
        <v>2958</v>
      </c>
      <c r="C749" s="240" t="s">
        <v>2959</v>
      </c>
      <c r="D749" s="87" t="s">
        <v>1650</v>
      </c>
      <c r="E749" s="234"/>
      <c r="F749" s="234"/>
      <c r="G749" s="234"/>
      <c r="H749" s="234"/>
      <c r="I749" s="234"/>
      <c r="J749" s="234"/>
      <c r="K749" s="234"/>
      <c r="L749" s="234"/>
      <c r="M749" s="234"/>
      <c r="N749" s="234">
        <v>0</v>
      </c>
      <c r="O749" s="234">
        <v>13313</v>
      </c>
      <c r="P749" s="234">
        <v>13313</v>
      </c>
      <c r="Q749" s="234">
        <v>0</v>
      </c>
      <c r="R749" s="234">
        <v>-150.07</v>
      </c>
      <c r="S749" s="234">
        <v>18479.93</v>
      </c>
      <c r="T749" s="234">
        <v>-150.07</v>
      </c>
      <c r="U749" s="234">
        <v>18480.53</v>
      </c>
      <c r="V749" s="234">
        <v>18480.53</v>
      </c>
      <c r="W749" s="234">
        <v>18480.53</v>
      </c>
      <c r="X749" s="234">
        <v>18480.53</v>
      </c>
      <c r="Y749" s="234">
        <v>18480.53</v>
      </c>
      <c r="Z749" s="234"/>
      <c r="AA749" s="234"/>
      <c r="AB749" s="234"/>
      <c r="AC749" s="231">
        <v>18480.53</v>
      </c>
    </row>
    <row r="750" spans="1:29" ht="15.75" thickBot="1" x14ac:dyDescent="0.3">
      <c r="A750" s="220" t="str">
        <f t="shared" si="11"/>
        <v>502103</v>
      </c>
      <c r="B750" s="239" t="s">
        <v>3389</v>
      </c>
      <c r="C750" s="240" t="s">
        <v>3390</v>
      </c>
      <c r="D750" s="87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1"/>
    </row>
    <row r="751" spans="1:29" ht="15.75" thickBot="1" x14ac:dyDescent="0.3">
      <c r="A751" s="220" t="str">
        <f t="shared" si="11"/>
        <v>502104</v>
      </c>
      <c r="B751" s="239" t="s">
        <v>1778</v>
      </c>
      <c r="C751" s="240" t="s">
        <v>1779</v>
      </c>
      <c r="D751" s="87" t="s">
        <v>1650</v>
      </c>
      <c r="E751" s="234">
        <v>0</v>
      </c>
      <c r="F751" s="234">
        <v>7300</v>
      </c>
      <c r="G751" s="234">
        <v>0</v>
      </c>
      <c r="H751" s="234">
        <v>0</v>
      </c>
      <c r="I751" s="234">
        <v>0</v>
      </c>
      <c r="J751" s="234">
        <v>0</v>
      </c>
      <c r="K751" s="234">
        <v>0</v>
      </c>
      <c r="L751" s="234">
        <v>0</v>
      </c>
      <c r="M751" s="234">
        <v>0</v>
      </c>
      <c r="N751" s="234">
        <v>0</v>
      </c>
      <c r="O751" s="234">
        <v>0</v>
      </c>
      <c r="P751" s="234">
        <v>0</v>
      </c>
      <c r="Q751" s="234"/>
      <c r="R751" s="234"/>
      <c r="S751" s="234"/>
      <c r="T751" s="234"/>
      <c r="U751" s="234"/>
      <c r="V751" s="234"/>
      <c r="W751" s="234"/>
      <c r="X751" s="234"/>
      <c r="Y751" s="234"/>
      <c r="Z751" s="234"/>
      <c r="AA751" s="234"/>
      <c r="AB751" s="234"/>
      <c r="AC751" s="231"/>
    </row>
    <row r="752" spans="1:29" ht="15.75" thickBot="1" x14ac:dyDescent="0.3">
      <c r="A752" s="220" t="str">
        <f t="shared" si="11"/>
        <v>502105</v>
      </c>
      <c r="B752" s="239" t="s">
        <v>1780</v>
      </c>
      <c r="C752" s="240" t="s">
        <v>1781</v>
      </c>
      <c r="D752" s="87" t="s">
        <v>1650</v>
      </c>
      <c r="E752" s="238">
        <v>24524.25</v>
      </c>
      <c r="F752" s="238">
        <v>32747</v>
      </c>
      <c r="G752" s="238">
        <v>50747</v>
      </c>
      <c r="H752" s="238">
        <v>56784.75</v>
      </c>
      <c r="I752" s="238">
        <v>71359.850000000006</v>
      </c>
      <c r="J752" s="238">
        <v>112742.35</v>
      </c>
      <c r="K752" s="238">
        <v>134366.63</v>
      </c>
      <c r="L752" s="238">
        <v>131947.54999999999</v>
      </c>
      <c r="M752" s="238">
        <v>138447.54999999999</v>
      </c>
      <c r="N752" s="238">
        <v>145613.25</v>
      </c>
      <c r="O752" s="238">
        <v>260378.76</v>
      </c>
      <c r="P752" s="238">
        <v>302093.62</v>
      </c>
      <c r="Q752" s="238">
        <v>32772.69</v>
      </c>
      <c r="R752" s="238">
        <v>187093.55</v>
      </c>
      <c r="S752" s="238">
        <v>191578.34</v>
      </c>
      <c r="T752" s="238">
        <v>223553.16</v>
      </c>
      <c r="U752" s="238">
        <v>245466.31</v>
      </c>
      <c r="V752" s="238">
        <v>264333.15999999997</v>
      </c>
      <c r="W752" s="238">
        <v>288434.81</v>
      </c>
      <c r="X752" s="238">
        <v>293774.5</v>
      </c>
      <c r="Y752" s="238">
        <v>307845.34999999998</v>
      </c>
      <c r="Z752" s="238"/>
      <c r="AA752" s="238"/>
      <c r="AB752" s="238"/>
      <c r="AC752" s="231">
        <v>307845.34999999998</v>
      </c>
    </row>
    <row r="753" spans="1:29" ht="15.75" thickBot="1" x14ac:dyDescent="0.3">
      <c r="A753" s="220" t="str">
        <f t="shared" si="11"/>
        <v>502106</v>
      </c>
      <c r="B753" s="239" t="s">
        <v>1782</v>
      </c>
      <c r="C753" s="240" t="s">
        <v>1783</v>
      </c>
      <c r="D753" s="87" t="s">
        <v>1650</v>
      </c>
      <c r="E753" s="234">
        <v>4113.1400000000003</v>
      </c>
      <c r="F753" s="234">
        <v>4113.1400000000003</v>
      </c>
      <c r="G753" s="234">
        <v>4113.1400000000003</v>
      </c>
      <c r="H753" s="234">
        <v>113.14</v>
      </c>
      <c r="I753" s="234">
        <v>2863.14</v>
      </c>
      <c r="J753" s="234">
        <v>2863.14</v>
      </c>
      <c r="K753" s="234">
        <v>13118.34</v>
      </c>
      <c r="L753" s="234">
        <v>13118.34</v>
      </c>
      <c r="M753" s="234">
        <v>21388.59</v>
      </c>
      <c r="N753" s="234">
        <v>23531.33</v>
      </c>
      <c r="O753" s="234">
        <v>33410.800000000003</v>
      </c>
      <c r="P753" s="234">
        <v>53532.47</v>
      </c>
      <c r="Q753" s="234">
        <v>2964</v>
      </c>
      <c r="R753" s="234">
        <v>2964</v>
      </c>
      <c r="S753" s="234">
        <v>2964</v>
      </c>
      <c r="T753" s="234">
        <v>2964</v>
      </c>
      <c r="U753" s="234">
        <v>2964</v>
      </c>
      <c r="V753" s="234">
        <v>5914.02</v>
      </c>
      <c r="W753" s="234">
        <v>5914.02</v>
      </c>
      <c r="X753" s="234">
        <v>10821.73</v>
      </c>
      <c r="Y753" s="234">
        <v>26263.73</v>
      </c>
      <c r="Z753" s="234"/>
      <c r="AA753" s="234"/>
      <c r="AB753" s="234"/>
      <c r="AC753" s="231">
        <v>26263.73</v>
      </c>
    </row>
    <row r="754" spans="1:29" ht="15.75" thickBot="1" x14ac:dyDescent="0.3">
      <c r="A754" s="220" t="str">
        <f t="shared" si="11"/>
        <v>502107</v>
      </c>
      <c r="B754" s="239" t="s">
        <v>1784</v>
      </c>
      <c r="C754" s="240" t="s">
        <v>1785</v>
      </c>
      <c r="D754" s="87" t="s">
        <v>1650</v>
      </c>
      <c r="E754" s="238"/>
      <c r="F754" s="238"/>
      <c r="G754" s="238"/>
      <c r="H754" s="238"/>
      <c r="I754" s="238"/>
      <c r="J754" s="238">
        <v>0</v>
      </c>
      <c r="K754" s="238">
        <v>0</v>
      </c>
      <c r="L754" s="238">
        <v>0</v>
      </c>
      <c r="M754" s="238">
        <v>0</v>
      </c>
      <c r="N754" s="238"/>
      <c r="O754" s="238"/>
      <c r="P754" s="238"/>
      <c r="Q754" s="238"/>
      <c r="R754" s="238"/>
      <c r="S754" s="238"/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1"/>
    </row>
    <row r="755" spans="1:29" ht="15.75" thickBot="1" x14ac:dyDescent="0.3">
      <c r="A755" s="220" t="str">
        <f t="shared" si="11"/>
        <v>502108</v>
      </c>
      <c r="B755" s="239" t="s">
        <v>2767</v>
      </c>
      <c r="C755" s="240" t="s">
        <v>2768</v>
      </c>
      <c r="D755" s="87" t="s">
        <v>1650</v>
      </c>
      <c r="E755" s="234">
        <v>0</v>
      </c>
      <c r="F755" s="234">
        <v>0</v>
      </c>
      <c r="G755" s="234">
        <v>0</v>
      </c>
      <c r="H755" s="234">
        <v>6852.05</v>
      </c>
      <c r="I755" s="234">
        <v>0</v>
      </c>
      <c r="J755" s="234"/>
      <c r="K755" s="234"/>
      <c r="L755" s="234"/>
      <c r="M755" s="234"/>
      <c r="N755" s="234">
        <v>0</v>
      </c>
      <c r="O755" s="234">
        <v>51403.31</v>
      </c>
      <c r="P755" s="234">
        <v>51403.31</v>
      </c>
      <c r="Q755" s="234"/>
      <c r="R755" s="234"/>
      <c r="S755" s="234"/>
      <c r="T755" s="234"/>
      <c r="U755" s="234"/>
      <c r="V755" s="234"/>
      <c r="W755" s="234"/>
      <c r="X755" s="234"/>
      <c r="Y755" s="234"/>
      <c r="Z755" s="234"/>
      <c r="AA755" s="234"/>
      <c r="AB755" s="234"/>
      <c r="AC755" s="231"/>
    </row>
    <row r="756" spans="1:29" ht="15.75" thickBot="1" x14ac:dyDescent="0.3">
      <c r="A756" s="220" t="str">
        <f t="shared" si="11"/>
        <v>502109</v>
      </c>
      <c r="B756" s="239" t="s">
        <v>3391</v>
      </c>
      <c r="C756" s="240" t="s">
        <v>3392</v>
      </c>
      <c r="D756" s="87"/>
      <c r="E756" s="238"/>
      <c r="F756" s="238"/>
      <c r="G756" s="238"/>
      <c r="H756" s="238"/>
      <c r="I756" s="238"/>
      <c r="J756" s="238"/>
      <c r="K756" s="238"/>
      <c r="L756" s="238"/>
      <c r="M756" s="238"/>
      <c r="N756" s="238"/>
      <c r="O756" s="238"/>
      <c r="P756" s="238"/>
      <c r="Q756" s="238"/>
      <c r="R756" s="238"/>
      <c r="S756" s="238"/>
      <c r="T756" s="238"/>
      <c r="U756" s="238"/>
      <c r="V756" s="238"/>
      <c r="W756" s="238"/>
      <c r="X756" s="238"/>
      <c r="Y756" s="238"/>
      <c r="Z756" s="238"/>
      <c r="AA756" s="238"/>
      <c r="AB756" s="238"/>
      <c r="AC756" s="231"/>
    </row>
    <row r="757" spans="1:29" ht="15.75" thickBot="1" x14ac:dyDescent="0.3">
      <c r="A757" s="220" t="str">
        <f t="shared" si="11"/>
        <v>502110</v>
      </c>
      <c r="B757" s="239" t="s">
        <v>3393</v>
      </c>
      <c r="C757" s="240" t="s">
        <v>3394</v>
      </c>
      <c r="D757" s="87"/>
      <c r="E757" s="234"/>
      <c r="F757" s="234"/>
      <c r="G757" s="234"/>
      <c r="H757" s="234"/>
      <c r="I757" s="234"/>
      <c r="J757" s="234"/>
      <c r="K757" s="234"/>
      <c r="L757" s="234"/>
      <c r="M757" s="234"/>
      <c r="N757" s="234"/>
      <c r="O757" s="234"/>
      <c r="P757" s="234"/>
      <c r="Q757" s="234"/>
      <c r="R757" s="234"/>
      <c r="S757" s="234"/>
      <c r="T757" s="241"/>
      <c r="U757" s="241"/>
      <c r="V757" s="241"/>
      <c r="W757" s="234"/>
      <c r="X757" s="234"/>
      <c r="Y757" s="234"/>
      <c r="Z757" s="234"/>
      <c r="AA757" s="234"/>
      <c r="AB757" s="234"/>
      <c r="AC757" s="231"/>
    </row>
    <row r="758" spans="1:29" ht="15.75" thickBot="1" x14ac:dyDescent="0.3">
      <c r="A758" s="220" t="str">
        <f t="shared" si="11"/>
        <v>502111</v>
      </c>
      <c r="B758" s="239" t="s">
        <v>1786</v>
      </c>
      <c r="C758" s="240" t="s">
        <v>1787</v>
      </c>
      <c r="D758" s="87" t="s">
        <v>1650</v>
      </c>
      <c r="E758" s="238">
        <v>211213.73</v>
      </c>
      <c r="F758" s="238">
        <v>232615.23</v>
      </c>
      <c r="G758" s="238">
        <v>244362.83</v>
      </c>
      <c r="H758" s="238">
        <v>787035.87</v>
      </c>
      <c r="I758" s="238">
        <v>1114960.32</v>
      </c>
      <c r="J758" s="238">
        <v>1291658.73</v>
      </c>
      <c r="K758" s="238">
        <v>1402741.31</v>
      </c>
      <c r="L758" s="238">
        <v>1451922.23</v>
      </c>
      <c r="M758" s="238">
        <v>1538585.34</v>
      </c>
      <c r="N758" s="238">
        <v>1674470.34</v>
      </c>
      <c r="O758" s="238">
        <v>1741765.19</v>
      </c>
      <c r="P758" s="238">
        <v>1938325.81</v>
      </c>
      <c r="Q758" s="238">
        <v>60640.99</v>
      </c>
      <c r="R758" s="238">
        <v>60640.99</v>
      </c>
      <c r="S758" s="238">
        <v>136538.29</v>
      </c>
      <c r="T758" s="238">
        <v>210551.18</v>
      </c>
      <c r="U758" s="238">
        <v>524573.17000000004</v>
      </c>
      <c r="V758" s="238">
        <v>725635.58</v>
      </c>
      <c r="W758" s="238">
        <v>957807.68</v>
      </c>
      <c r="X758" s="238">
        <v>1482527.27</v>
      </c>
      <c r="Y758" s="238">
        <v>1527225.12</v>
      </c>
      <c r="Z758" s="238"/>
      <c r="AA758" s="238"/>
      <c r="AB758" s="238"/>
      <c r="AC758" s="231">
        <v>1527225.12</v>
      </c>
    </row>
    <row r="759" spans="1:29" ht="15.75" thickBot="1" x14ac:dyDescent="0.3">
      <c r="A759" s="220" t="str">
        <f t="shared" si="11"/>
        <v>502112</v>
      </c>
      <c r="B759" s="239" t="s">
        <v>1788</v>
      </c>
      <c r="C759" s="240" t="s">
        <v>1789</v>
      </c>
      <c r="D759" s="87" t="s">
        <v>1650</v>
      </c>
      <c r="E759" s="238"/>
      <c r="F759" s="238"/>
      <c r="G759" s="238"/>
      <c r="H759" s="238"/>
      <c r="I759" s="238"/>
      <c r="J759" s="238"/>
      <c r="K759" s="238"/>
      <c r="L759" s="238"/>
      <c r="M759" s="238"/>
      <c r="N759" s="238"/>
      <c r="O759" s="238"/>
      <c r="P759" s="238"/>
      <c r="Q759" s="238"/>
      <c r="R759" s="238"/>
      <c r="S759" s="238"/>
      <c r="T759" s="241"/>
      <c r="U759" s="241"/>
      <c r="V759" s="241"/>
      <c r="W759" s="238"/>
      <c r="X759" s="238"/>
      <c r="Y759" s="238"/>
      <c r="Z759" s="238"/>
      <c r="AA759" s="238"/>
      <c r="AB759" s="238"/>
      <c r="AC759" s="231"/>
    </row>
    <row r="760" spans="1:29" ht="15.75" thickBot="1" x14ac:dyDescent="0.3">
      <c r="A760" s="220" t="str">
        <f t="shared" si="11"/>
        <v>502113</v>
      </c>
      <c r="B760" s="239" t="s">
        <v>1790</v>
      </c>
      <c r="C760" s="240" t="s">
        <v>1791</v>
      </c>
      <c r="D760" s="87" t="s">
        <v>1650</v>
      </c>
      <c r="E760" s="234">
        <v>2746</v>
      </c>
      <c r="F760" s="234">
        <v>10111</v>
      </c>
      <c r="G760" s="234">
        <v>20994.06</v>
      </c>
      <c r="H760" s="234">
        <v>25429.040000000001</v>
      </c>
      <c r="I760" s="234">
        <v>25429.040000000001</v>
      </c>
      <c r="J760" s="234">
        <v>25948.29</v>
      </c>
      <c r="K760" s="234">
        <v>39662.29</v>
      </c>
      <c r="L760" s="234">
        <v>39662.29</v>
      </c>
      <c r="M760" s="234">
        <v>40192.29</v>
      </c>
      <c r="N760" s="234">
        <v>46124.59</v>
      </c>
      <c r="O760" s="234">
        <v>56429.59</v>
      </c>
      <c r="P760" s="234">
        <v>59782.07</v>
      </c>
      <c r="Q760" s="234">
        <v>0</v>
      </c>
      <c r="R760" s="234">
        <v>394.1</v>
      </c>
      <c r="S760" s="234">
        <v>13390.33</v>
      </c>
      <c r="T760" s="238">
        <v>16064.28</v>
      </c>
      <c r="U760" s="238">
        <v>17722.32</v>
      </c>
      <c r="V760" s="238">
        <v>26733.15</v>
      </c>
      <c r="W760" s="234">
        <v>38768.949999999997</v>
      </c>
      <c r="X760" s="234">
        <v>57496.3</v>
      </c>
      <c r="Y760" s="234">
        <v>77364.3</v>
      </c>
      <c r="Z760" s="234"/>
      <c r="AA760" s="234"/>
      <c r="AB760" s="234"/>
      <c r="AC760" s="231">
        <v>77364.3</v>
      </c>
    </row>
    <row r="761" spans="1:29" ht="15.75" thickBot="1" x14ac:dyDescent="0.3">
      <c r="A761" s="220" t="str">
        <f t="shared" si="11"/>
        <v>502114</v>
      </c>
      <c r="B761" s="239" t="s">
        <v>1792</v>
      </c>
      <c r="C761" s="240" t="s">
        <v>1793</v>
      </c>
      <c r="D761" s="87" t="s">
        <v>1650</v>
      </c>
      <c r="E761" s="238">
        <v>0</v>
      </c>
      <c r="F761" s="238">
        <v>-1505</v>
      </c>
      <c r="G761" s="238">
        <v>-1505</v>
      </c>
      <c r="H761" s="238">
        <v>-1505</v>
      </c>
      <c r="I761" s="238">
        <v>-1505</v>
      </c>
      <c r="J761" s="238">
        <v>331.32</v>
      </c>
      <c r="K761" s="238">
        <v>5500.82</v>
      </c>
      <c r="L761" s="238">
        <v>7400.32</v>
      </c>
      <c r="M761" s="238">
        <v>8368.32</v>
      </c>
      <c r="N761" s="238">
        <v>11800.07</v>
      </c>
      <c r="O761" s="238">
        <v>16396.07</v>
      </c>
      <c r="P761" s="238">
        <v>17378.07</v>
      </c>
      <c r="Q761" s="238">
        <v>1369.75</v>
      </c>
      <c r="R761" s="238">
        <v>5546.75</v>
      </c>
      <c r="S761" s="238">
        <v>6436.25</v>
      </c>
      <c r="T761" s="234">
        <v>6942.5</v>
      </c>
      <c r="U761" s="234">
        <v>11647.5</v>
      </c>
      <c r="V761" s="234">
        <v>12491.25</v>
      </c>
      <c r="W761" s="238">
        <v>12862.5</v>
      </c>
      <c r="X761" s="238">
        <v>15307.5</v>
      </c>
      <c r="Y761" s="238">
        <v>15307.5</v>
      </c>
      <c r="Z761" s="238"/>
      <c r="AA761" s="238"/>
      <c r="AB761" s="238"/>
      <c r="AC761" s="231">
        <v>15307.5</v>
      </c>
    </row>
    <row r="762" spans="1:29" ht="15.75" thickBot="1" x14ac:dyDescent="0.3">
      <c r="A762" s="220" t="str">
        <f t="shared" si="11"/>
        <v>502115</v>
      </c>
      <c r="B762" s="239" t="s">
        <v>1794</v>
      </c>
      <c r="C762" s="240" t="s">
        <v>1795</v>
      </c>
      <c r="D762" s="87" t="s">
        <v>1650</v>
      </c>
      <c r="E762" s="234">
        <v>43188.5</v>
      </c>
      <c r="F762" s="234">
        <v>29253.5</v>
      </c>
      <c r="G762" s="234">
        <v>29253.5</v>
      </c>
      <c r="H762" s="234">
        <v>29253.5</v>
      </c>
      <c r="I762" s="234">
        <v>53155</v>
      </c>
      <c r="J762" s="234">
        <v>83695</v>
      </c>
      <c r="K762" s="234">
        <v>130467.5</v>
      </c>
      <c r="L762" s="234">
        <v>148938</v>
      </c>
      <c r="M762" s="234">
        <v>156141</v>
      </c>
      <c r="N762" s="234">
        <v>156141</v>
      </c>
      <c r="O762" s="234">
        <v>177869</v>
      </c>
      <c r="P762" s="234">
        <v>191744.5</v>
      </c>
      <c r="Q762" s="234">
        <v>48606</v>
      </c>
      <c r="R762" s="234">
        <v>77679.5</v>
      </c>
      <c r="S762" s="234">
        <v>114732.5</v>
      </c>
      <c r="T762" s="238">
        <v>158202</v>
      </c>
      <c r="U762" s="238">
        <v>196584.5</v>
      </c>
      <c r="V762" s="238">
        <v>204184.5</v>
      </c>
      <c r="W762" s="234">
        <v>223449.5</v>
      </c>
      <c r="X762" s="234">
        <v>252265</v>
      </c>
      <c r="Y762" s="234">
        <v>277243.5</v>
      </c>
      <c r="Z762" s="234"/>
      <c r="AA762" s="234"/>
      <c r="AB762" s="234"/>
      <c r="AC762" s="231">
        <v>277243.5</v>
      </c>
    </row>
    <row r="763" spans="1:29" ht="15.75" thickBot="1" x14ac:dyDescent="0.3">
      <c r="A763" s="220" t="str">
        <f t="shared" si="11"/>
        <v>502116</v>
      </c>
      <c r="B763" s="239" t="s">
        <v>1796</v>
      </c>
      <c r="C763" s="240" t="s">
        <v>1797</v>
      </c>
      <c r="D763" s="87" t="s">
        <v>1650</v>
      </c>
      <c r="E763" s="234">
        <v>30278.25</v>
      </c>
      <c r="F763" s="234">
        <v>77651.75</v>
      </c>
      <c r="G763" s="234">
        <v>138926.95000000001</v>
      </c>
      <c r="H763" s="234">
        <v>196541.75</v>
      </c>
      <c r="I763" s="234">
        <v>298929</v>
      </c>
      <c r="J763" s="234">
        <v>347221.39</v>
      </c>
      <c r="K763" s="234">
        <v>423086.39</v>
      </c>
      <c r="L763" s="234">
        <v>500807.39</v>
      </c>
      <c r="M763" s="234">
        <v>551968.64</v>
      </c>
      <c r="N763" s="234">
        <v>603063.14</v>
      </c>
      <c r="O763" s="234">
        <v>672932.5</v>
      </c>
      <c r="P763" s="234">
        <v>754789.97</v>
      </c>
      <c r="Q763" s="234">
        <v>96553.25</v>
      </c>
      <c r="R763" s="234">
        <v>152179.5</v>
      </c>
      <c r="S763" s="234">
        <v>234778.18</v>
      </c>
      <c r="T763" s="234">
        <v>318346.98</v>
      </c>
      <c r="U763" s="234">
        <v>381823.23</v>
      </c>
      <c r="V763" s="234">
        <v>469273.61</v>
      </c>
      <c r="W763" s="234">
        <v>537845.91</v>
      </c>
      <c r="X763" s="234">
        <v>585423.51</v>
      </c>
      <c r="Y763" s="234">
        <v>616336.01</v>
      </c>
      <c r="Z763" s="234"/>
      <c r="AA763" s="234"/>
      <c r="AB763" s="234"/>
      <c r="AC763" s="231">
        <v>616336.01</v>
      </c>
    </row>
    <row r="764" spans="1:29" ht="15.75" thickBot="1" x14ac:dyDescent="0.3">
      <c r="A764" s="220" t="str">
        <f t="shared" si="11"/>
        <v>502118</v>
      </c>
      <c r="B764" s="239" t="s">
        <v>1798</v>
      </c>
      <c r="C764" s="240" t="s">
        <v>1799</v>
      </c>
      <c r="D764" s="87" t="s">
        <v>1650</v>
      </c>
      <c r="E764" s="238">
        <v>1596.2</v>
      </c>
      <c r="F764" s="238">
        <v>1596.2</v>
      </c>
      <c r="G764" s="238">
        <v>1596.2</v>
      </c>
      <c r="H764" s="238">
        <v>3269.5</v>
      </c>
      <c r="I764" s="238">
        <v>3269.5</v>
      </c>
      <c r="J764" s="238">
        <v>3269.5</v>
      </c>
      <c r="K764" s="238">
        <v>3269.5</v>
      </c>
      <c r="L764" s="238">
        <v>3269.5</v>
      </c>
      <c r="M764" s="238">
        <v>3269.5</v>
      </c>
      <c r="N764" s="238">
        <v>3269.5</v>
      </c>
      <c r="O764" s="238">
        <v>3269.5</v>
      </c>
      <c r="P764" s="238">
        <v>3269.5</v>
      </c>
      <c r="Q764" s="238"/>
      <c r="R764" s="238"/>
      <c r="S764" s="238"/>
      <c r="T764" s="238"/>
      <c r="U764" s="238"/>
      <c r="V764" s="238"/>
      <c r="W764" s="238"/>
      <c r="X764" s="238"/>
      <c r="Y764" s="238"/>
      <c r="Z764" s="238"/>
      <c r="AA764" s="238"/>
      <c r="AB764" s="238"/>
      <c r="AC764" s="231"/>
    </row>
    <row r="765" spans="1:29" ht="15.75" thickBot="1" x14ac:dyDescent="0.3">
      <c r="A765" s="220" t="str">
        <f t="shared" si="11"/>
        <v>502120</v>
      </c>
      <c r="B765" s="239" t="s">
        <v>3395</v>
      </c>
      <c r="C765" s="240" t="s">
        <v>3396</v>
      </c>
      <c r="D765" s="87"/>
      <c r="E765" s="234"/>
      <c r="F765" s="234"/>
      <c r="G765" s="234"/>
      <c r="H765" s="234"/>
      <c r="I765" s="234"/>
      <c r="J765" s="234"/>
      <c r="K765" s="234"/>
      <c r="L765" s="234"/>
      <c r="M765" s="234"/>
      <c r="N765" s="234"/>
      <c r="O765" s="234"/>
      <c r="P765" s="234"/>
      <c r="Q765" s="234"/>
      <c r="R765" s="234"/>
      <c r="S765" s="234"/>
      <c r="T765" s="234"/>
      <c r="U765" s="234"/>
      <c r="V765" s="234"/>
      <c r="W765" s="234"/>
      <c r="X765" s="234"/>
      <c r="Y765" s="234"/>
      <c r="Z765" s="234"/>
      <c r="AA765" s="234"/>
      <c r="AB765" s="234"/>
      <c r="AC765" s="231"/>
    </row>
    <row r="766" spans="1:29" ht="15.75" thickBot="1" x14ac:dyDescent="0.3">
      <c r="A766" s="220" t="str">
        <f t="shared" si="11"/>
        <v>502121</v>
      </c>
      <c r="B766" s="239" t="s">
        <v>1800</v>
      </c>
      <c r="C766" s="240" t="s">
        <v>1801</v>
      </c>
      <c r="D766" s="87" t="s">
        <v>1650</v>
      </c>
      <c r="E766" s="238"/>
      <c r="F766" s="238"/>
      <c r="G766" s="238"/>
      <c r="H766" s="238"/>
      <c r="I766" s="238"/>
      <c r="J766" s="238"/>
      <c r="K766" s="238"/>
      <c r="L766" s="238"/>
      <c r="M766" s="238"/>
      <c r="N766" s="238"/>
      <c r="O766" s="238"/>
      <c r="P766" s="238"/>
      <c r="Q766" s="238"/>
      <c r="R766" s="238"/>
      <c r="S766" s="238"/>
      <c r="T766" s="238"/>
      <c r="U766" s="238"/>
      <c r="V766" s="238"/>
      <c r="W766" s="238"/>
      <c r="X766" s="238"/>
      <c r="Y766" s="238"/>
      <c r="Z766" s="238"/>
      <c r="AA766" s="238"/>
      <c r="AB766" s="238"/>
      <c r="AC766" s="231"/>
    </row>
    <row r="767" spans="1:29" ht="15.75" thickBot="1" x14ac:dyDescent="0.3">
      <c r="A767" s="220" t="str">
        <f t="shared" si="11"/>
        <v>502123</v>
      </c>
      <c r="B767" s="239" t="s">
        <v>3397</v>
      </c>
      <c r="C767" s="240" t="s">
        <v>3398</v>
      </c>
      <c r="D767" s="87"/>
      <c r="E767" s="234"/>
      <c r="F767" s="234"/>
      <c r="G767" s="234"/>
      <c r="H767" s="234"/>
      <c r="I767" s="234"/>
      <c r="J767" s="234"/>
      <c r="K767" s="234"/>
      <c r="L767" s="234"/>
      <c r="M767" s="234"/>
      <c r="N767" s="234"/>
      <c r="O767" s="234"/>
      <c r="P767" s="234"/>
      <c r="Q767" s="234"/>
      <c r="R767" s="234"/>
      <c r="S767" s="234"/>
      <c r="T767" s="234"/>
      <c r="U767" s="234"/>
      <c r="V767" s="234"/>
      <c r="W767" s="234"/>
      <c r="X767" s="234"/>
      <c r="Y767" s="234"/>
      <c r="Z767" s="234"/>
      <c r="AA767" s="234"/>
      <c r="AB767" s="234"/>
      <c r="AC767" s="231"/>
    </row>
    <row r="768" spans="1:29" ht="15.75" thickBot="1" x14ac:dyDescent="0.3">
      <c r="A768" s="220" t="str">
        <f t="shared" si="11"/>
        <v>502124</v>
      </c>
      <c r="B768" s="239" t="s">
        <v>3399</v>
      </c>
      <c r="C768" s="240" t="s">
        <v>3400</v>
      </c>
      <c r="D768" s="87"/>
      <c r="E768" s="238"/>
      <c r="F768" s="238"/>
      <c r="G768" s="238"/>
      <c r="H768" s="238"/>
      <c r="I768" s="238"/>
      <c r="J768" s="238"/>
      <c r="K768" s="238"/>
      <c r="L768" s="238"/>
      <c r="M768" s="238"/>
      <c r="N768" s="238"/>
      <c r="O768" s="238"/>
      <c r="P768" s="238"/>
      <c r="Q768" s="238"/>
      <c r="R768" s="238"/>
      <c r="S768" s="238"/>
      <c r="T768" s="238"/>
      <c r="U768" s="238"/>
      <c r="V768" s="238"/>
      <c r="W768" s="238"/>
      <c r="X768" s="238"/>
      <c r="Y768" s="238"/>
      <c r="Z768" s="238"/>
      <c r="AA768" s="238"/>
      <c r="AB768" s="238"/>
      <c r="AC768" s="231"/>
    </row>
    <row r="769" spans="1:29" ht="15.75" thickBot="1" x14ac:dyDescent="0.3">
      <c r="A769" s="220" t="str">
        <f t="shared" si="11"/>
        <v>502125</v>
      </c>
      <c r="B769" s="239" t="s">
        <v>1802</v>
      </c>
      <c r="C769" s="240" t="s">
        <v>1803</v>
      </c>
      <c r="D769" s="87" t="s">
        <v>1650</v>
      </c>
      <c r="E769" s="234">
        <v>692655.97</v>
      </c>
      <c r="F769" s="234">
        <v>1244043.1399999999</v>
      </c>
      <c r="G769" s="234">
        <v>2311619.46</v>
      </c>
      <c r="H769" s="234">
        <v>2469210.5</v>
      </c>
      <c r="I769" s="234">
        <v>2997398.24</v>
      </c>
      <c r="J769" s="234">
        <v>3673553.65</v>
      </c>
      <c r="K769" s="234">
        <v>4484911.38</v>
      </c>
      <c r="L769" s="234">
        <v>4911962.0999999996</v>
      </c>
      <c r="M769" s="234">
        <v>5264930.25</v>
      </c>
      <c r="N769" s="234">
        <v>5774329.3600000003</v>
      </c>
      <c r="O769" s="234">
        <v>6298993.6600000001</v>
      </c>
      <c r="P769" s="234">
        <v>7142347.7599999998</v>
      </c>
      <c r="Q769" s="234">
        <v>385658.75</v>
      </c>
      <c r="R769" s="234">
        <v>674961.25</v>
      </c>
      <c r="S769" s="234">
        <v>1166534.22</v>
      </c>
      <c r="T769" s="234">
        <v>1995564.56</v>
      </c>
      <c r="U769" s="234">
        <v>2176921</v>
      </c>
      <c r="V769" s="234">
        <v>2683758.31</v>
      </c>
      <c r="W769" s="234">
        <v>3568964.74</v>
      </c>
      <c r="X769" s="234">
        <v>3823311.23</v>
      </c>
      <c r="Y769" s="234">
        <v>4120958.47</v>
      </c>
      <c r="Z769" s="234"/>
      <c r="AA769" s="234"/>
      <c r="AB769" s="234"/>
      <c r="AC769" s="231">
        <v>4120958.47</v>
      </c>
    </row>
    <row r="770" spans="1:29" ht="15.75" thickBot="1" x14ac:dyDescent="0.3">
      <c r="A770" s="220" t="str">
        <f t="shared" si="11"/>
        <v>502126</v>
      </c>
      <c r="B770" s="239" t="s">
        <v>1804</v>
      </c>
      <c r="C770" s="240" t="s">
        <v>1805</v>
      </c>
      <c r="D770" s="87" t="s">
        <v>1650</v>
      </c>
      <c r="E770" s="238"/>
      <c r="F770" s="238"/>
      <c r="G770" s="238"/>
      <c r="H770" s="238"/>
      <c r="I770" s="238"/>
      <c r="J770" s="238"/>
      <c r="K770" s="238"/>
      <c r="L770" s="238"/>
      <c r="M770" s="238"/>
      <c r="N770" s="238"/>
      <c r="O770" s="238"/>
      <c r="P770" s="238"/>
      <c r="Q770" s="238"/>
      <c r="R770" s="238"/>
      <c r="S770" s="238">
        <v>0</v>
      </c>
      <c r="T770" s="238">
        <v>0</v>
      </c>
      <c r="U770" s="238">
        <v>2575</v>
      </c>
      <c r="V770" s="238">
        <v>0</v>
      </c>
      <c r="W770" s="238">
        <v>0</v>
      </c>
      <c r="X770" s="238">
        <v>0</v>
      </c>
      <c r="Y770" s="238">
        <v>0</v>
      </c>
      <c r="Z770" s="238"/>
      <c r="AA770" s="238"/>
      <c r="AB770" s="238"/>
      <c r="AC770" s="231">
        <v>0</v>
      </c>
    </row>
    <row r="771" spans="1:29" ht="15.75" thickBot="1" x14ac:dyDescent="0.3">
      <c r="A771" s="220" t="str">
        <f t="shared" si="11"/>
        <v>502127</v>
      </c>
      <c r="B771" s="239" t="s">
        <v>1806</v>
      </c>
      <c r="C771" s="240" t="s">
        <v>1807</v>
      </c>
      <c r="D771" s="87" t="s">
        <v>1650</v>
      </c>
      <c r="E771" s="234"/>
      <c r="F771" s="234"/>
      <c r="G771" s="234"/>
      <c r="H771" s="234">
        <v>0</v>
      </c>
      <c r="I771" s="234">
        <v>0</v>
      </c>
      <c r="J771" s="234">
        <v>773.3</v>
      </c>
      <c r="K771" s="234">
        <v>773.3</v>
      </c>
      <c r="L771" s="234">
        <v>773.3</v>
      </c>
      <c r="M771" s="234">
        <v>1271.26</v>
      </c>
      <c r="N771" s="234">
        <v>2474.98</v>
      </c>
      <c r="O771" s="234">
        <v>2500.66</v>
      </c>
      <c r="P771" s="234">
        <v>2500.66</v>
      </c>
      <c r="Q771" s="234">
        <v>0</v>
      </c>
      <c r="R771" s="234">
        <v>0</v>
      </c>
      <c r="S771" s="234">
        <v>0</v>
      </c>
      <c r="T771" s="234">
        <v>870</v>
      </c>
      <c r="U771" s="234">
        <v>870</v>
      </c>
      <c r="V771" s="234">
        <v>1305</v>
      </c>
      <c r="W771" s="234">
        <v>1305</v>
      </c>
      <c r="X771" s="234">
        <v>1305</v>
      </c>
      <c r="Y771" s="234">
        <v>1305</v>
      </c>
      <c r="Z771" s="234"/>
      <c r="AA771" s="234"/>
      <c r="AB771" s="234"/>
      <c r="AC771" s="231">
        <v>1305</v>
      </c>
    </row>
    <row r="772" spans="1:29" ht="15.75" thickBot="1" x14ac:dyDescent="0.3">
      <c r="A772" s="220" t="str">
        <f t="shared" si="11"/>
        <v>502128</v>
      </c>
      <c r="B772" s="239" t="s">
        <v>3401</v>
      </c>
      <c r="C772" s="240" t="s">
        <v>3402</v>
      </c>
      <c r="D772" s="87"/>
      <c r="E772" s="238"/>
      <c r="F772" s="238"/>
      <c r="G772" s="238"/>
      <c r="H772" s="238"/>
      <c r="I772" s="238"/>
      <c r="J772" s="238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8"/>
      <c r="AB772" s="238"/>
      <c r="AC772" s="231"/>
    </row>
    <row r="773" spans="1:29" ht="15.75" thickBot="1" x14ac:dyDescent="0.3">
      <c r="A773" s="220" t="str">
        <f t="shared" si="11"/>
        <v>502129</v>
      </c>
      <c r="B773" s="239" t="s">
        <v>1808</v>
      </c>
      <c r="C773" s="240" t="s">
        <v>1809</v>
      </c>
      <c r="D773" s="87" t="s">
        <v>1650</v>
      </c>
      <c r="E773" s="234">
        <v>52822.79</v>
      </c>
      <c r="F773" s="234">
        <v>63789.69</v>
      </c>
      <c r="G773" s="234">
        <v>161350.44</v>
      </c>
      <c r="H773" s="234">
        <v>311689.19</v>
      </c>
      <c r="I773" s="234">
        <v>453472.94</v>
      </c>
      <c r="J773" s="234">
        <v>606145.93999999994</v>
      </c>
      <c r="K773" s="234">
        <v>750135.44</v>
      </c>
      <c r="L773" s="234">
        <v>845256.94</v>
      </c>
      <c r="M773" s="234">
        <v>942906.44</v>
      </c>
      <c r="N773" s="234">
        <v>1001631.44</v>
      </c>
      <c r="O773" s="234">
        <v>1054721.69</v>
      </c>
      <c r="P773" s="234">
        <v>1090787.19</v>
      </c>
      <c r="Q773" s="234">
        <v>73049.75</v>
      </c>
      <c r="R773" s="234">
        <v>119226.75</v>
      </c>
      <c r="S773" s="234">
        <v>206024.25</v>
      </c>
      <c r="T773" s="234">
        <v>263570.75</v>
      </c>
      <c r="U773" s="234">
        <v>366400</v>
      </c>
      <c r="V773" s="234">
        <v>467775.75</v>
      </c>
      <c r="W773" s="234">
        <v>574651.25</v>
      </c>
      <c r="X773" s="234">
        <v>622517</v>
      </c>
      <c r="Y773" s="234">
        <v>670915.75</v>
      </c>
      <c r="Z773" s="234"/>
      <c r="AA773" s="234"/>
      <c r="AB773" s="234"/>
      <c r="AC773" s="231">
        <v>670915.75</v>
      </c>
    </row>
    <row r="774" spans="1:29" ht="15.75" thickBot="1" x14ac:dyDescent="0.3">
      <c r="A774" s="220" t="str">
        <f t="shared" si="11"/>
        <v>502130</v>
      </c>
      <c r="B774" s="239" t="s">
        <v>2900</v>
      </c>
      <c r="C774" s="240" t="s">
        <v>2901</v>
      </c>
      <c r="D774" s="87" t="s">
        <v>1650</v>
      </c>
      <c r="E774" s="238">
        <v>0</v>
      </c>
      <c r="F774" s="238">
        <v>0</v>
      </c>
      <c r="G774" s="238">
        <v>0</v>
      </c>
      <c r="H774" s="238">
        <v>0</v>
      </c>
      <c r="I774" s="238">
        <v>0</v>
      </c>
      <c r="J774" s="238">
        <v>0</v>
      </c>
      <c r="K774" s="238">
        <v>178170.54</v>
      </c>
      <c r="L774" s="238">
        <v>1055386.44</v>
      </c>
      <c r="M774" s="238">
        <v>1436583.92</v>
      </c>
      <c r="N774" s="238">
        <v>1669273.37</v>
      </c>
      <c r="O774" s="238">
        <v>1919831.7</v>
      </c>
      <c r="P774" s="238">
        <v>2004761.07</v>
      </c>
      <c r="Q774" s="238">
        <v>9760</v>
      </c>
      <c r="R774" s="238">
        <v>9760</v>
      </c>
      <c r="S774" s="238">
        <v>9760</v>
      </c>
      <c r="T774" s="238">
        <v>9760</v>
      </c>
      <c r="U774" s="238">
        <v>9760</v>
      </c>
      <c r="V774" s="238">
        <v>101819.84</v>
      </c>
      <c r="W774" s="238">
        <v>536577.42000000004</v>
      </c>
      <c r="X774" s="238">
        <v>1120929.46</v>
      </c>
      <c r="Y774" s="238">
        <v>1295814.31</v>
      </c>
      <c r="Z774" s="238"/>
      <c r="AA774" s="238"/>
      <c r="AB774" s="238"/>
      <c r="AC774" s="231">
        <v>1295814.31</v>
      </c>
    </row>
    <row r="775" spans="1:29" ht="15.75" thickBot="1" x14ac:dyDescent="0.3">
      <c r="A775" s="220" t="str">
        <f t="shared" si="11"/>
        <v>502131</v>
      </c>
      <c r="B775" s="239" t="s">
        <v>3403</v>
      </c>
      <c r="C775" s="240" t="s">
        <v>3404</v>
      </c>
      <c r="D775" s="87"/>
      <c r="E775" s="234"/>
      <c r="F775" s="234"/>
      <c r="G775" s="234"/>
      <c r="H775" s="234"/>
      <c r="I775" s="234"/>
      <c r="J775" s="234"/>
      <c r="K775" s="234"/>
      <c r="L775" s="234"/>
      <c r="M775" s="234"/>
      <c r="N775" s="234"/>
      <c r="O775" s="234"/>
      <c r="P775" s="234"/>
      <c r="Q775" s="234"/>
      <c r="R775" s="234"/>
      <c r="S775" s="234"/>
      <c r="T775" s="241"/>
      <c r="U775" s="241"/>
      <c r="V775" s="241"/>
      <c r="W775" s="234"/>
      <c r="X775" s="234"/>
      <c r="Y775" s="234"/>
      <c r="Z775" s="234"/>
      <c r="AA775" s="234"/>
      <c r="AB775" s="234"/>
      <c r="AC775" s="231"/>
    </row>
    <row r="776" spans="1:29" ht="15.75" thickBot="1" x14ac:dyDescent="0.3">
      <c r="A776" s="220" t="str">
        <f t="shared" si="11"/>
        <v>502134</v>
      </c>
      <c r="B776" s="239" t="s">
        <v>1810</v>
      </c>
      <c r="C776" s="240" t="s">
        <v>1811</v>
      </c>
      <c r="D776" s="87" t="s">
        <v>1650</v>
      </c>
      <c r="E776" s="238">
        <v>1010.8</v>
      </c>
      <c r="F776" s="238">
        <v>1010.8</v>
      </c>
      <c r="G776" s="238">
        <v>1010.8</v>
      </c>
      <c r="H776" s="238">
        <v>1010.8</v>
      </c>
      <c r="I776" s="238">
        <v>1010.8</v>
      </c>
      <c r="J776" s="238">
        <v>1010.8</v>
      </c>
      <c r="K776" s="238">
        <v>1010.8</v>
      </c>
      <c r="L776" s="238">
        <v>3240.8</v>
      </c>
      <c r="M776" s="238">
        <v>3240.8</v>
      </c>
      <c r="N776" s="238">
        <v>3240.8</v>
      </c>
      <c r="O776" s="238">
        <v>3240.8</v>
      </c>
      <c r="P776" s="238">
        <v>3240.8</v>
      </c>
      <c r="Q776" s="238">
        <v>0</v>
      </c>
      <c r="R776" s="238">
        <v>750</v>
      </c>
      <c r="S776" s="238">
        <v>750</v>
      </c>
      <c r="T776" s="238">
        <v>750</v>
      </c>
      <c r="U776" s="238">
        <v>750</v>
      </c>
      <c r="V776" s="238">
        <v>750</v>
      </c>
      <c r="W776" s="238">
        <v>4610</v>
      </c>
      <c r="X776" s="238">
        <v>5360</v>
      </c>
      <c r="Y776" s="238">
        <v>6110</v>
      </c>
      <c r="Z776" s="238"/>
      <c r="AA776" s="238"/>
      <c r="AB776" s="238"/>
      <c r="AC776" s="231">
        <v>6110</v>
      </c>
    </row>
    <row r="777" spans="1:29" ht="15.75" thickBot="1" x14ac:dyDescent="0.3">
      <c r="A777" s="220" t="str">
        <f t="shared" si="11"/>
        <v>502140</v>
      </c>
      <c r="B777" s="239" t="s">
        <v>1812</v>
      </c>
      <c r="C777" s="240" t="s">
        <v>1813</v>
      </c>
      <c r="D777" s="87" t="s">
        <v>1650</v>
      </c>
      <c r="E777" s="238">
        <v>730.25</v>
      </c>
      <c r="F777" s="238">
        <v>974.61</v>
      </c>
      <c r="G777" s="238">
        <v>1221.3599999999999</v>
      </c>
      <c r="H777" s="238">
        <v>2087.61</v>
      </c>
      <c r="I777" s="238">
        <v>3484.61</v>
      </c>
      <c r="J777" s="238">
        <v>3844.25</v>
      </c>
      <c r="K777" s="238">
        <v>4747.75</v>
      </c>
      <c r="L777" s="238">
        <v>4922.75</v>
      </c>
      <c r="M777" s="238">
        <v>4922.75</v>
      </c>
      <c r="N777" s="238">
        <v>4922.75</v>
      </c>
      <c r="O777" s="238">
        <v>4922.75</v>
      </c>
      <c r="P777" s="238">
        <v>4922.75</v>
      </c>
      <c r="Q777" s="238"/>
      <c r="R777" s="238"/>
      <c r="S777" s="238"/>
      <c r="T777" s="241"/>
      <c r="U777" s="241"/>
      <c r="V777" s="241">
        <v>0</v>
      </c>
      <c r="W777" s="238">
        <v>0</v>
      </c>
      <c r="X777" s="238">
        <v>420</v>
      </c>
      <c r="Y777" s="238">
        <v>420</v>
      </c>
      <c r="Z777" s="238"/>
      <c r="AA777" s="238"/>
      <c r="AB777" s="238"/>
      <c r="AC777" s="231">
        <v>420</v>
      </c>
    </row>
    <row r="778" spans="1:29" ht="15.75" thickBot="1" x14ac:dyDescent="0.3">
      <c r="A778" s="220" t="str">
        <f t="shared" si="11"/>
        <v>502150</v>
      </c>
      <c r="B778" s="239" t="s">
        <v>1814</v>
      </c>
      <c r="C778" s="240" t="s">
        <v>1815</v>
      </c>
      <c r="D778" s="87" t="s">
        <v>1650</v>
      </c>
      <c r="E778" s="234"/>
      <c r="F778" s="234"/>
      <c r="G778" s="234"/>
      <c r="H778" s="234"/>
      <c r="I778" s="234"/>
      <c r="J778" s="234"/>
      <c r="K778" s="234"/>
      <c r="L778" s="234"/>
      <c r="M778" s="234"/>
      <c r="N778" s="234"/>
      <c r="O778" s="234"/>
      <c r="P778" s="234"/>
      <c r="Q778" s="234"/>
      <c r="R778" s="234"/>
      <c r="S778" s="234"/>
      <c r="T778" s="238"/>
      <c r="U778" s="238"/>
      <c r="V778" s="238"/>
      <c r="W778" s="234"/>
      <c r="X778" s="234"/>
      <c r="Y778" s="234"/>
      <c r="Z778" s="234"/>
      <c r="AA778" s="234"/>
      <c r="AB778" s="234"/>
      <c r="AC778" s="231"/>
    </row>
    <row r="779" spans="1:29" ht="15.75" thickBot="1" x14ac:dyDescent="0.3">
      <c r="A779" s="220" t="str">
        <f t="shared" si="11"/>
        <v>502160</v>
      </c>
      <c r="B779" s="239" t="s">
        <v>1816</v>
      </c>
      <c r="C779" s="240" t="s">
        <v>1817</v>
      </c>
      <c r="D779" s="87" t="s">
        <v>1650</v>
      </c>
      <c r="E779" s="238">
        <v>51674.04</v>
      </c>
      <c r="F779" s="238">
        <v>109622.75</v>
      </c>
      <c r="G779" s="238">
        <v>225768.2</v>
      </c>
      <c r="H779" s="238">
        <v>401187.48</v>
      </c>
      <c r="I779" s="238">
        <v>654572.80000000005</v>
      </c>
      <c r="J779" s="238">
        <v>802130.36</v>
      </c>
      <c r="K779" s="238">
        <v>948275.89</v>
      </c>
      <c r="L779" s="238">
        <v>1079907.6399999999</v>
      </c>
      <c r="M779" s="238">
        <v>1232405.3</v>
      </c>
      <c r="N779" s="238">
        <v>1413295.74</v>
      </c>
      <c r="O779" s="238">
        <v>1611443.72</v>
      </c>
      <c r="P779" s="238">
        <v>1817820.79</v>
      </c>
      <c r="Q779" s="238">
        <v>100542.57</v>
      </c>
      <c r="R779" s="238">
        <v>375010.85</v>
      </c>
      <c r="S779" s="238">
        <v>616667.69999999995</v>
      </c>
      <c r="T779" s="234">
        <v>767655.55</v>
      </c>
      <c r="U779" s="234">
        <v>932162.83</v>
      </c>
      <c r="V779" s="234">
        <v>1138678.3400000001</v>
      </c>
      <c r="W779" s="238">
        <v>1471513</v>
      </c>
      <c r="X779" s="238">
        <v>1714303.43</v>
      </c>
      <c r="Y779" s="238">
        <v>1890937.11</v>
      </c>
      <c r="Z779" s="238"/>
      <c r="AA779" s="238"/>
      <c r="AB779" s="238"/>
      <c r="AC779" s="231">
        <v>1890937.11</v>
      </c>
    </row>
    <row r="780" spans="1:29" ht="15.75" thickBot="1" x14ac:dyDescent="0.3">
      <c r="A780" s="220" t="str">
        <f t="shared" si="11"/>
        <v>502165</v>
      </c>
      <c r="B780" s="239" t="s">
        <v>1818</v>
      </c>
      <c r="C780" s="240" t="s">
        <v>1819</v>
      </c>
      <c r="D780" s="87" t="s">
        <v>1650</v>
      </c>
      <c r="E780" s="234">
        <v>130065.18</v>
      </c>
      <c r="F780" s="234">
        <v>245458.89</v>
      </c>
      <c r="G780" s="234">
        <v>352341.22</v>
      </c>
      <c r="H780" s="234">
        <v>483969.94</v>
      </c>
      <c r="I780" s="234">
        <v>719440.62</v>
      </c>
      <c r="J780" s="234">
        <v>887054.01</v>
      </c>
      <c r="K780" s="234">
        <v>1041292.7</v>
      </c>
      <c r="L780" s="234">
        <v>1181882.8</v>
      </c>
      <c r="M780" s="234">
        <v>1291889.6499999999</v>
      </c>
      <c r="N780" s="234">
        <v>1429056.74</v>
      </c>
      <c r="O780" s="234">
        <v>1559925.75</v>
      </c>
      <c r="P780" s="234">
        <v>1684391.82</v>
      </c>
      <c r="Q780" s="234">
        <v>271143.71000000002</v>
      </c>
      <c r="R780" s="234">
        <v>369792.46</v>
      </c>
      <c r="S780" s="234">
        <v>609500.93999999994</v>
      </c>
      <c r="T780" s="238">
        <v>781831.94</v>
      </c>
      <c r="U780" s="238">
        <v>955823.17</v>
      </c>
      <c r="V780" s="238">
        <v>1153918.42</v>
      </c>
      <c r="W780" s="234">
        <v>1182364.08</v>
      </c>
      <c r="X780" s="234">
        <v>1465768.51</v>
      </c>
      <c r="Y780" s="234">
        <v>1600830.11</v>
      </c>
      <c r="Z780" s="234"/>
      <c r="AA780" s="234"/>
      <c r="AB780" s="234"/>
      <c r="AC780" s="231">
        <v>1600830.11</v>
      </c>
    </row>
    <row r="781" spans="1:29" ht="15.75" thickBot="1" x14ac:dyDescent="0.3">
      <c r="A781" s="220" t="str">
        <f t="shared" si="11"/>
        <v>502166</v>
      </c>
      <c r="B781" s="239" t="s">
        <v>3405</v>
      </c>
      <c r="C781" s="240" t="s">
        <v>3406</v>
      </c>
      <c r="D781" s="87"/>
      <c r="E781" s="234"/>
      <c r="F781" s="234"/>
      <c r="G781" s="234"/>
      <c r="H781" s="234"/>
      <c r="I781" s="234"/>
      <c r="J781" s="234"/>
      <c r="K781" s="234"/>
      <c r="L781" s="234"/>
      <c r="M781" s="234"/>
      <c r="N781" s="234"/>
      <c r="O781" s="234"/>
      <c r="P781" s="234"/>
      <c r="Q781" s="234"/>
      <c r="R781" s="234"/>
      <c r="S781" s="234"/>
      <c r="T781" s="234"/>
      <c r="U781" s="234"/>
      <c r="V781" s="234"/>
      <c r="W781" s="234"/>
      <c r="X781" s="234"/>
      <c r="Y781" s="234"/>
      <c r="Z781" s="234"/>
      <c r="AA781" s="234"/>
      <c r="AB781" s="234"/>
      <c r="AC781" s="231"/>
    </row>
    <row r="782" spans="1:29" ht="15.75" thickBot="1" x14ac:dyDescent="0.3">
      <c r="A782" s="220" t="str">
        <f t="shared" si="11"/>
        <v>502167</v>
      </c>
      <c r="B782" s="239" t="s">
        <v>3407</v>
      </c>
      <c r="C782" s="240" t="s">
        <v>3408</v>
      </c>
      <c r="D782" s="87"/>
      <c r="E782" s="238"/>
      <c r="F782" s="238"/>
      <c r="G782" s="238"/>
      <c r="H782" s="238"/>
      <c r="I782" s="238"/>
      <c r="J782" s="238"/>
      <c r="K782" s="238"/>
      <c r="L782" s="238"/>
      <c r="M782" s="238"/>
      <c r="N782" s="238"/>
      <c r="O782" s="238"/>
      <c r="P782" s="238"/>
      <c r="Q782" s="238"/>
      <c r="R782" s="238"/>
      <c r="S782" s="238"/>
      <c r="T782" s="238"/>
      <c r="U782" s="238"/>
      <c r="V782" s="238"/>
      <c r="W782" s="238"/>
      <c r="X782" s="238"/>
      <c r="Y782" s="238"/>
      <c r="Z782" s="238"/>
      <c r="AA782" s="238"/>
      <c r="AB782" s="238"/>
      <c r="AC782" s="231"/>
    </row>
    <row r="783" spans="1:29" ht="15.75" thickBot="1" x14ac:dyDescent="0.3">
      <c r="A783" s="220" t="str">
        <f t="shared" ref="A783:A846" si="12">RIGHT(C783,6)</f>
        <v>502170</v>
      </c>
      <c r="B783" s="239" t="s">
        <v>1820</v>
      </c>
      <c r="C783" s="240" t="s">
        <v>1821</v>
      </c>
      <c r="D783" s="87" t="s">
        <v>1650</v>
      </c>
      <c r="E783" s="234">
        <v>108208.64</v>
      </c>
      <c r="F783" s="234">
        <v>467643.82</v>
      </c>
      <c r="G783" s="234">
        <v>1061973.6200000001</v>
      </c>
      <c r="H783" s="234">
        <v>1590586.25</v>
      </c>
      <c r="I783" s="234">
        <v>2202749.16</v>
      </c>
      <c r="J783" s="234">
        <v>2788876.54</v>
      </c>
      <c r="K783" s="234">
        <v>2863610.69</v>
      </c>
      <c r="L783" s="234">
        <v>3512126.23</v>
      </c>
      <c r="M783" s="234">
        <v>4074974.34</v>
      </c>
      <c r="N783" s="234">
        <v>4522783.12</v>
      </c>
      <c r="O783" s="234">
        <v>4904808.4000000004</v>
      </c>
      <c r="P783" s="234">
        <v>5301042.97</v>
      </c>
      <c r="Q783" s="234">
        <v>564094.66</v>
      </c>
      <c r="R783" s="234">
        <v>1075094.47</v>
      </c>
      <c r="S783" s="234">
        <v>1732647.14</v>
      </c>
      <c r="T783" s="234">
        <v>2375782.31</v>
      </c>
      <c r="U783" s="234">
        <v>3023135.98</v>
      </c>
      <c r="V783" s="234">
        <v>3709883.27</v>
      </c>
      <c r="W783" s="234">
        <v>4463062.93</v>
      </c>
      <c r="X783" s="234">
        <v>5024755.08</v>
      </c>
      <c r="Y783" s="234">
        <v>5360123.51</v>
      </c>
      <c r="Z783" s="234"/>
      <c r="AA783" s="234"/>
      <c r="AB783" s="234"/>
      <c r="AC783" s="231">
        <v>5360123.51</v>
      </c>
    </row>
    <row r="784" spans="1:29" ht="15.75" thickBot="1" x14ac:dyDescent="0.3">
      <c r="A784" s="220" t="str">
        <f t="shared" si="12"/>
        <v>502171</v>
      </c>
      <c r="B784" s="239" t="s">
        <v>1822</v>
      </c>
      <c r="C784" s="240" t="s">
        <v>1823</v>
      </c>
      <c r="D784" s="87" t="s">
        <v>1650</v>
      </c>
      <c r="E784" s="238">
        <v>3060</v>
      </c>
      <c r="F784" s="238">
        <v>3060</v>
      </c>
      <c r="G784" s="238">
        <v>25129.79</v>
      </c>
      <c r="H784" s="238">
        <v>27812.3</v>
      </c>
      <c r="I784" s="238">
        <v>30737.3</v>
      </c>
      <c r="J784" s="238">
        <v>32510.799999999999</v>
      </c>
      <c r="K784" s="238">
        <v>45762.3</v>
      </c>
      <c r="L784" s="238">
        <v>54632.800000000003</v>
      </c>
      <c r="M784" s="238">
        <v>54772.800000000003</v>
      </c>
      <c r="N784" s="238">
        <v>56035.05</v>
      </c>
      <c r="O784" s="238">
        <v>56535.05</v>
      </c>
      <c r="P784" s="238">
        <v>56535.05</v>
      </c>
      <c r="Q784" s="238">
        <v>500</v>
      </c>
      <c r="R784" s="238">
        <v>1500</v>
      </c>
      <c r="S784" s="238">
        <v>2500</v>
      </c>
      <c r="T784" s="238">
        <v>3500</v>
      </c>
      <c r="U784" s="238">
        <v>4500</v>
      </c>
      <c r="V784" s="238">
        <v>5500</v>
      </c>
      <c r="W784" s="238">
        <v>6774.5</v>
      </c>
      <c r="X784" s="238">
        <v>14991.5</v>
      </c>
      <c r="Y784" s="238">
        <v>22066.75</v>
      </c>
      <c r="Z784" s="238"/>
      <c r="AA784" s="238"/>
      <c r="AB784" s="238"/>
      <c r="AC784" s="231">
        <v>22066.75</v>
      </c>
    </row>
    <row r="785" spans="1:29" ht="15.75" thickBot="1" x14ac:dyDescent="0.3">
      <c r="A785" s="220" t="str">
        <f t="shared" si="12"/>
        <v>502180</v>
      </c>
      <c r="B785" s="239" t="s">
        <v>1824</v>
      </c>
      <c r="C785" s="240" t="s">
        <v>1825</v>
      </c>
      <c r="D785" s="87" t="s">
        <v>1650</v>
      </c>
      <c r="E785" s="234">
        <v>296434.17</v>
      </c>
      <c r="F785" s="234">
        <v>719942.38</v>
      </c>
      <c r="G785" s="234">
        <v>889680.27</v>
      </c>
      <c r="H785" s="234">
        <v>1186960.17</v>
      </c>
      <c r="I785" s="234">
        <v>1781839.33</v>
      </c>
      <c r="J785" s="234">
        <v>2519268.61</v>
      </c>
      <c r="K785" s="234">
        <v>2891239.37</v>
      </c>
      <c r="L785" s="234">
        <v>3518411.81</v>
      </c>
      <c r="M785" s="234">
        <v>4234466.91</v>
      </c>
      <c r="N785" s="234">
        <v>4797049.3</v>
      </c>
      <c r="O785" s="234">
        <v>5205773.29</v>
      </c>
      <c r="P785" s="234">
        <v>5624130.4900000002</v>
      </c>
      <c r="Q785" s="234">
        <v>216105.95</v>
      </c>
      <c r="R785" s="234">
        <v>898612.73</v>
      </c>
      <c r="S785" s="234">
        <v>1788639.31</v>
      </c>
      <c r="T785" s="234">
        <v>2803953.34</v>
      </c>
      <c r="U785" s="234">
        <v>3072421.96</v>
      </c>
      <c r="V785" s="234">
        <v>3177131.28</v>
      </c>
      <c r="W785" s="234">
        <v>3935373.09</v>
      </c>
      <c r="X785" s="234">
        <v>5032021.6100000003</v>
      </c>
      <c r="Y785" s="234">
        <v>5550133.0300000003</v>
      </c>
      <c r="Z785" s="234"/>
      <c r="AA785" s="234"/>
      <c r="AB785" s="234"/>
      <c r="AC785" s="231">
        <v>5550133.0300000003</v>
      </c>
    </row>
    <row r="786" spans="1:29" ht="15.75" thickBot="1" x14ac:dyDescent="0.3">
      <c r="A786" s="220" t="str">
        <f t="shared" si="12"/>
        <v>502181</v>
      </c>
      <c r="B786" s="239" t="s">
        <v>3409</v>
      </c>
      <c r="C786" s="240" t="s">
        <v>3410</v>
      </c>
      <c r="D786" s="87"/>
      <c r="E786" s="238"/>
      <c r="F786" s="238"/>
      <c r="G786" s="238"/>
      <c r="H786" s="238"/>
      <c r="I786" s="238"/>
      <c r="J786" s="238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8"/>
      <c r="AB786" s="238"/>
      <c r="AC786" s="231"/>
    </row>
    <row r="787" spans="1:29" ht="15.75" thickBot="1" x14ac:dyDescent="0.3">
      <c r="A787" s="220" t="str">
        <f t="shared" si="12"/>
        <v>502182</v>
      </c>
      <c r="B787" s="239" t="s">
        <v>3411</v>
      </c>
      <c r="C787" s="240" t="s">
        <v>3412</v>
      </c>
      <c r="D787" s="87"/>
      <c r="E787" s="234"/>
      <c r="F787" s="234"/>
      <c r="G787" s="234"/>
      <c r="H787" s="234"/>
      <c r="I787" s="234"/>
      <c r="J787" s="234"/>
      <c r="K787" s="234"/>
      <c r="L787" s="234"/>
      <c r="M787" s="234"/>
      <c r="N787" s="234"/>
      <c r="O787" s="234"/>
      <c r="P787" s="234"/>
      <c r="Q787" s="234"/>
      <c r="R787" s="234"/>
      <c r="S787" s="234"/>
      <c r="T787" s="234"/>
      <c r="U787" s="234"/>
      <c r="V787" s="234"/>
      <c r="W787" s="234"/>
      <c r="X787" s="234"/>
      <c r="Y787" s="234"/>
      <c r="Z787" s="234"/>
      <c r="AA787" s="234"/>
      <c r="AB787" s="234"/>
      <c r="AC787" s="231"/>
    </row>
    <row r="788" spans="1:29" ht="15.75" thickBot="1" x14ac:dyDescent="0.3">
      <c r="A788" s="220" t="str">
        <f t="shared" si="12"/>
        <v>502185</v>
      </c>
      <c r="B788" s="239" t="s">
        <v>1826</v>
      </c>
      <c r="C788" s="240" t="s">
        <v>1827</v>
      </c>
      <c r="D788" s="87" t="s">
        <v>1650</v>
      </c>
      <c r="E788" s="238"/>
      <c r="F788" s="238"/>
      <c r="G788" s="238"/>
      <c r="H788" s="238"/>
      <c r="I788" s="238"/>
      <c r="J788" s="238"/>
      <c r="K788" s="238"/>
      <c r="L788" s="238"/>
      <c r="M788" s="238"/>
      <c r="N788" s="238"/>
      <c r="O788" s="238"/>
      <c r="P788" s="238"/>
      <c r="Q788" s="238"/>
      <c r="R788" s="238"/>
      <c r="S788" s="238"/>
      <c r="T788" s="238"/>
      <c r="U788" s="238"/>
      <c r="V788" s="238"/>
      <c r="W788" s="238"/>
      <c r="X788" s="238"/>
      <c r="Y788" s="238"/>
      <c r="Z788" s="238"/>
      <c r="AA788" s="238"/>
      <c r="AB788" s="238"/>
      <c r="AC788" s="231"/>
    </row>
    <row r="789" spans="1:29" ht="15.75" thickBot="1" x14ac:dyDescent="0.3">
      <c r="A789" s="220" t="str">
        <f t="shared" si="12"/>
        <v>502190</v>
      </c>
      <c r="B789" s="239" t="s">
        <v>3413</v>
      </c>
      <c r="C789" s="240" t="s">
        <v>3414</v>
      </c>
      <c r="D789" s="87"/>
      <c r="E789" s="234"/>
      <c r="F789" s="234"/>
      <c r="G789" s="234"/>
      <c r="H789" s="234"/>
      <c r="I789" s="234"/>
      <c r="J789" s="234"/>
      <c r="K789" s="234"/>
      <c r="L789" s="234"/>
      <c r="M789" s="234"/>
      <c r="N789" s="234"/>
      <c r="O789" s="234"/>
      <c r="P789" s="234"/>
      <c r="Q789" s="234"/>
      <c r="R789" s="234"/>
      <c r="S789" s="234">
        <v>0</v>
      </c>
      <c r="T789" s="234">
        <v>0</v>
      </c>
      <c r="U789" s="234">
        <v>0</v>
      </c>
      <c r="V789" s="234">
        <v>4345</v>
      </c>
      <c r="W789" s="234">
        <v>4345</v>
      </c>
      <c r="X789" s="234">
        <v>4345</v>
      </c>
      <c r="Y789" s="234">
        <v>4345</v>
      </c>
      <c r="Z789" s="234"/>
      <c r="AA789" s="234"/>
      <c r="AB789" s="234"/>
      <c r="AC789" s="231">
        <v>4345</v>
      </c>
    </row>
    <row r="790" spans="1:29" ht="15.75" thickBot="1" x14ac:dyDescent="0.3">
      <c r="A790" s="220" t="str">
        <f t="shared" si="12"/>
        <v>502192</v>
      </c>
      <c r="B790" s="239" t="s">
        <v>3415</v>
      </c>
      <c r="C790" s="240" t="s">
        <v>3416</v>
      </c>
      <c r="D790" s="87"/>
      <c r="E790" s="238"/>
      <c r="F790" s="238"/>
      <c r="G790" s="238"/>
      <c r="H790" s="238"/>
      <c r="I790" s="238"/>
      <c r="J790" s="238"/>
      <c r="K790" s="238"/>
      <c r="L790" s="238"/>
      <c r="M790" s="238"/>
      <c r="N790" s="238"/>
      <c r="O790" s="238"/>
      <c r="P790" s="238"/>
      <c r="Q790" s="238"/>
      <c r="R790" s="238"/>
      <c r="S790" s="238"/>
      <c r="T790" s="238"/>
      <c r="U790" s="238"/>
      <c r="V790" s="238"/>
      <c r="W790" s="238"/>
      <c r="X790" s="238"/>
      <c r="Y790" s="238"/>
      <c r="Z790" s="238"/>
      <c r="AA790" s="238"/>
      <c r="AB790" s="238"/>
      <c r="AC790" s="231"/>
    </row>
    <row r="791" spans="1:29" ht="15.75" thickBot="1" x14ac:dyDescent="0.3">
      <c r="A791" s="220" t="str">
        <f t="shared" si="12"/>
        <v>502195</v>
      </c>
      <c r="B791" s="239" t="s">
        <v>1828</v>
      </c>
      <c r="C791" s="240" t="s">
        <v>1829</v>
      </c>
      <c r="D791" s="87" t="s">
        <v>1650</v>
      </c>
      <c r="E791" s="234">
        <v>45968.5</v>
      </c>
      <c r="F791" s="234">
        <v>122515.28</v>
      </c>
      <c r="G791" s="234">
        <v>183099.61</v>
      </c>
      <c r="H791" s="234">
        <v>258279.29</v>
      </c>
      <c r="I791" s="234">
        <v>373469.35</v>
      </c>
      <c r="J791" s="234">
        <v>459453.17</v>
      </c>
      <c r="K791" s="234">
        <v>538772.32999999996</v>
      </c>
      <c r="L791" s="234">
        <v>609363.92000000004</v>
      </c>
      <c r="M791" s="234">
        <v>696373.48</v>
      </c>
      <c r="N791" s="234">
        <v>779371.22</v>
      </c>
      <c r="O791" s="234">
        <v>847011.47</v>
      </c>
      <c r="P791" s="234">
        <v>1009459.92</v>
      </c>
      <c r="Q791" s="234">
        <v>91868.07</v>
      </c>
      <c r="R791" s="234">
        <v>159967.48000000001</v>
      </c>
      <c r="S791" s="234">
        <v>252235.99</v>
      </c>
      <c r="T791" s="234">
        <v>309925.58</v>
      </c>
      <c r="U791" s="234">
        <v>415856.3</v>
      </c>
      <c r="V791" s="234">
        <v>496562.02</v>
      </c>
      <c r="W791" s="234">
        <v>608001.12</v>
      </c>
      <c r="X791" s="234">
        <v>703255.04000000004</v>
      </c>
      <c r="Y791" s="234">
        <v>766502.34</v>
      </c>
      <c r="Z791" s="234"/>
      <c r="AA791" s="234"/>
      <c r="AB791" s="234"/>
      <c r="AC791" s="231">
        <v>766502.34</v>
      </c>
    </row>
    <row r="792" spans="1:29" ht="15.75" thickBot="1" x14ac:dyDescent="0.3">
      <c r="A792" s="220" t="str">
        <f t="shared" si="12"/>
        <v>502199</v>
      </c>
      <c r="B792" s="239" t="s">
        <v>1830</v>
      </c>
      <c r="C792" s="240" t="s">
        <v>1831</v>
      </c>
      <c r="D792" s="87" t="s">
        <v>1650</v>
      </c>
      <c r="E792" s="238"/>
      <c r="F792" s="238"/>
      <c r="G792" s="238"/>
      <c r="H792" s="238"/>
      <c r="I792" s="238"/>
      <c r="J792" s="238"/>
      <c r="K792" s="238"/>
      <c r="L792" s="238"/>
      <c r="M792" s="238"/>
      <c r="N792" s="238">
        <v>0</v>
      </c>
      <c r="O792" s="238">
        <v>10585</v>
      </c>
      <c r="P792" s="238">
        <v>10585</v>
      </c>
      <c r="Q792" s="238">
        <v>0</v>
      </c>
      <c r="R792" s="238">
        <v>0</v>
      </c>
      <c r="S792" s="238">
        <v>2000</v>
      </c>
      <c r="T792" s="238">
        <v>2000</v>
      </c>
      <c r="U792" s="238">
        <v>2000</v>
      </c>
      <c r="V792" s="238">
        <v>5490</v>
      </c>
      <c r="W792" s="238">
        <v>6640</v>
      </c>
      <c r="X792" s="238">
        <v>9165</v>
      </c>
      <c r="Y792" s="238">
        <v>14657.54</v>
      </c>
      <c r="Z792" s="238"/>
      <c r="AA792" s="238"/>
      <c r="AB792" s="238"/>
      <c r="AC792" s="231">
        <v>14657.54</v>
      </c>
    </row>
    <row r="793" spans="1:29" ht="15.75" thickBot="1" x14ac:dyDescent="0.3">
      <c r="A793" s="220" t="str">
        <f t="shared" si="12"/>
        <v>502200</v>
      </c>
      <c r="B793" s="239" t="s">
        <v>1832</v>
      </c>
      <c r="C793" s="240" t="s">
        <v>1833</v>
      </c>
      <c r="D793" s="87" t="s">
        <v>1650</v>
      </c>
      <c r="E793" s="234">
        <v>1593763.12</v>
      </c>
      <c r="F793" s="234">
        <v>3503012.07</v>
      </c>
      <c r="G793" s="234">
        <v>5794344.9500000002</v>
      </c>
      <c r="H793" s="234">
        <v>7356869.4800000004</v>
      </c>
      <c r="I793" s="234">
        <v>8941228.7100000009</v>
      </c>
      <c r="J793" s="234">
        <v>10572744.949999999</v>
      </c>
      <c r="K793" s="234">
        <v>12135381.630000001</v>
      </c>
      <c r="L793" s="234">
        <v>13750293.17</v>
      </c>
      <c r="M793" s="234">
        <v>15335579.060000001</v>
      </c>
      <c r="N793" s="234">
        <v>16914789.260000002</v>
      </c>
      <c r="O793" s="234">
        <v>18751381.059999999</v>
      </c>
      <c r="P793" s="234">
        <v>19876656.989999998</v>
      </c>
      <c r="Q793" s="234">
        <v>1698388.07</v>
      </c>
      <c r="R793" s="234">
        <v>3708186.14</v>
      </c>
      <c r="S793" s="234">
        <v>6164084.6600000001</v>
      </c>
      <c r="T793" s="241">
        <v>7862122.7599999998</v>
      </c>
      <c r="U793" s="241">
        <v>9637488.9399999995</v>
      </c>
      <c r="V793" s="241">
        <v>11339539.35</v>
      </c>
      <c r="W793" s="234">
        <v>13030515.210000001</v>
      </c>
      <c r="X793" s="234">
        <v>14713464.84</v>
      </c>
      <c r="Y793" s="234">
        <v>16930916.690000001</v>
      </c>
      <c r="Z793" s="234"/>
      <c r="AA793" s="234"/>
      <c r="AB793" s="234"/>
      <c r="AC793" s="231">
        <v>16930916.690000001</v>
      </c>
    </row>
    <row r="794" spans="1:29" ht="15.75" thickBot="1" x14ac:dyDescent="0.3">
      <c r="A794" s="220" t="str">
        <f t="shared" si="12"/>
        <v>502206</v>
      </c>
      <c r="B794" s="239" t="s">
        <v>3417</v>
      </c>
      <c r="C794" s="240" t="s">
        <v>3418</v>
      </c>
      <c r="D794" s="87"/>
      <c r="E794" s="238"/>
      <c r="F794" s="238"/>
      <c r="G794" s="238"/>
      <c r="H794" s="238"/>
      <c r="I794" s="238"/>
      <c r="J794" s="238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8"/>
      <c r="AB794" s="238"/>
      <c r="AC794" s="231"/>
    </row>
    <row r="795" spans="1:29" ht="15.75" thickBot="1" x14ac:dyDescent="0.3">
      <c r="A795" s="220" t="str">
        <f t="shared" si="12"/>
        <v>502220</v>
      </c>
      <c r="B795" s="239" t="s">
        <v>1834</v>
      </c>
      <c r="C795" s="240" t="s">
        <v>1835</v>
      </c>
      <c r="D795" s="87" t="s">
        <v>1650</v>
      </c>
      <c r="E795" s="238">
        <v>194367.3</v>
      </c>
      <c r="F795" s="238">
        <v>574023.80000000005</v>
      </c>
      <c r="G795" s="238">
        <v>819763.03</v>
      </c>
      <c r="H795" s="238">
        <v>1013140.41</v>
      </c>
      <c r="I795" s="238">
        <v>1209985.99</v>
      </c>
      <c r="J795" s="238">
        <v>1440450.96</v>
      </c>
      <c r="K795" s="238">
        <v>1634808.95</v>
      </c>
      <c r="L795" s="238">
        <v>1827371.17</v>
      </c>
      <c r="M795" s="238">
        <v>2023130.13</v>
      </c>
      <c r="N795" s="238">
        <v>2225624.2200000002</v>
      </c>
      <c r="O795" s="238">
        <v>2429273.71</v>
      </c>
      <c r="P795" s="238">
        <v>2684139.6</v>
      </c>
      <c r="Q795" s="238">
        <v>221297.01</v>
      </c>
      <c r="R795" s="238">
        <v>637374.48</v>
      </c>
      <c r="S795" s="238">
        <v>948309.04</v>
      </c>
      <c r="T795" s="241">
        <v>1177975.8500000001</v>
      </c>
      <c r="U795" s="241">
        <v>1453564.7</v>
      </c>
      <c r="V795" s="241">
        <v>1684541.57</v>
      </c>
      <c r="W795" s="238">
        <v>1916521.06</v>
      </c>
      <c r="X795" s="238">
        <v>2148730.96</v>
      </c>
      <c r="Y795" s="238">
        <v>2386894.96</v>
      </c>
      <c r="Z795" s="238"/>
      <c r="AA795" s="238"/>
      <c r="AB795" s="238"/>
      <c r="AC795" s="231">
        <v>2386894.96</v>
      </c>
    </row>
    <row r="796" spans="1:29" ht="15.75" thickBot="1" x14ac:dyDescent="0.3">
      <c r="A796" s="220" t="str">
        <f t="shared" si="12"/>
        <v>502300</v>
      </c>
      <c r="B796" s="239" t="s">
        <v>1836</v>
      </c>
      <c r="C796" s="240" t="s">
        <v>1837</v>
      </c>
      <c r="D796" s="87" t="s">
        <v>1650</v>
      </c>
      <c r="E796" s="234">
        <v>84249.58</v>
      </c>
      <c r="F796" s="234">
        <v>114341.22</v>
      </c>
      <c r="G796" s="234">
        <v>194112.24</v>
      </c>
      <c r="H796" s="234">
        <v>303400.24</v>
      </c>
      <c r="I796" s="234">
        <v>442662.65</v>
      </c>
      <c r="J796" s="234">
        <v>566195.32999999996</v>
      </c>
      <c r="K796" s="234">
        <v>710720.06</v>
      </c>
      <c r="L796" s="234">
        <v>817879.65</v>
      </c>
      <c r="M796" s="234">
        <v>929439.9</v>
      </c>
      <c r="N796" s="234">
        <v>1125754.54</v>
      </c>
      <c r="O796" s="234">
        <v>1249974.69</v>
      </c>
      <c r="P796" s="234">
        <v>1370347.35</v>
      </c>
      <c r="Q796" s="234">
        <v>143345.21</v>
      </c>
      <c r="R796" s="234">
        <v>229788.2</v>
      </c>
      <c r="S796" s="234">
        <v>403154.3</v>
      </c>
      <c r="T796" s="238">
        <v>635951.68999999994</v>
      </c>
      <c r="U796" s="238">
        <v>647838.89</v>
      </c>
      <c r="V796" s="238">
        <v>820159.6</v>
      </c>
      <c r="W796" s="234">
        <v>946274.59</v>
      </c>
      <c r="X796" s="234">
        <v>1051835.76</v>
      </c>
      <c r="Y796" s="234">
        <v>1242617.8999999999</v>
      </c>
      <c r="Z796" s="234"/>
      <c r="AA796" s="234"/>
      <c r="AB796" s="234"/>
      <c r="AC796" s="231">
        <v>1242617.8999999999</v>
      </c>
    </row>
    <row r="797" spans="1:29" ht="15.75" thickBot="1" x14ac:dyDescent="0.3">
      <c r="A797" s="220" t="str">
        <f t="shared" si="12"/>
        <v>502301</v>
      </c>
      <c r="B797" s="239" t="s">
        <v>3419</v>
      </c>
      <c r="C797" s="240" t="s">
        <v>3420</v>
      </c>
      <c r="D797" s="87"/>
      <c r="E797" s="238"/>
      <c r="F797" s="238"/>
      <c r="G797" s="238"/>
      <c r="H797" s="238"/>
      <c r="I797" s="238"/>
      <c r="J797" s="238"/>
      <c r="K797" s="238"/>
      <c r="L797" s="238"/>
      <c r="M797" s="238"/>
      <c r="N797" s="238"/>
      <c r="O797" s="238"/>
      <c r="P797" s="238"/>
      <c r="Q797" s="238"/>
      <c r="R797" s="238"/>
      <c r="S797" s="238"/>
      <c r="T797" s="234"/>
      <c r="U797" s="234"/>
      <c r="V797" s="234"/>
      <c r="W797" s="238"/>
      <c r="X797" s="238"/>
      <c r="Y797" s="238"/>
      <c r="Z797" s="238"/>
      <c r="AA797" s="238"/>
      <c r="AB797" s="238"/>
      <c r="AC797" s="231"/>
    </row>
    <row r="798" spans="1:29" ht="15.75" thickBot="1" x14ac:dyDescent="0.3">
      <c r="A798" s="220" t="str">
        <f t="shared" si="12"/>
        <v>502302</v>
      </c>
      <c r="B798" s="239" t="s">
        <v>1838</v>
      </c>
      <c r="C798" s="240" t="s">
        <v>1839</v>
      </c>
      <c r="D798" s="87" t="s">
        <v>1650</v>
      </c>
      <c r="E798" s="234">
        <v>71450.740000000005</v>
      </c>
      <c r="F798" s="234">
        <v>141990.32999999999</v>
      </c>
      <c r="G798" s="234">
        <v>251887.73</v>
      </c>
      <c r="H798" s="234">
        <v>329821.03999999998</v>
      </c>
      <c r="I798" s="234">
        <v>548795.59</v>
      </c>
      <c r="J798" s="234">
        <v>531935.31000000006</v>
      </c>
      <c r="K798" s="234">
        <v>666604.94999999995</v>
      </c>
      <c r="L798" s="234">
        <v>786410.6</v>
      </c>
      <c r="M798" s="234">
        <v>871858.76</v>
      </c>
      <c r="N798" s="234">
        <v>1039012.11</v>
      </c>
      <c r="O798" s="234">
        <v>1153222.28</v>
      </c>
      <c r="P798" s="234">
        <v>1282820.33</v>
      </c>
      <c r="Q798" s="234">
        <v>108399.61</v>
      </c>
      <c r="R798" s="234">
        <v>178791.95</v>
      </c>
      <c r="S798" s="234">
        <v>254666.82</v>
      </c>
      <c r="T798" s="238">
        <v>338859.06</v>
      </c>
      <c r="U798" s="238">
        <v>443485.88</v>
      </c>
      <c r="V798" s="238">
        <v>563388.36</v>
      </c>
      <c r="W798" s="234">
        <v>741964.1</v>
      </c>
      <c r="X798" s="234">
        <v>871861.33</v>
      </c>
      <c r="Y798" s="234">
        <v>993432.06</v>
      </c>
      <c r="Z798" s="234"/>
      <c r="AA798" s="234"/>
      <c r="AB798" s="234"/>
      <c r="AC798" s="231">
        <v>993432.06</v>
      </c>
    </row>
    <row r="799" spans="1:29" ht="15.75" thickBot="1" x14ac:dyDescent="0.3">
      <c r="A799" s="220" t="str">
        <f t="shared" si="12"/>
        <v>502330</v>
      </c>
      <c r="B799" s="239" t="s">
        <v>1840</v>
      </c>
      <c r="C799" s="240" t="s">
        <v>1841</v>
      </c>
      <c r="D799" s="87" t="s">
        <v>1650</v>
      </c>
      <c r="E799" s="234">
        <v>0</v>
      </c>
      <c r="F799" s="234">
        <v>41510.550000000003</v>
      </c>
      <c r="G799" s="234">
        <v>41510.550000000003</v>
      </c>
      <c r="H799" s="234">
        <v>41510.550000000003</v>
      </c>
      <c r="I799" s="234">
        <v>41510.550000000003</v>
      </c>
      <c r="J799" s="234">
        <v>41510.550000000003</v>
      </c>
      <c r="K799" s="234">
        <v>41510.550000000003</v>
      </c>
      <c r="L799" s="234">
        <v>41510.550000000003</v>
      </c>
      <c r="M799" s="234">
        <v>41510.550000000003</v>
      </c>
      <c r="N799" s="234">
        <v>41510.550000000003</v>
      </c>
      <c r="O799" s="234">
        <v>41510.550000000003</v>
      </c>
      <c r="P799" s="234">
        <v>41510.550000000003</v>
      </c>
      <c r="Q799" s="234"/>
      <c r="R799" s="234"/>
      <c r="S799" s="234"/>
      <c r="T799" s="234"/>
      <c r="U799" s="234"/>
      <c r="V799" s="234"/>
      <c r="W799" s="234"/>
      <c r="X799" s="234"/>
      <c r="Y799" s="234"/>
      <c r="Z799" s="234"/>
      <c r="AA799" s="234"/>
      <c r="AB799" s="234"/>
      <c r="AC799" s="231"/>
    </row>
    <row r="800" spans="1:29" ht="15.75" thickBot="1" x14ac:dyDescent="0.3">
      <c r="A800" s="220" t="str">
        <f t="shared" si="12"/>
        <v>502350</v>
      </c>
      <c r="B800" s="239" t="s">
        <v>3421</v>
      </c>
      <c r="C800" s="240" t="s">
        <v>3422</v>
      </c>
      <c r="D800" s="87"/>
      <c r="E800" s="238"/>
      <c r="F800" s="238"/>
      <c r="G800" s="238"/>
      <c r="H800" s="238"/>
      <c r="I800" s="238"/>
      <c r="J800" s="238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8"/>
      <c r="AB800" s="238"/>
      <c r="AC800" s="231"/>
    </row>
    <row r="801" spans="1:29" ht="15.75" thickBot="1" x14ac:dyDescent="0.3">
      <c r="A801" s="220" t="str">
        <f t="shared" si="12"/>
        <v>502357</v>
      </c>
      <c r="B801" s="239" t="s">
        <v>1842</v>
      </c>
      <c r="C801" s="240" t="s">
        <v>1843</v>
      </c>
      <c r="D801" s="87" t="s">
        <v>1650</v>
      </c>
      <c r="E801" s="234">
        <v>18970.21</v>
      </c>
      <c r="F801" s="234">
        <v>26819.599999999999</v>
      </c>
      <c r="G801" s="234">
        <v>33667.69</v>
      </c>
      <c r="H801" s="234">
        <v>56063.91</v>
      </c>
      <c r="I801" s="234">
        <v>67057.34</v>
      </c>
      <c r="J801" s="234">
        <v>69350.070000000007</v>
      </c>
      <c r="K801" s="234">
        <v>72009.66</v>
      </c>
      <c r="L801" s="234">
        <v>71586.53</v>
      </c>
      <c r="M801" s="234">
        <v>77135.61</v>
      </c>
      <c r="N801" s="234">
        <v>77729.25</v>
      </c>
      <c r="O801" s="234">
        <v>96819.43</v>
      </c>
      <c r="P801" s="234">
        <v>100928.7</v>
      </c>
      <c r="Q801" s="234">
        <v>6019.46</v>
      </c>
      <c r="R801" s="234">
        <v>11187.44</v>
      </c>
      <c r="S801" s="234">
        <v>18915.64</v>
      </c>
      <c r="T801" s="234">
        <v>29630.53</v>
      </c>
      <c r="U801" s="234">
        <v>37739.870000000003</v>
      </c>
      <c r="V801" s="234">
        <v>62504</v>
      </c>
      <c r="W801" s="234">
        <v>77388.61</v>
      </c>
      <c r="X801" s="234">
        <v>84697.47</v>
      </c>
      <c r="Y801" s="234">
        <v>80168.92</v>
      </c>
      <c r="Z801" s="234"/>
      <c r="AA801" s="234"/>
      <c r="AB801" s="234"/>
      <c r="AC801" s="231">
        <v>80168.92</v>
      </c>
    </row>
    <row r="802" spans="1:29" ht="15.75" thickBot="1" x14ac:dyDescent="0.3">
      <c r="A802" s="220" t="str">
        <f t="shared" si="12"/>
        <v>502360</v>
      </c>
      <c r="B802" s="239" t="s">
        <v>2769</v>
      </c>
      <c r="C802" s="240" t="s">
        <v>2770</v>
      </c>
      <c r="D802" s="87" t="s">
        <v>1650</v>
      </c>
      <c r="E802" s="238">
        <v>365905.42</v>
      </c>
      <c r="F802" s="238">
        <v>757271.36</v>
      </c>
      <c r="G802" s="238">
        <v>1142302.97</v>
      </c>
      <c r="H802" s="238">
        <v>1527334.58</v>
      </c>
      <c r="I802" s="238">
        <v>1912366.19</v>
      </c>
      <c r="J802" s="238">
        <v>2297397.7999999998</v>
      </c>
      <c r="K802" s="238">
        <v>2682429.41</v>
      </c>
      <c r="L802" s="238">
        <v>3067461.02</v>
      </c>
      <c r="M802" s="238">
        <v>3455247.83</v>
      </c>
      <c r="N802" s="238">
        <v>3843034.64</v>
      </c>
      <c r="O802" s="238">
        <v>4230821.45</v>
      </c>
      <c r="P802" s="238">
        <v>4620149.1900000004</v>
      </c>
      <c r="Q802" s="238">
        <v>389579.03</v>
      </c>
      <c r="R802" s="238">
        <v>801572.96</v>
      </c>
      <c r="S802" s="238">
        <v>1202359.44</v>
      </c>
      <c r="T802" s="238">
        <v>1605931.37</v>
      </c>
      <c r="U802" s="238">
        <v>1944949.93</v>
      </c>
      <c r="V802" s="238">
        <v>2116197.09</v>
      </c>
      <c r="W802" s="238">
        <v>2196106.15</v>
      </c>
      <c r="X802" s="238">
        <v>2298514.17</v>
      </c>
      <c r="Y802" s="238">
        <v>2861827.18</v>
      </c>
      <c r="Z802" s="238"/>
      <c r="AA802" s="238"/>
      <c r="AB802" s="238"/>
      <c r="AC802" s="231">
        <v>2861827.18</v>
      </c>
    </row>
    <row r="803" spans="1:29" ht="15.75" thickBot="1" x14ac:dyDescent="0.3">
      <c r="A803" s="220" t="str">
        <f t="shared" si="12"/>
        <v>502362</v>
      </c>
      <c r="B803" s="239" t="s">
        <v>2771</v>
      </c>
      <c r="C803" s="240" t="s">
        <v>2772</v>
      </c>
      <c r="D803" s="87" t="s">
        <v>1650</v>
      </c>
      <c r="E803" s="234">
        <v>5064.83</v>
      </c>
      <c r="F803" s="234">
        <v>5064.83</v>
      </c>
      <c r="G803" s="234">
        <v>5582.83</v>
      </c>
      <c r="H803" s="234">
        <v>14281.93</v>
      </c>
      <c r="I803" s="234">
        <v>38752.21</v>
      </c>
      <c r="J803" s="234">
        <v>47380.23</v>
      </c>
      <c r="K803" s="234">
        <v>56147.26</v>
      </c>
      <c r="L803" s="234">
        <v>64787.16</v>
      </c>
      <c r="M803" s="234">
        <v>73662.89</v>
      </c>
      <c r="N803" s="234">
        <v>82326.77</v>
      </c>
      <c r="O803" s="234">
        <v>90869</v>
      </c>
      <c r="P803" s="234">
        <v>99369.24</v>
      </c>
      <c r="Q803" s="234">
        <v>4050.46</v>
      </c>
      <c r="R803" s="234">
        <v>8065.64</v>
      </c>
      <c r="S803" s="234">
        <v>12208.99</v>
      </c>
      <c r="T803" s="234">
        <v>38482.089999999997</v>
      </c>
      <c r="U803" s="234">
        <v>42269.04</v>
      </c>
      <c r="V803" s="234">
        <v>135461.34</v>
      </c>
      <c r="W803" s="234">
        <v>362878.43</v>
      </c>
      <c r="X803" s="234">
        <v>518820.43</v>
      </c>
      <c r="Y803" s="234">
        <v>345577.21</v>
      </c>
      <c r="Z803" s="234"/>
      <c r="AA803" s="234"/>
      <c r="AB803" s="234"/>
      <c r="AC803" s="231">
        <v>345577.21</v>
      </c>
    </row>
    <row r="804" spans="1:29" ht="15.75" thickBot="1" x14ac:dyDescent="0.3">
      <c r="A804" s="220" t="str">
        <f t="shared" si="12"/>
        <v>502390</v>
      </c>
      <c r="B804" s="239" t="s">
        <v>1844</v>
      </c>
      <c r="C804" s="240" t="s">
        <v>1845</v>
      </c>
      <c r="D804" s="87" t="s">
        <v>1650</v>
      </c>
      <c r="E804" s="238">
        <v>77262.84</v>
      </c>
      <c r="F804" s="238">
        <v>104183.71</v>
      </c>
      <c r="G804" s="238">
        <v>175079.3</v>
      </c>
      <c r="H804" s="238">
        <v>202776.35</v>
      </c>
      <c r="I804" s="238">
        <v>229842.39</v>
      </c>
      <c r="J804" s="238">
        <v>256908.43</v>
      </c>
      <c r="K804" s="238">
        <v>295965.11</v>
      </c>
      <c r="L804" s="238">
        <v>329708.61</v>
      </c>
      <c r="M804" s="238">
        <v>393472.62</v>
      </c>
      <c r="N804" s="238">
        <v>480326.18</v>
      </c>
      <c r="O804" s="238">
        <v>569395.31000000006</v>
      </c>
      <c r="P804" s="238">
        <v>596461.35</v>
      </c>
      <c r="Q804" s="238">
        <v>27645.91</v>
      </c>
      <c r="R804" s="238">
        <v>106516.52</v>
      </c>
      <c r="S804" s="238">
        <v>190993.83</v>
      </c>
      <c r="T804" s="238">
        <v>225548.03</v>
      </c>
      <c r="U804" s="238">
        <v>251899.49</v>
      </c>
      <c r="V804" s="238">
        <v>278250.95</v>
      </c>
      <c r="W804" s="238">
        <v>311369.90999999997</v>
      </c>
      <c r="X804" s="238">
        <v>339056.93</v>
      </c>
      <c r="Y804" s="238">
        <v>402602.2</v>
      </c>
      <c r="Z804" s="238"/>
      <c r="AA804" s="238"/>
      <c r="AB804" s="238"/>
      <c r="AC804" s="231">
        <v>402602.2</v>
      </c>
    </row>
    <row r="805" spans="1:29" ht="15.75" thickBot="1" x14ac:dyDescent="0.3">
      <c r="A805" s="220" t="str">
        <f t="shared" si="12"/>
        <v>502400</v>
      </c>
      <c r="B805" s="239" t="s">
        <v>1846</v>
      </c>
      <c r="C805" s="240" t="s">
        <v>1847</v>
      </c>
      <c r="D805" s="87" t="s">
        <v>1650</v>
      </c>
      <c r="E805" s="234">
        <v>418719.87</v>
      </c>
      <c r="F805" s="234">
        <v>1185862.23</v>
      </c>
      <c r="G805" s="234">
        <v>1621967.52</v>
      </c>
      <c r="H805" s="234">
        <v>1991168.59</v>
      </c>
      <c r="I805" s="234">
        <v>2415318.21</v>
      </c>
      <c r="J805" s="234">
        <v>3186723.96</v>
      </c>
      <c r="K805" s="234">
        <v>3818813.24</v>
      </c>
      <c r="L805" s="234">
        <v>4614565.63</v>
      </c>
      <c r="M805" s="234">
        <v>-8757210.3200000003</v>
      </c>
      <c r="N805" s="234">
        <v>-7838023.4199999999</v>
      </c>
      <c r="O805" s="234">
        <v>-6508521.8200000003</v>
      </c>
      <c r="P805" s="234">
        <v>-5993748.5099999998</v>
      </c>
      <c r="Q805" s="234">
        <v>308899.83</v>
      </c>
      <c r="R805" s="234">
        <v>810893.76</v>
      </c>
      <c r="S805" s="234">
        <v>1118561.77</v>
      </c>
      <c r="T805" s="234">
        <v>1789041.48</v>
      </c>
      <c r="U805" s="234">
        <v>1924346.55</v>
      </c>
      <c r="V805" s="234">
        <v>2083479.08</v>
      </c>
      <c r="W805" s="234">
        <v>2168908.9900000002</v>
      </c>
      <c r="X805" s="234">
        <v>2330921.58</v>
      </c>
      <c r="Y805" s="234">
        <v>-12961454.4</v>
      </c>
      <c r="Z805" s="234"/>
      <c r="AA805" s="234"/>
      <c r="AB805" s="234"/>
      <c r="AC805" s="231">
        <v>-12961454.4</v>
      </c>
    </row>
    <row r="806" spans="1:29" ht="15.75" thickBot="1" x14ac:dyDescent="0.3">
      <c r="A806" s="220" t="str">
        <f t="shared" si="12"/>
        <v>502401</v>
      </c>
      <c r="B806" s="239" t="s">
        <v>1848</v>
      </c>
      <c r="C806" s="240" t="s">
        <v>1849</v>
      </c>
      <c r="D806" s="87" t="s">
        <v>1650</v>
      </c>
      <c r="E806" s="238">
        <v>-68286.55</v>
      </c>
      <c r="F806" s="238">
        <v>-98807.09</v>
      </c>
      <c r="G806" s="238">
        <v>-520312.78</v>
      </c>
      <c r="H806" s="238">
        <v>-605306.68999999994</v>
      </c>
      <c r="I806" s="238">
        <v>-634845.21</v>
      </c>
      <c r="J806" s="238">
        <v>-1069141.51</v>
      </c>
      <c r="K806" s="238">
        <v>-1131956.25</v>
      </c>
      <c r="L806" s="238">
        <v>-1166963.29</v>
      </c>
      <c r="M806" s="238">
        <v>-1204103.74</v>
      </c>
      <c r="N806" s="238">
        <v>-1229756.8400000001</v>
      </c>
      <c r="O806" s="238">
        <v>-2071356.5</v>
      </c>
      <c r="P806" s="238">
        <v>-2089052.53</v>
      </c>
      <c r="Q806" s="238">
        <v>-7945.79</v>
      </c>
      <c r="R806" s="238">
        <v>-36542.06</v>
      </c>
      <c r="S806" s="238">
        <v>-2191542.4900000002</v>
      </c>
      <c r="T806" s="238">
        <v>-2223806.27</v>
      </c>
      <c r="U806" s="238">
        <v>-2251933.63</v>
      </c>
      <c r="V806" s="238">
        <v>-2357211.21</v>
      </c>
      <c r="W806" s="238">
        <v>-2405191.0499999998</v>
      </c>
      <c r="X806" s="238">
        <v>-2441920.5699999998</v>
      </c>
      <c r="Y806" s="238">
        <v>-2504955.7000000002</v>
      </c>
      <c r="Z806" s="238"/>
      <c r="AA806" s="238"/>
      <c r="AB806" s="238"/>
      <c r="AC806" s="231">
        <v>-2504955.7000000002</v>
      </c>
    </row>
    <row r="807" spans="1:29" ht="15.75" thickBot="1" x14ac:dyDescent="0.3">
      <c r="A807" s="220" t="str">
        <f t="shared" si="12"/>
        <v>502466</v>
      </c>
      <c r="B807" s="239" t="s">
        <v>1850</v>
      </c>
      <c r="C807" s="240" t="s">
        <v>1851</v>
      </c>
      <c r="D807" s="87" t="s">
        <v>1650</v>
      </c>
      <c r="E807" s="234">
        <v>308.11</v>
      </c>
      <c r="F807" s="234">
        <v>394.03</v>
      </c>
      <c r="G807" s="234">
        <v>9924.4599999999991</v>
      </c>
      <c r="H807" s="234">
        <v>3783.24</v>
      </c>
      <c r="I807" s="234">
        <v>12749.64</v>
      </c>
      <c r="J807" s="234">
        <v>9309.49</v>
      </c>
      <c r="K807" s="234">
        <v>9245.8700000000008</v>
      </c>
      <c r="L807" s="234">
        <v>10529.2</v>
      </c>
      <c r="M807" s="234">
        <v>13317.83</v>
      </c>
      <c r="N807" s="234">
        <v>20851.02</v>
      </c>
      <c r="O807" s="234">
        <v>21798.14</v>
      </c>
      <c r="P807" s="234">
        <v>20978.61</v>
      </c>
      <c r="Q807" s="234">
        <v>247.67</v>
      </c>
      <c r="R807" s="234">
        <v>13640.04</v>
      </c>
      <c r="S807" s="234">
        <v>37152.42</v>
      </c>
      <c r="T807" s="234">
        <v>39624.69</v>
      </c>
      <c r="U807" s="234">
        <v>53081.1</v>
      </c>
      <c r="V807" s="234">
        <v>59658.879999999997</v>
      </c>
      <c r="W807" s="234">
        <v>320025.39</v>
      </c>
      <c r="X807" s="234">
        <v>308550.48</v>
      </c>
      <c r="Y807" s="234">
        <v>362723.64</v>
      </c>
      <c r="Z807" s="234"/>
      <c r="AA807" s="234"/>
      <c r="AB807" s="234"/>
      <c r="AC807" s="231">
        <v>362723.64</v>
      </c>
    </row>
    <row r="808" spans="1:29" ht="15.75" thickBot="1" x14ac:dyDescent="0.3">
      <c r="A808" s="220" t="str">
        <f t="shared" si="12"/>
        <v>502500</v>
      </c>
      <c r="B808" s="239" t="s">
        <v>1852</v>
      </c>
      <c r="C808" s="240" t="s">
        <v>1853</v>
      </c>
      <c r="D808" s="87" t="s">
        <v>1650</v>
      </c>
      <c r="E808" s="238">
        <v>240864.94</v>
      </c>
      <c r="F808" s="238">
        <v>495450.73</v>
      </c>
      <c r="G808" s="238">
        <v>723161.2</v>
      </c>
      <c r="H808" s="238">
        <v>982581.27</v>
      </c>
      <c r="I808" s="238">
        <v>1218681.71</v>
      </c>
      <c r="J808" s="238">
        <v>1411723.93</v>
      </c>
      <c r="K808" s="238">
        <v>1596308.23</v>
      </c>
      <c r="L808" s="238">
        <v>1821393.98</v>
      </c>
      <c r="M808" s="238">
        <v>2058646.11</v>
      </c>
      <c r="N808" s="238">
        <v>2314048.81</v>
      </c>
      <c r="O808" s="238">
        <v>2452423.02</v>
      </c>
      <c r="P808" s="238">
        <v>2742528.21</v>
      </c>
      <c r="Q808" s="238">
        <v>325697.26</v>
      </c>
      <c r="R808" s="238">
        <v>670431.89</v>
      </c>
      <c r="S808" s="238">
        <v>983521.47</v>
      </c>
      <c r="T808" s="238">
        <v>1289592.43</v>
      </c>
      <c r="U808" s="238">
        <v>1554368.57</v>
      </c>
      <c r="V808" s="238">
        <v>1809806.96</v>
      </c>
      <c r="W808" s="238">
        <v>2047071.33</v>
      </c>
      <c r="X808" s="238">
        <v>2297006.4700000002</v>
      </c>
      <c r="Y808" s="238">
        <v>2528929.37</v>
      </c>
      <c r="Z808" s="238"/>
      <c r="AA808" s="238"/>
      <c r="AB808" s="238"/>
      <c r="AC808" s="231">
        <v>2528929.37</v>
      </c>
    </row>
    <row r="809" spans="1:29" ht="15.75" thickBot="1" x14ac:dyDescent="0.3">
      <c r="A809" s="220" t="str">
        <f t="shared" si="12"/>
        <v>502600</v>
      </c>
      <c r="B809" s="239" t="s">
        <v>1854</v>
      </c>
      <c r="C809" s="240" t="s">
        <v>1855</v>
      </c>
      <c r="D809" s="87" t="s">
        <v>1650</v>
      </c>
      <c r="E809" s="234">
        <v>93195.42</v>
      </c>
      <c r="F809" s="234">
        <v>207383.7</v>
      </c>
      <c r="G809" s="234">
        <v>373719.42</v>
      </c>
      <c r="H809" s="234">
        <v>698779.7</v>
      </c>
      <c r="I809" s="234">
        <v>814547.72</v>
      </c>
      <c r="J809" s="234">
        <v>962693.69</v>
      </c>
      <c r="K809" s="234">
        <v>1060611.3700000001</v>
      </c>
      <c r="L809" s="234">
        <v>1232053.3500000001</v>
      </c>
      <c r="M809" s="234">
        <v>1399889.18</v>
      </c>
      <c r="N809" s="234">
        <v>1533322.26</v>
      </c>
      <c r="O809" s="234">
        <v>1705456.57</v>
      </c>
      <c r="P809" s="234">
        <v>1850482.91</v>
      </c>
      <c r="Q809" s="234">
        <v>115709.29</v>
      </c>
      <c r="R809" s="234">
        <v>258788.66</v>
      </c>
      <c r="S809" s="234">
        <v>384033.46</v>
      </c>
      <c r="T809" s="234">
        <v>492290.98</v>
      </c>
      <c r="U809" s="234">
        <v>637959.30000000005</v>
      </c>
      <c r="V809" s="234">
        <v>851626.04</v>
      </c>
      <c r="W809" s="234">
        <v>987600.85</v>
      </c>
      <c r="X809" s="234">
        <v>1093332.33</v>
      </c>
      <c r="Y809" s="234">
        <v>1221811.67</v>
      </c>
      <c r="Z809" s="234"/>
      <c r="AA809" s="234"/>
      <c r="AB809" s="234"/>
      <c r="AC809" s="231">
        <v>1221811.67</v>
      </c>
    </row>
    <row r="810" spans="1:29" ht="15.75" thickBot="1" x14ac:dyDescent="0.3">
      <c r="A810" s="220" t="str">
        <f t="shared" si="12"/>
        <v>502700</v>
      </c>
      <c r="B810" s="239" t="s">
        <v>1856</v>
      </c>
      <c r="C810" s="240" t="s">
        <v>1857</v>
      </c>
      <c r="D810" s="87" t="s">
        <v>1650</v>
      </c>
      <c r="E810" s="238">
        <v>80318.539999999994</v>
      </c>
      <c r="F810" s="238">
        <v>149182.44</v>
      </c>
      <c r="G810" s="238">
        <v>266506.89</v>
      </c>
      <c r="H810" s="238">
        <v>345710.84</v>
      </c>
      <c r="I810" s="238">
        <v>434740.98</v>
      </c>
      <c r="J810" s="238">
        <v>528914.36</v>
      </c>
      <c r="K810" s="238">
        <v>609719.81000000006</v>
      </c>
      <c r="L810" s="238">
        <v>698377.92</v>
      </c>
      <c r="M810" s="238">
        <v>792943</v>
      </c>
      <c r="N810" s="238">
        <v>885814.61</v>
      </c>
      <c r="O810" s="238">
        <v>963860.38</v>
      </c>
      <c r="P810" s="238">
        <v>1105385.32</v>
      </c>
      <c r="Q810" s="238">
        <v>98580.61</v>
      </c>
      <c r="R810" s="238">
        <v>220753.92000000001</v>
      </c>
      <c r="S810" s="238">
        <v>338336.87</v>
      </c>
      <c r="T810" s="238">
        <v>437877.65</v>
      </c>
      <c r="U810" s="238">
        <v>540321.74</v>
      </c>
      <c r="V810" s="238">
        <v>657575.82999999996</v>
      </c>
      <c r="W810" s="238">
        <v>750344.2</v>
      </c>
      <c r="X810" s="238">
        <v>849591.15</v>
      </c>
      <c r="Y810" s="238">
        <v>925779.14</v>
      </c>
      <c r="Z810" s="238"/>
      <c r="AA810" s="238"/>
      <c r="AB810" s="238"/>
      <c r="AC810" s="231">
        <v>925779.14</v>
      </c>
    </row>
    <row r="811" spans="1:29" ht="15.75" thickBot="1" x14ac:dyDescent="0.3">
      <c r="A811" s="220" t="str">
        <f t="shared" si="12"/>
        <v>502800</v>
      </c>
      <c r="B811" s="239" t="s">
        <v>1858</v>
      </c>
      <c r="C811" s="240" t="s">
        <v>1859</v>
      </c>
      <c r="D811" s="87" t="s">
        <v>1650</v>
      </c>
      <c r="E811" s="234">
        <v>300782.39</v>
      </c>
      <c r="F811" s="234">
        <v>560919.18999999994</v>
      </c>
      <c r="G811" s="234">
        <v>815908.4</v>
      </c>
      <c r="H811" s="234">
        <v>1076317.82</v>
      </c>
      <c r="I811" s="234">
        <v>1359057.68</v>
      </c>
      <c r="J811" s="234">
        <v>1622136.67</v>
      </c>
      <c r="K811" s="234">
        <v>1885748.57</v>
      </c>
      <c r="L811" s="234">
        <v>2204669.1800000002</v>
      </c>
      <c r="M811" s="234">
        <v>2422022.81</v>
      </c>
      <c r="N811" s="234">
        <v>2679777.5699999998</v>
      </c>
      <c r="O811" s="234">
        <v>2947345.93</v>
      </c>
      <c r="P811" s="234">
        <v>3176831.66</v>
      </c>
      <c r="Q811" s="234">
        <v>332801.39</v>
      </c>
      <c r="R811" s="234">
        <v>593553.49</v>
      </c>
      <c r="S811" s="234">
        <v>850943.76</v>
      </c>
      <c r="T811" s="241">
        <v>1137803.8600000001</v>
      </c>
      <c r="U811" s="241">
        <v>1344732.81</v>
      </c>
      <c r="V811" s="241">
        <v>1563091.95</v>
      </c>
      <c r="W811" s="234">
        <v>1891109.57</v>
      </c>
      <c r="X811" s="234">
        <v>2129499.21</v>
      </c>
      <c r="Y811" s="234">
        <v>2360296.2999999998</v>
      </c>
      <c r="Z811" s="234"/>
      <c r="AA811" s="234"/>
      <c r="AB811" s="234"/>
      <c r="AC811" s="231">
        <v>2360296.2999999998</v>
      </c>
    </row>
    <row r="812" spans="1:29" ht="15.75" thickBot="1" x14ac:dyDescent="0.3">
      <c r="A812" s="220" t="str">
        <f t="shared" si="12"/>
        <v>502900</v>
      </c>
      <c r="B812" s="239" t="s">
        <v>1860</v>
      </c>
      <c r="C812" s="240" t="s">
        <v>1861</v>
      </c>
      <c r="D812" s="87" t="s">
        <v>1650</v>
      </c>
      <c r="E812" s="238">
        <v>13122</v>
      </c>
      <c r="F812" s="238">
        <v>26457.01</v>
      </c>
      <c r="G812" s="238">
        <v>41218.300000000003</v>
      </c>
      <c r="H812" s="238">
        <v>50754.03</v>
      </c>
      <c r="I812" s="238">
        <v>55253.91</v>
      </c>
      <c r="J812" s="238">
        <v>57500.07</v>
      </c>
      <c r="K812" s="238">
        <v>59032.23</v>
      </c>
      <c r="L812" s="238">
        <v>60124.95</v>
      </c>
      <c r="M812" s="238">
        <v>136536.42000000001</v>
      </c>
      <c r="N812" s="238">
        <v>140047.53</v>
      </c>
      <c r="O812" s="238">
        <v>147318.31</v>
      </c>
      <c r="P812" s="238">
        <v>158852.22</v>
      </c>
      <c r="Q812" s="238">
        <v>14801.73</v>
      </c>
      <c r="R812" s="238">
        <v>26499.88</v>
      </c>
      <c r="S812" s="238">
        <v>37483.39</v>
      </c>
      <c r="T812" s="238">
        <v>46416.25</v>
      </c>
      <c r="U812" s="238">
        <v>51036.87</v>
      </c>
      <c r="V812" s="238">
        <v>53182.85</v>
      </c>
      <c r="W812" s="238">
        <v>54885.51</v>
      </c>
      <c r="X812" s="238">
        <v>56134.21</v>
      </c>
      <c r="Y812" s="238">
        <v>138961.9</v>
      </c>
      <c r="Z812" s="238"/>
      <c r="AA812" s="238"/>
      <c r="AB812" s="238"/>
      <c r="AC812" s="231">
        <v>138961.9</v>
      </c>
    </row>
    <row r="813" spans="1:29" ht="15.75" thickBot="1" x14ac:dyDescent="0.3">
      <c r="A813" s="220" t="str">
        <f t="shared" si="12"/>
        <v>503000</v>
      </c>
      <c r="B813" s="239" t="s">
        <v>1862</v>
      </c>
      <c r="C813" s="240" t="s">
        <v>1863</v>
      </c>
      <c r="D813" s="87" t="s">
        <v>1650</v>
      </c>
      <c r="E813" s="238">
        <v>24207.200000000001</v>
      </c>
      <c r="F813" s="238">
        <v>48115.91</v>
      </c>
      <c r="G813" s="238">
        <v>77595.95</v>
      </c>
      <c r="H813" s="238">
        <v>99149.35</v>
      </c>
      <c r="I813" s="238">
        <v>120701.7</v>
      </c>
      <c r="J813" s="238">
        <v>147839.25</v>
      </c>
      <c r="K813" s="238">
        <v>169971.21</v>
      </c>
      <c r="L813" s="238">
        <v>190829.02</v>
      </c>
      <c r="M813" s="238">
        <v>213066.71</v>
      </c>
      <c r="N813" s="238">
        <v>242138.58</v>
      </c>
      <c r="O813" s="238">
        <v>270083.58</v>
      </c>
      <c r="P813" s="238">
        <v>288294.7</v>
      </c>
      <c r="Q813" s="238">
        <v>21888.47</v>
      </c>
      <c r="R813" s="238">
        <v>58511.59</v>
      </c>
      <c r="S813" s="238">
        <v>109417.62</v>
      </c>
      <c r="T813" s="241">
        <v>146039.14000000001</v>
      </c>
      <c r="U813" s="241">
        <v>165032.87</v>
      </c>
      <c r="V813" s="241">
        <v>184751.77</v>
      </c>
      <c r="W813" s="238">
        <v>208449.87</v>
      </c>
      <c r="X813" s="238">
        <v>221645.63</v>
      </c>
      <c r="Y813" s="238">
        <v>196760.46</v>
      </c>
      <c r="Z813" s="238"/>
      <c r="AA813" s="238"/>
      <c r="AB813" s="238"/>
      <c r="AC813" s="231">
        <v>196760.46</v>
      </c>
    </row>
    <row r="814" spans="1:29" ht="15.75" thickBot="1" x14ac:dyDescent="0.3">
      <c r="A814" s="220" t="str">
        <f t="shared" si="12"/>
        <v>503100</v>
      </c>
      <c r="B814" s="239" t="s">
        <v>1864</v>
      </c>
      <c r="C814" s="240" t="s">
        <v>1865</v>
      </c>
      <c r="D814" s="87" t="s">
        <v>1650</v>
      </c>
      <c r="E814" s="234">
        <v>85052.54</v>
      </c>
      <c r="F814" s="234">
        <v>93249.88</v>
      </c>
      <c r="G814" s="234">
        <v>353477.85</v>
      </c>
      <c r="H814" s="234">
        <v>415024.8</v>
      </c>
      <c r="I814" s="234">
        <v>488303.42</v>
      </c>
      <c r="J814" s="234">
        <v>621672.02</v>
      </c>
      <c r="K814" s="234">
        <v>773198.36</v>
      </c>
      <c r="L814" s="234">
        <v>811789.85</v>
      </c>
      <c r="M814" s="234">
        <v>895308.19</v>
      </c>
      <c r="N814" s="234">
        <v>950502.31</v>
      </c>
      <c r="O814" s="234">
        <v>1143879.48</v>
      </c>
      <c r="P814" s="234">
        <v>1258829.05</v>
      </c>
      <c r="Q814" s="234">
        <v>48276.82</v>
      </c>
      <c r="R814" s="234">
        <v>60537.77</v>
      </c>
      <c r="S814" s="234">
        <v>252540.75</v>
      </c>
      <c r="T814" s="238">
        <v>349026.26</v>
      </c>
      <c r="U814" s="238">
        <v>532015.71</v>
      </c>
      <c r="V814" s="238">
        <v>584968.68999999994</v>
      </c>
      <c r="W814" s="234">
        <v>674945.53</v>
      </c>
      <c r="X814" s="234">
        <v>687723.38</v>
      </c>
      <c r="Y814" s="234">
        <v>734950.55</v>
      </c>
      <c r="Z814" s="234"/>
      <c r="AA814" s="234"/>
      <c r="AB814" s="234"/>
      <c r="AC814" s="231">
        <v>734950.55</v>
      </c>
    </row>
    <row r="815" spans="1:29" ht="15.75" thickBot="1" x14ac:dyDescent="0.3">
      <c r="A815" s="220" t="str">
        <f t="shared" si="12"/>
        <v>503200</v>
      </c>
      <c r="B815" s="239" t="s">
        <v>1866</v>
      </c>
      <c r="C815" s="240" t="s">
        <v>1867</v>
      </c>
      <c r="D815" s="87" t="s">
        <v>1650</v>
      </c>
      <c r="E815" s="238">
        <v>2458.34</v>
      </c>
      <c r="F815" s="238">
        <v>7176</v>
      </c>
      <c r="G815" s="238">
        <v>9379.61</v>
      </c>
      <c r="H815" s="238">
        <v>15599.34</v>
      </c>
      <c r="I815" s="238">
        <v>16511.490000000002</v>
      </c>
      <c r="J815" s="238">
        <v>19305.71</v>
      </c>
      <c r="K815" s="238">
        <v>39193.08</v>
      </c>
      <c r="L815" s="238">
        <v>40879.58</v>
      </c>
      <c r="M815" s="238">
        <v>42299.3</v>
      </c>
      <c r="N815" s="238">
        <v>45821.95</v>
      </c>
      <c r="O815" s="238">
        <v>47245.73</v>
      </c>
      <c r="P815" s="238">
        <v>49703.28</v>
      </c>
      <c r="Q815" s="238">
        <v>1588.87</v>
      </c>
      <c r="R815" s="238">
        <v>31965.42</v>
      </c>
      <c r="S815" s="238">
        <v>34322.300000000003</v>
      </c>
      <c r="T815" s="234">
        <v>36546.080000000002</v>
      </c>
      <c r="U815" s="234">
        <v>38367.33</v>
      </c>
      <c r="V815" s="234">
        <v>40153.81</v>
      </c>
      <c r="W815" s="238">
        <v>47919.24</v>
      </c>
      <c r="X815" s="238">
        <v>49261.41</v>
      </c>
      <c r="Y815" s="238">
        <v>49889.49</v>
      </c>
      <c r="Z815" s="238"/>
      <c r="AA815" s="238"/>
      <c r="AB815" s="238"/>
      <c r="AC815" s="231">
        <v>49889.49</v>
      </c>
    </row>
    <row r="816" spans="1:29" ht="15.75" thickBot="1" x14ac:dyDescent="0.3">
      <c r="A816" s="220" t="str">
        <f t="shared" si="12"/>
        <v>503300</v>
      </c>
      <c r="B816" s="239" t="s">
        <v>1868</v>
      </c>
      <c r="C816" s="240" t="s">
        <v>1869</v>
      </c>
      <c r="D816" s="87" t="s">
        <v>1650</v>
      </c>
      <c r="E816" s="234">
        <v>8985.26</v>
      </c>
      <c r="F816" s="234">
        <v>22942.93</v>
      </c>
      <c r="G816" s="234">
        <v>36482.5</v>
      </c>
      <c r="H816" s="234">
        <v>50073.87</v>
      </c>
      <c r="I816" s="234">
        <v>69862.179999999993</v>
      </c>
      <c r="J816" s="234">
        <v>80365.539999999994</v>
      </c>
      <c r="K816" s="234">
        <v>99498.23</v>
      </c>
      <c r="L816" s="234">
        <v>114843.12</v>
      </c>
      <c r="M816" s="234">
        <v>128914.84</v>
      </c>
      <c r="N816" s="234">
        <v>142899.93</v>
      </c>
      <c r="O816" s="234">
        <v>157476.72</v>
      </c>
      <c r="P816" s="234">
        <v>175537.85</v>
      </c>
      <c r="Q816" s="234">
        <v>10080.459999999999</v>
      </c>
      <c r="R816" s="234">
        <v>24049.67</v>
      </c>
      <c r="S816" s="234">
        <v>37595.4</v>
      </c>
      <c r="T816" s="238">
        <v>42066.7</v>
      </c>
      <c r="U816" s="238">
        <v>46249.73</v>
      </c>
      <c r="V816" s="238">
        <v>51001.89</v>
      </c>
      <c r="W816" s="234">
        <v>54961.96</v>
      </c>
      <c r="X816" s="234">
        <v>60241.03</v>
      </c>
      <c r="Y816" s="234">
        <v>64979.02</v>
      </c>
      <c r="Z816" s="234"/>
      <c r="AA816" s="234"/>
      <c r="AB816" s="234"/>
      <c r="AC816" s="231">
        <v>64979.02</v>
      </c>
    </row>
    <row r="817" spans="1:29" ht="15.75" thickBot="1" x14ac:dyDescent="0.3">
      <c r="A817" s="220" t="str">
        <f t="shared" si="12"/>
        <v>503400</v>
      </c>
      <c r="B817" s="239" t="s">
        <v>1870</v>
      </c>
      <c r="C817" s="240" t="s">
        <v>1871</v>
      </c>
      <c r="D817" s="87" t="s">
        <v>1650</v>
      </c>
      <c r="E817" s="234">
        <v>23142.240000000002</v>
      </c>
      <c r="F817" s="234">
        <v>88001.17</v>
      </c>
      <c r="G817" s="234">
        <v>350103.57</v>
      </c>
      <c r="H817" s="234">
        <v>414929.29</v>
      </c>
      <c r="I817" s="234">
        <v>482209.97</v>
      </c>
      <c r="J817" s="234">
        <v>488849.29</v>
      </c>
      <c r="K817" s="234">
        <v>529140.36</v>
      </c>
      <c r="L817" s="234">
        <v>524489.48</v>
      </c>
      <c r="M817" s="234">
        <v>531161.53</v>
      </c>
      <c r="N817" s="234">
        <v>548511.39</v>
      </c>
      <c r="O817" s="234">
        <v>563522.54</v>
      </c>
      <c r="P817" s="234">
        <v>658683.5</v>
      </c>
      <c r="Q817" s="234">
        <v>106589.7</v>
      </c>
      <c r="R817" s="234">
        <v>211198.38</v>
      </c>
      <c r="S817" s="234">
        <v>444001.3</v>
      </c>
      <c r="T817" s="234">
        <v>996437.33</v>
      </c>
      <c r="U817" s="234">
        <v>2146756.62</v>
      </c>
      <c r="V817" s="234">
        <v>2514494.87</v>
      </c>
      <c r="W817" s="234">
        <v>2718604.7</v>
      </c>
      <c r="X817" s="234">
        <v>3003767.22</v>
      </c>
      <c r="Y817" s="234">
        <v>3417221.22</v>
      </c>
      <c r="Z817" s="234"/>
      <c r="AA817" s="234"/>
      <c r="AB817" s="234"/>
      <c r="AC817" s="231">
        <v>3417221.22</v>
      </c>
    </row>
    <row r="818" spans="1:29" ht="15.75" thickBot="1" x14ac:dyDescent="0.3">
      <c r="A818" s="220" t="str">
        <f t="shared" si="12"/>
        <v>503500</v>
      </c>
      <c r="B818" s="239" t="s">
        <v>1872</v>
      </c>
      <c r="C818" s="240" t="s">
        <v>1873</v>
      </c>
      <c r="D818" s="87" t="s">
        <v>1650</v>
      </c>
      <c r="E818" s="238"/>
      <c r="F818" s="238"/>
      <c r="G818" s="238"/>
      <c r="H818" s="238"/>
      <c r="I818" s="238"/>
      <c r="J818" s="238">
        <v>0</v>
      </c>
      <c r="K818" s="238">
        <v>0</v>
      </c>
      <c r="L818" s="238">
        <v>7737.88</v>
      </c>
      <c r="M818" s="238">
        <v>7737.88</v>
      </c>
      <c r="N818" s="238">
        <v>7768.31</v>
      </c>
      <c r="O818" s="238">
        <v>7768.31</v>
      </c>
      <c r="P818" s="238">
        <v>7768.31</v>
      </c>
      <c r="Q818" s="238">
        <v>0</v>
      </c>
      <c r="R818" s="238">
        <v>0</v>
      </c>
      <c r="S818" s="238">
        <v>0</v>
      </c>
      <c r="T818" s="238">
        <v>33</v>
      </c>
      <c r="U818" s="238">
        <v>33</v>
      </c>
      <c r="V818" s="238">
        <v>33</v>
      </c>
      <c r="W818" s="238">
        <v>33</v>
      </c>
      <c r="X818" s="238">
        <v>33</v>
      </c>
      <c r="Y818" s="238">
        <v>33</v>
      </c>
      <c r="Z818" s="238"/>
      <c r="AA818" s="238"/>
      <c r="AB818" s="238"/>
      <c r="AC818" s="231">
        <v>33</v>
      </c>
    </row>
    <row r="819" spans="1:29" ht="15.75" thickBot="1" x14ac:dyDescent="0.3">
      <c r="A819" s="220" t="str">
        <f t="shared" si="12"/>
        <v>503600</v>
      </c>
      <c r="B819" s="239" t="s">
        <v>1874</v>
      </c>
      <c r="C819" s="240" t="s">
        <v>1875</v>
      </c>
      <c r="D819" s="87" t="s">
        <v>1650</v>
      </c>
      <c r="E819" s="234">
        <v>10798.56</v>
      </c>
      <c r="F819" s="234">
        <v>19088.849999999999</v>
      </c>
      <c r="G819" s="234">
        <v>23284.18</v>
      </c>
      <c r="H819" s="234">
        <v>38134.35</v>
      </c>
      <c r="I819" s="234">
        <v>47453.64</v>
      </c>
      <c r="J819" s="234">
        <v>56877.279999999999</v>
      </c>
      <c r="K819" s="234">
        <v>65106.79</v>
      </c>
      <c r="L819" s="234">
        <v>72824.45</v>
      </c>
      <c r="M819" s="234">
        <v>84332.92</v>
      </c>
      <c r="N819" s="234">
        <v>91210.47</v>
      </c>
      <c r="O819" s="234">
        <v>91281.38</v>
      </c>
      <c r="P819" s="234">
        <v>109823.37</v>
      </c>
      <c r="Q819" s="234">
        <v>-19894</v>
      </c>
      <c r="R819" s="234">
        <v>-25456.05</v>
      </c>
      <c r="S819" s="234">
        <v>-18504.080000000002</v>
      </c>
      <c r="T819" s="234">
        <v>2770.01</v>
      </c>
      <c r="U819" s="234">
        <v>81.7</v>
      </c>
      <c r="V819" s="234">
        <v>1510.01</v>
      </c>
      <c r="W819" s="234">
        <v>24645.78</v>
      </c>
      <c r="X819" s="234">
        <v>24645.78</v>
      </c>
      <c r="Y819" s="234">
        <v>24645.78</v>
      </c>
      <c r="Z819" s="234"/>
      <c r="AA819" s="234"/>
      <c r="AB819" s="234"/>
      <c r="AC819" s="231">
        <v>24645.78</v>
      </c>
    </row>
    <row r="820" spans="1:29" ht="15.75" thickBot="1" x14ac:dyDescent="0.3">
      <c r="A820" s="220" t="str">
        <f t="shared" si="12"/>
        <v>503700</v>
      </c>
      <c r="B820" s="239" t="s">
        <v>1876</v>
      </c>
      <c r="C820" s="240" t="s">
        <v>1877</v>
      </c>
      <c r="D820" s="87" t="s">
        <v>1650</v>
      </c>
      <c r="E820" s="238">
        <v>7437389.46</v>
      </c>
      <c r="F820" s="238">
        <v>14907807.91</v>
      </c>
      <c r="G820" s="238">
        <v>22399185.800000001</v>
      </c>
      <c r="H820" s="238">
        <v>29926492.949999999</v>
      </c>
      <c r="I820" s="238">
        <v>37604741.689999998</v>
      </c>
      <c r="J820" s="238">
        <v>45552419.420000002</v>
      </c>
      <c r="K820" s="238">
        <v>53524149.509999998</v>
      </c>
      <c r="L820" s="238">
        <v>61516572.82</v>
      </c>
      <c r="M820" s="238">
        <v>69568685.370000005</v>
      </c>
      <c r="N820" s="238">
        <v>77703933.75</v>
      </c>
      <c r="O820" s="238">
        <v>85890861.780000001</v>
      </c>
      <c r="P820" s="238">
        <v>94128732.859999999</v>
      </c>
      <c r="Q820" s="238">
        <v>8351535.5199999996</v>
      </c>
      <c r="R820" s="238">
        <v>16746499.24</v>
      </c>
      <c r="S820" s="238">
        <v>25187597.890000001</v>
      </c>
      <c r="T820" s="238">
        <v>33713932.189999998</v>
      </c>
      <c r="U820" s="238">
        <v>42371617.469999999</v>
      </c>
      <c r="V820" s="238">
        <v>51177098.210000001</v>
      </c>
      <c r="W820" s="238">
        <v>60040601.969999999</v>
      </c>
      <c r="X820" s="238">
        <v>68922774.629999995</v>
      </c>
      <c r="Y820" s="238">
        <v>77869968.379999995</v>
      </c>
      <c r="Z820" s="238"/>
      <c r="AA820" s="238"/>
      <c r="AB820" s="238"/>
      <c r="AC820" s="231">
        <v>77869968.379999995</v>
      </c>
    </row>
    <row r="821" spans="1:29" ht="15.75" thickBot="1" x14ac:dyDescent="0.3">
      <c r="A821" s="220" t="str">
        <f t="shared" si="12"/>
        <v>503760</v>
      </c>
      <c r="B821" s="239" t="s">
        <v>2773</v>
      </c>
      <c r="C821" s="240" t="s">
        <v>2774</v>
      </c>
      <c r="D821" s="87" t="s">
        <v>1650</v>
      </c>
      <c r="E821" s="234">
        <v>372.59</v>
      </c>
      <c r="F821" s="234">
        <v>745.19</v>
      </c>
      <c r="G821" s="234">
        <v>1117.76</v>
      </c>
      <c r="H821" s="234">
        <v>1490.35</v>
      </c>
      <c r="I821" s="234">
        <v>2029.55</v>
      </c>
      <c r="J821" s="234">
        <v>2568.75</v>
      </c>
      <c r="K821" s="234">
        <v>3107.91</v>
      </c>
      <c r="L821" s="234">
        <v>3647.11</v>
      </c>
      <c r="M821" s="234">
        <v>4186.3</v>
      </c>
      <c r="N821" s="234">
        <v>4725.51</v>
      </c>
      <c r="O821" s="234">
        <v>5264.68</v>
      </c>
      <c r="P821" s="234">
        <v>6087</v>
      </c>
      <c r="Q821" s="234">
        <v>941.76</v>
      </c>
      <c r="R821" s="234">
        <v>2144.54</v>
      </c>
      <c r="S821" s="234">
        <v>3562.06</v>
      </c>
      <c r="T821" s="234">
        <v>4985.6000000000004</v>
      </c>
      <c r="U821" s="234">
        <v>6521.08</v>
      </c>
      <c r="V821" s="234">
        <v>8287.67</v>
      </c>
      <c r="W821" s="234">
        <v>10059.780000000001</v>
      </c>
      <c r="X821" s="234">
        <v>11831.94</v>
      </c>
      <c r="Y821" s="234">
        <v>14964.55</v>
      </c>
      <c r="Z821" s="234"/>
      <c r="AA821" s="234"/>
      <c r="AB821" s="234"/>
      <c r="AC821" s="231">
        <v>14964.55</v>
      </c>
    </row>
    <row r="822" spans="1:29" ht="15.75" thickBot="1" x14ac:dyDescent="0.3">
      <c r="A822" s="220" t="str">
        <f t="shared" si="12"/>
        <v>503800</v>
      </c>
      <c r="B822" s="239" t="s">
        <v>1878</v>
      </c>
      <c r="C822" s="240" t="s">
        <v>1879</v>
      </c>
      <c r="D822" s="87" t="s">
        <v>1650</v>
      </c>
      <c r="E822" s="238">
        <v>6381845.75</v>
      </c>
      <c r="F822" s="238">
        <v>12839464.32</v>
      </c>
      <c r="G822" s="238">
        <v>19931525.469999999</v>
      </c>
      <c r="H822" s="238">
        <v>24375387.280000001</v>
      </c>
      <c r="I822" s="238">
        <v>28070777.460000001</v>
      </c>
      <c r="J822" s="238">
        <v>30865270.780000001</v>
      </c>
      <c r="K822" s="238">
        <v>34124673.219999999</v>
      </c>
      <c r="L822" s="238">
        <v>37528576.899999999</v>
      </c>
      <c r="M822" s="238">
        <v>41115396.969999999</v>
      </c>
      <c r="N822" s="238">
        <v>46065334.219999999</v>
      </c>
      <c r="O822" s="238">
        <v>51585579.270000003</v>
      </c>
      <c r="P822" s="238">
        <v>57737031.140000001</v>
      </c>
      <c r="Q822" s="238">
        <v>6507353.3600000003</v>
      </c>
      <c r="R822" s="238">
        <v>12617243.109999999</v>
      </c>
      <c r="S822" s="238">
        <v>20335643.309999999</v>
      </c>
      <c r="T822" s="238">
        <v>24776024.300000001</v>
      </c>
      <c r="U822" s="238">
        <v>28530598.870000001</v>
      </c>
      <c r="V822" s="238">
        <v>31447380.489999998</v>
      </c>
      <c r="W822" s="238">
        <v>34952346.850000001</v>
      </c>
      <c r="X822" s="238">
        <v>38609309.479999997</v>
      </c>
      <c r="Y822" s="238">
        <v>42236388.5</v>
      </c>
      <c r="Z822" s="238"/>
      <c r="AA822" s="238"/>
      <c r="AB822" s="238"/>
      <c r="AC822" s="231">
        <v>42236388.5</v>
      </c>
    </row>
    <row r="823" spans="1:29" ht="15.75" thickBot="1" x14ac:dyDescent="0.3">
      <c r="A823" s="220" t="str">
        <f t="shared" si="12"/>
        <v>503803</v>
      </c>
      <c r="B823" s="239" t="s">
        <v>2960</v>
      </c>
      <c r="C823" s="240" t="s">
        <v>2961</v>
      </c>
      <c r="D823" s="87" t="s">
        <v>1650</v>
      </c>
      <c r="E823" s="234"/>
      <c r="F823" s="234"/>
      <c r="G823" s="234"/>
      <c r="H823" s="234"/>
      <c r="I823" s="234"/>
      <c r="J823" s="234"/>
      <c r="K823" s="234"/>
      <c r="L823" s="234"/>
      <c r="M823" s="234"/>
      <c r="N823" s="234">
        <v>0</v>
      </c>
      <c r="O823" s="234">
        <v>0</v>
      </c>
      <c r="P823" s="234">
        <v>42.19</v>
      </c>
      <c r="Q823" s="234"/>
      <c r="R823" s="234"/>
      <c r="S823" s="234"/>
      <c r="T823" s="234"/>
      <c r="U823" s="234"/>
      <c r="V823" s="234"/>
      <c r="W823" s="234"/>
      <c r="X823" s="234"/>
      <c r="Y823" s="234"/>
      <c r="Z823" s="234"/>
      <c r="AA823" s="234"/>
      <c r="AB823" s="234"/>
      <c r="AC823" s="231"/>
    </row>
    <row r="824" spans="1:29" ht="15.75" thickBot="1" x14ac:dyDescent="0.3">
      <c r="A824" s="220" t="str">
        <f t="shared" si="12"/>
        <v>503806</v>
      </c>
      <c r="B824" s="239" t="s">
        <v>1880</v>
      </c>
      <c r="C824" s="240" t="s">
        <v>1881</v>
      </c>
      <c r="D824" s="87" t="s">
        <v>1650</v>
      </c>
      <c r="E824" s="238">
        <v>75375</v>
      </c>
      <c r="F824" s="238">
        <v>153674.35999999999</v>
      </c>
      <c r="G824" s="238">
        <v>229049.36</v>
      </c>
      <c r="H824" s="238">
        <v>304424.36</v>
      </c>
      <c r="I824" s="238">
        <v>377165.87</v>
      </c>
      <c r="J824" s="238">
        <v>452540.87</v>
      </c>
      <c r="K824" s="238">
        <v>527915.87</v>
      </c>
      <c r="L824" s="238">
        <v>479695.2</v>
      </c>
      <c r="M824" s="238">
        <v>539600.12</v>
      </c>
      <c r="N824" s="238">
        <v>599505.04</v>
      </c>
      <c r="O824" s="238">
        <v>659530.78</v>
      </c>
      <c r="P824" s="238">
        <v>719435.69</v>
      </c>
      <c r="Q824" s="238">
        <v>62100</v>
      </c>
      <c r="R824" s="238">
        <v>124330.73</v>
      </c>
      <c r="S824" s="238">
        <v>186430.73</v>
      </c>
      <c r="T824" s="238">
        <v>248530.73</v>
      </c>
      <c r="U824" s="238">
        <v>304441.78999999998</v>
      </c>
      <c r="V824" s="238">
        <v>365272.12</v>
      </c>
      <c r="W824" s="238">
        <v>426102.45</v>
      </c>
      <c r="X824" s="238">
        <v>487172.34</v>
      </c>
      <c r="Y824" s="238">
        <v>548002.67000000004</v>
      </c>
      <c r="Z824" s="238"/>
      <c r="AA824" s="238"/>
      <c r="AB824" s="238"/>
      <c r="AC824" s="231">
        <v>548002.67000000004</v>
      </c>
    </row>
    <row r="825" spans="1:29" ht="15.75" thickBot="1" x14ac:dyDescent="0.3">
      <c r="A825" s="220" t="str">
        <f t="shared" si="12"/>
        <v>503808</v>
      </c>
      <c r="B825" s="239" t="s">
        <v>1882</v>
      </c>
      <c r="C825" s="240" t="s">
        <v>1883</v>
      </c>
      <c r="D825" s="87" t="s">
        <v>1650</v>
      </c>
      <c r="E825" s="234">
        <v>0</v>
      </c>
      <c r="F825" s="234">
        <v>0</v>
      </c>
      <c r="G825" s="234">
        <v>-618.23</v>
      </c>
      <c r="H825" s="234">
        <v>-618.23</v>
      </c>
      <c r="I825" s="234">
        <v>-618.23</v>
      </c>
      <c r="J825" s="234">
        <v>-616.55999999999995</v>
      </c>
      <c r="K825" s="234">
        <v>-616.55999999999995</v>
      </c>
      <c r="L825" s="234">
        <v>-616.55999999999995</v>
      </c>
      <c r="M825" s="234">
        <v>-616.55999999999995</v>
      </c>
      <c r="N825" s="234">
        <v>-616.55999999999995</v>
      </c>
      <c r="O825" s="234">
        <v>-616.55999999999995</v>
      </c>
      <c r="P825" s="234">
        <v>-616.55999999999995</v>
      </c>
      <c r="Q825" s="234">
        <v>0</v>
      </c>
      <c r="R825" s="234">
        <v>0</v>
      </c>
      <c r="S825" s="234">
        <v>0</v>
      </c>
      <c r="T825" s="234">
        <v>0</v>
      </c>
      <c r="U825" s="234">
        <v>0</v>
      </c>
      <c r="V825" s="234">
        <v>0</v>
      </c>
      <c r="W825" s="234">
        <v>-203.54</v>
      </c>
      <c r="X825" s="234">
        <v>-203.54</v>
      </c>
      <c r="Y825" s="234">
        <v>-126.18</v>
      </c>
      <c r="Z825" s="234"/>
      <c r="AA825" s="234"/>
      <c r="AB825" s="234"/>
      <c r="AC825" s="231">
        <v>-126.18</v>
      </c>
    </row>
    <row r="826" spans="1:29" ht="15.75" thickBot="1" x14ac:dyDescent="0.3">
      <c r="A826" s="220" t="str">
        <f t="shared" si="12"/>
        <v>503810</v>
      </c>
      <c r="B826" s="239" t="s">
        <v>3423</v>
      </c>
      <c r="C826" s="240" t="s">
        <v>3424</v>
      </c>
      <c r="D826" s="87"/>
      <c r="E826" s="238"/>
      <c r="F826" s="238"/>
      <c r="G826" s="238"/>
      <c r="H826" s="238"/>
      <c r="I826" s="238"/>
      <c r="J826" s="238"/>
      <c r="K826" s="238"/>
      <c r="L826" s="238"/>
      <c r="M826" s="238"/>
      <c r="N826" s="238"/>
      <c r="O826" s="238"/>
      <c r="P826" s="238"/>
      <c r="Q826" s="238"/>
      <c r="R826" s="238"/>
      <c r="S826" s="238"/>
      <c r="T826" s="238"/>
      <c r="U826" s="238"/>
      <c r="V826" s="238"/>
      <c r="W826" s="238"/>
      <c r="X826" s="238"/>
      <c r="Y826" s="238"/>
      <c r="Z826" s="238"/>
      <c r="AA826" s="238"/>
      <c r="AB826" s="238"/>
      <c r="AC826" s="231"/>
    </row>
    <row r="827" spans="1:29" ht="15.75" thickBot="1" x14ac:dyDescent="0.3">
      <c r="A827" s="220" t="str">
        <f t="shared" si="12"/>
        <v>503811</v>
      </c>
      <c r="B827" s="239" t="s">
        <v>1884</v>
      </c>
      <c r="C827" s="240" t="s">
        <v>1885</v>
      </c>
      <c r="D827" s="87" t="s">
        <v>1650</v>
      </c>
      <c r="E827" s="234">
        <v>116103</v>
      </c>
      <c r="F827" s="234">
        <v>322012</v>
      </c>
      <c r="G827" s="234">
        <v>586233</v>
      </c>
      <c r="H827" s="234">
        <v>759189</v>
      </c>
      <c r="I827" s="234">
        <v>960690</v>
      </c>
      <c r="J827" s="234">
        <v>996691</v>
      </c>
      <c r="K827" s="234">
        <v>1118957</v>
      </c>
      <c r="L827" s="234">
        <v>1254931</v>
      </c>
      <c r="M827" s="234">
        <v>1465619</v>
      </c>
      <c r="N827" s="234">
        <v>1599478</v>
      </c>
      <c r="O827" s="234">
        <v>1720632</v>
      </c>
      <c r="P827" s="234">
        <v>1767815</v>
      </c>
      <c r="Q827" s="234">
        <v>123578</v>
      </c>
      <c r="R827" s="234">
        <v>238936</v>
      </c>
      <c r="S827" s="234">
        <v>258664</v>
      </c>
      <c r="T827" s="234">
        <v>383329</v>
      </c>
      <c r="U827" s="234">
        <v>530495</v>
      </c>
      <c r="V827" s="234">
        <v>691763</v>
      </c>
      <c r="W827" s="234">
        <v>829115</v>
      </c>
      <c r="X827" s="234">
        <v>975078</v>
      </c>
      <c r="Y827" s="234">
        <v>1113658</v>
      </c>
      <c r="Z827" s="234"/>
      <c r="AA827" s="234"/>
      <c r="AB827" s="234"/>
      <c r="AC827" s="231">
        <v>1113658</v>
      </c>
    </row>
    <row r="828" spans="1:29" ht="15.75" thickBot="1" x14ac:dyDescent="0.3">
      <c r="A828" s="220" t="str">
        <f t="shared" si="12"/>
        <v>503812</v>
      </c>
      <c r="B828" s="239" t="s">
        <v>1886</v>
      </c>
      <c r="C828" s="240" t="s">
        <v>1887</v>
      </c>
      <c r="D828" s="87" t="s">
        <v>1650</v>
      </c>
      <c r="E828" s="238">
        <v>-17316</v>
      </c>
      <c r="F828" s="238">
        <v>-57518</v>
      </c>
      <c r="G828" s="238">
        <v>-97376</v>
      </c>
      <c r="H828" s="238">
        <v>-101036</v>
      </c>
      <c r="I828" s="238">
        <v>-124785</v>
      </c>
      <c r="J828" s="238">
        <v>-131425</v>
      </c>
      <c r="K828" s="238">
        <v>-137164</v>
      </c>
      <c r="L828" s="238">
        <v>-150677</v>
      </c>
      <c r="M828" s="238">
        <v>-160777</v>
      </c>
      <c r="N828" s="238">
        <v>-158178</v>
      </c>
      <c r="O828" s="238">
        <v>-146441</v>
      </c>
      <c r="P828" s="238">
        <v>-334562</v>
      </c>
      <c r="Q828" s="238">
        <v>-6128</v>
      </c>
      <c r="R828" s="238">
        <v>-12932</v>
      </c>
      <c r="S828" s="238">
        <v>-70041</v>
      </c>
      <c r="T828" s="238">
        <v>-79944</v>
      </c>
      <c r="U828" s="238">
        <v>-113224</v>
      </c>
      <c r="V828" s="238">
        <v>-139030</v>
      </c>
      <c r="W828" s="238">
        <v>-158111</v>
      </c>
      <c r="X828" s="238">
        <v>-145904</v>
      </c>
      <c r="Y828" s="238">
        <v>-138805</v>
      </c>
      <c r="Z828" s="238"/>
      <c r="AA828" s="238"/>
      <c r="AB828" s="238"/>
      <c r="AC828" s="231">
        <v>-138805</v>
      </c>
    </row>
    <row r="829" spans="1:29" ht="15.75" thickBot="1" x14ac:dyDescent="0.3">
      <c r="A829" s="220" t="str">
        <f t="shared" si="12"/>
        <v>503813</v>
      </c>
      <c r="B829" s="239" t="s">
        <v>1888</v>
      </c>
      <c r="C829" s="240" t="s">
        <v>1889</v>
      </c>
      <c r="D829" s="87" t="s">
        <v>1650</v>
      </c>
      <c r="E829" s="234">
        <v>2425812</v>
      </c>
      <c r="F829" s="234">
        <v>4934868</v>
      </c>
      <c r="G829" s="234">
        <v>1941126</v>
      </c>
      <c r="H829" s="234">
        <v>1504553</v>
      </c>
      <c r="I829" s="234">
        <v>10495355</v>
      </c>
      <c r="J829" s="234">
        <v>8940421</v>
      </c>
      <c r="K829" s="234">
        <v>5545477</v>
      </c>
      <c r="L829" s="234">
        <v>2232810</v>
      </c>
      <c r="M829" s="234">
        <v>112109</v>
      </c>
      <c r="N829" s="234">
        <v>-992973</v>
      </c>
      <c r="O829" s="234">
        <v>1845422</v>
      </c>
      <c r="P829" s="234">
        <v>4996761</v>
      </c>
      <c r="Q829" s="234">
        <v>3476447</v>
      </c>
      <c r="R829" s="234">
        <v>6289421</v>
      </c>
      <c r="S829" s="234">
        <v>12348454</v>
      </c>
      <c r="T829" s="241">
        <v>13042210</v>
      </c>
      <c r="U829" s="241">
        <v>12157461</v>
      </c>
      <c r="V829" s="241">
        <v>11482170</v>
      </c>
      <c r="W829" s="234">
        <v>8784387</v>
      </c>
      <c r="X829" s="234">
        <v>6485415</v>
      </c>
      <c r="Y829" s="234">
        <v>4642205</v>
      </c>
      <c r="Z829" s="234"/>
      <c r="AA829" s="234"/>
      <c r="AB829" s="234"/>
      <c r="AC829" s="231">
        <v>4642205</v>
      </c>
    </row>
    <row r="830" spans="1:29" ht="15.75" thickBot="1" x14ac:dyDescent="0.3">
      <c r="A830" s="220" t="str">
        <f t="shared" si="12"/>
        <v>503816</v>
      </c>
      <c r="B830" s="239" t="s">
        <v>1890</v>
      </c>
      <c r="C830" s="240" t="s">
        <v>1891</v>
      </c>
      <c r="D830" s="87" t="s">
        <v>1650</v>
      </c>
      <c r="E830" s="238">
        <v>40957</v>
      </c>
      <c r="F830" s="238">
        <v>113627</v>
      </c>
      <c r="G830" s="238">
        <v>206973</v>
      </c>
      <c r="H830" s="238">
        <v>268085</v>
      </c>
      <c r="I830" s="238">
        <v>339312</v>
      </c>
      <c r="J830" s="238">
        <v>351967</v>
      </c>
      <c r="K830" s="238">
        <v>395155</v>
      </c>
      <c r="L830" s="238">
        <v>443200</v>
      </c>
      <c r="M830" s="238">
        <v>517720</v>
      </c>
      <c r="N830" s="238">
        <v>565026</v>
      </c>
      <c r="O830" s="238">
        <v>607833</v>
      </c>
      <c r="P830" s="238">
        <v>624424</v>
      </c>
      <c r="Q830" s="238">
        <v>43638</v>
      </c>
      <c r="R830" s="238">
        <v>84370</v>
      </c>
      <c r="S830" s="238">
        <v>91308</v>
      </c>
      <c r="T830" s="238">
        <v>171252</v>
      </c>
      <c r="U830" s="238">
        <v>236919</v>
      </c>
      <c r="V830" s="238">
        <v>307875</v>
      </c>
      <c r="W830" s="238">
        <v>368951</v>
      </c>
      <c r="X830" s="238">
        <v>433352</v>
      </c>
      <c r="Y830" s="238">
        <v>494997</v>
      </c>
      <c r="Z830" s="238"/>
      <c r="AA830" s="238"/>
      <c r="AB830" s="238"/>
      <c r="AC830" s="231">
        <v>494997</v>
      </c>
    </row>
    <row r="831" spans="1:29" ht="15.75" thickBot="1" x14ac:dyDescent="0.3">
      <c r="A831" s="220" t="str">
        <f t="shared" si="12"/>
        <v>503817</v>
      </c>
      <c r="B831" s="239" t="s">
        <v>1892</v>
      </c>
      <c r="C831" s="240" t="s">
        <v>1893</v>
      </c>
      <c r="D831" s="87" t="s">
        <v>1650</v>
      </c>
      <c r="E831" s="238">
        <v>-6202</v>
      </c>
      <c r="F831" s="238">
        <v>-20574</v>
      </c>
      <c r="G831" s="238">
        <v>-34831</v>
      </c>
      <c r="H831" s="238">
        <v>-36141</v>
      </c>
      <c r="I831" s="238">
        <v>-44610</v>
      </c>
      <c r="J831" s="238">
        <v>-46996</v>
      </c>
      <c r="K831" s="238">
        <v>-49046</v>
      </c>
      <c r="L831" s="238">
        <v>-53879</v>
      </c>
      <c r="M831" s="238">
        <v>-57475</v>
      </c>
      <c r="N831" s="238">
        <v>-56544</v>
      </c>
      <c r="O831" s="238">
        <v>-52409</v>
      </c>
      <c r="P831" s="238">
        <v>-119279</v>
      </c>
      <c r="Q831" s="238">
        <v>-2220</v>
      </c>
      <c r="R831" s="238">
        <v>-4679</v>
      </c>
      <c r="S831" s="238">
        <v>-25152</v>
      </c>
      <c r="T831" s="241">
        <v>-12769</v>
      </c>
      <c r="U831" s="241">
        <v>-20780</v>
      </c>
      <c r="V831" s="241">
        <v>-26880</v>
      </c>
      <c r="W831" s="238">
        <v>-33042</v>
      </c>
      <c r="X831" s="238">
        <v>-28191</v>
      </c>
      <c r="Y831" s="238">
        <v>-24222</v>
      </c>
      <c r="Z831" s="238"/>
      <c r="AA831" s="238"/>
      <c r="AB831" s="238"/>
      <c r="AC831" s="231">
        <v>-24222</v>
      </c>
    </row>
    <row r="832" spans="1:29" ht="15.75" thickBot="1" x14ac:dyDescent="0.3">
      <c r="A832" s="220" t="str">
        <f t="shared" si="12"/>
        <v>503818</v>
      </c>
      <c r="B832" s="239" t="s">
        <v>1894</v>
      </c>
      <c r="C832" s="240" t="s">
        <v>1895</v>
      </c>
      <c r="D832" s="87" t="s">
        <v>1650</v>
      </c>
      <c r="E832" s="234">
        <v>769344</v>
      </c>
      <c r="F832" s="234">
        <v>1588402</v>
      </c>
      <c r="G832" s="234">
        <v>530905</v>
      </c>
      <c r="H832" s="234">
        <v>355654</v>
      </c>
      <c r="I832" s="234">
        <v>3526652</v>
      </c>
      <c r="J832" s="234">
        <v>3000780</v>
      </c>
      <c r="K832" s="234">
        <v>1832638</v>
      </c>
      <c r="L832" s="234">
        <v>690428</v>
      </c>
      <c r="M832" s="234">
        <v>-33940</v>
      </c>
      <c r="N832" s="234">
        <v>-427291</v>
      </c>
      <c r="O832" s="234">
        <v>523938</v>
      </c>
      <c r="P832" s="234">
        <v>1419351</v>
      </c>
      <c r="Q832" s="234">
        <v>1140599</v>
      </c>
      <c r="R832" s="234">
        <v>2068182</v>
      </c>
      <c r="S832" s="234">
        <v>4360173</v>
      </c>
      <c r="T832" s="238">
        <v>4437094</v>
      </c>
      <c r="U832" s="238">
        <v>4143264</v>
      </c>
      <c r="V832" s="238">
        <v>3943173</v>
      </c>
      <c r="W832" s="234">
        <v>3037149</v>
      </c>
      <c r="X832" s="234">
        <v>2268627</v>
      </c>
      <c r="Y832" s="234">
        <v>1652320</v>
      </c>
      <c r="Z832" s="234"/>
      <c r="AA832" s="234"/>
      <c r="AB832" s="234"/>
      <c r="AC832" s="231">
        <v>1652320</v>
      </c>
    </row>
    <row r="833" spans="1:29" ht="15.75" thickBot="1" x14ac:dyDescent="0.3">
      <c r="A833" s="220" t="str">
        <f t="shared" si="12"/>
        <v>503819</v>
      </c>
      <c r="B833" s="239" t="s">
        <v>1896</v>
      </c>
      <c r="C833" s="240" t="s">
        <v>1897</v>
      </c>
      <c r="D833" s="87" t="s">
        <v>1650</v>
      </c>
      <c r="E833" s="238">
        <v>1724575</v>
      </c>
      <c r="F833" s="238">
        <v>3095218</v>
      </c>
      <c r="G833" s="238">
        <v>4270872</v>
      </c>
      <c r="H833" s="238">
        <v>4821534</v>
      </c>
      <c r="I833" s="238">
        <v>4937911</v>
      </c>
      <c r="J833" s="238">
        <v>5571624</v>
      </c>
      <c r="K833" s="238">
        <v>6361445</v>
      </c>
      <c r="L833" s="238">
        <v>7166102</v>
      </c>
      <c r="M833" s="238">
        <v>7468040</v>
      </c>
      <c r="N833" s="238">
        <v>8029981</v>
      </c>
      <c r="O833" s="238">
        <v>8979081</v>
      </c>
      <c r="P833" s="238">
        <v>10400381</v>
      </c>
      <c r="Q833" s="238">
        <v>1027326</v>
      </c>
      <c r="R833" s="238">
        <v>1807045</v>
      </c>
      <c r="S833" s="238">
        <v>2435385</v>
      </c>
      <c r="T833" s="234">
        <v>2608615</v>
      </c>
      <c r="U833" s="234">
        <v>2716616</v>
      </c>
      <c r="V833" s="234">
        <v>2776311</v>
      </c>
      <c r="W833" s="238">
        <v>3155041</v>
      </c>
      <c r="X833" s="238">
        <v>3499831</v>
      </c>
      <c r="Y833" s="238">
        <v>3853884</v>
      </c>
      <c r="Z833" s="238"/>
      <c r="AA833" s="238"/>
      <c r="AB833" s="238"/>
      <c r="AC833" s="231">
        <v>3853884</v>
      </c>
    </row>
    <row r="834" spans="1:29" ht="15.75" thickBot="1" x14ac:dyDescent="0.3">
      <c r="A834" s="220" t="str">
        <f t="shared" si="12"/>
        <v>503820</v>
      </c>
      <c r="B834" s="239" t="s">
        <v>1898</v>
      </c>
      <c r="C834" s="240" t="s">
        <v>1899</v>
      </c>
      <c r="D834" s="87" t="s">
        <v>1650</v>
      </c>
      <c r="E834" s="234">
        <v>19139</v>
      </c>
      <c r="F834" s="234">
        <v>49946</v>
      </c>
      <c r="G834" s="234">
        <v>83802</v>
      </c>
      <c r="H834" s="234">
        <v>103736</v>
      </c>
      <c r="I834" s="234">
        <v>124055</v>
      </c>
      <c r="J834" s="234">
        <v>134601</v>
      </c>
      <c r="K834" s="234">
        <v>150010</v>
      </c>
      <c r="L834" s="234">
        <v>165634</v>
      </c>
      <c r="M834" s="234">
        <v>172096</v>
      </c>
      <c r="N834" s="234">
        <v>185838</v>
      </c>
      <c r="O834" s="234">
        <v>199083</v>
      </c>
      <c r="P834" s="234">
        <v>268073</v>
      </c>
      <c r="Q834" s="234">
        <v>12286</v>
      </c>
      <c r="R834" s="234">
        <v>24043</v>
      </c>
      <c r="S834" s="234">
        <v>27744</v>
      </c>
      <c r="T834" s="238">
        <v>41767</v>
      </c>
      <c r="U834" s="238">
        <v>57707</v>
      </c>
      <c r="V834" s="238">
        <v>74083</v>
      </c>
      <c r="W834" s="234">
        <v>88728</v>
      </c>
      <c r="X834" s="234">
        <v>103696</v>
      </c>
      <c r="Y834" s="234">
        <v>133989</v>
      </c>
      <c r="Z834" s="234"/>
      <c r="AA834" s="234"/>
      <c r="AB834" s="234"/>
      <c r="AC834" s="231">
        <v>133989</v>
      </c>
    </row>
    <row r="835" spans="1:29" ht="15.75" thickBot="1" x14ac:dyDescent="0.3">
      <c r="A835" s="220" t="str">
        <f t="shared" si="12"/>
        <v>503821</v>
      </c>
      <c r="B835" s="239" t="s">
        <v>1900</v>
      </c>
      <c r="C835" s="240" t="s">
        <v>1901</v>
      </c>
      <c r="D835" s="87" t="s">
        <v>1650</v>
      </c>
      <c r="E835" s="234">
        <v>4609112</v>
      </c>
      <c r="F835" s="234">
        <v>8272303</v>
      </c>
      <c r="G835" s="234">
        <v>10468485</v>
      </c>
      <c r="H835" s="234">
        <v>11964029</v>
      </c>
      <c r="I835" s="234">
        <v>13753646</v>
      </c>
      <c r="J835" s="234">
        <v>16316262</v>
      </c>
      <c r="K835" s="234">
        <v>19624042</v>
      </c>
      <c r="L835" s="234">
        <v>22874927</v>
      </c>
      <c r="M835" s="234">
        <v>24563788</v>
      </c>
      <c r="N835" s="234">
        <v>26144432</v>
      </c>
      <c r="O835" s="234">
        <v>28666543</v>
      </c>
      <c r="P835" s="234">
        <v>32322174</v>
      </c>
      <c r="Q835" s="234">
        <v>2656154</v>
      </c>
      <c r="R835" s="234">
        <v>4672271</v>
      </c>
      <c r="S835" s="234">
        <v>6346497</v>
      </c>
      <c r="T835" s="234">
        <v>6790973</v>
      </c>
      <c r="U835" s="234">
        <v>7351358</v>
      </c>
      <c r="V835" s="234">
        <v>8175798</v>
      </c>
      <c r="W835" s="234">
        <v>10134102</v>
      </c>
      <c r="X835" s="234">
        <v>11912637</v>
      </c>
      <c r="Y835" s="234">
        <v>13527005</v>
      </c>
      <c r="Z835" s="234"/>
      <c r="AA835" s="234"/>
      <c r="AB835" s="234"/>
      <c r="AC835" s="231">
        <v>13527005</v>
      </c>
    </row>
    <row r="836" spans="1:29" ht="15.75" thickBot="1" x14ac:dyDescent="0.3">
      <c r="A836" s="220" t="str">
        <f t="shared" si="12"/>
        <v>503822</v>
      </c>
      <c r="B836" s="239" t="s">
        <v>1902</v>
      </c>
      <c r="C836" s="240" t="s">
        <v>1903</v>
      </c>
      <c r="D836" s="87" t="s">
        <v>1650</v>
      </c>
      <c r="E836" s="238"/>
      <c r="F836" s="238"/>
      <c r="G836" s="238"/>
      <c r="H836" s="238"/>
      <c r="I836" s="238"/>
      <c r="J836" s="238"/>
      <c r="K836" s="238"/>
      <c r="L836" s="238"/>
      <c r="M836" s="238"/>
      <c r="N836" s="238">
        <v>41</v>
      </c>
      <c r="O836" s="238">
        <v>41</v>
      </c>
      <c r="P836" s="238">
        <v>14789</v>
      </c>
      <c r="Q836" s="238"/>
      <c r="R836" s="238"/>
      <c r="S836" s="238"/>
      <c r="T836" s="238"/>
      <c r="U836" s="238"/>
      <c r="V836" s="238"/>
      <c r="W836" s="238"/>
      <c r="X836" s="238"/>
      <c r="Y836" s="238"/>
      <c r="Z836" s="238"/>
      <c r="AA836" s="238"/>
      <c r="AB836" s="238"/>
      <c r="AC836" s="231"/>
    </row>
    <row r="837" spans="1:29" ht="15.75" thickBot="1" x14ac:dyDescent="0.3">
      <c r="A837" s="220" t="str">
        <f t="shared" si="12"/>
        <v>503823</v>
      </c>
      <c r="B837" s="239" t="s">
        <v>3425</v>
      </c>
      <c r="C837" s="240" t="s">
        <v>3426</v>
      </c>
      <c r="D837" s="87"/>
      <c r="E837" s="234"/>
      <c r="F837" s="234"/>
      <c r="G837" s="234"/>
      <c r="H837" s="234"/>
      <c r="I837" s="234"/>
      <c r="J837" s="234"/>
      <c r="K837" s="234"/>
      <c r="L837" s="234"/>
      <c r="M837" s="234"/>
      <c r="N837" s="234"/>
      <c r="O837" s="234"/>
      <c r="P837" s="234"/>
      <c r="Q837" s="234"/>
      <c r="R837" s="234"/>
      <c r="S837" s="234"/>
      <c r="T837" s="234"/>
      <c r="U837" s="234"/>
      <c r="V837" s="234"/>
      <c r="W837" s="234"/>
      <c r="X837" s="234"/>
      <c r="Y837" s="234"/>
      <c r="Z837" s="234"/>
      <c r="AA837" s="234"/>
      <c r="AB837" s="234"/>
      <c r="AC837" s="231"/>
    </row>
    <row r="838" spans="1:29" ht="15.75" thickBot="1" x14ac:dyDescent="0.3">
      <c r="A838" s="220" t="str">
        <f t="shared" si="12"/>
        <v>503824</v>
      </c>
      <c r="B838" s="239" t="s">
        <v>1904</v>
      </c>
      <c r="C838" s="240" t="s">
        <v>1905</v>
      </c>
      <c r="D838" s="87" t="s">
        <v>1650</v>
      </c>
      <c r="E838" s="238">
        <v>6987</v>
      </c>
      <c r="F838" s="238">
        <v>18234</v>
      </c>
      <c r="G838" s="238">
        <v>30558</v>
      </c>
      <c r="H838" s="238">
        <v>37827</v>
      </c>
      <c r="I838" s="238">
        <v>45236</v>
      </c>
      <c r="J838" s="238">
        <v>49082</v>
      </c>
      <c r="K838" s="238">
        <v>54701</v>
      </c>
      <c r="L838" s="238">
        <v>60398</v>
      </c>
      <c r="M838" s="238">
        <v>62859</v>
      </c>
      <c r="N838" s="238">
        <v>67878</v>
      </c>
      <c r="O838" s="238">
        <v>72716</v>
      </c>
      <c r="P838" s="238">
        <v>97308</v>
      </c>
      <c r="Q838" s="238">
        <v>4526</v>
      </c>
      <c r="R838" s="238">
        <v>8857</v>
      </c>
      <c r="S838" s="238">
        <v>10224</v>
      </c>
      <c r="T838" s="238">
        <v>15392</v>
      </c>
      <c r="U838" s="238">
        <v>21266</v>
      </c>
      <c r="V838" s="238">
        <v>27300</v>
      </c>
      <c r="W838" s="238">
        <v>32697</v>
      </c>
      <c r="X838" s="238">
        <v>38213</v>
      </c>
      <c r="Y838" s="238">
        <v>49159</v>
      </c>
      <c r="Z838" s="238"/>
      <c r="AA838" s="238"/>
      <c r="AB838" s="238"/>
      <c r="AC838" s="231">
        <v>49159</v>
      </c>
    </row>
    <row r="839" spans="1:29" ht="15.75" thickBot="1" x14ac:dyDescent="0.3">
      <c r="A839" s="220" t="str">
        <f t="shared" si="12"/>
        <v>503825</v>
      </c>
      <c r="B839" s="239" t="s">
        <v>1906</v>
      </c>
      <c r="C839" s="240" t="s">
        <v>1907</v>
      </c>
      <c r="D839" s="87" t="s">
        <v>1650</v>
      </c>
      <c r="E839" s="234"/>
      <c r="F839" s="234"/>
      <c r="G839" s="234"/>
      <c r="H839" s="234"/>
      <c r="I839" s="234"/>
      <c r="J839" s="234"/>
      <c r="K839" s="234"/>
      <c r="L839" s="234"/>
      <c r="M839" s="234"/>
      <c r="N839" s="234">
        <v>4</v>
      </c>
      <c r="O839" s="234">
        <v>4</v>
      </c>
      <c r="P839" s="234">
        <v>5510</v>
      </c>
      <c r="Q839" s="234"/>
      <c r="R839" s="234"/>
      <c r="S839" s="234"/>
      <c r="T839" s="234"/>
      <c r="U839" s="234"/>
      <c r="V839" s="234"/>
      <c r="W839" s="234"/>
      <c r="X839" s="234"/>
      <c r="Y839" s="234"/>
      <c r="Z839" s="234"/>
      <c r="AA839" s="234"/>
      <c r="AB839" s="234"/>
      <c r="AC839" s="231"/>
    </row>
    <row r="840" spans="1:29" ht="15.75" thickBot="1" x14ac:dyDescent="0.3">
      <c r="A840" s="220" t="str">
        <f t="shared" si="12"/>
        <v>503826</v>
      </c>
      <c r="B840" s="239" t="s">
        <v>1908</v>
      </c>
      <c r="C840" s="240" t="s">
        <v>1909</v>
      </c>
      <c r="D840" s="87" t="s">
        <v>1650</v>
      </c>
      <c r="E840" s="238">
        <v>-372665</v>
      </c>
      <c r="F840" s="238">
        <v>-661338</v>
      </c>
      <c r="G840" s="238">
        <v>-1062336</v>
      </c>
      <c r="H840" s="238">
        <v>-1165022</v>
      </c>
      <c r="I840" s="238">
        <v>-4578481</v>
      </c>
      <c r="J840" s="238">
        <v>-4750997</v>
      </c>
      <c r="K840" s="238">
        <v>-5048620</v>
      </c>
      <c r="L840" s="238">
        <v>-5319027</v>
      </c>
      <c r="M840" s="238">
        <v>-5506843</v>
      </c>
      <c r="N840" s="238">
        <v>-5559940</v>
      </c>
      <c r="O840" s="238">
        <v>-6064124</v>
      </c>
      <c r="P840" s="238">
        <v>-6459869</v>
      </c>
      <c r="Q840" s="238">
        <v>0</v>
      </c>
      <c r="R840" s="238">
        <v>0</v>
      </c>
      <c r="S840" s="238">
        <v>-1915094</v>
      </c>
      <c r="T840" s="238">
        <v>-2029070</v>
      </c>
      <c r="U840" s="238">
        <v>-2137202</v>
      </c>
      <c r="V840" s="238">
        <v>-2639057</v>
      </c>
      <c r="W840" s="238">
        <v>-3031049</v>
      </c>
      <c r="X840" s="238">
        <v>-3379478</v>
      </c>
      <c r="Y840" s="238">
        <v>-3668829</v>
      </c>
      <c r="Z840" s="238"/>
      <c r="AA840" s="238"/>
      <c r="AB840" s="238"/>
      <c r="AC840" s="231">
        <v>-3668829</v>
      </c>
    </row>
    <row r="841" spans="1:29" ht="15.75" thickBot="1" x14ac:dyDescent="0.3">
      <c r="A841" s="220" t="str">
        <f t="shared" si="12"/>
        <v>503827</v>
      </c>
      <c r="B841" s="239" t="s">
        <v>1910</v>
      </c>
      <c r="C841" s="240" t="s">
        <v>1911</v>
      </c>
      <c r="D841" s="87" t="s">
        <v>1650</v>
      </c>
      <c r="E841" s="234">
        <v>-27</v>
      </c>
      <c r="F841" s="234">
        <v>-78</v>
      </c>
      <c r="G841" s="234">
        <v>-140</v>
      </c>
      <c r="H841" s="234">
        <v>-146</v>
      </c>
      <c r="I841" s="234">
        <v>-168</v>
      </c>
      <c r="J841" s="234">
        <v>-182</v>
      </c>
      <c r="K841" s="234">
        <v>-189</v>
      </c>
      <c r="L841" s="234">
        <v>-208</v>
      </c>
      <c r="M841" s="234">
        <v>-215</v>
      </c>
      <c r="N841" s="234">
        <v>-215</v>
      </c>
      <c r="O841" s="234">
        <v>-227</v>
      </c>
      <c r="P841" s="234">
        <v>1064</v>
      </c>
      <c r="Q841" s="234">
        <v>-207</v>
      </c>
      <c r="R841" s="234">
        <v>-410</v>
      </c>
      <c r="S841" s="234">
        <v>-1395</v>
      </c>
      <c r="T841" s="234">
        <v>-1419</v>
      </c>
      <c r="U841" s="234">
        <v>-1764</v>
      </c>
      <c r="V841" s="234">
        <v>-2042</v>
      </c>
      <c r="W841" s="234">
        <v>-2097</v>
      </c>
      <c r="X841" s="234">
        <v>-2145</v>
      </c>
      <c r="Y841" s="234">
        <v>-2277</v>
      </c>
      <c r="Z841" s="234"/>
      <c r="AA841" s="234"/>
      <c r="AB841" s="234"/>
      <c r="AC841" s="231">
        <v>-2277</v>
      </c>
    </row>
    <row r="842" spans="1:29" ht="15.75" thickBot="1" x14ac:dyDescent="0.3">
      <c r="A842" s="220" t="str">
        <f t="shared" si="12"/>
        <v>503828</v>
      </c>
      <c r="B842" s="239" t="s">
        <v>1912</v>
      </c>
      <c r="C842" s="240" t="s">
        <v>1913</v>
      </c>
      <c r="D842" s="87" t="s">
        <v>1650</v>
      </c>
      <c r="E842" s="238">
        <v>-254</v>
      </c>
      <c r="F842" s="238">
        <v>-734</v>
      </c>
      <c r="G842" s="238">
        <v>-1266</v>
      </c>
      <c r="H842" s="238">
        <v>-1317</v>
      </c>
      <c r="I842" s="238">
        <v>-1520</v>
      </c>
      <c r="J842" s="238">
        <v>-1651</v>
      </c>
      <c r="K842" s="238">
        <v>-1715</v>
      </c>
      <c r="L842" s="238">
        <v>-1890</v>
      </c>
      <c r="M842" s="238">
        <v>-1954</v>
      </c>
      <c r="N842" s="238">
        <v>-1954</v>
      </c>
      <c r="O842" s="238">
        <v>-2059</v>
      </c>
      <c r="P842" s="238">
        <v>1871</v>
      </c>
      <c r="Q842" s="238">
        <v>-720</v>
      </c>
      <c r="R842" s="238">
        <v>-1423</v>
      </c>
      <c r="S842" s="238">
        <v>-4844</v>
      </c>
      <c r="T842" s="238">
        <v>-4926</v>
      </c>
      <c r="U842" s="238">
        <v>-6124</v>
      </c>
      <c r="V842" s="238">
        <v>-7088</v>
      </c>
      <c r="W842" s="238">
        <v>-7279</v>
      </c>
      <c r="X842" s="238">
        <v>-7445</v>
      </c>
      <c r="Y842" s="238">
        <v>-7904</v>
      </c>
      <c r="Z842" s="238"/>
      <c r="AA842" s="238"/>
      <c r="AB842" s="238"/>
      <c r="AC842" s="231">
        <v>-7904</v>
      </c>
    </row>
    <row r="843" spans="1:29" ht="15.75" thickBot="1" x14ac:dyDescent="0.3">
      <c r="A843" s="220" t="str">
        <f t="shared" si="12"/>
        <v>503829</v>
      </c>
      <c r="B843" s="239" t="s">
        <v>1914</v>
      </c>
      <c r="C843" s="240" t="s">
        <v>1915</v>
      </c>
      <c r="D843" s="87" t="s">
        <v>1650</v>
      </c>
      <c r="E843" s="234">
        <v>-995102</v>
      </c>
      <c r="F843" s="234">
        <v>-1764795</v>
      </c>
      <c r="G843" s="234">
        <v>-7841841</v>
      </c>
      <c r="H843" s="234">
        <v>-8756605</v>
      </c>
      <c r="I843" s="234">
        <v>-20389833</v>
      </c>
      <c r="J843" s="234">
        <v>-20806021</v>
      </c>
      <c r="K843" s="234">
        <v>-21545754</v>
      </c>
      <c r="L843" s="234">
        <v>-22217841</v>
      </c>
      <c r="M843" s="234">
        <v>-22670257</v>
      </c>
      <c r="N843" s="234">
        <v>-23624305</v>
      </c>
      <c r="O843" s="234">
        <v>-26752489</v>
      </c>
      <c r="P843" s="234">
        <v>-30768177</v>
      </c>
      <c r="Q843" s="234">
        <v>-1893474</v>
      </c>
      <c r="R843" s="234">
        <v>-3329376</v>
      </c>
      <c r="S843" s="234">
        <v>-9500767</v>
      </c>
      <c r="T843" s="234">
        <v>-10168267</v>
      </c>
      <c r="U843" s="234">
        <v>-10440638</v>
      </c>
      <c r="V843" s="234">
        <v>-11772519</v>
      </c>
      <c r="W843" s="234">
        <v>-12764630</v>
      </c>
      <c r="X843" s="234">
        <v>-13644585</v>
      </c>
      <c r="Y843" s="234">
        <v>-14382189</v>
      </c>
      <c r="Z843" s="234"/>
      <c r="AA843" s="234"/>
      <c r="AB843" s="234"/>
      <c r="AC843" s="231">
        <v>-14382189</v>
      </c>
    </row>
    <row r="844" spans="1:29" ht="15.75" thickBot="1" x14ac:dyDescent="0.3">
      <c r="A844" s="220" t="str">
        <f t="shared" si="12"/>
        <v>503831</v>
      </c>
      <c r="B844" s="239" t="s">
        <v>2775</v>
      </c>
      <c r="C844" s="240" t="s">
        <v>2776</v>
      </c>
      <c r="D844" s="87" t="s">
        <v>1650</v>
      </c>
      <c r="E844" s="238">
        <v>0</v>
      </c>
      <c r="F844" s="238">
        <v>0</v>
      </c>
      <c r="G844" s="238">
        <v>1560</v>
      </c>
      <c r="H844" s="238">
        <v>1560</v>
      </c>
      <c r="I844" s="238">
        <v>1560</v>
      </c>
      <c r="J844" s="238">
        <v>11966</v>
      </c>
      <c r="K844" s="238">
        <v>26485</v>
      </c>
      <c r="L844" s="238">
        <v>39676</v>
      </c>
      <c r="M844" s="238">
        <v>50400</v>
      </c>
      <c r="N844" s="238">
        <v>50400</v>
      </c>
      <c r="O844" s="238">
        <v>50400</v>
      </c>
      <c r="P844" s="238">
        <v>105446</v>
      </c>
      <c r="Q844" s="238"/>
      <c r="R844" s="238"/>
      <c r="S844" s="238"/>
      <c r="T844" s="238"/>
      <c r="U844" s="238"/>
      <c r="V844" s="238"/>
      <c r="W844" s="238"/>
      <c r="X844" s="238"/>
      <c r="Y844" s="238"/>
      <c r="Z844" s="238"/>
      <c r="AA844" s="238"/>
      <c r="AB844" s="238"/>
      <c r="AC844" s="231"/>
    </row>
    <row r="845" spans="1:29" ht="15.75" thickBot="1" x14ac:dyDescent="0.3">
      <c r="A845" s="220" t="str">
        <f t="shared" si="12"/>
        <v>503832</v>
      </c>
      <c r="B845" s="239" t="s">
        <v>2777</v>
      </c>
      <c r="C845" s="240" t="s">
        <v>2778</v>
      </c>
      <c r="D845" s="87" t="s">
        <v>1650</v>
      </c>
      <c r="E845" s="234">
        <v>-37183</v>
      </c>
      <c r="F845" s="234">
        <v>-66735</v>
      </c>
      <c r="G845" s="234">
        <v>-66735</v>
      </c>
      <c r="H845" s="234">
        <v>-75140</v>
      </c>
      <c r="I845" s="234">
        <v>-81824</v>
      </c>
      <c r="J845" s="234">
        <v>-81824</v>
      </c>
      <c r="K845" s="234">
        <v>-81824</v>
      </c>
      <c r="L845" s="234">
        <v>-81824</v>
      </c>
      <c r="M845" s="234">
        <v>-81824</v>
      </c>
      <c r="N845" s="234">
        <v>-82489</v>
      </c>
      <c r="O845" s="234">
        <v>-105445</v>
      </c>
      <c r="P845" s="234">
        <v>-105447.23</v>
      </c>
      <c r="Q845" s="234"/>
      <c r="R845" s="234"/>
      <c r="S845" s="234"/>
      <c r="T845" s="234"/>
      <c r="U845" s="234"/>
      <c r="V845" s="234"/>
      <c r="W845" s="234"/>
      <c r="X845" s="234"/>
      <c r="Y845" s="234"/>
      <c r="Z845" s="234"/>
      <c r="AA845" s="234"/>
      <c r="AB845" s="234"/>
      <c r="AC845" s="231"/>
    </row>
    <row r="846" spans="1:29" ht="15.75" thickBot="1" x14ac:dyDescent="0.3">
      <c r="A846" s="220" t="str">
        <f t="shared" si="12"/>
        <v>503833</v>
      </c>
      <c r="B846" s="239" t="s">
        <v>3427</v>
      </c>
      <c r="C846" s="240" t="s">
        <v>3428</v>
      </c>
      <c r="D846" s="87"/>
      <c r="E846" s="238"/>
      <c r="F846" s="238"/>
      <c r="G846" s="238"/>
      <c r="H846" s="238"/>
      <c r="I846" s="238"/>
      <c r="J846" s="238"/>
      <c r="K846" s="238"/>
      <c r="L846" s="238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8"/>
      <c r="AB846" s="238"/>
      <c r="AC846" s="231"/>
    </row>
    <row r="847" spans="1:29" ht="15.75" thickBot="1" x14ac:dyDescent="0.3">
      <c r="A847" s="220" t="str">
        <f t="shared" ref="A847:A910" si="13">RIGHT(C847,6)</f>
        <v>503834</v>
      </c>
      <c r="B847" s="239" t="s">
        <v>3429</v>
      </c>
      <c r="C847" s="240" t="s">
        <v>3430</v>
      </c>
      <c r="D847" s="87"/>
      <c r="E847" s="234"/>
      <c r="F847" s="234"/>
      <c r="G847" s="234"/>
      <c r="H847" s="234"/>
      <c r="I847" s="234"/>
      <c r="J847" s="234"/>
      <c r="K847" s="234"/>
      <c r="L847" s="234"/>
      <c r="M847" s="234"/>
      <c r="N847" s="234"/>
      <c r="O847" s="234"/>
      <c r="P847" s="234"/>
      <c r="Q847" s="234"/>
      <c r="R847" s="234"/>
      <c r="S847" s="234"/>
      <c r="T847" s="241"/>
      <c r="U847" s="241"/>
      <c r="V847" s="241"/>
      <c r="W847" s="234"/>
      <c r="X847" s="234"/>
      <c r="Y847" s="234"/>
      <c r="Z847" s="234"/>
      <c r="AA847" s="234"/>
      <c r="AB847" s="234"/>
      <c r="AC847" s="231"/>
    </row>
    <row r="848" spans="1:29" ht="15.75" thickBot="1" x14ac:dyDescent="0.3">
      <c r="A848" s="220" t="str">
        <f t="shared" si="13"/>
        <v>503835</v>
      </c>
      <c r="B848" s="239" t="s">
        <v>3431</v>
      </c>
      <c r="C848" s="240" t="s">
        <v>3432</v>
      </c>
      <c r="D848" s="87"/>
      <c r="E848" s="238"/>
      <c r="F848" s="238"/>
      <c r="G848" s="238"/>
      <c r="H848" s="238"/>
      <c r="I848" s="238"/>
      <c r="J848" s="238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38"/>
      <c r="X848" s="238"/>
      <c r="Y848" s="238"/>
      <c r="Z848" s="238"/>
      <c r="AA848" s="238"/>
      <c r="AB848" s="238"/>
      <c r="AC848" s="231"/>
    </row>
    <row r="849" spans="1:29" ht="15.75" thickBot="1" x14ac:dyDescent="0.3">
      <c r="A849" s="220" t="str">
        <f t="shared" si="13"/>
        <v>503840</v>
      </c>
      <c r="B849" s="239" t="s">
        <v>1916</v>
      </c>
      <c r="C849" s="240" t="s">
        <v>1917</v>
      </c>
      <c r="D849" s="87" t="s">
        <v>1650</v>
      </c>
      <c r="E849" s="238">
        <v>7576.66</v>
      </c>
      <c r="F849" s="238">
        <v>14368.93</v>
      </c>
      <c r="G849" s="238">
        <v>20044.509999999998</v>
      </c>
      <c r="H849" s="238">
        <v>26075.91</v>
      </c>
      <c r="I849" s="238">
        <v>32570.1</v>
      </c>
      <c r="J849" s="238">
        <v>39469.410000000003</v>
      </c>
      <c r="K849" s="238">
        <v>46085.9</v>
      </c>
      <c r="L849" s="238">
        <v>54088.45</v>
      </c>
      <c r="M849" s="238">
        <v>60711.55</v>
      </c>
      <c r="N849" s="238">
        <v>68198.78</v>
      </c>
      <c r="O849" s="238">
        <v>76685.94</v>
      </c>
      <c r="P849" s="238">
        <v>83356.649999999994</v>
      </c>
      <c r="Q849" s="238">
        <v>6150.92</v>
      </c>
      <c r="R849" s="238">
        <v>13316.08</v>
      </c>
      <c r="S849" s="238">
        <v>13316.08</v>
      </c>
      <c r="T849" s="241">
        <v>13316.08</v>
      </c>
      <c r="U849" s="241">
        <v>23222.49</v>
      </c>
      <c r="V849" s="241">
        <v>37497.89</v>
      </c>
      <c r="W849" s="238">
        <v>44903.03</v>
      </c>
      <c r="X849" s="238">
        <v>53276.97</v>
      </c>
      <c r="Y849" s="238">
        <v>61649.760000000002</v>
      </c>
      <c r="Z849" s="238"/>
      <c r="AA849" s="238"/>
      <c r="AB849" s="238"/>
      <c r="AC849" s="231">
        <v>61649.760000000002</v>
      </c>
    </row>
    <row r="850" spans="1:29" ht="15.75" thickBot="1" x14ac:dyDescent="0.3">
      <c r="A850" s="220" t="str">
        <f t="shared" si="13"/>
        <v>503900</v>
      </c>
      <c r="B850" s="239" t="s">
        <v>1918</v>
      </c>
      <c r="C850" s="240" t="s">
        <v>1919</v>
      </c>
      <c r="D850" s="87" t="s">
        <v>1650</v>
      </c>
      <c r="E850" s="234">
        <v>2276037.6800000002</v>
      </c>
      <c r="F850" s="234">
        <v>4544650.55</v>
      </c>
      <c r="G850" s="234">
        <v>6855593.0999999996</v>
      </c>
      <c r="H850" s="234">
        <v>9192146.9600000009</v>
      </c>
      <c r="I850" s="234">
        <v>11288782.859999999</v>
      </c>
      <c r="J850" s="234">
        <v>13232604.300000001</v>
      </c>
      <c r="K850" s="234">
        <v>15406822.83</v>
      </c>
      <c r="L850" s="234">
        <v>17572575.129999999</v>
      </c>
      <c r="M850" s="234">
        <v>19787602.370000001</v>
      </c>
      <c r="N850" s="234">
        <v>21992116.07</v>
      </c>
      <c r="O850" s="234">
        <v>24310443.969999999</v>
      </c>
      <c r="P850" s="234">
        <v>26519756.640000001</v>
      </c>
      <c r="Q850" s="234">
        <v>2351322.98</v>
      </c>
      <c r="R850" s="234">
        <v>4693103.1900000004</v>
      </c>
      <c r="S850" s="234">
        <v>6582917.9500000002</v>
      </c>
      <c r="T850" s="238">
        <v>8977170.8200000003</v>
      </c>
      <c r="U850" s="238">
        <v>11353872.220000001</v>
      </c>
      <c r="V850" s="238">
        <v>13677949.26</v>
      </c>
      <c r="W850" s="234">
        <v>15997258.99</v>
      </c>
      <c r="X850" s="234">
        <v>18337410.100000001</v>
      </c>
      <c r="Y850" s="234">
        <v>20722433.760000002</v>
      </c>
      <c r="Z850" s="234"/>
      <c r="AA850" s="234"/>
      <c r="AB850" s="234"/>
      <c r="AC850" s="231">
        <v>20722433.760000002</v>
      </c>
    </row>
    <row r="851" spans="1:29" ht="15.75" thickBot="1" x14ac:dyDescent="0.3">
      <c r="A851" s="220" t="str">
        <f t="shared" si="13"/>
        <v>504000</v>
      </c>
      <c r="B851" s="239" t="s">
        <v>1920</v>
      </c>
      <c r="C851" s="240" t="s">
        <v>1921</v>
      </c>
      <c r="D851" s="87" t="s">
        <v>1650</v>
      </c>
      <c r="E851" s="238">
        <v>-24943.43</v>
      </c>
      <c r="F851" s="238">
        <v>-40868.22</v>
      </c>
      <c r="G851" s="238">
        <v>-43258.27</v>
      </c>
      <c r="H851" s="238">
        <v>-70440.2</v>
      </c>
      <c r="I851" s="238">
        <v>-74371.58</v>
      </c>
      <c r="J851" s="238">
        <v>-78981.41</v>
      </c>
      <c r="K851" s="238">
        <v>-82739.839999999997</v>
      </c>
      <c r="L851" s="238">
        <v>-87242.16</v>
      </c>
      <c r="M851" s="238">
        <v>-94802.62</v>
      </c>
      <c r="N851" s="238">
        <v>-110628.62</v>
      </c>
      <c r="O851" s="238">
        <v>-119511.46</v>
      </c>
      <c r="P851" s="238">
        <v>-141582.29</v>
      </c>
      <c r="Q851" s="238">
        <v>-13183.98</v>
      </c>
      <c r="R851" s="238">
        <v>-31310.41</v>
      </c>
      <c r="S851" s="238">
        <v>-44284.83</v>
      </c>
      <c r="T851" s="234">
        <v>-45310.78</v>
      </c>
      <c r="U851" s="234">
        <v>-53010.78</v>
      </c>
      <c r="V851" s="234">
        <v>-54017.84</v>
      </c>
      <c r="W851" s="238">
        <v>-57782.89</v>
      </c>
      <c r="X851" s="238">
        <v>-67785.62</v>
      </c>
      <c r="Y851" s="238">
        <v>-89240.42</v>
      </c>
      <c r="Z851" s="238"/>
      <c r="AA851" s="238"/>
      <c r="AB851" s="238"/>
      <c r="AC851" s="231">
        <v>-89240.42</v>
      </c>
    </row>
    <row r="852" spans="1:29" ht="15.75" thickBot="1" x14ac:dyDescent="0.3">
      <c r="A852" s="220" t="str">
        <f t="shared" si="13"/>
        <v>504100</v>
      </c>
      <c r="B852" s="239" t="s">
        <v>1922</v>
      </c>
      <c r="C852" s="240" t="s">
        <v>1923</v>
      </c>
      <c r="D852" s="87" t="s">
        <v>1650</v>
      </c>
      <c r="E852" s="234">
        <v>-709.65</v>
      </c>
      <c r="F852" s="234">
        <v>5792.85</v>
      </c>
      <c r="G852" s="234">
        <v>8133</v>
      </c>
      <c r="H852" s="234">
        <v>12075.45</v>
      </c>
      <c r="I852" s="234">
        <v>13962.85</v>
      </c>
      <c r="J852" s="234">
        <v>16391</v>
      </c>
      <c r="K852" s="234">
        <v>18538.599999999999</v>
      </c>
      <c r="L852" s="234">
        <v>21919.4</v>
      </c>
      <c r="M852" s="234">
        <v>24073.200000000001</v>
      </c>
      <c r="N852" s="234">
        <v>26414.05</v>
      </c>
      <c r="O852" s="234">
        <v>40354.199999999997</v>
      </c>
      <c r="P852" s="234">
        <v>31187.25</v>
      </c>
      <c r="Q852" s="234">
        <v>2861.25</v>
      </c>
      <c r="R852" s="234">
        <v>4766</v>
      </c>
      <c r="S852" s="234">
        <v>7938.8</v>
      </c>
      <c r="T852" s="238">
        <v>9211.25</v>
      </c>
      <c r="U852" s="238">
        <v>10458.450000000001</v>
      </c>
      <c r="V852" s="238">
        <v>11935.15</v>
      </c>
      <c r="W852" s="234">
        <v>13075.5</v>
      </c>
      <c r="X852" s="234">
        <v>13616.05</v>
      </c>
      <c r="Y852" s="234">
        <v>13981.3</v>
      </c>
      <c r="Z852" s="234"/>
      <c r="AA852" s="234"/>
      <c r="AB852" s="234"/>
      <c r="AC852" s="231">
        <v>13981.3</v>
      </c>
    </row>
    <row r="853" spans="1:29" ht="15.75" thickBot="1" x14ac:dyDescent="0.3">
      <c r="A853" s="220" t="str">
        <f t="shared" si="13"/>
        <v>504200</v>
      </c>
      <c r="B853" s="239" t="s">
        <v>1924</v>
      </c>
      <c r="C853" s="240" t="s">
        <v>1925</v>
      </c>
      <c r="D853" s="87" t="s">
        <v>1650</v>
      </c>
      <c r="E853" s="234">
        <v>-224690.91</v>
      </c>
      <c r="F853" s="234">
        <v>-469301.57</v>
      </c>
      <c r="G853" s="234">
        <v>22273951.629999999</v>
      </c>
      <c r="H853" s="234">
        <v>22685838.949999999</v>
      </c>
      <c r="I853" s="234">
        <v>22590682.300000001</v>
      </c>
      <c r="J853" s="234">
        <v>22448454.300000001</v>
      </c>
      <c r="K853" s="234">
        <v>22423515.02</v>
      </c>
      <c r="L853" s="234">
        <v>22189039.600000001</v>
      </c>
      <c r="M853" s="234">
        <v>22132310.07</v>
      </c>
      <c r="N853" s="234">
        <v>22220861.370000001</v>
      </c>
      <c r="O853" s="234">
        <v>22630310.84</v>
      </c>
      <c r="P853" s="234">
        <v>23477743.899999999</v>
      </c>
      <c r="Q853" s="234">
        <v>745611.43</v>
      </c>
      <c r="R853" s="234">
        <v>1461198.25</v>
      </c>
      <c r="S853" s="234">
        <v>1737673.81</v>
      </c>
      <c r="T853" s="234">
        <v>1933266.16</v>
      </c>
      <c r="U853" s="234">
        <v>2108687.19</v>
      </c>
      <c r="V853" s="234">
        <v>2218903.75</v>
      </c>
      <c r="W853" s="234">
        <v>2280932.16</v>
      </c>
      <c r="X853" s="234">
        <v>2355710.9700000002</v>
      </c>
      <c r="Y853" s="234">
        <v>2272690.5299999998</v>
      </c>
      <c r="Z853" s="234"/>
      <c r="AA853" s="234"/>
      <c r="AB853" s="234"/>
      <c r="AC853" s="231">
        <v>2272690.5299999998</v>
      </c>
    </row>
    <row r="854" spans="1:29" ht="15.75" thickBot="1" x14ac:dyDescent="0.3">
      <c r="A854" s="220" t="str">
        <f t="shared" si="13"/>
        <v>504300</v>
      </c>
      <c r="B854" s="239" t="s">
        <v>1926</v>
      </c>
      <c r="C854" s="240" t="s">
        <v>1927</v>
      </c>
      <c r="D854" s="87" t="s">
        <v>1650</v>
      </c>
      <c r="E854" s="238">
        <v>-2063991.39</v>
      </c>
      <c r="F854" s="238">
        <v>-3764579.7</v>
      </c>
      <c r="G854" s="238">
        <v>-4750297.72</v>
      </c>
      <c r="H854" s="238">
        <v>-6113357.9800000004</v>
      </c>
      <c r="I854" s="238">
        <v>-7238824.2000000002</v>
      </c>
      <c r="J854" s="238">
        <v>-9502798.2799999993</v>
      </c>
      <c r="K854" s="238">
        <v>-11603809.49</v>
      </c>
      <c r="L854" s="238">
        <v>-12998908.75</v>
      </c>
      <c r="M854" s="238">
        <v>-14214134.66</v>
      </c>
      <c r="N854" s="238">
        <v>-14894461.68</v>
      </c>
      <c r="O854" s="238">
        <v>-15041679.52</v>
      </c>
      <c r="P854" s="238">
        <v>-14957330.83</v>
      </c>
      <c r="Q854" s="238">
        <v>412745.96</v>
      </c>
      <c r="R854" s="238">
        <v>-47331.98</v>
      </c>
      <c r="S854" s="238">
        <v>-231861.18</v>
      </c>
      <c r="T854" s="238">
        <v>-358612.74</v>
      </c>
      <c r="U854" s="238">
        <v>-479441.15</v>
      </c>
      <c r="V854" s="238">
        <v>-673827.12</v>
      </c>
      <c r="W854" s="238">
        <v>-2540820.9300000002</v>
      </c>
      <c r="X854" s="238">
        <v>-2704032.92</v>
      </c>
      <c r="Y854" s="238">
        <v>-3568601.54</v>
      </c>
      <c r="Z854" s="238"/>
      <c r="AA854" s="238"/>
      <c r="AB854" s="238"/>
      <c r="AC854" s="231">
        <v>-3568601.54</v>
      </c>
    </row>
    <row r="855" spans="1:29" ht="15.75" thickBot="1" x14ac:dyDescent="0.3">
      <c r="A855" s="220" t="str">
        <f t="shared" si="13"/>
        <v>504305</v>
      </c>
      <c r="B855" s="239" t="s">
        <v>1928</v>
      </c>
      <c r="C855" s="240" t="s">
        <v>1929</v>
      </c>
      <c r="D855" s="87" t="s">
        <v>1650</v>
      </c>
      <c r="E855" s="234">
        <v>-117493.16</v>
      </c>
      <c r="F855" s="234">
        <v>-233117.5</v>
      </c>
      <c r="G855" s="234">
        <v>-292725.02</v>
      </c>
      <c r="H855" s="234">
        <v>-407970.52</v>
      </c>
      <c r="I855" s="234">
        <v>-523957.62</v>
      </c>
      <c r="J855" s="234">
        <v>-694850.22</v>
      </c>
      <c r="K855" s="234">
        <v>-807535.38</v>
      </c>
      <c r="L855" s="234">
        <v>-862855.11</v>
      </c>
      <c r="M855" s="234">
        <v>-973915.7</v>
      </c>
      <c r="N855" s="234">
        <v>-1084164.42</v>
      </c>
      <c r="O855" s="234">
        <v>-1198151.95</v>
      </c>
      <c r="P855" s="234">
        <v>-1372539.52</v>
      </c>
      <c r="Q855" s="234">
        <v>-63417.62</v>
      </c>
      <c r="R855" s="234">
        <v>-189556.09</v>
      </c>
      <c r="S855" s="234">
        <v>-317483.23</v>
      </c>
      <c r="T855" s="234">
        <v>-441843.93</v>
      </c>
      <c r="U855" s="234">
        <v>-626481.1</v>
      </c>
      <c r="V855" s="234">
        <v>-747808.74</v>
      </c>
      <c r="W855" s="234">
        <v>-810229.54</v>
      </c>
      <c r="X855" s="234">
        <v>-931063.84</v>
      </c>
      <c r="Y855" s="234">
        <v>-1054337.6200000001</v>
      </c>
      <c r="Z855" s="234"/>
      <c r="AA855" s="234"/>
      <c r="AB855" s="234"/>
      <c r="AC855" s="231">
        <v>-1054337.6200000001</v>
      </c>
    </row>
    <row r="856" spans="1:29" ht="15.75" thickBot="1" x14ac:dyDescent="0.3">
      <c r="A856" s="220" t="str">
        <f t="shared" si="13"/>
        <v>504400</v>
      </c>
      <c r="B856" s="239" t="s">
        <v>1930</v>
      </c>
      <c r="C856" s="240" t="s">
        <v>1931</v>
      </c>
      <c r="D856" s="87" t="s">
        <v>1650</v>
      </c>
      <c r="E856" s="238">
        <v>9190.48</v>
      </c>
      <c r="F856" s="238">
        <v>18356.060000000001</v>
      </c>
      <c r="G856" s="238">
        <v>27638.65</v>
      </c>
      <c r="H856" s="238">
        <v>36921.24</v>
      </c>
      <c r="I856" s="238">
        <v>46934.53</v>
      </c>
      <c r="J856" s="238">
        <v>56947.82</v>
      </c>
      <c r="K856" s="238">
        <v>66961.11</v>
      </c>
      <c r="L856" s="238">
        <v>77128.570000000007</v>
      </c>
      <c r="M856" s="238">
        <v>87706.68</v>
      </c>
      <c r="N856" s="238">
        <v>98284.79</v>
      </c>
      <c r="O856" s="238">
        <v>108862.9</v>
      </c>
      <c r="P856" s="238">
        <v>120268.93</v>
      </c>
      <c r="Q856" s="238">
        <v>11407.16</v>
      </c>
      <c r="R856" s="238">
        <v>22815.13</v>
      </c>
      <c r="S856" s="238">
        <v>155500.01</v>
      </c>
      <c r="T856" s="238">
        <v>299928.38</v>
      </c>
      <c r="U856" s="238">
        <v>437847.47</v>
      </c>
      <c r="V856" s="238">
        <v>573468.56000000006</v>
      </c>
      <c r="W856" s="238">
        <v>709639.03</v>
      </c>
      <c r="X856" s="238">
        <v>847774.22</v>
      </c>
      <c r="Y856" s="238">
        <v>983198.81</v>
      </c>
      <c r="Z856" s="238"/>
      <c r="AA856" s="238"/>
      <c r="AB856" s="238"/>
      <c r="AC856" s="231">
        <v>983198.81</v>
      </c>
    </row>
    <row r="857" spans="1:29" ht="15.75" thickBot="1" x14ac:dyDescent="0.3">
      <c r="A857" s="220" t="str">
        <f t="shared" si="13"/>
        <v>504500</v>
      </c>
      <c r="B857" s="239" t="s">
        <v>1932</v>
      </c>
      <c r="C857" s="240" t="s">
        <v>1933</v>
      </c>
      <c r="D857" s="87" t="s">
        <v>1650</v>
      </c>
      <c r="E857" s="234">
        <v>110043.12</v>
      </c>
      <c r="F857" s="234">
        <v>218180.66</v>
      </c>
      <c r="G857" s="234">
        <v>342148.25</v>
      </c>
      <c r="H857" s="234">
        <v>400010.37</v>
      </c>
      <c r="I857" s="234">
        <v>435464.77</v>
      </c>
      <c r="J857" s="234">
        <v>262649.98</v>
      </c>
      <c r="K857" s="234">
        <v>17231.36</v>
      </c>
      <c r="L857" s="234">
        <v>41460.910000000003</v>
      </c>
      <c r="M857" s="234">
        <v>80351.88</v>
      </c>
      <c r="N857" s="234">
        <v>145857.54</v>
      </c>
      <c r="O857" s="234">
        <v>231227.91</v>
      </c>
      <c r="P857" s="234">
        <v>449186.73</v>
      </c>
      <c r="Q857" s="234">
        <v>107685.81</v>
      </c>
      <c r="R857" s="234">
        <v>202109.35</v>
      </c>
      <c r="S857" s="234">
        <v>694385.61</v>
      </c>
      <c r="T857" s="234">
        <v>749059.33</v>
      </c>
      <c r="U857" s="234">
        <v>785361.79</v>
      </c>
      <c r="V857" s="234">
        <v>1231809.27</v>
      </c>
      <c r="W857" s="234">
        <v>1254709.33</v>
      </c>
      <c r="X857" s="234">
        <v>1279726.92</v>
      </c>
      <c r="Y857" s="234">
        <v>734430.52</v>
      </c>
      <c r="Z857" s="234"/>
      <c r="AA857" s="234"/>
      <c r="AB857" s="234"/>
      <c r="AC857" s="231">
        <v>734430.52</v>
      </c>
    </row>
    <row r="858" spans="1:29" ht="15.75" thickBot="1" x14ac:dyDescent="0.3">
      <c r="A858" s="220" t="str">
        <f t="shared" si="13"/>
        <v>504600</v>
      </c>
      <c r="B858" s="239" t="s">
        <v>1934</v>
      </c>
      <c r="C858" s="240" t="s">
        <v>1935</v>
      </c>
      <c r="D858" s="87" t="s">
        <v>1650</v>
      </c>
      <c r="E858" s="238">
        <v>19494.16</v>
      </c>
      <c r="F858" s="238">
        <v>28556.04</v>
      </c>
      <c r="G858" s="238">
        <v>44756.47</v>
      </c>
      <c r="H858" s="238">
        <v>61062.29</v>
      </c>
      <c r="I858" s="238">
        <v>83946.42</v>
      </c>
      <c r="J858" s="238">
        <v>104369.4</v>
      </c>
      <c r="K858" s="238">
        <v>148485.82</v>
      </c>
      <c r="L858" s="238">
        <v>169280.17</v>
      </c>
      <c r="M858" s="238">
        <v>197882.9</v>
      </c>
      <c r="N858" s="238">
        <v>215466.23999999999</v>
      </c>
      <c r="O858" s="238">
        <v>246978.47</v>
      </c>
      <c r="P858" s="238">
        <v>267170.09999999998</v>
      </c>
      <c r="Q858" s="238">
        <v>26721.21</v>
      </c>
      <c r="R858" s="238">
        <v>35905.910000000003</v>
      </c>
      <c r="S858" s="238">
        <v>38237.040000000001</v>
      </c>
      <c r="T858" s="238">
        <v>40145.57</v>
      </c>
      <c r="U858" s="238">
        <v>41038.57</v>
      </c>
      <c r="V858" s="238">
        <v>46854.54</v>
      </c>
      <c r="W858" s="238">
        <v>47274.93</v>
      </c>
      <c r="X858" s="238">
        <v>52229.82</v>
      </c>
      <c r="Y858" s="238">
        <v>52377.14</v>
      </c>
      <c r="Z858" s="238"/>
      <c r="AA858" s="238"/>
      <c r="AB858" s="238"/>
      <c r="AC858" s="231">
        <v>52377.14</v>
      </c>
    </row>
    <row r="859" spans="1:29" ht="15.75" thickBot="1" x14ac:dyDescent="0.3">
      <c r="A859" s="220" t="str">
        <f t="shared" si="13"/>
        <v>504700</v>
      </c>
      <c r="B859" s="239" t="s">
        <v>1936</v>
      </c>
      <c r="C859" s="240" t="s">
        <v>1937</v>
      </c>
      <c r="D859" s="87" t="s">
        <v>1650</v>
      </c>
      <c r="E859" s="234">
        <v>12845.85</v>
      </c>
      <c r="F859" s="234">
        <v>26979.22</v>
      </c>
      <c r="G859" s="234">
        <v>45371.43</v>
      </c>
      <c r="H859" s="234">
        <v>56615.75</v>
      </c>
      <c r="I859" s="234">
        <v>67750.5</v>
      </c>
      <c r="J859" s="234">
        <v>95328.82</v>
      </c>
      <c r="K859" s="234">
        <v>106279.92</v>
      </c>
      <c r="L859" s="234">
        <v>119582.35</v>
      </c>
      <c r="M859" s="234">
        <v>133107.12</v>
      </c>
      <c r="N859" s="234">
        <v>146659.63</v>
      </c>
      <c r="O859" s="234">
        <v>157594.4</v>
      </c>
      <c r="P859" s="234">
        <v>173280.75</v>
      </c>
      <c r="Q859" s="234">
        <v>13349.97</v>
      </c>
      <c r="R859" s="234">
        <v>83087.92</v>
      </c>
      <c r="S859" s="234">
        <v>151992.46</v>
      </c>
      <c r="T859" s="234">
        <v>233056.05</v>
      </c>
      <c r="U859" s="234">
        <v>242719.86</v>
      </c>
      <c r="V859" s="234">
        <v>321752.86</v>
      </c>
      <c r="W859" s="234">
        <v>367956.6</v>
      </c>
      <c r="X859" s="234">
        <v>414551.65</v>
      </c>
      <c r="Y859" s="234">
        <v>461344.98</v>
      </c>
      <c r="Z859" s="234"/>
      <c r="AA859" s="234"/>
      <c r="AB859" s="234"/>
      <c r="AC859" s="231">
        <v>461344.98</v>
      </c>
    </row>
    <row r="860" spans="1:29" ht="15.75" thickBot="1" x14ac:dyDescent="0.3">
      <c r="A860" s="220" t="str">
        <f t="shared" si="13"/>
        <v>504800</v>
      </c>
      <c r="B860" s="239" t="s">
        <v>1938</v>
      </c>
      <c r="C860" s="240" t="s">
        <v>1939</v>
      </c>
      <c r="D860" s="87" t="s">
        <v>1650</v>
      </c>
      <c r="E860" s="238">
        <v>1799.3</v>
      </c>
      <c r="F860" s="238">
        <v>6553.87</v>
      </c>
      <c r="G860" s="238">
        <v>12121.85</v>
      </c>
      <c r="H860" s="238">
        <v>16856.78</v>
      </c>
      <c r="I860" s="238">
        <v>23316.080000000002</v>
      </c>
      <c r="J860" s="238">
        <v>27506.21</v>
      </c>
      <c r="K860" s="238">
        <v>29883.02</v>
      </c>
      <c r="L860" s="238">
        <v>35048.720000000001</v>
      </c>
      <c r="M860" s="238">
        <v>58753.07</v>
      </c>
      <c r="N860" s="238">
        <v>63892.17</v>
      </c>
      <c r="O860" s="238">
        <v>67020.44</v>
      </c>
      <c r="P860" s="238">
        <v>72838.36</v>
      </c>
      <c r="Q860" s="238">
        <v>1250.58</v>
      </c>
      <c r="R860" s="238">
        <v>6540.23</v>
      </c>
      <c r="S860" s="238">
        <v>10310.18</v>
      </c>
      <c r="T860" s="238">
        <v>12926.15</v>
      </c>
      <c r="U860" s="238">
        <v>13303.86</v>
      </c>
      <c r="V860" s="238">
        <v>13612.67</v>
      </c>
      <c r="W860" s="238">
        <v>15339.88</v>
      </c>
      <c r="X860" s="238">
        <v>16924.919999999998</v>
      </c>
      <c r="Y860" s="238">
        <v>17864.2</v>
      </c>
      <c r="Z860" s="238"/>
      <c r="AA860" s="238"/>
      <c r="AB860" s="238"/>
      <c r="AC860" s="231">
        <v>17864.2</v>
      </c>
    </row>
    <row r="861" spans="1:29" ht="15.75" thickBot="1" x14ac:dyDescent="0.3">
      <c r="A861" s="220" t="str">
        <f t="shared" si="13"/>
        <v>504900</v>
      </c>
      <c r="B861" s="239" t="s">
        <v>1940</v>
      </c>
      <c r="C861" s="240" t="s">
        <v>1941</v>
      </c>
      <c r="D861" s="87" t="s">
        <v>1650</v>
      </c>
      <c r="E861" s="234">
        <v>8126.07</v>
      </c>
      <c r="F861" s="234">
        <v>17709.5</v>
      </c>
      <c r="G861" s="234">
        <v>30039.94</v>
      </c>
      <c r="H861" s="234">
        <v>40805.620000000003</v>
      </c>
      <c r="I861" s="234">
        <v>57571.65</v>
      </c>
      <c r="J861" s="234">
        <v>68181.960000000006</v>
      </c>
      <c r="K861" s="234">
        <v>78173.850000000006</v>
      </c>
      <c r="L861" s="234">
        <v>89754.16</v>
      </c>
      <c r="M861" s="234">
        <v>100307.28</v>
      </c>
      <c r="N861" s="234">
        <v>111250.34</v>
      </c>
      <c r="O861" s="234">
        <v>124249.57</v>
      </c>
      <c r="P861" s="234">
        <v>136308.39000000001</v>
      </c>
      <c r="Q861" s="234">
        <v>12969.78</v>
      </c>
      <c r="R861" s="234">
        <v>25521.31</v>
      </c>
      <c r="S861" s="234">
        <v>36120.18</v>
      </c>
      <c r="T861" s="234">
        <v>58969.58</v>
      </c>
      <c r="U861" s="234">
        <v>75692.58</v>
      </c>
      <c r="V861" s="234">
        <v>87364.83</v>
      </c>
      <c r="W861" s="234">
        <v>99217.74</v>
      </c>
      <c r="X861" s="234">
        <v>109604.96</v>
      </c>
      <c r="Y861" s="234">
        <v>104509.69</v>
      </c>
      <c r="Z861" s="234"/>
      <c r="AA861" s="234"/>
      <c r="AB861" s="234"/>
      <c r="AC861" s="231">
        <v>104509.69</v>
      </c>
    </row>
    <row r="862" spans="1:29" ht="15.75" thickBot="1" x14ac:dyDescent="0.3">
      <c r="A862" s="220" t="str">
        <f t="shared" si="13"/>
        <v>504950</v>
      </c>
      <c r="B862" s="239" t="s">
        <v>1942</v>
      </c>
      <c r="C862" s="240" t="s">
        <v>1943</v>
      </c>
      <c r="D862" s="87" t="s">
        <v>1650</v>
      </c>
      <c r="E862" s="238">
        <v>26167.51</v>
      </c>
      <c r="F862" s="238">
        <v>85821.98</v>
      </c>
      <c r="G862" s="238">
        <v>147579.29999999999</v>
      </c>
      <c r="H862" s="238">
        <v>182869.28</v>
      </c>
      <c r="I862" s="238">
        <v>223608.06</v>
      </c>
      <c r="J862" s="238">
        <v>249172.92</v>
      </c>
      <c r="K862" s="238">
        <v>282251.09999999998</v>
      </c>
      <c r="L862" s="238">
        <v>311529.90000000002</v>
      </c>
      <c r="M862" s="238">
        <v>345054.59</v>
      </c>
      <c r="N862" s="238">
        <v>395898.1</v>
      </c>
      <c r="O862" s="238">
        <v>444282.37</v>
      </c>
      <c r="P862" s="238">
        <v>494345.94</v>
      </c>
      <c r="Q862" s="238">
        <v>97363.89</v>
      </c>
      <c r="R862" s="238">
        <v>169890.17</v>
      </c>
      <c r="S862" s="238">
        <v>225864.59</v>
      </c>
      <c r="T862" s="238">
        <v>260563.08</v>
      </c>
      <c r="U862" s="238">
        <v>303640.82</v>
      </c>
      <c r="V862" s="238">
        <v>340387.35</v>
      </c>
      <c r="W862" s="238">
        <v>357973.91</v>
      </c>
      <c r="X862" s="238">
        <v>380889.33</v>
      </c>
      <c r="Y862" s="238">
        <v>422366.67</v>
      </c>
      <c r="Z862" s="238"/>
      <c r="AA862" s="238"/>
      <c r="AB862" s="238"/>
      <c r="AC862" s="231">
        <v>422366.67</v>
      </c>
    </row>
    <row r="863" spans="1:29" ht="15.75" thickBot="1" x14ac:dyDescent="0.3">
      <c r="A863" s="220" t="str">
        <f t="shared" si="13"/>
        <v>505000</v>
      </c>
      <c r="B863" s="239" t="s">
        <v>1944</v>
      </c>
      <c r="C863" s="240" t="s">
        <v>1945</v>
      </c>
      <c r="D863" s="87" t="s">
        <v>1650</v>
      </c>
      <c r="E863" s="234">
        <v>442985.5</v>
      </c>
      <c r="F863" s="234">
        <v>728753.95</v>
      </c>
      <c r="G863" s="234">
        <v>1089611.49</v>
      </c>
      <c r="H863" s="234">
        <v>1467914.34</v>
      </c>
      <c r="I863" s="234">
        <v>1714245.92</v>
      </c>
      <c r="J863" s="234">
        <v>1957594.83</v>
      </c>
      <c r="K863" s="234">
        <v>2168587.19</v>
      </c>
      <c r="L863" s="234">
        <v>2516204.9900000002</v>
      </c>
      <c r="M863" s="234">
        <v>2706191.47</v>
      </c>
      <c r="N863" s="234">
        <v>3057999</v>
      </c>
      <c r="O863" s="234">
        <v>3302969.37</v>
      </c>
      <c r="P863" s="234">
        <v>3590386.03</v>
      </c>
      <c r="Q863" s="234">
        <v>255463.42</v>
      </c>
      <c r="R863" s="234">
        <v>570344.14</v>
      </c>
      <c r="S863" s="234">
        <v>1011463.38</v>
      </c>
      <c r="T863" s="234">
        <v>1318030.02</v>
      </c>
      <c r="U863" s="234">
        <v>1907532.61</v>
      </c>
      <c r="V863" s="234">
        <v>2155651.17</v>
      </c>
      <c r="W863" s="234">
        <v>2363278.71</v>
      </c>
      <c r="X863" s="234">
        <v>2757789.97</v>
      </c>
      <c r="Y863" s="234">
        <v>3004535.89</v>
      </c>
      <c r="Z863" s="234"/>
      <c r="AA863" s="234"/>
      <c r="AB863" s="234"/>
      <c r="AC863" s="231">
        <v>3004535.89</v>
      </c>
    </row>
    <row r="864" spans="1:29" ht="15.75" thickBot="1" x14ac:dyDescent="0.3">
      <c r="A864" s="220" t="str">
        <f t="shared" si="13"/>
        <v>505100</v>
      </c>
      <c r="B864" s="239" t="s">
        <v>1946</v>
      </c>
      <c r="C864" s="240" t="s">
        <v>1947</v>
      </c>
      <c r="D864" s="87" t="s">
        <v>1650</v>
      </c>
      <c r="E864" s="238">
        <v>2129140.5</v>
      </c>
      <c r="F864" s="238">
        <v>3552519.72</v>
      </c>
      <c r="G864" s="238">
        <v>6351562.4299999997</v>
      </c>
      <c r="H864" s="238">
        <v>8067097.1200000001</v>
      </c>
      <c r="I864" s="238">
        <v>10946084.4</v>
      </c>
      <c r="J864" s="238">
        <v>12635195</v>
      </c>
      <c r="K864" s="238">
        <v>15042098.390000001</v>
      </c>
      <c r="L864" s="238">
        <v>17884648.93</v>
      </c>
      <c r="M864" s="238">
        <v>22192616.120000001</v>
      </c>
      <c r="N864" s="238">
        <v>25960212.719999999</v>
      </c>
      <c r="O864" s="238">
        <v>26524891.300000001</v>
      </c>
      <c r="P864" s="238">
        <v>31346526.989999998</v>
      </c>
      <c r="Q864" s="238">
        <v>2489074.3199999998</v>
      </c>
      <c r="R864" s="238">
        <v>4754356.53</v>
      </c>
      <c r="S864" s="238">
        <v>8000332.7800000003</v>
      </c>
      <c r="T864" s="238">
        <v>11442632</v>
      </c>
      <c r="U864" s="238">
        <v>14940678.300000001</v>
      </c>
      <c r="V864" s="238">
        <v>17991882.670000002</v>
      </c>
      <c r="W864" s="238">
        <v>22583183.25</v>
      </c>
      <c r="X864" s="238">
        <v>25799497.34</v>
      </c>
      <c r="Y864" s="238">
        <v>29274382.359999999</v>
      </c>
      <c r="Z864" s="238"/>
      <c r="AA864" s="238"/>
      <c r="AB864" s="238"/>
      <c r="AC864" s="231">
        <v>29274382.359999999</v>
      </c>
    </row>
    <row r="865" spans="1:29" ht="15.75" thickBot="1" x14ac:dyDescent="0.3">
      <c r="A865" s="220" t="str">
        <f t="shared" si="13"/>
        <v>505200</v>
      </c>
      <c r="B865" s="239" t="s">
        <v>1948</v>
      </c>
      <c r="C865" s="240" t="s">
        <v>1949</v>
      </c>
      <c r="D865" s="87" t="s">
        <v>1650</v>
      </c>
      <c r="E865" s="234">
        <v>22768.59</v>
      </c>
      <c r="F865" s="234">
        <v>124465.22</v>
      </c>
      <c r="G865" s="234">
        <v>259906.47</v>
      </c>
      <c r="H865" s="234">
        <v>386530.26</v>
      </c>
      <c r="I865" s="234">
        <v>499449</v>
      </c>
      <c r="J865" s="234">
        <v>619081.47</v>
      </c>
      <c r="K865" s="234">
        <v>647158.13</v>
      </c>
      <c r="L865" s="234">
        <v>760439.67</v>
      </c>
      <c r="M865" s="234">
        <v>862784.47</v>
      </c>
      <c r="N865" s="234">
        <v>991851.49</v>
      </c>
      <c r="O865" s="234">
        <v>1109228.75</v>
      </c>
      <c r="P865" s="234">
        <v>1227382.97</v>
      </c>
      <c r="Q865" s="234">
        <v>31637.279999999999</v>
      </c>
      <c r="R865" s="234">
        <v>155369.91</v>
      </c>
      <c r="S865" s="234">
        <v>275231.81</v>
      </c>
      <c r="T865" s="241">
        <v>358627.58</v>
      </c>
      <c r="U865" s="241">
        <v>356521.79</v>
      </c>
      <c r="V865" s="241">
        <v>380564.01</v>
      </c>
      <c r="W865" s="234">
        <v>517295.18</v>
      </c>
      <c r="X865" s="234">
        <v>577911.32999999996</v>
      </c>
      <c r="Y865" s="234">
        <v>656599.15</v>
      </c>
      <c r="Z865" s="234"/>
      <c r="AA865" s="234"/>
      <c r="AB865" s="234"/>
      <c r="AC865" s="231">
        <v>656599.15</v>
      </c>
    </row>
    <row r="866" spans="1:29" ht="15.75" thickBot="1" x14ac:dyDescent="0.3">
      <c r="A866" s="220" t="str">
        <f t="shared" si="13"/>
        <v>505300</v>
      </c>
      <c r="B866" s="239" t="s">
        <v>1950</v>
      </c>
      <c r="C866" s="240" t="s">
        <v>1951</v>
      </c>
      <c r="D866" s="87" t="s">
        <v>1650</v>
      </c>
      <c r="E866" s="238">
        <v>2719.19</v>
      </c>
      <c r="F866" s="238">
        <v>3937.56</v>
      </c>
      <c r="G866" s="238">
        <v>4575.43</v>
      </c>
      <c r="H866" s="238">
        <v>5181.6899999999996</v>
      </c>
      <c r="I866" s="238">
        <v>11742.9</v>
      </c>
      <c r="J866" s="238">
        <v>13683.07</v>
      </c>
      <c r="K866" s="238">
        <v>15075.48</v>
      </c>
      <c r="L866" s="238">
        <v>16745.54</v>
      </c>
      <c r="M866" s="238">
        <v>17777.61</v>
      </c>
      <c r="N866" s="238">
        <v>22340.31</v>
      </c>
      <c r="O866" s="238">
        <v>24085.55</v>
      </c>
      <c r="P866" s="238">
        <v>27929.56</v>
      </c>
      <c r="Q866" s="238">
        <v>1205.46</v>
      </c>
      <c r="R866" s="238">
        <v>2103.11</v>
      </c>
      <c r="S866" s="238">
        <v>2810.76</v>
      </c>
      <c r="T866" s="238">
        <v>3932.77</v>
      </c>
      <c r="U866" s="238">
        <v>3066.24</v>
      </c>
      <c r="V866" s="238">
        <v>4380.17</v>
      </c>
      <c r="W866" s="238">
        <v>7008.74</v>
      </c>
      <c r="X866" s="238">
        <v>8115.06</v>
      </c>
      <c r="Y866" s="238">
        <v>8292.2999999999993</v>
      </c>
      <c r="Z866" s="238"/>
      <c r="AA866" s="238"/>
      <c r="AB866" s="238"/>
      <c r="AC866" s="231">
        <v>8292.2999999999993</v>
      </c>
    </row>
    <row r="867" spans="1:29" ht="15.75" thickBot="1" x14ac:dyDescent="0.3">
      <c r="A867" s="220" t="str">
        <f t="shared" si="13"/>
        <v>505400</v>
      </c>
      <c r="B867" s="239" t="s">
        <v>872</v>
      </c>
      <c r="C867" s="240" t="s">
        <v>1952</v>
      </c>
      <c r="D867" s="87" t="s">
        <v>1650</v>
      </c>
      <c r="E867" s="238">
        <v>-5702428.4100000001</v>
      </c>
      <c r="F867" s="238">
        <v>-11608669.289999999</v>
      </c>
      <c r="G867" s="238">
        <v>-22046568.780000001</v>
      </c>
      <c r="H867" s="238">
        <v>-27277212.260000002</v>
      </c>
      <c r="I867" s="238">
        <v>-31210332.579999998</v>
      </c>
      <c r="J867" s="238">
        <v>-34862043.090000004</v>
      </c>
      <c r="K867" s="238">
        <v>-38544152.350000001</v>
      </c>
      <c r="L867" s="238">
        <v>-42183788.75</v>
      </c>
      <c r="M867" s="238">
        <v>-47203450.969999999</v>
      </c>
      <c r="N867" s="238">
        <v>-49340978.609999999</v>
      </c>
      <c r="O867" s="238">
        <v>-51197055.100000001</v>
      </c>
      <c r="P867" s="238">
        <v>-53796430.25</v>
      </c>
      <c r="Q867" s="238">
        <v>-6007968.6200000001</v>
      </c>
      <c r="R867" s="238">
        <v>-12140515.550000001</v>
      </c>
      <c r="S867" s="238">
        <v>-22270559.32</v>
      </c>
      <c r="T867" s="241">
        <v>-27332293.52</v>
      </c>
      <c r="U867" s="241">
        <v>-32284850.050000001</v>
      </c>
      <c r="V867" s="241">
        <v>-35921688.909999996</v>
      </c>
      <c r="W867" s="238">
        <v>-38957476.640000001</v>
      </c>
      <c r="X867" s="238">
        <v>-37420202.490000002</v>
      </c>
      <c r="Y867" s="238">
        <v>-38193204.5</v>
      </c>
      <c r="Z867" s="238"/>
      <c r="AA867" s="238"/>
      <c r="AB867" s="238"/>
      <c r="AC867" s="231">
        <v>-38193204.5</v>
      </c>
    </row>
    <row r="868" spans="1:29" ht="15.75" thickBot="1" x14ac:dyDescent="0.3">
      <c r="A868" s="220" t="str">
        <f t="shared" si="13"/>
        <v>505500</v>
      </c>
      <c r="B868" s="239" t="s">
        <v>1953</v>
      </c>
      <c r="C868" s="240" t="s">
        <v>1954</v>
      </c>
      <c r="D868" s="87" t="s">
        <v>1650</v>
      </c>
      <c r="E868" s="234">
        <v>140540.31</v>
      </c>
      <c r="F868" s="234">
        <v>256537.38</v>
      </c>
      <c r="G868" s="234">
        <v>350638.73</v>
      </c>
      <c r="H868" s="234">
        <v>437706.78</v>
      </c>
      <c r="I868" s="234">
        <v>528461.47</v>
      </c>
      <c r="J868" s="234">
        <v>654145.9</v>
      </c>
      <c r="K868" s="234">
        <v>726259.03</v>
      </c>
      <c r="L868" s="234">
        <v>773670.25</v>
      </c>
      <c r="M868" s="234">
        <v>828252.35</v>
      </c>
      <c r="N868" s="234">
        <v>1053240.6100000001</v>
      </c>
      <c r="O868" s="234">
        <v>1131875.6100000001</v>
      </c>
      <c r="P868" s="234">
        <v>1313350.23</v>
      </c>
      <c r="Q868" s="234">
        <v>70800.990000000005</v>
      </c>
      <c r="R868" s="234">
        <v>161179.23000000001</v>
      </c>
      <c r="S868" s="234">
        <v>261501.93</v>
      </c>
      <c r="T868" s="238">
        <v>399949.63</v>
      </c>
      <c r="U868" s="238">
        <v>560478.89</v>
      </c>
      <c r="V868" s="238">
        <v>694617.14</v>
      </c>
      <c r="W868" s="234">
        <v>783260.09</v>
      </c>
      <c r="X868" s="234">
        <v>889673.36</v>
      </c>
      <c r="Y868" s="234">
        <v>982596.46</v>
      </c>
      <c r="Z868" s="234"/>
      <c r="AA868" s="234"/>
      <c r="AB868" s="234"/>
      <c r="AC868" s="231">
        <v>982596.46</v>
      </c>
    </row>
    <row r="869" spans="1:29" ht="15.75" thickBot="1" x14ac:dyDescent="0.3">
      <c r="A869" s="220" t="str">
        <f t="shared" si="13"/>
        <v>505600</v>
      </c>
      <c r="B869" s="239" t="s">
        <v>1955</v>
      </c>
      <c r="C869" s="240" t="s">
        <v>1956</v>
      </c>
      <c r="D869" s="87" t="s">
        <v>1650</v>
      </c>
      <c r="E869" s="238">
        <v>941652.57</v>
      </c>
      <c r="F869" s="238">
        <v>1287571.29</v>
      </c>
      <c r="G869" s="238">
        <v>1659755.19</v>
      </c>
      <c r="H869" s="238">
        <v>2003843.57</v>
      </c>
      <c r="I869" s="238">
        <v>2393043.36</v>
      </c>
      <c r="J869" s="238">
        <v>3548547.48</v>
      </c>
      <c r="K869" s="238">
        <v>4401499.9400000004</v>
      </c>
      <c r="L869" s="238">
        <v>5247180.5599999996</v>
      </c>
      <c r="M869" s="238">
        <v>6004623.1399999997</v>
      </c>
      <c r="N869" s="238">
        <v>7218267.71</v>
      </c>
      <c r="O869" s="238">
        <v>7873112.8300000001</v>
      </c>
      <c r="P869" s="238">
        <v>9954479.5500000007</v>
      </c>
      <c r="Q869" s="238">
        <v>405713.07</v>
      </c>
      <c r="R869" s="238">
        <v>1075415.3400000001</v>
      </c>
      <c r="S869" s="238">
        <v>2010952.12</v>
      </c>
      <c r="T869" s="234">
        <v>2547618.19</v>
      </c>
      <c r="U869" s="234">
        <v>3498204.84</v>
      </c>
      <c r="V869" s="234">
        <v>4213488.8099999996</v>
      </c>
      <c r="W869" s="238">
        <v>4637784.1399999997</v>
      </c>
      <c r="X869" s="238">
        <v>5146414.8499999996</v>
      </c>
      <c r="Y869" s="238">
        <v>6118723.1699999999</v>
      </c>
      <c r="Z869" s="238"/>
      <c r="AA869" s="238"/>
      <c r="AB869" s="238"/>
      <c r="AC869" s="231">
        <v>6118723.1699999999</v>
      </c>
    </row>
    <row r="870" spans="1:29" ht="15.75" thickBot="1" x14ac:dyDescent="0.3">
      <c r="A870" s="220" t="str">
        <f t="shared" si="13"/>
        <v>505700</v>
      </c>
      <c r="B870" s="239" t="s">
        <v>1957</v>
      </c>
      <c r="C870" s="240" t="s">
        <v>1958</v>
      </c>
      <c r="D870" s="87" t="s">
        <v>1650</v>
      </c>
      <c r="E870" s="234">
        <v>-353.81</v>
      </c>
      <c r="F870" s="234">
        <v>23758.11</v>
      </c>
      <c r="G870" s="234">
        <v>37231.910000000003</v>
      </c>
      <c r="H870" s="234">
        <v>50255.48</v>
      </c>
      <c r="I870" s="234">
        <v>63011.1</v>
      </c>
      <c r="J870" s="234">
        <v>76744.95</v>
      </c>
      <c r="K870" s="234">
        <v>83407.100000000006</v>
      </c>
      <c r="L870" s="234">
        <v>92557.75</v>
      </c>
      <c r="M870" s="234">
        <v>106427.81</v>
      </c>
      <c r="N870" s="234">
        <v>118922.94</v>
      </c>
      <c r="O870" s="234">
        <v>129997.47</v>
      </c>
      <c r="P870" s="234">
        <v>135881.93</v>
      </c>
      <c r="Q870" s="234">
        <v>9444.89</v>
      </c>
      <c r="R870" s="234">
        <v>23823.71</v>
      </c>
      <c r="S870" s="234">
        <v>30894.29</v>
      </c>
      <c r="T870" s="238">
        <v>40233.83</v>
      </c>
      <c r="U870" s="238">
        <v>48045.5</v>
      </c>
      <c r="V870" s="238">
        <v>58860.61</v>
      </c>
      <c r="W870" s="234">
        <v>71908.39</v>
      </c>
      <c r="X870" s="234">
        <v>79815.520000000004</v>
      </c>
      <c r="Y870" s="234">
        <v>86671.18</v>
      </c>
      <c r="Z870" s="234"/>
      <c r="AA870" s="234"/>
      <c r="AB870" s="234"/>
      <c r="AC870" s="231">
        <v>86671.18</v>
      </c>
    </row>
    <row r="871" spans="1:29" ht="15.75" thickBot="1" x14ac:dyDescent="0.3">
      <c r="A871" s="220" t="str">
        <f t="shared" si="13"/>
        <v>505800</v>
      </c>
      <c r="B871" s="239" t="s">
        <v>1959</v>
      </c>
      <c r="C871" s="240" t="s">
        <v>1960</v>
      </c>
      <c r="D871" s="87" t="s">
        <v>1650</v>
      </c>
      <c r="E871" s="234">
        <v>36844.5</v>
      </c>
      <c r="F871" s="234">
        <v>70657.5</v>
      </c>
      <c r="G871" s="234">
        <v>108358.5</v>
      </c>
      <c r="H871" s="234">
        <v>137103</v>
      </c>
      <c r="I871" s="234">
        <v>165786</v>
      </c>
      <c r="J871" s="234">
        <v>190419</v>
      </c>
      <c r="K871" s="234">
        <v>213741</v>
      </c>
      <c r="L871" s="234">
        <v>236190</v>
      </c>
      <c r="M871" s="234">
        <v>263289</v>
      </c>
      <c r="N871" s="234">
        <v>289753.5</v>
      </c>
      <c r="O871" s="234">
        <v>317016</v>
      </c>
      <c r="P871" s="234">
        <v>347993.1</v>
      </c>
      <c r="Q871" s="234">
        <v>28438.799999999999</v>
      </c>
      <c r="R871" s="234">
        <v>46675.3</v>
      </c>
      <c r="S871" s="234">
        <v>65033.1</v>
      </c>
      <c r="T871" s="234">
        <v>84979</v>
      </c>
      <c r="U871" s="234">
        <v>109988.03</v>
      </c>
      <c r="V871" s="234">
        <v>131926.13</v>
      </c>
      <c r="W871" s="234">
        <v>165510.23000000001</v>
      </c>
      <c r="X871" s="234">
        <v>194186.93</v>
      </c>
      <c r="Y871" s="234">
        <v>239298.43</v>
      </c>
      <c r="Z871" s="234"/>
      <c r="AA871" s="234"/>
      <c r="AB871" s="234"/>
      <c r="AC871" s="231">
        <v>239298.43</v>
      </c>
    </row>
    <row r="872" spans="1:29" ht="15.75" thickBot="1" x14ac:dyDescent="0.3">
      <c r="A872" s="220" t="str">
        <f t="shared" si="13"/>
        <v>505900</v>
      </c>
      <c r="B872" s="239" t="s">
        <v>1961</v>
      </c>
      <c r="C872" s="240" t="s">
        <v>1962</v>
      </c>
      <c r="D872" s="87" t="s">
        <v>1650</v>
      </c>
      <c r="E872" s="238">
        <v>420766.25</v>
      </c>
      <c r="F872" s="238">
        <v>494910.46</v>
      </c>
      <c r="G872" s="238">
        <v>588337.43999999994</v>
      </c>
      <c r="H872" s="238">
        <v>788602.16</v>
      </c>
      <c r="I872" s="238">
        <v>1577069.42</v>
      </c>
      <c r="J872" s="238">
        <v>1674796.92</v>
      </c>
      <c r="K872" s="238">
        <v>2721445.56</v>
      </c>
      <c r="L872" s="238">
        <v>4495169.45</v>
      </c>
      <c r="M872" s="238">
        <v>5659047.3499999996</v>
      </c>
      <c r="N872" s="238">
        <v>7234464.2199999997</v>
      </c>
      <c r="O872" s="238">
        <v>9265380.8399999999</v>
      </c>
      <c r="P872" s="238">
        <v>10537694.380000001</v>
      </c>
      <c r="Q872" s="238">
        <v>757760.03</v>
      </c>
      <c r="R872" s="238">
        <v>1321322.95</v>
      </c>
      <c r="S872" s="238">
        <v>1774977.31</v>
      </c>
      <c r="T872" s="238">
        <v>1981170.41</v>
      </c>
      <c r="U872" s="238">
        <v>2113746.23</v>
      </c>
      <c r="V872" s="238">
        <v>2407824.59</v>
      </c>
      <c r="W872" s="238">
        <v>2670635.31</v>
      </c>
      <c r="X872" s="238">
        <v>3710953.17</v>
      </c>
      <c r="Y872" s="238">
        <v>3951402.15</v>
      </c>
      <c r="Z872" s="238"/>
      <c r="AA872" s="238"/>
      <c r="AB872" s="238"/>
      <c r="AC872" s="231">
        <v>3951402.15</v>
      </c>
    </row>
    <row r="873" spans="1:29" ht="15.75" thickBot="1" x14ac:dyDescent="0.3">
      <c r="A873" s="220" t="str">
        <f t="shared" si="13"/>
        <v>506000</v>
      </c>
      <c r="B873" s="239" t="s">
        <v>1963</v>
      </c>
      <c r="C873" s="240" t="s">
        <v>1964</v>
      </c>
      <c r="D873" s="87" t="s">
        <v>1650</v>
      </c>
      <c r="E873" s="234">
        <v>625545.67000000004</v>
      </c>
      <c r="F873" s="234">
        <v>1106297.8999999999</v>
      </c>
      <c r="G873" s="234">
        <v>1586214.57</v>
      </c>
      <c r="H873" s="234">
        <v>2213124.17</v>
      </c>
      <c r="I873" s="234">
        <v>2693040.84</v>
      </c>
      <c r="J873" s="234">
        <v>3176149.14</v>
      </c>
      <c r="K873" s="234">
        <v>3801694.81</v>
      </c>
      <c r="L873" s="234">
        <v>4281611.4800000004</v>
      </c>
      <c r="M873" s="234">
        <v>4761528.1500000004</v>
      </c>
      <c r="N873" s="234">
        <v>5387073.8200000003</v>
      </c>
      <c r="O873" s="234">
        <v>6102468.4500000002</v>
      </c>
      <c r="P873" s="234">
        <v>6582385.1200000001</v>
      </c>
      <c r="Q873" s="234">
        <v>694545.67</v>
      </c>
      <c r="R873" s="234">
        <v>1243462.3400000001</v>
      </c>
      <c r="S873" s="234">
        <v>1792379.01</v>
      </c>
      <c r="T873" s="234">
        <v>2487544.1</v>
      </c>
      <c r="U873" s="234">
        <v>3036460.77</v>
      </c>
      <c r="V873" s="234">
        <v>3585377.44</v>
      </c>
      <c r="W873" s="234">
        <v>4279923.1100000003</v>
      </c>
      <c r="X873" s="234">
        <v>4828839.78</v>
      </c>
      <c r="Y873" s="234">
        <v>5387506.4500000002</v>
      </c>
      <c r="Z873" s="234"/>
      <c r="AA873" s="234"/>
      <c r="AB873" s="234"/>
      <c r="AC873" s="231">
        <v>5387506.4500000002</v>
      </c>
    </row>
    <row r="874" spans="1:29" ht="15.75" thickBot="1" x14ac:dyDescent="0.3">
      <c r="A874" s="220" t="str">
        <f t="shared" si="13"/>
        <v>506100</v>
      </c>
      <c r="B874" s="239" t="s">
        <v>1965</v>
      </c>
      <c r="C874" s="240" t="s">
        <v>1966</v>
      </c>
      <c r="D874" s="87" t="s">
        <v>1650</v>
      </c>
      <c r="E874" s="238">
        <v>0</v>
      </c>
      <c r="F874" s="238">
        <v>3284.48</v>
      </c>
      <c r="G874" s="238">
        <v>6286.24</v>
      </c>
      <c r="H874" s="238">
        <v>6641.24</v>
      </c>
      <c r="I874" s="238">
        <v>9600.74</v>
      </c>
      <c r="J874" s="238">
        <v>11315.86</v>
      </c>
      <c r="K874" s="238">
        <v>13282.04</v>
      </c>
      <c r="L874" s="238">
        <v>32941.4</v>
      </c>
      <c r="M874" s="238">
        <v>39907.9</v>
      </c>
      <c r="N874" s="238">
        <v>40497.9</v>
      </c>
      <c r="O874" s="238">
        <v>44751.26</v>
      </c>
      <c r="P874" s="238">
        <v>54720.81</v>
      </c>
      <c r="Q874" s="238">
        <v>9868.44</v>
      </c>
      <c r="R874" s="238">
        <v>273613.92</v>
      </c>
      <c r="S874" s="238">
        <v>281296.11</v>
      </c>
      <c r="T874" s="238">
        <v>32983.199999999997</v>
      </c>
      <c r="U874" s="238">
        <v>38031.83</v>
      </c>
      <c r="V874" s="238">
        <v>50864.5</v>
      </c>
      <c r="W874" s="238">
        <v>61186.1</v>
      </c>
      <c r="X874" s="238">
        <v>75175.649999999994</v>
      </c>
      <c r="Y874" s="238">
        <v>91805.94</v>
      </c>
      <c r="Z874" s="238"/>
      <c r="AA874" s="238"/>
      <c r="AB874" s="238"/>
      <c r="AC874" s="231">
        <v>91805.94</v>
      </c>
    </row>
    <row r="875" spans="1:29" ht="15.75" thickBot="1" x14ac:dyDescent="0.3">
      <c r="A875" s="220" t="str">
        <f t="shared" si="13"/>
        <v>506200</v>
      </c>
      <c r="B875" s="239" t="s">
        <v>1967</v>
      </c>
      <c r="C875" s="240" t="s">
        <v>1968</v>
      </c>
      <c r="D875" s="87" t="s">
        <v>1650</v>
      </c>
      <c r="E875" s="234">
        <v>185097.64</v>
      </c>
      <c r="F875" s="234">
        <v>326728.62</v>
      </c>
      <c r="G875" s="234">
        <v>540089.71</v>
      </c>
      <c r="H875" s="234">
        <v>740911.19</v>
      </c>
      <c r="I875" s="234">
        <v>1002553.19</v>
      </c>
      <c r="J875" s="234">
        <v>1240552.21</v>
      </c>
      <c r="K875" s="234">
        <v>1503734.12</v>
      </c>
      <c r="L875" s="234">
        <v>1767151.42</v>
      </c>
      <c r="M875" s="234">
        <v>2045000.69</v>
      </c>
      <c r="N875" s="234">
        <v>2216727.98</v>
      </c>
      <c r="O875" s="234">
        <v>2636815.2999999998</v>
      </c>
      <c r="P875" s="234">
        <v>2886229.38</v>
      </c>
      <c r="Q875" s="234">
        <v>213280.1</v>
      </c>
      <c r="R875" s="234">
        <v>351942.47</v>
      </c>
      <c r="S875" s="234">
        <v>576080.80000000005</v>
      </c>
      <c r="T875" s="234">
        <v>728315.3</v>
      </c>
      <c r="U875" s="234">
        <v>1328001.27</v>
      </c>
      <c r="V875" s="234">
        <v>1598421.85</v>
      </c>
      <c r="W875" s="234">
        <v>2207214.6</v>
      </c>
      <c r="X875" s="234">
        <v>2300953.41</v>
      </c>
      <c r="Y875" s="234">
        <v>2575038.02</v>
      </c>
      <c r="Z875" s="234"/>
      <c r="AA875" s="234"/>
      <c r="AB875" s="234"/>
      <c r="AC875" s="231">
        <v>2575038.02</v>
      </c>
    </row>
    <row r="876" spans="1:29" ht="15.75" thickBot="1" x14ac:dyDescent="0.3">
      <c r="A876" s="220" t="str">
        <f t="shared" si="13"/>
        <v>506245</v>
      </c>
      <c r="B876" s="239" t="s">
        <v>1969</v>
      </c>
      <c r="C876" s="240" t="s">
        <v>1970</v>
      </c>
      <c r="D876" s="87" t="s">
        <v>1650</v>
      </c>
      <c r="E876" s="238">
        <v>5655</v>
      </c>
      <c r="F876" s="238">
        <v>13165</v>
      </c>
      <c r="G876" s="238">
        <v>17475</v>
      </c>
      <c r="H876" s="238">
        <v>23980</v>
      </c>
      <c r="I876" s="238">
        <v>29616.68</v>
      </c>
      <c r="J876" s="238">
        <v>37616.68</v>
      </c>
      <c r="K876" s="238">
        <v>42956.68</v>
      </c>
      <c r="L876" s="238">
        <v>49071.68</v>
      </c>
      <c r="M876" s="238">
        <v>53366.68</v>
      </c>
      <c r="N876" s="238">
        <v>51576.68</v>
      </c>
      <c r="O876" s="238">
        <v>71616.679999999993</v>
      </c>
      <c r="P876" s="238">
        <v>79616.679999999993</v>
      </c>
      <c r="Q876" s="238">
        <v>9115</v>
      </c>
      <c r="R876" s="238">
        <v>21960</v>
      </c>
      <c r="S876" s="238">
        <v>27855</v>
      </c>
      <c r="T876" s="238">
        <v>36855</v>
      </c>
      <c r="U876" s="238">
        <v>42595</v>
      </c>
      <c r="V876" s="238">
        <v>49695</v>
      </c>
      <c r="W876" s="238">
        <v>47205</v>
      </c>
      <c r="X876" s="238">
        <v>56205</v>
      </c>
      <c r="Y876" s="238">
        <v>60890</v>
      </c>
      <c r="Z876" s="238"/>
      <c r="AA876" s="238"/>
      <c r="AB876" s="238"/>
      <c r="AC876" s="231">
        <v>60890</v>
      </c>
    </row>
    <row r="877" spans="1:29" ht="15.75" thickBot="1" x14ac:dyDescent="0.3">
      <c r="A877" s="220" t="str">
        <f t="shared" si="13"/>
        <v>506250</v>
      </c>
      <c r="B877" s="239" t="s">
        <v>3433</v>
      </c>
      <c r="C877" s="240" t="s">
        <v>3434</v>
      </c>
      <c r="D877" s="87"/>
      <c r="E877" s="234"/>
      <c r="F877" s="234"/>
      <c r="G877" s="234"/>
      <c r="H877" s="234"/>
      <c r="I877" s="234"/>
      <c r="J877" s="234"/>
      <c r="K877" s="234"/>
      <c r="L877" s="234"/>
      <c r="M877" s="234"/>
      <c r="N877" s="234"/>
      <c r="O877" s="234"/>
      <c r="P877" s="234"/>
      <c r="Q877" s="234"/>
      <c r="R877" s="234"/>
      <c r="S877" s="234"/>
      <c r="T877" s="234"/>
      <c r="U877" s="234"/>
      <c r="V877" s="234"/>
      <c r="W877" s="234"/>
      <c r="X877" s="234"/>
      <c r="Y877" s="234"/>
      <c r="Z877" s="234"/>
      <c r="AA877" s="234"/>
      <c r="AB877" s="234"/>
      <c r="AC877" s="231"/>
    </row>
    <row r="878" spans="1:29" ht="15.75" thickBot="1" x14ac:dyDescent="0.3">
      <c r="A878" s="220" t="str">
        <f t="shared" si="13"/>
        <v>506300</v>
      </c>
      <c r="B878" s="239" t="s">
        <v>1971</v>
      </c>
      <c r="C878" s="240" t="s">
        <v>1972</v>
      </c>
      <c r="D878" s="87" t="s">
        <v>1650</v>
      </c>
      <c r="E878" s="238">
        <v>80489.23</v>
      </c>
      <c r="F878" s="238">
        <v>160860.64000000001</v>
      </c>
      <c r="G878" s="238">
        <v>242657.79</v>
      </c>
      <c r="H878" s="238">
        <v>320747.33</v>
      </c>
      <c r="I878" s="238">
        <v>400162.94</v>
      </c>
      <c r="J878" s="238">
        <v>480468.19</v>
      </c>
      <c r="K878" s="238">
        <v>561780.67000000004</v>
      </c>
      <c r="L878" s="238">
        <v>640342.96</v>
      </c>
      <c r="M878" s="238">
        <v>724175.71</v>
      </c>
      <c r="N878" s="238">
        <v>808353.08</v>
      </c>
      <c r="O878" s="238">
        <v>891493.93</v>
      </c>
      <c r="P878" s="238">
        <v>977140.22</v>
      </c>
      <c r="Q878" s="238">
        <v>85580.42</v>
      </c>
      <c r="R878" s="238">
        <v>165319.71</v>
      </c>
      <c r="S878" s="238">
        <v>255467.18</v>
      </c>
      <c r="T878" s="238">
        <v>340573.31</v>
      </c>
      <c r="U878" s="238">
        <v>424374.86</v>
      </c>
      <c r="V878" s="238">
        <v>511496.8</v>
      </c>
      <c r="W878" s="238">
        <v>595713.23</v>
      </c>
      <c r="X878" s="238">
        <v>685709.27</v>
      </c>
      <c r="Y878" s="238">
        <v>771767.6</v>
      </c>
      <c r="Z878" s="238"/>
      <c r="AA878" s="238"/>
      <c r="AB878" s="238"/>
      <c r="AC878" s="231">
        <v>771767.6</v>
      </c>
    </row>
    <row r="879" spans="1:29" ht="15.75" thickBot="1" x14ac:dyDescent="0.3">
      <c r="A879" s="220" t="str">
        <f t="shared" si="13"/>
        <v>506400</v>
      </c>
      <c r="B879" s="239" t="s">
        <v>1973</v>
      </c>
      <c r="C879" s="240" t="s">
        <v>1974</v>
      </c>
      <c r="D879" s="87" t="s">
        <v>1650</v>
      </c>
      <c r="E879" s="234">
        <v>161020</v>
      </c>
      <c r="F879" s="234">
        <v>358504.29</v>
      </c>
      <c r="G879" s="234">
        <v>400913.42</v>
      </c>
      <c r="H879" s="234">
        <v>499563.42</v>
      </c>
      <c r="I879" s="234">
        <v>580079.63</v>
      </c>
      <c r="J879" s="234">
        <v>613249.63</v>
      </c>
      <c r="K879" s="234">
        <v>649630.63</v>
      </c>
      <c r="L879" s="234">
        <v>687230.63</v>
      </c>
      <c r="M879" s="234">
        <v>737248.08</v>
      </c>
      <c r="N879" s="234">
        <v>789498.08</v>
      </c>
      <c r="O879" s="234">
        <v>810365.51</v>
      </c>
      <c r="P879" s="234">
        <v>1458520.44</v>
      </c>
      <c r="Q879" s="234">
        <v>128092.06</v>
      </c>
      <c r="R879" s="234">
        <v>223415.06</v>
      </c>
      <c r="S879" s="234">
        <v>405217.84</v>
      </c>
      <c r="T879" s="234">
        <v>492908.92</v>
      </c>
      <c r="U879" s="234">
        <v>668634.92000000004</v>
      </c>
      <c r="V879" s="234">
        <v>687655.42</v>
      </c>
      <c r="W879" s="234">
        <v>750897.42</v>
      </c>
      <c r="X879" s="234">
        <v>757217.42</v>
      </c>
      <c r="Y879" s="234">
        <v>772717.42</v>
      </c>
      <c r="Z879" s="234"/>
      <c r="AA879" s="234"/>
      <c r="AB879" s="234"/>
      <c r="AC879" s="231">
        <v>772717.42</v>
      </c>
    </row>
    <row r="880" spans="1:29" ht="15.75" thickBot="1" x14ac:dyDescent="0.3">
      <c r="A880" s="220" t="str">
        <f t="shared" si="13"/>
        <v>506500</v>
      </c>
      <c r="B880" s="239" t="s">
        <v>1975</v>
      </c>
      <c r="C880" s="240" t="s">
        <v>1976</v>
      </c>
      <c r="D880" s="87" t="s">
        <v>1650</v>
      </c>
      <c r="E880" s="238">
        <v>157000.18</v>
      </c>
      <c r="F880" s="238">
        <v>270809.07</v>
      </c>
      <c r="G880" s="238">
        <v>415142.58</v>
      </c>
      <c r="H880" s="238">
        <v>589084.81000000006</v>
      </c>
      <c r="I880" s="238">
        <v>762454.96</v>
      </c>
      <c r="J880" s="238">
        <v>914684.58</v>
      </c>
      <c r="K880" s="238">
        <v>1067592.6200000001</v>
      </c>
      <c r="L880" s="238">
        <v>1209100</v>
      </c>
      <c r="M880" s="238">
        <v>1364769.87</v>
      </c>
      <c r="N880" s="238">
        <v>1574620.48</v>
      </c>
      <c r="O880" s="238">
        <v>1679081.78</v>
      </c>
      <c r="P880" s="238">
        <v>1766379.64</v>
      </c>
      <c r="Q880" s="238">
        <v>151571.82999999999</v>
      </c>
      <c r="R880" s="238">
        <v>222269.33</v>
      </c>
      <c r="S880" s="238">
        <v>325481.12</v>
      </c>
      <c r="T880" s="238">
        <v>424154.58</v>
      </c>
      <c r="U880" s="238">
        <v>520660.59</v>
      </c>
      <c r="V880" s="238">
        <v>782313.36</v>
      </c>
      <c r="W880" s="238">
        <v>999267.95</v>
      </c>
      <c r="X880" s="238">
        <v>1140614.23</v>
      </c>
      <c r="Y880" s="238">
        <v>1285642.0900000001</v>
      </c>
      <c r="Z880" s="238"/>
      <c r="AA880" s="238"/>
      <c r="AB880" s="238"/>
      <c r="AC880" s="231">
        <v>1285642.0900000001</v>
      </c>
    </row>
    <row r="881" spans="1:29" ht="15.75" thickBot="1" x14ac:dyDescent="0.3">
      <c r="A881" s="220" t="str">
        <f t="shared" si="13"/>
        <v>506600</v>
      </c>
      <c r="B881" s="239" t="s">
        <v>1977</v>
      </c>
      <c r="C881" s="240" t="s">
        <v>1978</v>
      </c>
      <c r="D881" s="87" t="s">
        <v>1650</v>
      </c>
      <c r="E881" s="234">
        <v>31652.7</v>
      </c>
      <c r="F881" s="234">
        <v>71753.679999999993</v>
      </c>
      <c r="G881" s="234">
        <v>101542.88</v>
      </c>
      <c r="H881" s="234">
        <v>138970.76</v>
      </c>
      <c r="I881" s="234">
        <v>172904.8</v>
      </c>
      <c r="J881" s="234">
        <v>209615.81</v>
      </c>
      <c r="K881" s="234">
        <v>239268.22</v>
      </c>
      <c r="L881" s="234">
        <v>272643.90000000002</v>
      </c>
      <c r="M881" s="234">
        <v>300905.14</v>
      </c>
      <c r="N881" s="234">
        <v>325334.69</v>
      </c>
      <c r="O881" s="234">
        <v>332554.31</v>
      </c>
      <c r="P881" s="234">
        <v>339123</v>
      </c>
      <c r="Q881" s="234">
        <v>8766.65</v>
      </c>
      <c r="R881" s="234">
        <v>14741.67</v>
      </c>
      <c r="S881" s="234">
        <v>23540.41</v>
      </c>
      <c r="T881" s="234">
        <v>33641.980000000003</v>
      </c>
      <c r="U881" s="234">
        <v>41428.400000000001</v>
      </c>
      <c r="V881" s="234">
        <v>271459.96999999997</v>
      </c>
      <c r="W881" s="234">
        <v>288220.37</v>
      </c>
      <c r="X881" s="234">
        <v>296140.86</v>
      </c>
      <c r="Y881" s="234">
        <v>305137.64</v>
      </c>
      <c r="Z881" s="234"/>
      <c r="AA881" s="234"/>
      <c r="AB881" s="234"/>
      <c r="AC881" s="231">
        <v>305137.64</v>
      </c>
    </row>
    <row r="882" spans="1:29" ht="15.75" thickBot="1" x14ac:dyDescent="0.3">
      <c r="A882" s="220" t="str">
        <f t="shared" si="13"/>
        <v>506700</v>
      </c>
      <c r="B882" s="239" t="s">
        <v>1979</v>
      </c>
      <c r="C882" s="240" t="s">
        <v>1980</v>
      </c>
      <c r="D882" s="87" t="s">
        <v>1650</v>
      </c>
      <c r="E882" s="238"/>
      <c r="F882" s="238"/>
      <c r="G882" s="238"/>
      <c r="H882" s="238"/>
      <c r="I882" s="238"/>
      <c r="J882" s="238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8"/>
      <c r="AB882" s="238"/>
      <c r="AC882" s="231"/>
    </row>
    <row r="883" spans="1:29" ht="15.75" thickBot="1" x14ac:dyDescent="0.3">
      <c r="A883" s="220" t="str">
        <f t="shared" si="13"/>
        <v>506800</v>
      </c>
      <c r="B883" s="239" t="s">
        <v>1981</v>
      </c>
      <c r="C883" s="240" t="s">
        <v>1982</v>
      </c>
      <c r="D883" s="87" t="s">
        <v>1650</v>
      </c>
      <c r="E883" s="234">
        <v>494</v>
      </c>
      <c r="F883" s="234">
        <v>1562</v>
      </c>
      <c r="G883" s="234">
        <v>1634</v>
      </c>
      <c r="H883" s="234">
        <v>-180967.87</v>
      </c>
      <c r="I883" s="234">
        <v>-180967.87</v>
      </c>
      <c r="J883" s="234">
        <v>-180967.87</v>
      </c>
      <c r="K883" s="234">
        <v>-181109.63</v>
      </c>
      <c r="L883" s="234">
        <v>-181109.63</v>
      </c>
      <c r="M883" s="234">
        <v>-180752.63</v>
      </c>
      <c r="N883" s="234">
        <v>-180752.63</v>
      </c>
      <c r="O883" s="234">
        <v>-125647.27</v>
      </c>
      <c r="P883" s="234">
        <v>-180450.63</v>
      </c>
      <c r="Q883" s="234"/>
      <c r="R883" s="234"/>
      <c r="S883" s="234">
        <v>0</v>
      </c>
      <c r="T883" s="241">
        <v>0</v>
      </c>
      <c r="U883" s="241">
        <v>0</v>
      </c>
      <c r="V883" s="241">
        <v>0</v>
      </c>
      <c r="W883" s="234">
        <v>-1736.69</v>
      </c>
      <c r="X883" s="234">
        <v>-536.69000000000005</v>
      </c>
      <c r="Y883" s="234">
        <v>689.56</v>
      </c>
      <c r="Z883" s="234"/>
      <c r="AA883" s="234"/>
      <c r="AB883" s="234"/>
      <c r="AC883" s="231">
        <v>689.56</v>
      </c>
    </row>
    <row r="884" spans="1:29" ht="15.75" thickBot="1" x14ac:dyDescent="0.3">
      <c r="A884" s="220" t="str">
        <f t="shared" si="13"/>
        <v>506801</v>
      </c>
      <c r="B884" s="239" t="s">
        <v>1983</v>
      </c>
      <c r="C884" s="240" t="s">
        <v>1984</v>
      </c>
      <c r="D884" s="87" t="s">
        <v>1650</v>
      </c>
      <c r="E884" s="238">
        <v>3804.75</v>
      </c>
      <c r="F884" s="238">
        <v>7609.5</v>
      </c>
      <c r="G884" s="238">
        <v>11414.25</v>
      </c>
      <c r="H884" s="238">
        <v>15219</v>
      </c>
      <c r="I884" s="238">
        <v>-88391.37</v>
      </c>
      <c r="J884" s="238">
        <v>-85410.12</v>
      </c>
      <c r="K884" s="238">
        <v>-81605.37</v>
      </c>
      <c r="L884" s="238">
        <v>-77800.62</v>
      </c>
      <c r="M884" s="238">
        <v>-82413.649999999994</v>
      </c>
      <c r="N884" s="238">
        <v>-78608.899999999994</v>
      </c>
      <c r="O884" s="238">
        <v>-68069</v>
      </c>
      <c r="P884" s="238">
        <v>-64264.25</v>
      </c>
      <c r="Q884" s="238">
        <v>3763.88</v>
      </c>
      <c r="R884" s="238">
        <v>6940.59</v>
      </c>
      <c r="S884" s="238">
        <v>237610.25</v>
      </c>
      <c r="T884" s="238">
        <v>241415</v>
      </c>
      <c r="U884" s="238">
        <v>245219.75</v>
      </c>
      <c r="V884" s="238">
        <v>249024.5</v>
      </c>
      <c r="W884" s="238">
        <v>252352.67</v>
      </c>
      <c r="X884" s="238">
        <v>256157.42</v>
      </c>
      <c r="Y884" s="238">
        <v>259962.17</v>
      </c>
      <c r="Z884" s="238"/>
      <c r="AA884" s="238"/>
      <c r="AB884" s="238"/>
      <c r="AC884" s="231">
        <v>259962.17</v>
      </c>
    </row>
    <row r="885" spans="1:29" ht="15.75" thickBot="1" x14ac:dyDescent="0.3">
      <c r="A885" s="220" t="str">
        <f t="shared" si="13"/>
        <v>506803</v>
      </c>
      <c r="B885" s="239" t="s">
        <v>3435</v>
      </c>
      <c r="C885" s="240" t="s">
        <v>3436</v>
      </c>
      <c r="D885" s="87"/>
      <c r="E885" s="238"/>
      <c r="F885" s="238"/>
      <c r="G885" s="238"/>
      <c r="H885" s="238"/>
      <c r="I885" s="238"/>
      <c r="J885" s="238"/>
      <c r="K885" s="238"/>
      <c r="L885" s="238"/>
      <c r="M885" s="238"/>
      <c r="N885" s="238"/>
      <c r="O885" s="238"/>
      <c r="P885" s="238"/>
      <c r="Q885" s="238"/>
      <c r="R885" s="238"/>
      <c r="S885" s="238"/>
      <c r="T885" s="241"/>
      <c r="U885" s="241"/>
      <c r="V885" s="241"/>
      <c r="W885" s="238"/>
      <c r="X885" s="238"/>
      <c r="Y885" s="238"/>
      <c r="Z885" s="238"/>
      <c r="AA885" s="238"/>
      <c r="AB885" s="238"/>
      <c r="AC885" s="231"/>
    </row>
    <row r="886" spans="1:29" ht="15.75" thickBot="1" x14ac:dyDescent="0.3">
      <c r="A886" s="220" t="str">
        <f t="shared" si="13"/>
        <v>506804</v>
      </c>
      <c r="B886" s="239" t="s">
        <v>2779</v>
      </c>
      <c r="C886" s="240" t="s">
        <v>2780</v>
      </c>
      <c r="D886" s="87" t="s">
        <v>1650</v>
      </c>
      <c r="E886" s="234">
        <v>447.24</v>
      </c>
      <c r="F886" s="234">
        <v>447.24</v>
      </c>
      <c r="G886" s="234">
        <v>447.24</v>
      </c>
      <c r="H886" s="234">
        <v>447.24</v>
      </c>
      <c r="I886" s="234">
        <v>447.24</v>
      </c>
      <c r="J886" s="234">
        <v>447.24</v>
      </c>
      <c r="K886" s="234">
        <v>447.24</v>
      </c>
      <c r="L886" s="234">
        <v>447.24</v>
      </c>
      <c r="M886" s="234">
        <v>447.24</v>
      </c>
      <c r="N886" s="234">
        <v>447.24</v>
      </c>
      <c r="O886" s="234">
        <v>447.24</v>
      </c>
      <c r="P886" s="234">
        <v>447.24</v>
      </c>
      <c r="Q886" s="234"/>
      <c r="R886" s="234"/>
      <c r="S886" s="234"/>
      <c r="T886" s="238"/>
      <c r="U886" s="238"/>
      <c r="V886" s="238"/>
      <c r="W886" s="234"/>
      <c r="X886" s="234"/>
      <c r="Y886" s="234"/>
      <c r="Z886" s="234"/>
      <c r="AA886" s="234"/>
      <c r="AB886" s="234"/>
      <c r="AC886" s="231"/>
    </row>
    <row r="887" spans="1:29" ht="15.75" thickBot="1" x14ac:dyDescent="0.3">
      <c r="A887" s="220" t="str">
        <f t="shared" si="13"/>
        <v>506806</v>
      </c>
      <c r="B887" s="239" t="s">
        <v>3437</v>
      </c>
      <c r="C887" s="240" t="s">
        <v>3438</v>
      </c>
      <c r="D887" s="87"/>
      <c r="E887" s="238"/>
      <c r="F887" s="238"/>
      <c r="G887" s="238"/>
      <c r="H887" s="238"/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4"/>
      <c r="U887" s="234"/>
      <c r="V887" s="234"/>
      <c r="W887" s="238"/>
      <c r="X887" s="238"/>
      <c r="Y887" s="238"/>
      <c r="Z887" s="238"/>
      <c r="AA887" s="238"/>
      <c r="AB887" s="238"/>
      <c r="AC887" s="231"/>
    </row>
    <row r="888" spans="1:29" ht="15.75" thickBot="1" x14ac:dyDescent="0.3">
      <c r="A888" s="220" t="str">
        <f t="shared" si="13"/>
        <v>506810</v>
      </c>
      <c r="B888" s="239" t="s">
        <v>1985</v>
      </c>
      <c r="C888" s="240" t="s">
        <v>1986</v>
      </c>
      <c r="D888" s="87" t="s">
        <v>1650</v>
      </c>
      <c r="E888" s="234">
        <v>-98729.12</v>
      </c>
      <c r="F888" s="234">
        <v>-122572.79</v>
      </c>
      <c r="G888" s="234">
        <v>-248786.23</v>
      </c>
      <c r="H888" s="234">
        <v>-391552.44</v>
      </c>
      <c r="I888" s="234">
        <v>-441600.37</v>
      </c>
      <c r="J888" s="234">
        <v>-584670.61</v>
      </c>
      <c r="K888" s="234">
        <v>-640742.72</v>
      </c>
      <c r="L888" s="234">
        <v>-724694.09</v>
      </c>
      <c r="M888" s="234">
        <v>-797351.81</v>
      </c>
      <c r="N888" s="234">
        <v>-905898.48</v>
      </c>
      <c r="O888" s="234">
        <v>-963081.68</v>
      </c>
      <c r="P888" s="234">
        <v>-1042277.6</v>
      </c>
      <c r="Q888" s="234">
        <v>-82560.62</v>
      </c>
      <c r="R888" s="234">
        <v>-186022.33</v>
      </c>
      <c r="S888" s="234">
        <v>-249078.97</v>
      </c>
      <c r="T888" s="238">
        <v>-381856.57</v>
      </c>
      <c r="U888" s="238">
        <v>-422935.97</v>
      </c>
      <c r="V888" s="238">
        <v>-518656.39</v>
      </c>
      <c r="W888" s="234">
        <v>-590663.59</v>
      </c>
      <c r="X888" s="234">
        <v>-716262.8</v>
      </c>
      <c r="Y888" s="234">
        <v>-723239.71</v>
      </c>
      <c r="Z888" s="234"/>
      <c r="AA888" s="234"/>
      <c r="AB888" s="234"/>
      <c r="AC888" s="231">
        <v>-723239.71</v>
      </c>
    </row>
    <row r="889" spans="1:29" ht="15.75" thickBot="1" x14ac:dyDescent="0.3">
      <c r="A889" s="220" t="str">
        <f t="shared" si="13"/>
        <v>506900</v>
      </c>
      <c r="B889" s="239" t="s">
        <v>3439</v>
      </c>
      <c r="C889" s="240" t="s">
        <v>3440</v>
      </c>
      <c r="D889" s="87"/>
      <c r="E889" s="234"/>
      <c r="F889" s="234"/>
      <c r="G889" s="234"/>
      <c r="H889" s="234"/>
      <c r="I889" s="234"/>
      <c r="J889" s="234"/>
      <c r="K889" s="234"/>
      <c r="L889" s="234"/>
      <c r="M889" s="234"/>
      <c r="N889" s="234"/>
      <c r="O889" s="234"/>
      <c r="P889" s="234"/>
      <c r="Q889" s="234"/>
      <c r="R889" s="234"/>
      <c r="S889" s="234"/>
      <c r="T889" s="234"/>
      <c r="U889" s="234"/>
      <c r="V889" s="234"/>
      <c r="W889" s="234"/>
      <c r="X889" s="234"/>
      <c r="Y889" s="234"/>
      <c r="Z889" s="234"/>
      <c r="AA889" s="234"/>
      <c r="AB889" s="234"/>
      <c r="AC889" s="231"/>
    </row>
    <row r="890" spans="1:29" ht="15.75" thickBot="1" x14ac:dyDescent="0.3">
      <c r="A890" s="220" t="str">
        <f t="shared" si="13"/>
        <v>507000</v>
      </c>
      <c r="B890" s="239" t="s">
        <v>1987</v>
      </c>
      <c r="C890" s="240" t="s">
        <v>1988</v>
      </c>
      <c r="D890" s="87" t="s">
        <v>1650</v>
      </c>
      <c r="E890" s="238">
        <v>132924.14000000001</v>
      </c>
      <c r="F890" s="238">
        <v>286723.90999999997</v>
      </c>
      <c r="G890" s="238">
        <v>467341.37</v>
      </c>
      <c r="H890" s="238">
        <v>563993.59999999998</v>
      </c>
      <c r="I890" s="238">
        <v>930720.71</v>
      </c>
      <c r="J890" s="238">
        <v>1246736.83</v>
      </c>
      <c r="K890" s="238">
        <v>1391663.36</v>
      </c>
      <c r="L890" s="238">
        <v>1669411.82</v>
      </c>
      <c r="M890" s="238">
        <v>1932190.3</v>
      </c>
      <c r="N890" s="238">
        <v>2203041.8199999998</v>
      </c>
      <c r="O890" s="238">
        <v>2491342.4700000002</v>
      </c>
      <c r="P890" s="238">
        <v>2623689.06</v>
      </c>
      <c r="Q890" s="238">
        <v>262171.78999999998</v>
      </c>
      <c r="R890" s="238">
        <v>354315.08</v>
      </c>
      <c r="S890" s="238">
        <v>793384.45</v>
      </c>
      <c r="T890" s="238">
        <v>1106751.8400000001</v>
      </c>
      <c r="U890" s="238">
        <v>1247516.46</v>
      </c>
      <c r="V890" s="238">
        <v>1323550.0900000001</v>
      </c>
      <c r="W890" s="238">
        <v>1367287.87</v>
      </c>
      <c r="X890" s="238">
        <v>1408455.05</v>
      </c>
      <c r="Y890" s="238">
        <v>1649690.71</v>
      </c>
      <c r="Z890" s="238"/>
      <c r="AA890" s="238"/>
      <c r="AB890" s="238"/>
      <c r="AC890" s="231">
        <v>1649690.71</v>
      </c>
    </row>
    <row r="891" spans="1:29" ht="15.75" thickBot="1" x14ac:dyDescent="0.3">
      <c r="A891" s="220" t="str">
        <f t="shared" si="13"/>
        <v>507100</v>
      </c>
      <c r="B891" s="239" t="s">
        <v>1989</v>
      </c>
      <c r="C891" s="240" t="s">
        <v>1990</v>
      </c>
      <c r="D891" s="87" t="s">
        <v>1650</v>
      </c>
      <c r="E891" s="234">
        <v>0</v>
      </c>
      <c r="F891" s="234">
        <v>0</v>
      </c>
      <c r="G891" s="234">
        <v>3208.11</v>
      </c>
      <c r="H891" s="234">
        <v>35000</v>
      </c>
      <c r="I891" s="234">
        <v>16561.54</v>
      </c>
      <c r="J891" s="234">
        <v>16561.54</v>
      </c>
      <c r="K891" s="234">
        <v>614994.87</v>
      </c>
      <c r="L891" s="234">
        <v>614994.87</v>
      </c>
      <c r="M891" s="234">
        <v>634374.87</v>
      </c>
      <c r="N891" s="234">
        <v>634374.87</v>
      </c>
      <c r="O891" s="234">
        <v>634374.87</v>
      </c>
      <c r="P891" s="234">
        <v>1269374.8700000001</v>
      </c>
      <c r="Q891" s="234">
        <v>0</v>
      </c>
      <c r="R891" s="234">
        <v>68999.990000000005</v>
      </c>
      <c r="S891" s="234">
        <v>125000</v>
      </c>
      <c r="T891" s="234">
        <v>125000</v>
      </c>
      <c r="U891" s="234">
        <v>120465.04</v>
      </c>
      <c r="V891" s="234">
        <v>120465.04</v>
      </c>
      <c r="W891" s="234">
        <v>120465.04</v>
      </c>
      <c r="X891" s="234">
        <v>120465.04</v>
      </c>
      <c r="Y891" s="234">
        <v>120465.04</v>
      </c>
      <c r="Z891" s="234"/>
      <c r="AA891" s="234"/>
      <c r="AB891" s="234"/>
      <c r="AC891" s="231">
        <v>120465.04</v>
      </c>
    </row>
    <row r="892" spans="1:29" ht="15.75" thickBot="1" x14ac:dyDescent="0.3">
      <c r="A892" s="220" t="str">
        <f t="shared" si="13"/>
        <v>507400</v>
      </c>
      <c r="B892" s="239" t="s">
        <v>1991</v>
      </c>
      <c r="C892" s="240" t="s">
        <v>1992</v>
      </c>
      <c r="D892" s="87" t="s">
        <v>1650</v>
      </c>
      <c r="E892" s="238">
        <v>460292</v>
      </c>
      <c r="F892" s="238">
        <v>477109</v>
      </c>
      <c r="G892" s="238">
        <v>493926</v>
      </c>
      <c r="H892" s="238">
        <v>954218</v>
      </c>
      <c r="I892" s="238">
        <v>954218</v>
      </c>
      <c r="J892" s="238">
        <v>954218</v>
      </c>
      <c r="K892" s="238">
        <v>1400393</v>
      </c>
      <c r="L892" s="238">
        <v>1400393</v>
      </c>
      <c r="M892" s="238">
        <v>1400393</v>
      </c>
      <c r="N892" s="238">
        <v>1869068</v>
      </c>
      <c r="O892" s="238">
        <v>1869068</v>
      </c>
      <c r="P892" s="238">
        <v>1903718</v>
      </c>
      <c r="Q892" s="238">
        <v>524250</v>
      </c>
      <c r="R892" s="238">
        <v>524250</v>
      </c>
      <c r="S892" s="238">
        <v>524250</v>
      </c>
      <c r="T892" s="238">
        <v>1048500</v>
      </c>
      <c r="U892" s="238">
        <v>1048500</v>
      </c>
      <c r="V892" s="238">
        <v>1048500</v>
      </c>
      <c r="W892" s="238">
        <v>1563188</v>
      </c>
      <c r="X892" s="238">
        <v>1563188</v>
      </c>
      <c r="Y892" s="238">
        <v>1563188</v>
      </c>
      <c r="Z892" s="238"/>
      <c r="AA892" s="238"/>
      <c r="AB892" s="238"/>
      <c r="AC892" s="231">
        <v>1563188</v>
      </c>
    </row>
    <row r="893" spans="1:29" ht="15.75" thickBot="1" x14ac:dyDescent="0.3">
      <c r="A893" s="220" t="str">
        <f t="shared" si="13"/>
        <v>507500</v>
      </c>
      <c r="B893" s="239" t="s">
        <v>1993</v>
      </c>
      <c r="C893" s="240" t="s">
        <v>1994</v>
      </c>
      <c r="D893" s="87" t="s">
        <v>1650</v>
      </c>
      <c r="E893" s="234">
        <v>57399.57</v>
      </c>
      <c r="F893" s="234">
        <v>84540.75</v>
      </c>
      <c r="G893" s="234">
        <v>121661.47</v>
      </c>
      <c r="H893" s="234">
        <v>289139.78999999998</v>
      </c>
      <c r="I893" s="234">
        <v>313244.37</v>
      </c>
      <c r="J893" s="234">
        <v>375401.48</v>
      </c>
      <c r="K893" s="234">
        <v>400535.2</v>
      </c>
      <c r="L893" s="234">
        <v>427609.79</v>
      </c>
      <c r="M893" s="234">
        <v>457385.74</v>
      </c>
      <c r="N893" s="234">
        <v>475643.44</v>
      </c>
      <c r="O893" s="234">
        <v>503188.31</v>
      </c>
      <c r="P893" s="234">
        <v>562174.86</v>
      </c>
      <c r="Q893" s="234">
        <v>11088.71</v>
      </c>
      <c r="R893" s="234">
        <v>35481.339999999997</v>
      </c>
      <c r="S893" s="234">
        <v>146262.54999999999</v>
      </c>
      <c r="T893" s="234">
        <v>73992.59</v>
      </c>
      <c r="U893" s="234">
        <v>71542.59</v>
      </c>
      <c r="V893" s="234">
        <v>142594.15</v>
      </c>
      <c r="W893" s="234">
        <v>157435.34</v>
      </c>
      <c r="X893" s="234">
        <v>166201.34</v>
      </c>
      <c r="Y893" s="234">
        <v>222588.08</v>
      </c>
      <c r="Z893" s="234"/>
      <c r="AA893" s="234"/>
      <c r="AB893" s="234"/>
      <c r="AC893" s="231">
        <v>222588.08</v>
      </c>
    </row>
    <row r="894" spans="1:29" ht="15.75" thickBot="1" x14ac:dyDescent="0.3">
      <c r="A894" s="220" t="str">
        <f t="shared" si="13"/>
        <v>507600</v>
      </c>
      <c r="B894" s="239" t="s">
        <v>3441</v>
      </c>
      <c r="C894" s="240" t="s">
        <v>3442</v>
      </c>
      <c r="D894" s="87"/>
      <c r="E894" s="238"/>
      <c r="F894" s="238"/>
      <c r="G894" s="238"/>
      <c r="H894" s="238"/>
      <c r="I894" s="238"/>
      <c r="J894" s="238"/>
      <c r="K894" s="238"/>
      <c r="L894" s="238"/>
      <c r="M894" s="238"/>
      <c r="N894" s="238"/>
      <c r="O894" s="238"/>
      <c r="P894" s="238"/>
      <c r="Q894" s="238"/>
      <c r="R894" s="238"/>
      <c r="S894" s="238"/>
      <c r="T894" s="238"/>
      <c r="U894" s="238"/>
      <c r="V894" s="238"/>
      <c r="W894" s="238"/>
      <c r="X894" s="238"/>
      <c r="Y894" s="238"/>
      <c r="Z894" s="238"/>
      <c r="AA894" s="238"/>
      <c r="AB894" s="238"/>
      <c r="AC894" s="231"/>
    </row>
    <row r="895" spans="1:29" ht="15.75" thickBot="1" x14ac:dyDescent="0.3">
      <c r="A895" s="220" t="str">
        <f t="shared" si="13"/>
        <v>507700</v>
      </c>
      <c r="B895" s="239" t="s">
        <v>1995</v>
      </c>
      <c r="C895" s="240" t="s">
        <v>1996</v>
      </c>
      <c r="D895" s="87" t="s">
        <v>1650</v>
      </c>
      <c r="E895" s="234">
        <v>1030.43</v>
      </c>
      <c r="F895" s="234">
        <v>2851.65</v>
      </c>
      <c r="G895" s="234">
        <v>5008.78</v>
      </c>
      <c r="H895" s="234">
        <v>10522.06</v>
      </c>
      <c r="I895" s="234">
        <v>12616.37</v>
      </c>
      <c r="J895" s="234">
        <v>14876.46</v>
      </c>
      <c r="K895" s="234">
        <v>19462.759999999998</v>
      </c>
      <c r="L895" s="234">
        <v>23379.1</v>
      </c>
      <c r="M895" s="234">
        <v>27078.3</v>
      </c>
      <c r="N895" s="234">
        <v>29135.1</v>
      </c>
      <c r="O895" s="234">
        <v>30056.87</v>
      </c>
      <c r="P895" s="234">
        <v>31586.09</v>
      </c>
      <c r="Q895" s="234">
        <v>947.54</v>
      </c>
      <c r="R895" s="234">
        <v>3472.24</v>
      </c>
      <c r="S895" s="234">
        <v>7337.75</v>
      </c>
      <c r="T895" s="234">
        <v>11228.91</v>
      </c>
      <c r="U895" s="234">
        <v>14470.67</v>
      </c>
      <c r="V895" s="234">
        <v>18059.79</v>
      </c>
      <c r="W895" s="234">
        <v>23312.880000000001</v>
      </c>
      <c r="X895" s="234">
        <v>26564.55</v>
      </c>
      <c r="Y895" s="234">
        <v>31184.61</v>
      </c>
      <c r="Z895" s="234"/>
      <c r="AA895" s="234"/>
      <c r="AB895" s="234"/>
      <c r="AC895" s="231">
        <v>31184.61</v>
      </c>
    </row>
    <row r="896" spans="1:29" ht="15.75" thickBot="1" x14ac:dyDescent="0.3">
      <c r="A896" s="220" t="str">
        <f t="shared" si="13"/>
        <v>508000</v>
      </c>
      <c r="B896" s="239" t="s">
        <v>1997</v>
      </c>
      <c r="C896" s="240" t="s">
        <v>1998</v>
      </c>
      <c r="D896" s="87" t="s">
        <v>1650</v>
      </c>
      <c r="E896" s="238">
        <v>322603</v>
      </c>
      <c r="F896" s="238">
        <v>575331</v>
      </c>
      <c r="G896" s="238">
        <v>889764</v>
      </c>
      <c r="H896" s="238">
        <v>1115550</v>
      </c>
      <c r="I896" s="238">
        <v>1317998</v>
      </c>
      <c r="J896" s="238">
        <v>1527447</v>
      </c>
      <c r="K896" s="238">
        <v>1701031</v>
      </c>
      <c r="L896" s="238">
        <v>1887065</v>
      </c>
      <c r="M896" s="238">
        <v>2113754</v>
      </c>
      <c r="N896" s="238">
        <v>2440867</v>
      </c>
      <c r="O896" s="238">
        <v>2873529</v>
      </c>
      <c r="P896" s="238">
        <v>3229195</v>
      </c>
      <c r="Q896" s="238">
        <v>365300</v>
      </c>
      <c r="R896" s="238">
        <v>626570</v>
      </c>
      <c r="S896" s="238">
        <v>919721</v>
      </c>
      <c r="T896" s="238">
        <v>1085080</v>
      </c>
      <c r="U896" s="238">
        <v>1230151</v>
      </c>
      <c r="V896" s="238">
        <v>1441791</v>
      </c>
      <c r="W896" s="238">
        <v>1635069</v>
      </c>
      <c r="X896" s="238">
        <v>1934502</v>
      </c>
      <c r="Y896" s="238">
        <v>2166528</v>
      </c>
      <c r="Z896" s="238"/>
      <c r="AA896" s="238"/>
      <c r="AB896" s="238"/>
      <c r="AC896" s="231">
        <v>2166528</v>
      </c>
    </row>
    <row r="897" spans="1:29" ht="15.75" thickBot="1" x14ac:dyDescent="0.3">
      <c r="A897" s="220" t="str">
        <f t="shared" si="13"/>
        <v>508200</v>
      </c>
      <c r="B897" s="239" t="s">
        <v>2962</v>
      </c>
      <c r="C897" s="240" t="s">
        <v>2963</v>
      </c>
      <c r="D897" s="87" t="s">
        <v>1650</v>
      </c>
      <c r="E897" s="234"/>
      <c r="F897" s="234"/>
      <c r="G897" s="234"/>
      <c r="H897" s="234"/>
      <c r="I897" s="234"/>
      <c r="J897" s="234"/>
      <c r="K897" s="234"/>
      <c r="L897" s="234"/>
      <c r="M897" s="234"/>
      <c r="N897" s="234">
        <v>0</v>
      </c>
      <c r="O897" s="234">
        <v>0</v>
      </c>
      <c r="P897" s="234">
        <v>9.98</v>
      </c>
      <c r="Q897" s="234">
        <v>-9.98</v>
      </c>
      <c r="R897" s="234">
        <v>-9.98</v>
      </c>
      <c r="S897" s="234">
        <v>-9.98</v>
      </c>
      <c r="T897" s="234">
        <v>-9.98</v>
      </c>
      <c r="U897" s="234">
        <v>-9.98</v>
      </c>
      <c r="V897" s="234">
        <v>-9.98</v>
      </c>
      <c r="W897" s="234">
        <v>-9.98</v>
      </c>
      <c r="X897" s="234">
        <v>-9.98</v>
      </c>
      <c r="Y897" s="234">
        <v>-9.98</v>
      </c>
      <c r="Z897" s="234"/>
      <c r="AA897" s="234"/>
      <c r="AB897" s="234"/>
      <c r="AC897" s="231">
        <v>-9.98</v>
      </c>
    </row>
    <row r="898" spans="1:29" ht="15.75" thickBot="1" x14ac:dyDescent="0.3">
      <c r="A898" s="220" t="str">
        <f t="shared" si="13"/>
        <v>508400</v>
      </c>
      <c r="B898" s="239" t="s">
        <v>1999</v>
      </c>
      <c r="C898" s="240" t="s">
        <v>2000</v>
      </c>
      <c r="D898" s="87" t="s">
        <v>1650</v>
      </c>
      <c r="E898" s="238">
        <v>-16808.78</v>
      </c>
      <c r="F898" s="238">
        <v>-32024.65</v>
      </c>
      <c r="G898" s="238">
        <v>-50034.48</v>
      </c>
      <c r="H898" s="238">
        <v>-66154.92</v>
      </c>
      <c r="I898" s="238">
        <v>-90879.23</v>
      </c>
      <c r="J898" s="238">
        <v>-107141.34</v>
      </c>
      <c r="K898" s="238">
        <v>-119406.57</v>
      </c>
      <c r="L898" s="238">
        <v>-134509.17000000001</v>
      </c>
      <c r="M898" s="238">
        <v>-149412.1</v>
      </c>
      <c r="N898" s="238">
        <v>-166433.07</v>
      </c>
      <c r="O898" s="238">
        <v>-182767.71</v>
      </c>
      <c r="P898" s="238">
        <v>-220615.01</v>
      </c>
      <c r="Q898" s="238">
        <v>-19774.07</v>
      </c>
      <c r="R898" s="238">
        <v>-37261.699999999997</v>
      </c>
      <c r="S898" s="238">
        <v>-56891.65</v>
      </c>
      <c r="T898" s="238">
        <v>-77729.67</v>
      </c>
      <c r="U898" s="238">
        <v>-98311.07</v>
      </c>
      <c r="V898" s="238">
        <v>-207605.6</v>
      </c>
      <c r="W898" s="238">
        <v>-233495.85</v>
      </c>
      <c r="X898" s="238">
        <v>-254654.63</v>
      </c>
      <c r="Y898" s="238">
        <v>-215250.1</v>
      </c>
      <c r="Z898" s="238"/>
      <c r="AA898" s="238"/>
      <c r="AB898" s="238"/>
      <c r="AC898" s="231">
        <v>-215250.1</v>
      </c>
    </row>
    <row r="899" spans="1:29" ht="15.75" thickBot="1" x14ac:dyDescent="0.3">
      <c r="A899" s="220" t="str">
        <f t="shared" si="13"/>
        <v>508410</v>
      </c>
      <c r="B899" s="239" t="s">
        <v>2001</v>
      </c>
      <c r="C899" s="240" t="s">
        <v>2002</v>
      </c>
      <c r="D899" s="87" t="s">
        <v>1650</v>
      </c>
      <c r="E899" s="234">
        <v>-33203.4</v>
      </c>
      <c r="F899" s="234">
        <v>-130288.26</v>
      </c>
      <c r="G899" s="234">
        <v>-270953.21999999997</v>
      </c>
      <c r="H899" s="234">
        <v>-387493.64</v>
      </c>
      <c r="I899" s="234">
        <v>-538028.89</v>
      </c>
      <c r="J899" s="234">
        <v>-686607.66</v>
      </c>
      <c r="K899" s="234">
        <v>-1057266.44</v>
      </c>
      <c r="L899" s="234">
        <v>-1134596.8899999999</v>
      </c>
      <c r="M899" s="234">
        <v>-1383541.06</v>
      </c>
      <c r="N899" s="234">
        <v>-1507101.31</v>
      </c>
      <c r="O899" s="234">
        <v>-1612327.57</v>
      </c>
      <c r="P899" s="234">
        <v>-1933464.7</v>
      </c>
      <c r="Q899" s="234">
        <v>-92684.69</v>
      </c>
      <c r="R899" s="234">
        <v>-245367.29</v>
      </c>
      <c r="S899" s="234">
        <v>-434966.16</v>
      </c>
      <c r="T899" s="234">
        <v>-679809.23</v>
      </c>
      <c r="U899" s="234">
        <v>-853154.86</v>
      </c>
      <c r="V899" s="234">
        <v>-996017.78</v>
      </c>
      <c r="W899" s="234">
        <v>-1109320.78</v>
      </c>
      <c r="X899" s="234">
        <v>-1278364.8600000001</v>
      </c>
      <c r="Y899" s="234">
        <v>-1420835.7</v>
      </c>
      <c r="Z899" s="234"/>
      <c r="AA899" s="234"/>
      <c r="AB899" s="234"/>
      <c r="AC899" s="231">
        <v>-1420835.7</v>
      </c>
    </row>
    <row r="900" spans="1:29" ht="15.75" thickBot="1" x14ac:dyDescent="0.3">
      <c r="A900" s="220" t="str">
        <f t="shared" si="13"/>
        <v>508500</v>
      </c>
      <c r="B900" s="239" t="s">
        <v>3443</v>
      </c>
      <c r="C900" s="240" t="s">
        <v>3444</v>
      </c>
      <c r="D900" s="87"/>
      <c r="E900" s="238"/>
      <c r="F900" s="238"/>
      <c r="G900" s="238"/>
      <c r="H900" s="238"/>
      <c r="I900" s="238"/>
      <c r="J900" s="238"/>
      <c r="K900" s="238"/>
      <c r="L900" s="238"/>
      <c r="M900" s="238"/>
      <c r="N900" s="238"/>
      <c r="O900" s="238"/>
      <c r="P900" s="238"/>
      <c r="Q900" s="238"/>
      <c r="R900" s="238"/>
      <c r="S900" s="238"/>
      <c r="T900" s="238"/>
      <c r="U900" s="238"/>
      <c r="V900" s="238"/>
      <c r="W900" s="238"/>
      <c r="X900" s="238"/>
      <c r="Y900" s="238"/>
      <c r="Z900" s="238"/>
      <c r="AA900" s="238"/>
      <c r="AB900" s="238"/>
      <c r="AC900" s="231"/>
    </row>
    <row r="901" spans="1:29" ht="15.75" thickBot="1" x14ac:dyDescent="0.3">
      <c r="A901" s="220" t="str">
        <f t="shared" si="13"/>
        <v>509100</v>
      </c>
      <c r="B901" s="239" t="s">
        <v>2003</v>
      </c>
      <c r="C901" s="240" t="s">
        <v>2004</v>
      </c>
      <c r="D901" s="87" t="s">
        <v>1650</v>
      </c>
      <c r="E901" s="234">
        <v>261.81</v>
      </c>
      <c r="F901" s="234">
        <v>9475.07</v>
      </c>
      <c r="G901" s="234">
        <v>16940.34</v>
      </c>
      <c r="H901" s="234">
        <v>20218.78</v>
      </c>
      <c r="I901" s="234">
        <v>25493.71</v>
      </c>
      <c r="J901" s="234">
        <v>27305.8</v>
      </c>
      <c r="K901" s="234">
        <v>26462.49</v>
      </c>
      <c r="L901" s="234">
        <v>26329.77</v>
      </c>
      <c r="M901" s="234">
        <v>120535.18</v>
      </c>
      <c r="N901" s="234">
        <v>101786.87</v>
      </c>
      <c r="O901" s="234">
        <v>100270.93</v>
      </c>
      <c r="P901" s="234">
        <v>41637.94</v>
      </c>
      <c r="Q901" s="234">
        <v>-51928.28</v>
      </c>
      <c r="R901" s="234">
        <v>-52010.2</v>
      </c>
      <c r="S901" s="234">
        <v>-34479.01</v>
      </c>
      <c r="T901" s="241">
        <v>-23491.21</v>
      </c>
      <c r="U901" s="241">
        <v>-28762.74</v>
      </c>
      <c r="V901" s="241">
        <v>-22692.07</v>
      </c>
      <c r="W901" s="234">
        <v>-15260.62</v>
      </c>
      <c r="X901" s="234">
        <v>-38507.32</v>
      </c>
      <c r="Y901" s="234">
        <v>-26608.04</v>
      </c>
      <c r="Z901" s="234"/>
      <c r="AA901" s="234"/>
      <c r="AB901" s="234"/>
      <c r="AC901" s="231">
        <v>-26608.04</v>
      </c>
    </row>
    <row r="902" spans="1:29" ht="15.75" thickBot="1" x14ac:dyDescent="0.3">
      <c r="A902" s="220" t="str">
        <f t="shared" si="13"/>
        <v>511111</v>
      </c>
      <c r="B902" s="239" t="s">
        <v>2761</v>
      </c>
      <c r="C902" s="240" t="s">
        <v>2781</v>
      </c>
      <c r="D902" s="87" t="s">
        <v>1650</v>
      </c>
      <c r="E902" s="238">
        <v>0</v>
      </c>
      <c r="F902" s="238">
        <v>0</v>
      </c>
      <c r="G902" s="238">
        <v>0</v>
      </c>
      <c r="H902" s="238">
        <v>0</v>
      </c>
      <c r="I902" s="238">
        <v>0</v>
      </c>
      <c r="J902" s="238">
        <v>0</v>
      </c>
      <c r="K902" s="238">
        <v>0</v>
      </c>
      <c r="L902" s="238">
        <v>0</v>
      </c>
      <c r="M902" s="238">
        <v>0</v>
      </c>
      <c r="N902" s="238">
        <v>0</v>
      </c>
      <c r="O902" s="238">
        <v>0</v>
      </c>
      <c r="P902" s="238">
        <v>0</v>
      </c>
      <c r="Q902" s="238"/>
      <c r="R902" s="238"/>
      <c r="S902" s="238"/>
      <c r="T902" s="238"/>
      <c r="U902" s="238"/>
      <c r="V902" s="238"/>
      <c r="W902" s="238"/>
      <c r="X902" s="238"/>
      <c r="Y902" s="238"/>
      <c r="Z902" s="238"/>
      <c r="AA902" s="238"/>
      <c r="AB902" s="238"/>
      <c r="AC902" s="231"/>
    </row>
    <row r="903" spans="1:29" ht="15.75" thickBot="1" x14ac:dyDescent="0.3">
      <c r="A903" s="220" t="str">
        <f t="shared" si="13"/>
        <v>512100</v>
      </c>
      <c r="B903" s="239" t="s">
        <v>2005</v>
      </c>
      <c r="C903" s="240" t="s">
        <v>2006</v>
      </c>
      <c r="D903" s="87" t="s">
        <v>1650</v>
      </c>
      <c r="E903" s="238">
        <v>47604.08</v>
      </c>
      <c r="F903" s="238">
        <v>98043.21</v>
      </c>
      <c r="G903" s="238">
        <v>174886</v>
      </c>
      <c r="H903" s="238">
        <v>229961.67</v>
      </c>
      <c r="I903" s="238">
        <v>287963.21000000002</v>
      </c>
      <c r="J903" s="238">
        <v>357471.42</v>
      </c>
      <c r="K903" s="238">
        <v>414076.53</v>
      </c>
      <c r="L903" s="238">
        <v>467737.81</v>
      </c>
      <c r="M903" s="238">
        <v>537338.71</v>
      </c>
      <c r="N903" s="238">
        <v>632964.24</v>
      </c>
      <c r="O903" s="238">
        <v>702215.75</v>
      </c>
      <c r="P903" s="238">
        <v>820541.47</v>
      </c>
      <c r="Q903" s="238">
        <v>56611.03</v>
      </c>
      <c r="R903" s="238">
        <v>127370.72</v>
      </c>
      <c r="S903" s="238">
        <v>178449.65</v>
      </c>
      <c r="T903" s="241">
        <v>186612.35</v>
      </c>
      <c r="U903" s="241">
        <v>198611.62</v>
      </c>
      <c r="V903" s="241">
        <v>209732.69</v>
      </c>
      <c r="W903" s="238">
        <v>216475.08</v>
      </c>
      <c r="X903" s="238">
        <v>227771.85</v>
      </c>
      <c r="Y903" s="238">
        <v>238280.86</v>
      </c>
      <c r="Z903" s="238"/>
      <c r="AA903" s="238"/>
      <c r="AB903" s="238"/>
      <c r="AC903" s="231">
        <v>238280.86</v>
      </c>
    </row>
    <row r="904" spans="1:29" ht="15.75" thickBot="1" x14ac:dyDescent="0.3">
      <c r="A904" s="220" t="str">
        <f t="shared" si="13"/>
        <v>512200</v>
      </c>
      <c r="B904" s="239" t="s">
        <v>2007</v>
      </c>
      <c r="C904" s="240" t="s">
        <v>2008</v>
      </c>
      <c r="D904" s="87" t="s">
        <v>1650</v>
      </c>
      <c r="E904" s="234">
        <v>35242.300000000003</v>
      </c>
      <c r="F904" s="234">
        <v>87477.71</v>
      </c>
      <c r="G904" s="234">
        <v>142638.03</v>
      </c>
      <c r="H904" s="234">
        <v>184585.85</v>
      </c>
      <c r="I904" s="234">
        <v>223373.18</v>
      </c>
      <c r="J904" s="234">
        <v>253709.69</v>
      </c>
      <c r="K904" s="234">
        <v>281703.08</v>
      </c>
      <c r="L904" s="234">
        <v>322349.52</v>
      </c>
      <c r="M904" s="234">
        <v>354159.65</v>
      </c>
      <c r="N904" s="234">
        <v>398910.31</v>
      </c>
      <c r="O904" s="234">
        <v>430987.83</v>
      </c>
      <c r="P904" s="234">
        <v>473922.73</v>
      </c>
      <c r="Q904" s="234">
        <v>31220.19</v>
      </c>
      <c r="R904" s="234">
        <v>57416.46</v>
      </c>
      <c r="S904" s="234">
        <v>86345.88</v>
      </c>
      <c r="T904" s="238">
        <v>98795.71</v>
      </c>
      <c r="U904" s="238">
        <v>112191.12</v>
      </c>
      <c r="V904" s="238">
        <v>137422.9</v>
      </c>
      <c r="W904" s="234">
        <v>142072.47</v>
      </c>
      <c r="X904" s="234">
        <v>156677.94</v>
      </c>
      <c r="Y904" s="234">
        <v>172268.01</v>
      </c>
      <c r="Z904" s="234"/>
      <c r="AA904" s="234"/>
      <c r="AB904" s="234"/>
      <c r="AC904" s="231">
        <v>172268.01</v>
      </c>
    </row>
    <row r="905" spans="1:29" ht="15.75" thickBot="1" x14ac:dyDescent="0.3">
      <c r="A905" s="220" t="str">
        <f t="shared" si="13"/>
        <v>513100</v>
      </c>
      <c r="B905" s="239" t="s">
        <v>2009</v>
      </c>
      <c r="C905" s="240" t="s">
        <v>2010</v>
      </c>
      <c r="D905" s="87" t="s">
        <v>1650</v>
      </c>
      <c r="E905" s="238">
        <v>26487.22</v>
      </c>
      <c r="F905" s="238">
        <v>62370.04</v>
      </c>
      <c r="G905" s="238">
        <v>118963.24</v>
      </c>
      <c r="H905" s="238">
        <v>194030.37</v>
      </c>
      <c r="I905" s="238">
        <v>259210.53</v>
      </c>
      <c r="J905" s="238">
        <v>303546.62</v>
      </c>
      <c r="K905" s="238">
        <v>329622.92</v>
      </c>
      <c r="L905" s="238">
        <v>369976.27</v>
      </c>
      <c r="M905" s="238">
        <v>450457.27</v>
      </c>
      <c r="N905" s="238">
        <v>530373.38</v>
      </c>
      <c r="O905" s="238">
        <v>587023.54</v>
      </c>
      <c r="P905" s="238">
        <v>617911.1</v>
      </c>
      <c r="Q905" s="238">
        <v>34580.81</v>
      </c>
      <c r="R905" s="238">
        <v>89855.43</v>
      </c>
      <c r="S905" s="238">
        <v>131945.07</v>
      </c>
      <c r="T905" s="234">
        <v>110161.49</v>
      </c>
      <c r="U905" s="234">
        <v>108078.1</v>
      </c>
      <c r="V905" s="234">
        <v>106609.08</v>
      </c>
      <c r="W905" s="238">
        <v>106609.08</v>
      </c>
      <c r="X905" s="238">
        <v>106609.08</v>
      </c>
      <c r="Y905" s="238">
        <v>105359.08</v>
      </c>
      <c r="Z905" s="238"/>
      <c r="AA905" s="238"/>
      <c r="AB905" s="238"/>
      <c r="AC905" s="231">
        <v>105359.08</v>
      </c>
    </row>
    <row r="906" spans="1:29" ht="15.75" thickBot="1" x14ac:dyDescent="0.3">
      <c r="A906" s="220" t="str">
        <f t="shared" si="13"/>
        <v>513200</v>
      </c>
      <c r="B906" s="239" t="s">
        <v>2011</v>
      </c>
      <c r="C906" s="240" t="s">
        <v>2012</v>
      </c>
      <c r="D906" s="87" t="s">
        <v>1650</v>
      </c>
      <c r="E906" s="234">
        <v>25547.439999999999</v>
      </c>
      <c r="F906" s="234">
        <v>43614.99</v>
      </c>
      <c r="G906" s="234">
        <v>68600.91</v>
      </c>
      <c r="H906" s="234">
        <v>114666.85</v>
      </c>
      <c r="I906" s="234">
        <v>158827.29</v>
      </c>
      <c r="J906" s="234">
        <v>202039.37</v>
      </c>
      <c r="K906" s="234">
        <v>218045.96</v>
      </c>
      <c r="L906" s="234">
        <v>273094.34999999998</v>
      </c>
      <c r="M906" s="234">
        <v>359854.42</v>
      </c>
      <c r="N906" s="234">
        <v>386485.48</v>
      </c>
      <c r="O906" s="234">
        <v>425097.76</v>
      </c>
      <c r="P906" s="234">
        <v>458370.3</v>
      </c>
      <c r="Q906" s="234">
        <v>43246.42</v>
      </c>
      <c r="R906" s="234">
        <v>73616.75</v>
      </c>
      <c r="S906" s="234">
        <v>98773.27</v>
      </c>
      <c r="T906" s="238">
        <v>98802.54</v>
      </c>
      <c r="U906" s="238">
        <v>99034.57</v>
      </c>
      <c r="V906" s="238">
        <v>49799.15</v>
      </c>
      <c r="W906" s="234">
        <v>52640.26</v>
      </c>
      <c r="X906" s="234">
        <v>53735.67</v>
      </c>
      <c r="Y906" s="234">
        <v>56736.47</v>
      </c>
      <c r="Z906" s="234"/>
      <c r="AA906" s="234"/>
      <c r="AB906" s="234"/>
      <c r="AC906" s="231">
        <v>56736.47</v>
      </c>
    </row>
    <row r="907" spans="1:29" ht="15.75" thickBot="1" x14ac:dyDescent="0.3">
      <c r="A907" s="220" t="str">
        <f t="shared" si="13"/>
        <v>522000</v>
      </c>
      <c r="B907" s="239" t="s">
        <v>2013</v>
      </c>
      <c r="C907" s="240" t="s">
        <v>2014</v>
      </c>
      <c r="D907" s="87" t="s">
        <v>1650</v>
      </c>
      <c r="E907" s="234">
        <v>59731.28</v>
      </c>
      <c r="F907" s="234">
        <v>94063.47</v>
      </c>
      <c r="G907" s="234">
        <v>124267.8</v>
      </c>
      <c r="H907" s="234">
        <v>159399.51999999999</v>
      </c>
      <c r="I907" s="234">
        <v>190101.42</v>
      </c>
      <c r="J907" s="234">
        <v>261364.88</v>
      </c>
      <c r="K907" s="234">
        <v>297293.3</v>
      </c>
      <c r="L907" s="234">
        <v>311975.40999999997</v>
      </c>
      <c r="M907" s="234">
        <v>334920.11</v>
      </c>
      <c r="N907" s="234">
        <v>365893.81</v>
      </c>
      <c r="O907" s="234">
        <v>415582.06</v>
      </c>
      <c r="P907" s="234">
        <v>548519.32999999996</v>
      </c>
      <c r="Q907" s="234">
        <v>61987.03</v>
      </c>
      <c r="R907" s="234">
        <v>84921.63</v>
      </c>
      <c r="S907" s="234">
        <v>103460.54</v>
      </c>
      <c r="T907" s="234">
        <v>123128.51</v>
      </c>
      <c r="U907" s="234">
        <v>153449.47</v>
      </c>
      <c r="V907" s="234">
        <v>183650.23</v>
      </c>
      <c r="W907" s="234">
        <v>205157.34</v>
      </c>
      <c r="X907" s="234">
        <v>228601.47</v>
      </c>
      <c r="Y907" s="234">
        <v>266198.61</v>
      </c>
      <c r="Z907" s="234"/>
      <c r="AA907" s="234"/>
      <c r="AB907" s="234"/>
      <c r="AC907" s="231">
        <v>266198.61</v>
      </c>
    </row>
    <row r="908" spans="1:29" ht="15.75" thickBot="1" x14ac:dyDescent="0.3">
      <c r="A908" s="220" t="str">
        <f t="shared" si="13"/>
        <v>522100</v>
      </c>
      <c r="B908" s="239" t="s">
        <v>2015</v>
      </c>
      <c r="C908" s="240" t="s">
        <v>2016</v>
      </c>
      <c r="D908" s="87" t="s">
        <v>1650</v>
      </c>
      <c r="E908" s="238">
        <v>4767.3100000000004</v>
      </c>
      <c r="F908" s="238">
        <v>7778.54</v>
      </c>
      <c r="G908" s="238">
        <v>13911.89</v>
      </c>
      <c r="H908" s="238">
        <v>20631.13</v>
      </c>
      <c r="I908" s="238">
        <v>27232.59</v>
      </c>
      <c r="J908" s="238">
        <v>36837.360000000001</v>
      </c>
      <c r="K908" s="238">
        <v>53171.3</v>
      </c>
      <c r="L908" s="238">
        <v>55895.65</v>
      </c>
      <c r="M908" s="238">
        <v>58567.28</v>
      </c>
      <c r="N908" s="238">
        <v>97818.04</v>
      </c>
      <c r="O908" s="238">
        <v>112781.65</v>
      </c>
      <c r="P908" s="238">
        <v>138664.95999999999</v>
      </c>
      <c r="Q908" s="238">
        <v>2474.0500000000002</v>
      </c>
      <c r="R908" s="238">
        <v>3652.55</v>
      </c>
      <c r="S908" s="238">
        <v>8962.2999999999993</v>
      </c>
      <c r="T908" s="238">
        <v>9461.3700000000008</v>
      </c>
      <c r="U908" s="238">
        <v>10854.57</v>
      </c>
      <c r="V908" s="238">
        <v>13568.94</v>
      </c>
      <c r="W908" s="238">
        <v>13568.94</v>
      </c>
      <c r="X908" s="238">
        <v>13568.94</v>
      </c>
      <c r="Y908" s="238">
        <v>13568.94</v>
      </c>
      <c r="Z908" s="238"/>
      <c r="AA908" s="238"/>
      <c r="AB908" s="238"/>
      <c r="AC908" s="231">
        <v>13568.94</v>
      </c>
    </row>
    <row r="909" spans="1:29" ht="15.75" thickBot="1" x14ac:dyDescent="0.3">
      <c r="A909" s="220" t="str">
        <f t="shared" si="13"/>
        <v>522200</v>
      </c>
      <c r="B909" s="239" t="s">
        <v>2017</v>
      </c>
      <c r="C909" s="240" t="s">
        <v>2018</v>
      </c>
      <c r="D909" s="87" t="s">
        <v>1650</v>
      </c>
      <c r="E909" s="234">
        <v>391</v>
      </c>
      <c r="F909" s="234">
        <v>2006.92</v>
      </c>
      <c r="G909" s="234">
        <v>2444.91</v>
      </c>
      <c r="H909" s="234">
        <v>3265.86</v>
      </c>
      <c r="I909" s="234">
        <v>3415.86</v>
      </c>
      <c r="J909" s="234">
        <v>3709.84</v>
      </c>
      <c r="K909" s="234">
        <v>4644.7</v>
      </c>
      <c r="L909" s="234">
        <v>4653.68</v>
      </c>
      <c r="M909" s="234">
        <v>5124.13</v>
      </c>
      <c r="N909" s="234">
        <v>8345.9599999999991</v>
      </c>
      <c r="O909" s="234">
        <v>13728.08</v>
      </c>
      <c r="P909" s="234">
        <v>17806.14</v>
      </c>
      <c r="Q909" s="234">
        <v>991.31</v>
      </c>
      <c r="R909" s="234">
        <v>1532.34</v>
      </c>
      <c r="S909" s="234">
        <v>1555.79</v>
      </c>
      <c r="T909" s="234">
        <v>1555.79</v>
      </c>
      <c r="U909" s="234">
        <v>1790.79</v>
      </c>
      <c r="V909" s="234">
        <v>1935.79</v>
      </c>
      <c r="W909" s="234">
        <v>1935.79</v>
      </c>
      <c r="X909" s="234">
        <v>1990.79</v>
      </c>
      <c r="Y909" s="234">
        <v>3310.99</v>
      </c>
      <c r="Z909" s="234"/>
      <c r="AA909" s="234"/>
      <c r="AB909" s="234"/>
      <c r="AC909" s="231">
        <v>3310.99</v>
      </c>
    </row>
    <row r="910" spans="1:29" ht="15.75" thickBot="1" x14ac:dyDescent="0.3">
      <c r="A910" s="220" t="str">
        <f t="shared" si="13"/>
        <v>524100</v>
      </c>
      <c r="B910" s="239" t="s">
        <v>2019</v>
      </c>
      <c r="C910" s="240" t="s">
        <v>2020</v>
      </c>
      <c r="D910" s="87" t="s">
        <v>1650</v>
      </c>
      <c r="E910" s="238">
        <v>0</v>
      </c>
      <c r="F910" s="238">
        <v>595</v>
      </c>
      <c r="G910" s="238">
        <v>595</v>
      </c>
      <c r="H910" s="238">
        <v>595</v>
      </c>
      <c r="I910" s="238">
        <v>603.17999999999995</v>
      </c>
      <c r="J910" s="238">
        <v>603.17999999999995</v>
      </c>
      <c r="K910" s="238">
        <v>603.17999999999995</v>
      </c>
      <c r="L910" s="238">
        <v>603.17999999999995</v>
      </c>
      <c r="M910" s="238">
        <v>603.17999999999995</v>
      </c>
      <c r="N910" s="238">
        <v>978.18</v>
      </c>
      <c r="O910" s="238">
        <v>1478.18</v>
      </c>
      <c r="P910" s="238">
        <v>1478.18</v>
      </c>
      <c r="Q910" s="238">
        <v>0</v>
      </c>
      <c r="R910" s="238">
        <v>0</v>
      </c>
      <c r="S910" s="238">
        <v>250</v>
      </c>
      <c r="T910" s="238">
        <v>5250</v>
      </c>
      <c r="U910" s="238">
        <v>5250</v>
      </c>
      <c r="V910" s="238">
        <v>5250</v>
      </c>
      <c r="W910" s="238">
        <v>5250</v>
      </c>
      <c r="X910" s="238">
        <v>5250</v>
      </c>
      <c r="Y910" s="238">
        <v>5250</v>
      </c>
      <c r="Z910" s="238"/>
      <c r="AA910" s="238"/>
      <c r="AB910" s="238"/>
      <c r="AC910" s="231">
        <v>5250</v>
      </c>
    </row>
    <row r="911" spans="1:29" ht="15.75" thickBot="1" x14ac:dyDescent="0.3">
      <c r="A911" s="220" t="str">
        <f t="shared" ref="A911:A974" si="14">RIGHT(C911,6)</f>
        <v>524200</v>
      </c>
      <c r="B911" s="239" t="s">
        <v>2021</v>
      </c>
      <c r="C911" s="240" t="s">
        <v>2022</v>
      </c>
      <c r="D911" s="87" t="s">
        <v>1650</v>
      </c>
      <c r="E911" s="234">
        <v>2239.17</v>
      </c>
      <c r="F911" s="234">
        <v>3372.46</v>
      </c>
      <c r="G911" s="234">
        <v>83971.23</v>
      </c>
      <c r="H911" s="234">
        <v>85467.98</v>
      </c>
      <c r="I911" s="234">
        <v>92948.98</v>
      </c>
      <c r="J911" s="234">
        <v>126397.9</v>
      </c>
      <c r="K911" s="234">
        <v>129151.32</v>
      </c>
      <c r="L911" s="234">
        <v>130608.74</v>
      </c>
      <c r="M911" s="234">
        <v>204507.2</v>
      </c>
      <c r="N911" s="234">
        <v>221476.64</v>
      </c>
      <c r="O911" s="234">
        <v>222734.02</v>
      </c>
      <c r="P911" s="234">
        <v>300441.58</v>
      </c>
      <c r="Q911" s="234">
        <v>7609.7</v>
      </c>
      <c r="R911" s="234">
        <v>8603.26</v>
      </c>
      <c r="S911" s="234">
        <v>26056.49</v>
      </c>
      <c r="T911" s="234">
        <v>28281.43</v>
      </c>
      <c r="U911" s="234">
        <v>31134.720000000001</v>
      </c>
      <c r="V911" s="234">
        <v>108524.85</v>
      </c>
      <c r="W911" s="234">
        <v>169379.39</v>
      </c>
      <c r="X911" s="234">
        <v>178809.3</v>
      </c>
      <c r="Y911" s="234">
        <v>271793.96000000002</v>
      </c>
      <c r="Z911" s="234"/>
      <c r="AA911" s="234"/>
      <c r="AB911" s="234"/>
      <c r="AC911" s="231">
        <v>271793.96000000002</v>
      </c>
    </row>
    <row r="912" spans="1:29" ht="15.75" thickBot="1" x14ac:dyDescent="0.3">
      <c r="A912" s="220" t="str">
        <f t="shared" si="14"/>
        <v>530100</v>
      </c>
      <c r="B912" s="239" t="s">
        <v>2023</v>
      </c>
      <c r="C912" s="240" t="s">
        <v>2024</v>
      </c>
      <c r="D912" s="87" t="s">
        <v>1650</v>
      </c>
      <c r="E912" s="238">
        <v>3915013.01</v>
      </c>
      <c r="F912" s="238">
        <v>7737651.8899999997</v>
      </c>
      <c r="G912" s="238">
        <v>11569682.369999999</v>
      </c>
      <c r="H912" s="238">
        <v>15315084.26</v>
      </c>
      <c r="I912" s="238">
        <v>19084342.780000001</v>
      </c>
      <c r="J912" s="238">
        <v>22835951.140000001</v>
      </c>
      <c r="K912" s="238">
        <v>26679486.800000001</v>
      </c>
      <c r="L912" s="238">
        <v>30527775.789999999</v>
      </c>
      <c r="M912" s="238">
        <v>35694761.240000002</v>
      </c>
      <c r="N912" s="238">
        <v>39857785.579999998</v>
      </c>
      <c r="O912" s="238">
        <v>44034794.600000001</v>
      </c>
      <c r="P912" s="238">
        <v>48189485.880000003</v>
      </c>
      <c r="Q912" s="238">
        <v>4101053.59</v>
      </c>
      <c r="R912" s="238">
        <v>7831246.6299999999</v>
      </c>
      <c r="S912" s="238">
        <v>11712521.890000001</v>
      </c>
      <c r="T912" s="238">
        <v>16319548.800000001</v>
      </c>
      <c r="U912" s="238">
        <v>20865791.27</v>
      </c>
      <c r="V912" s="238">
        <v>25192032.09</v>
      </c>
      <c r="W912" s="238">
        <v>29252462.93</v>
      </c>
      <c r="X912" s="238">
        <v>33299308.300000001</v>
      </c>
      <c r="Y912" s="238">
        <v>35643704.18</v>
      </c>
      <c r="Z912" s="238"/>
      <c r="AA912" s="238"/>
      <c r="AB912" s="238"/>
      <c r="AC912" s="231">
        <v>35643704.18</v>
      </c>
    </row>
    <row r="913" spans="1:29" ht="15.75" thickBot="1" x14ac:dyDescent="0.3">
      <c r="A913" s="220" t="str">
        <f t="shared" si="14"/>
        <v>530200</v>
      </c>
      <c r="B913" s="239" t="s">
        <v>2025</v>
      </c>
      <c r="C913" s="240" t="s">
        <v>2026</v>
      </c>
      <c r="D913" s="87" t="s">
        <v>1650</v>
      </c>
      <c r="E913" s="234">
        <v>0</v>
      </c>
      <c r="F913" s="234">
        <v>12936252.43</v>
      </c>
      <c r="G913" s="234">
        <v>12936252.43</v>
      </c>
      <c r="H913" s="234">
        <v>12970494.5</v>
      </c>
      <c r="I913" s="234">
        <v>25948860.579999998</v>
      </c>
      <c r="J913" s="234">
        <v>25914618.510000002</v>
      </c>
      <c r="K913" s="234">
        <v>25914618.510000002</v>
      </c>
      <c r="L913" s="234">
        <v>39602058.509999998</v>
      </c>
      <c r="M913" s="234">
        <v>39602058.509999998</v>
      </c>
      <c r="N913" s="234">
        <v>39602058.509999998</v>
      </c>
      <c r="O913" s="234">
        <v>53372813.869999997</v>
      </c>
      <c r="P913" s="234">
        <v>53372813.869999997</v>
      </c>
      <c r="Q913" s="234">
        <v>0</v>
      </c>
      <c r="R913" s="234">
        <v>13796661.84</v>
      </c>
      <c r="S913" s="234">
        <v>13796661.84</v>
      </c>
      <c r="T913" s="234">
        <v>13796661.84</v>
      </c>
      <c r="U913" s="234">
        <v>27614855.960000001</v>
      </c>
      <c r="V913" s="234">
        <v>27614855.960000001</v>
      </c>
      <c r="W913" s="234">
        <v>27614855.960000001</v>
      </c>
      <c r="X913" s="234">
        <v>41443849.100000001</v>
      </c>
      <c r="Y913" s="234">
        <v>41443849.100000001</v>
      </c>
      <c r="Z913" s="234"/>
      <c r="AA913" s="234"/>
      <c r="AB913" s="234"/>
      <c r="AC913" s="231">
        <v>41443849.100000001</v>
      </c>
    </row>
    <row r="914" spans="1:29" ht="15.75" thickBot="1" x14ac:dyDescent="0.3">
      <c r="A914" s="220" t="str">
        <f t="shared" si="14"/>
        <v>531200</v>
      </c>
      <c r="B914" s="239" t="s">
        <v>2027</v>
      </c>
      <c r="C914" s="240" t="s">
        <v>2028</v>
      </c>
      <c r="D914" s="87" t="s">
        <v>1650</v>
      </c>
      <c r="E914" s="238">
        <v>528990.36</v>
      </c>
      <c r="F914" s="238">
        <v>1016677.52</v>
      </c>
      <c r="G914" s="238">
        <v>1213071.08</v>
      </c>
      <c r="H914" s="238">
        <v>1421731.49</v>
      </c>
      <c r="I914" s="238">
        <v>1644674.43</v>
      </c>
      <c r="J914" s="238">
        <v>1880967.55</v>
      </c>
      <c r="K914" s="238">
        <v>2140765.67</v>
      </c>
      <c r="L914" s="238">
        <v>2438873.5699999998</v>
      </c>
      <c r="M914" s="238">
        <v>2760619.2</v>
      </c>
      <c r="N914" s="238">
        <v>3097510.49</v>
      </c>
      <c r="O914" s="238">
        <v>3425435.75</v>
      </c>
      <c r="P914" s="238">
        <v>3771618.16</v>
      </c>
      <c r="Q914" s="238">
        <v>233030.36</v>
      </c>
      <c r="R914" s="238">
        <v>463988.22</v>
      </c>
      <c r="S914" s="238">
        <v>722556.62</v>
      </c>
      <c r="T914" s="238">
        <v>971787.34</v>
      </c>
      <c r="U914" s="238">
        <v>1089118.6000000001</v>
      </c>
      <c r="V914" s="238">
        <v>1244947.72</v>
      </c>
      <c r="W914" s="238">
        <v>1406515.13</v>
      </c>
      <c r="X914" s="238">
        <v>1582928.02</v>
      </c>
      <c r="Y914" s="238">
        <v>1748960.07</v>
      </c>
      <c r="Z914" s="238"/>
      <c r="AA914" s="238"/>
      <c r="AB914" s="238"/>
      <c r="AC914" s="231">
        <v>1748960.07</v>
      </c>
    </row>
    <row r="915" spans="1:29" ht="15.75" thickBot="1" x14ac:dyDescent="0.3">
      <c r="A915" s="220" t="str">
        <f t="shared" si="14"/>
        <v>531201</v>
      </c>
      <c r="B915" s="239" t="s">
        <v>2029</v>
      </c>
      <c r="C915" s="240" t="s">
        <v>2030</v>
      </c>
      <c r="D915" s="87" t="s">
        <v>1650</v>
      </c>
      <c r="E915" s="234">
        <v>35439.360000000001</v>
      </c>
      <c r="F915" s="234">
        <v>59967.57</v>
      </c>
      <c r="G915" s="234">
        <v>68592.78</v>
      </c>
      <c r="H915" s="234">
        <v>84539.09</v>
      </c>
      <c r="I915" s="234">
        <v>127491.2</v>
      </c>
      <c r="J915" s="234">
        <v>176054.02</v>
      </c>
      <c r="K915" s="234">
        <v>228650.81</v>
      </c>
      <c r="L915" s="234">
        <v>292655.67</v>
      </c>
      <c r="M915" s="234">
        <v>369874.43</v>
      </c>
      <c r="N915" s="234">
        <v>459359.84</v>
      </c>
      <c r="O915" s="234">
        <v>561996.14</v>
      </c>
      <c r="P915" s="234">
        <v>683845.81</v>
      </c>
      <c r="Q915" s="234">
        <v>-17.52</v>
      </c>
      <c r="R915" s="234">
        <v>-17.52</v>
      </c>
      <c r="S915" s="234">
        <v>-17.52</v>
      </c>
      <c r="T915" s="234">
        <v>-17.52</v>
      </c>
      <c r="U915" s="234">
        <v>-17.52</v>
      </c>
      <c r="V915" s="234">
        <v>-17.52</v>
      </c>
      <c r="W915" s="234">
        <v>-17.52</v>
      </c>
      <c r="X915" s="234">
        <v>-17.52</v>
      </c>
      <c r="Y915" s="234">
        <v>-17.52</v>
      </c>
      <c r="Z915" s="234"/>
      <c r="AA915" s="234"/>
      <c r="AB915" s="234"/>
      <c r="AC915" s="231">
        <v>-17.52</v>
      </c>
    </row>
    <row r="916" spans="1:29" ht="15.75" thickBot="1" x14ac:dyDescent="0.3">
      <c r="A916" s="220" t="str">
        <f t="shared" si="14"/>
        <v>540100</v>
      </c>
      <c r="B916" s="239" t="s">
        <v>2031</v>
      </c>
      <c r="C916" s="240" t="s">
        <v>2032</v>
      </c>
      <c r="D916" s="87" t="s">
        <v>1650</v>
      </c>
      <c r="E916" s="238">
        <v>6813175.6100000003</v>
      </c>
      <c r="F916" s="238">
        <v>16493140.67</v>
      </c>
      <c r="G916" s="238">
        <v>24478994.949999999</v>
      </c>
      <c r="H916" s="238">
        <v>29961400.82</v>
      </c>
      <c r="I916" s="238">
        <v>35521311.380000003</v>
      </c>
      <c r="J916" s="238">
        <v>41130219.600000001</v>
      </c>
      <c r="K916" s="238">
        <v>47102954.009999998</v>
      </c>
      <c r="L916" s="238">
        <v>53280652.520000003</v>
      </c>
      <c r="M916" s="238">
        <v>59812361.369999997</v>
      </c>
      <c r="N916" s="238">
        <v>68375051.480000004</v>
      </c>
      <c r="O916" s="238">
        <v>75592566.680000007</v>
      </c>
      <c r="P916" s="238">
        <v>82045950.459999993</v>
      </c>
      <c r="Q916" s="238">
        <v>6361418.8399999999</v>
      </c>
      <c r="R916" s="238">
        <v>13475375.869999999</v>
      </c>
      <c r="S916" s="238">
        <v>21081818.010000002</v>
      </c>
      <c r="T916" s="238">
        <v>26083955.620000001</v>
      </c>
      <c r="U916" s="238">
        <v>31684303.870000001</v>
      </c>
      <c r="V916" s="238">
        <v>37586179.939999998</v>
      </c>
      <c r="W916" s="238">
        <v>43595337</v>
      </c>
      <c r="X916" s="238">
        <v>49654617.170000002</v>
      </c>
      <c r="Y916" s="238">
        <v>55468891.979999997</v>
      </c>
      <c r="Z916" s="238"/>
      <c r="AA916" s="238"/>
      <c r="AB916" s="238"/>
      <c r="AC916" s="231">
        <v>55468891.979999997</v>
      </c>
    </row>
    <row r="917" spans="1:29" ht="15.75" thickBot="1" x14ac:dyDescent="0.3">
      <c r="A917" s="220" t="str">
        <f t="shared" si="14"/>
        <v>540200</v>
      </c>
      <c r="B917" s="239" t="s">
        <v>2033</v>
      </c>
      <c r="C917" s="240" t="s">
        <v>2034</v>
      </c>
      <c r="D917" s="87" t="s">
        <v>1650</v>
      </c>
      <c r="E917" s="234">
        <v>22144874.030000001</v>
      </c>
      <c r="F917" s="234">
        <v>43240403.340000004</v>
      </c>
      <c r="G917" s="234">
        <v>64766001.57</v>
      </c>
      <c r="H917" s="234">
        <v>77854010.349999994</v>
      </c>
      <c r="I917" s="234">
        <v>86263940.219999999</v>
      </c>
      <c r="J917" s="234">
        <v>92427261.709999993</v>
      </c>
      <c r="K917" s="234">
        <v>102321680.26000001</v>
      </c>
      <c r="L917" s="234">
        <v>110757639.20999999</v>
      </c>
      <c r="M917" s="234">
        <v>118297177.39</v>
      </c>
      <c r="N917" s="234">
        <v>134737351.47999999</v>
      </c>
      <c r="O917" s="234">
        <v>157880516.86000001</v>
      </c>
      <c r="P917" s="234">
        <v>182853099.15000001</v>
      </c>
      <c r="Q917" s="234">
        <v>22559888.649999999</v>
      </c>
      <c r="R917" s="234">
        <v>44682865.240000002</v>
      </c>
      <c r="S917" s="234">
        <v>65175668.759999998</v>
      </c>
      <c r="T917" s="234">
        <v>76827360.849999994</v>
      </c>
      <c r="U917" s="234">
        <v>84827379.140000001</v>
      </c>
      <c r="V917" s="234">
        <v>91468761.810000002</v>
      </c>
      <c r="W917" s="234">
        <v>96593407.439999998</v>
      </c>
      <c r="X917" s="234">
        <v>102445072.19</v>
      </c>
      <c r="Y917" s="234">
        <v>108187634.7</v>
      </c>
      <c r="Z917" s="234"/>
      <c r="AA917" s="234"/>
      <c r="AB917" s="234"/>
      <c r="AC917" s="231">
        <v>108187634.7</v>
      </c>
    </row>
    <row r="918" spans="1:29" ht="15.75" thickBot="1" x14ac:dyDescent="0.3">
      <c r="A918" s="220" t="str">
        <f t="shared" si="14"/>
        <v>540250</v>
      </c>
      <c r="B918" s="239" t="s">
        <v>3445</v>
      </c>
      <c r="C918" s="240" t="s">
        <v>3446</v>
      </c>
      <c r="D918" s="87"/>
      <c r="E918" s="238"/>
      <c r="F918" s="238"/>
      <c r="G918" s="238"/>
      <c r="H918" s="238"/>
      <c r="I918" s="238"/>
      <c r="J918" s="238"/>
      <c r="K918" s="238"/>
      <c r="L918" s="238"/>
      <c r="M918" s="238"/>
      <c r="N918" s="238"/>
      <c r="O918" s="238"/>
      <c r="P918" s="238"/>
      <c r="Q918" s="238"/>
      <c r="R918" s="238"/>
      <c r="S918" s="238"/>
      <c r="T918" s="238"/>
      <c r="U918" s="238"/>
      <c r="V918" s="238"/>
      <c r="W918" s="238"/>
      <c r="X918" s="238"/>
      <c r="Y918" s="238"/>
      <c r="Z918" s="238"/>
      <c r="AA918" s="238"/>
      <c r="AB918" s="238"/>
      <c r="AC918" s="231"/>
    </row>
    <row r="919" spans="1:29" ht="15.75" thickBot="1" x14ac:dyDescent="0.3">
      <c r="A919" s="220" t="str">
        <f t="shared" si="14"/>
        <v>540300</v>
      </c>
      <c r="B919" s="239" t="s">
        <v>2035</v>
      </c>
      <c r="C919" s="240" t="s">
        <v>2036</v>
      </c>
      <c r="D919" s="87" t="s">
        <v>1650</v>
      </c>
      <c r="E919" s="234">
        <v>4755615</v>
      </c>
      <c r="F919" s="234">
        <v>7826401.7400000002</v>
      </c>
      <c r="G919" s="234">
        <v>9679964.7400000002</v>
      </c>
      <c r="H919" s="234">
        <v>10250643.74</v>
      </c>
      <c r="I919" s="234">
        <v>8421613.7400000002</v>
      </c>
      <c r="J919" s="234">
        <v>5372375.7400000002</v>
      </c>
      <c r="K919" s="234">
        <v>1538912.74</v>
      </c>
      <c r="L919" s="234">
        <v>-2337830.2599999998</v>
      </c>
      <c r="M919" s="234">
        <v>-5861611.2599999998</v>
      </c>
      <c r="N919" s="234">
        <v>-6975683.2599999998</v>
      </c>
      <c r="O919" s="234">
        <v>-4852055.49</v>
      </c>
      <c r="P919" s="234">
        <v>37236.78</v>
      </c>
      <c r="Q919" s="234">
        <v>4655027.8499999996</v>
      </c>
      <c r="R919" s="234">
        <v>8117549.6200000001</v>
      </c>
      <c r="S919" s="234">
        <v>10180897.470000001</v>
      </c>
      <c r="T919" s="241">
        <v>10688657.77</v>
      </c>
      <c r="U919" s="241">
        <v>8728892.5</v>
      </c>
      <c r="V919" s="241">
        <v>5584086.7999999998</v>
      </c>
      <c r="W919" s="234">
        <v>1657759.53</v>
      </c>
      <c r="X919" s="234">
        <v>-2281935.7400000002</v>
      </c>
      <c r="Y919" s="234">
        <v>-5874533.4400000004</v>
      </c>
      <c r="Z919" s="234"/>
      <c r="AA919" s="234"/>
      <c r="AB919" s="234"/>
      <c r="AC919" s="231">
        <v>-5874533.4400000004</v>
      </c>
    </row>
    <row r="920" spans="1:29" ht="15.75" thickBot="1" x14ac:dyDescent="0.3">
      <c r="A920" s="220" t="str">
        <f t="shared" si="14"/>
        <v>540500</v>
      </c>
      <c r="B920" s="239" t="s">
        <v>3447</v>
      </c>
      <c r="C920" s="240" t="s">
        <v>3448</v>
      </c>
      <c r="D920" s="87"/>
      <c r="E920" s="238"/>
      <c r="F920" s="238"/>
      <c r="G920" s="238"/>
      <c r="H920" s="238"/>
      <c r="I920" s="238"/>
      <c r="J920" s="238"/>
      <c r="K920" s="238"/>
      <c r="L920" s="238"/>
      <c r="M920" s="238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238"/>
      <c r="Z920" s="238"/>
      <c r="AA920" s="238"/>
      <c r="AB920" s="238"/>
      <c r="AC920" s="231"/>
    </row>
    <row r="921" spans="1:29" ht="15.75" thickBot="1" x14ac:dyDescent="0.3">
      <c r="A921" s="220" t="str">
        <f t="shared" si="14"/>
        <v>540600</v>
      </c>
      <c r="B921" s="239" t="s">
        <v>2037</v>
      </c>
      <c r="C921" s="240" t="s">
        <v>2038</v>
      </c>
      <c r="D921" s="87" t="s">
        <v>1650</v>
      </c>
      <c r="E921" s="238">
        <v>177685.49</v>
      </c>
      <c r="F921" s="238">
        <v>1850096.6</v>
      </c>
      <c r="G921" s="238">
        <v>2376206.64</v>
      </c>
      <c r="H921" s="238">
        <v>2445724.62</v>
      </c>
      <c r="I921" s="238">
        <v>2242492.4</v>
      </c>
      <c r="J921" s="238">
        <v>2155512.8199999998</v>
      </c>
      <c r="K921" s="238">
        <v>1858496.65</v>
      </c>
      <c r="L921" s="238">
        <v>1577117.27</v>
      </c>
      <c r="M921" s="238">
        <v>1415522.37</v>
      </c>
      <c r="N921" s="238">
        <v>1023336.79</v>
      </c>
      <c r="O921" s="238">
        <v>919743.49</v>
      </c>
      <c r="P921" s="238">
        <v>986609.52</v>
      </c>
      <c r="Q921" s="238">
        <v>80948.539999999994</v>
      </c>
      <c r="R921" s="238">
        <v>653829.59</v>
      </c>
      <c r="S921" s="238">
        <v>858081.46</v>
      </c>
      <c r="T921" s="241">
        <v>764508.23</v>
      </c>
      <c r="U921" s="241">
        <v>658516</v>
      </c>
      <c r="V921" s="241">
        <v>384164.56</v>
      </c>
      <c r="W921" s="238">
        <v>442856.62</v>
      </c>
      <c r="X921" s="238">
        <v>402912.98</v>
      </c>
      <c r="Y921" s="238">
        <v>394897.34</v>
      </c>
      <c r="Z921" s="238"/>
      <c r="AA921" s="238"/>
      <c r="AB921" s="238"/>
      <c r="AC921" s="231">
        <v>394897.34</v>
      </c>
    </row>
    <row r="922" spans="1:29" ht="15.75" thickBot="1" x14ac:dyDescent="0.3">
      <c r="A922" s="220" t="str">
        <f t="shared" si="14"/>
        <v>540700</v>
      </c>
      <c r="B922" s="239" t="s">
        <v>1930</v>
      </c>
      <c r="C922" s="240" t="s">
        <v>2039</v>
      </c>
      <c r="D922" s="87" t="s">
        <v>1650</v>
      </c>
      <c r="E922" s="234">
        <v>-923469.66</v>
      </c>
      <c r="F922" s="234">
        <v>-1836852.99</v>
      </c>
      <c r="G922" s="234">
        <v>-2802841.82</v>
      </c>
      <c r="H922" s="234">
        <v>-3317056.7</v>
      </c>
      <c r="I922" s="234">
        <v>-3652099.61</v>
      </c>
      <c r="J922" s="234">
        <v>-3882072.67</v>
      </c>
      <c r="K922" s="234">
        <v>-4073001.98</v>
      </c>
      <c r="L922" s="234">
        <v>-4236673.53</v>
      </c>
      <c r="M922" s="234">
        <v>-4410598.03</v>
      </c>
      <c r="N922" s="234">
        <v>-4741901.6399999997</v>
      </c>
      <c r="O922" s="234">
        <v>-5178779.95</v>
      </c>
      <c r="P922" s="234">
        <v>-5541580.9299999997</v>
      </c>
      <c r="Q922" s="234">
        <v>-403481.25</v>
      </c>
      <c r="R922" s="234">
        <v>-740421.95</v>
      </c>
      <c r="S922" s="234">
        <v>-1066315.8799999999</v>
      </c>
      <c r="T922" s="238">
        <v>-1314197.3700000001</v>
      </c>
      <c r="U922" s="238">
        <v>-1449006.4</v>
      </c>
      <c r="V922" s="238">
        <v>-1553707.12</v>
      </c>
      <c r="W922" s="234">
        <v>-1636546.81</v>
      </c>
      <c r="X922" s="234">
        <v>-1703024.17</v>
      </c>
      <c r="Y922" s="234">
        <v>-1772792.42</v>
      </c>
      <c r="Z922" s="234"/>
      <c r="AA922" s="234"/>
      <c r="AB922" s="234"/>
      <c r="AC922" s="231">
        <v>-1772792.42</v>
      </c>
    </row>
    <row r="923" spans="1:29" ht="15.75" thickBot="1" x14ac:dyDescent="0.3">
      <c r="A923" s="220" t="str">
        <f t="shared" si="14"/>
        <v>540800</v>
      </c>
      <c r="B923" s="239" t="s">
        <v>2040</v>
      </c>
      <c r="C923" s="240" t="s">
        <v>2041</v>
      </c>
      <c r="D923" s="87" t="s">
        <v>1650</v>
      </c>
      <c r="E923" s="238">
        <v>373316.64</v>
      </c>
      <c r="F923" s="238">
        <v>2616960.7799999998</v>
      </c>
      <c r="G923" s="238">
        <v>5425453.0999999996</v>
      </c>
      <c r="H923" s="238">
        <v>7225785.4199999999</v>
      </c>
      <c r="I923" s="238">
        <v>9178253.0199999996</v>
      </c>
      <c r="J923" s="238">
        <v>10940252.18</v>
      </c>
      <c r="K923" s="238">
        <v>12558382.82</v>
      </c>
      <c r="L923" s="238">
        <v>14032769.300000001</v>
      </c>
      <c r="M923" s="238">
        <v>15436758.039999999</v>
      </c>
      <c r="N923" s="238">
        <v>17006954.370000001</v>
      </c>
      <c r="O923" s="238">
        <v>17806332.579999998</v>
      </c>
      <c r="P923" s="238">
        <v>18581248.210000001</v>
      </c>
      <c r="Q923" s="238">
        <v>654446.18999999994</v>
      </c>
      <c r="R923" s="238">
        <v>1358598.78</v>
      </c>
      <c r="S923" s="238">
        <v>2083246.28</v>
      </c>
      <c r="T923" s="234">
        <v>3234542.67</v>
      </c>
      <c r="U923" s="234">
        <v>4341929.6500000004</v>
      </c>
      <c r="V923" s="234">
        <v>5436451.25</v>
      </c>
      <c r="W923" s="238">
        <v>6554666.4299999997</v>
      </c>
      <c r="X923" s="238">
        <v>7707790</v>
      </c>
      <c r="Y923" s="238">
        <v>8895537.1500000004</v>
      </c>
      <c r="Z923" s="238"/>
      <c r="AA923" s="238"/>
      <c r="AB923" s="238"/>
      <c r="AC923" s="231">
        <v>8895537.1500000004</v>
      </c>
    </row>
    <row r="924" spans="1:29" ht="15.75" thickBot="1" x14ac:dyDescent="0.3">
      <c r="A924" s="220" t="str">
        <f t="shared" si="14"/>
        <v>540900</v>
      </c>
      <c r="B924" s="239" t="s">
        <v>2042</v>
      </c>
      <c r="C924" s="240" t="s">
        <v>2043</v>
      </c>
      <c r="D924" s="87" t="s">
        <v>1650</v>
      </c>
      <c r="E924" s="234">
        <v>5343465.51</v>
      </c>
      <c r="F924" s="234">
        <v>13641245.66</v>
      </c>
      <c r="G924" s="234">
        <v>14812975.26</v>
      </c>
      <c r="H924" s="234">
        <v>14771758.550000001</v>
      </c>
      <c r="I924" s="234">
        <v>14669469.550000001</v>
      </c>
      <c r="J924" s="234">
        <v>14356723.75</v>
      </c>
      <c r="K924" s="234">
        <v>9844694.6899999995</v>
      </c>
      <c r="L924" s="234">
        <v>7128810.3499999996</v>
      </c>
      <c r="M924" s="234">
        <v>6598423.7199999997</v>
      </c>
      <c r="N924" s="234">
        <v>7106080.3399999999</v>
      </c>
      <c r="O924" s="234">
        <v>4594242.2699999996</v>
      </c>
      <c r="P924" s="234">
        <v>4895844</v>
      </c>
      <c r="Q924" s="234">
        <v>2056583.19</v>
      </c>
      <c r="R924" s="234">
        <v>2595979.67</v>
      </c>
      <c r="S924" s="234">
        <v>2896926.46</v>
      </c>
      <c r="T924" s="238">
        <v>2575827.36</v>
      </c>
      <c r="U924" s="238">
        <v>2474770.33</v>
      </c>
      <c r="V924" s="238">
        <v>2437296.2400000002</v>
      </c>
      <c r="W924" s="234">
        <v>2331962.52</v>
      </c>
      <c r="X924" s="234">
        <v>1706330.19</v>
      </c>
      <c r="Y924" s="234">
        <v>1303639.3600000001</v>
      </c>
      <c r="Z924" s="234"/>
      <c r="AA924" s="234"/>
      <c r="AB924" s="234"/>
      <c r="AC924" s="231">
        <v>1303639.3600000001</v>
      </c>
    </row>
    <row r="925" spans="1:29" ht="15.75" thickBot="1" x14ac:dyDescent="0.3">
      <c r="A925" s="220" t="str">
        <f t="shared" si="14"/>
        <v>541000</v>
      </c>
      <c r="B925" s="239" t="s">
        <v>2044</v>
      </c>
      <c r="C925" s="240" t="s">
        <v>2045</v>
      </c>
      <c r="D925" s="87" t="s">
        <v>1650</v>
      </c>
      <c r="E925" s="234">
        <v>-2590406.48</v>
      </c>
      <c r="F925" s="234">
        <v>-5149320.03</v>
      </c>
      <c r="G925" s="234">
        <v>-7821181.2300000004</v>
      </c>
      <c r="H925" s="234">
        <v>-9325778.8499999996</v>
      </c>
      <c r="I925" s="234">
        <v>-10306232.84</v>
      </c>
      <c r="J925" s="234">
        <v>-10993997.939999999</v>
      </c>
      <c r="K925" s="234">
        <v>-11567503.859999999</v>
      </c>
      <c r="L925" s="234">
        <v>-12071496.789999999</v>
      </c>
      <c r="M925" s="234">
        <v>-12608056.68</v>
      </c>
      <c r="N925" s="234">
        <v>-13595410.4</v>
      </c>
      <c r="O925" s="234">
        <v>-13527672.02</v>
      </c>
      <c r="P925" s="234">
        <v>-10246836.49</v>
      </c>
      <c r="Q925" s="234">
        <v>3580921</v>
      </c>
      <c r="R925" s="234">
        <v>6607724.1200000001</v>
      </c>
      <c r="S925" s="234">
        <v>9504065.0800000001</v>
      </c>
      <c r="T925" s="234">
        <v>11716039.58</v>
      </c>
      <c r="U925" s="234">
        <v>12957030.359999999</v>
      </c>
      <c r="V925" s="234">
        <v>13953324.23</v>
      </c>
      <c r="W925" s="234">
        <v>14735564.34</v>
      </c>
      <c r="X925" s="234">
        <v>15377806.970000001</v>
      </c>
      <c r="Y925" s="234">
        <v>16038499.619999999</v>
      </c>
      <c r="Z925" s="234"/>
      <c r="AA925" s="234"/>
      <c r="AB925" s="234"/>
      <c r="AC925" s="231">
        <v>16038499.619999999</v>
      </c>
    </row>
    <row r="926" spans="1:29" ht="15.75" thickBot="1" x14ac:dyDescent="0.3">
      <c r="A926" s="220" t="str">
        <f t="shared" si="14"/>
        <v>561000</v>
      </c>
      <c r="B926" s="239" t="s">
        <v>2046</v>
      </c>
      <c r="C926" s="240" t="s">
        <v>2047</v>
      </c>
      <c r="D926" s="87" t="s">
        <v>1650</v>
      </c>
      <c r="E926" s="238">
        <v>21.98</v>
      </c>
      <c r="F926" s="238">
        <v>17240.22</v>
      </c>
      <c r="G926" s="238">
        <v>-12463.94</v>
      </c>
      <c r="H926" s="238">
        <v>-2243.96</v>
      </c>
      <c r="I926" s="238">
        <v>-19263.59</v>
      </c>
      <c r="J926" s="238">
        <v>-20919.2</v>
      </c>
      <c r="K926" s="238">
        <v>-20919.2</v>
      </c>
      <c r="L926" s="238">
        <v>-3001.62</v>
      </c>
      <c r="M926" s="238">
        <v>-5821.86</v>
      </c>
      <c r="N926" s="238">
        <v>-6534.21</v>
      </c>
      <c r="O926" s="238">
        <v>2534.9299999999998</v>
      </c>
      <c r="P926" s="238">
        <v>-15332.36</v>
      </c>
      <c r="Q926" s="238">
        <v>-10494.94</v>
      </c>
      <c r="R926" s="238">
        <v>-10494.94</v>
      </c>
      <c r="S926" s="238">
        <v>-10494.94</v>
      </c>
      <c r="T926" s="238">
        <v>-10494.94</v>
      </c>
      <c r="U926" s="238">
        <v>-10494.94</v>
      </c>
      <c r="V926" s="238">
        <v>-10494.94</v>
      </c>
      <c r="W926" s="238">
        <v>-10494.94</v>
      </c>
      <c r="X926" s="238">
        <v>-10494.94</v>
      </c>
      <c r="Y926" s="238">
        <v>-10494.94</v>
      </c>
      <c r="Z926" s="238"/>
      <c r="AA926" s="238"/>
      <c r="AB926" s="238"/>
      <c r="AC926" s="231">
        <v>-10494.94</v>
      </c>
    </row>
    <row r="927" spans="1:29" ht="15.75" thickBot="1" x14ac:dyDescent="0.3">
      <c r="A927" s="220" t="str">
        <f t="shared" si="14"/>
        <v>562000</v>
      </c>
      <c r="B927" s="239" t="s">
        <v>2048</v>
      </c>
      <c r="C927" s="240" t="s">
        <v>2049</v>
      </c>
      <c r="D927" s="87" t="s">
        <v>1650</v>
      </c>
      <c r="E927" s="234">
        <v>0</v>
      </c>
      <c r="F927" s="234">
        <v>0</v>
      </c>
      <c r="G927" s="234">
        <v>0</v>
      </c>
      <c r="H927" s="234">
        <v>0</v>
      </c>
      <c r="I927" s="234">
        <v>0</v>
      </c>
      <c r="J927" s="234">
        <v>0</v>
      </c>
      <c r="K927" s="234">
        <v>0</v>
      </c>
      <c r="L927" s="234">
        <v>0</v>
      </c>
      <c r="M927" s="234">
        <v>0</v>
      </c>
      <c r="N927" s="234">
        <v>0</v>
      </c>
      <c r="O927" s="234">
        <v>0</v>
      </c>
      <c r="P927" s="234">
        <v>0</v>
      </c>
      <c r="Q927" s="234">
        <v>0</v>
      </c>
      <c r="R927" s="234">
        <v>0</v>
      </c>
      <c r="S927" s="234">
        <v>0</v>
      </c>
      <c r="T927" s="234">
        <v>0</v>
      </c>
      <c r="U927" s="234">
        <v>0</v>
      </c>
      <c r="V927" s="234">
        <v>0</v>
      </c>
      <c r="W927" s="234">
        <v>0</v>
      </c>
      <c r="X927" s="234">
        <v>0</v>
      </c>
      <c r="Y927" s="234">
        <v>0</v>
      </c>
      <c r="Z927" s="234"/>
      <c r="AA927" s="234"/>
      <c r="AB927" s="234"/>
      <c r="AC927" s="231">
        <v>0</v>
      </c>
    </row>
    <row r="928" spans="1:29" ht="15.75" thickBot="1" x14ac:dyDescent="0.3">
      <c r="A928" s="220" t="str">
        <f t="shared" si="14"/>
        <v>566666</v>
      </c>
      <c r="B928" s="239" t="s">
        <v>2050</v>
      </c>
      <c r="C928" s="240" t="s">
        <v>2051</v>
      </c>
      <c r="D928" s="87" t="s">
        <v>1650</v>
      </c>
      <c r="E928" s="238">
        <v>12.46</v>
      </c>
      <c r="F928" s="238">
        <v>0</v>
      </c>
      <c r="G928" s="238">
        <v>0</v>
      </c>
      <c r="H928" s="238">
        <v>0</v>
      </c>
      <c r="I928" s="238">
        <v>0</v>
      </c>
      <c r="J928" s="238">
        <v>0</v>
      </c>
      <c r="K928" s="238">
        <v>0</v>
      </c>
      <c r="L928" s="238">
        <v>0</v>
      </c>
      <c r="M928" s="238">
        <v>0</v>
      </c>
      <c r="N928" s="238">
        <v>0</v>
      </c>
      <c r="O928" s="238">
        <v>0</v>
      </c>
      <c r="P928" s="238">
        <v>0</v>
      </c>
      <c r="Q928" s="238"/>
      <c r="R928" s="238"/>
      <c r="S928" s="238"/>
      <c r="T928" s="238"/>
      <c r="U928" s="238"/>
      <c r="V928" s="238"/>
      <c r="W928" s="238"/>
      <c r="X928" s="238"/>
      <c r="Y928" s="238"/>
      <c r="Z928" s="238"/>
      <c r="AA928" s="238"/>
      <c r="AB928" s="238"/>
      <c r="AC928" s="231"/>
    </row>
    <row r="929" spans="1:29" ht="15.75" thickBot="1" x14ac:dyDescent="0.3">
      <c r="A929" s="220" t="str">
        <f t="shared" si="14"/>
        <v>588105</v>
      </c>
      <c r="B929" s="239" t="s">
        <v>2782</v>
      </c>
      <c r="C929" s="240" t="s">
        <v>2783</v>
      </c>
      <c r="D929" s="87" t="s">
        <v>1650</v>
      </c>
      <c r="E929" s="234">
        <v>0</v>
      </c>
      <c r="F929" s="234">
        <v>0</v>
      </c>
      <c r="G929" s="234">
        <v>0</v>
      </c>
      <c r="H929" s="234">
        <v>0</v>
      </c>
      <c r="I929" s="234">
        <v>0</v>
      </c>
      <c r="J929" s="234">
        <v>0</v>
      </c>
      <c r="K929" s="234">
        <v>0</v>
      </c>
      <c r="L929" s="234">
        <v>0</v>
      </c>
      <c r="M929" s="234">
        <v>0</v>
      </c>
      <c r="N929" s="234">
        <v>0</v>
      </c>
      <c r="O929" s="234">
        <v>0</v>
      </c>
      <c r="P929" s="234">
        <v>0</v>
      </c>
      <c r="Q929" s="234"/>
      <c r="R929" s="234"/>
      <c r="S929" s="234"/>
      <c r="T929" s="234"/>
      <c r="U929" s="234"/>
      <c r="V929" s="234"/>
      <c r="W929" s="234"/>
      <c r="X929" s="234"/>
      <c r="Y929" s="234"/>
      <c r="Z929" s="234"/>
      <c r="AA929" s="234"/>
      <c r="AB929" s="234"/>
      <c r="AC929" s="231"/>
    </row>
    <row r="930" spans="1:29" ht="15.75" thickBot="1" x14ac:dyDescent="0.3">
      <c r="A930" s="220" t="str">
        <f t="shared" si="14"/>
        <v>588305</v>
      </c>
      <c r="B930" s="239" t="s">
        <v>3449</v>
      </c>
      <c r="C930" s="240" t="s">
        <v>3450</v>
      </c>
      <c r="D930" s="87"/>
      <c r="E930" s="238"/>
      <c r="F930" s="238"/>
      <c r="G930" s="238"/>
      <c r="H930" s="238"/>
      <c r="I930" s="238"/>
      <c r="J930" s="238"/>
      <c r="K930" s="238"/>
      <c r="L930" s="238"/>
      <c r="M930" s="238"/>
      <c r="N930" s="238"/>
      <c r="O930" s="238"/>
      <c r="P930" s="238"/>
      <c r="Q930" s="238"/>
      <c r="R930" s="238"/>
      <c r="S930" s="238"/>
      <c r="T930" s="238"/>
      <c r="U930" s="238"/>
      <c r="V930" s="238"/>
      <c r="W930" s="238"/>
      <c r="X930" s="238"/>
      <c r="Y930" s="238"/>
      <c r="Z930" s="238"/>
      <c r="AA930" s="238"/>
      <c r="AB930" s="238"/>
      <c r="AC930" s="231"/>
    </row>
    <row r="931" spans="1:29" ht="15.75" thickBot="1" x14ac:dyDescent="0.3">
      <c r="A931" s="220" t="str">
        <f t="shared" si="14"/>
        <v>589999</v>
      </c>
      <c r="B931" s="239" t="s">
        <v>2052</v>
      </c>
      <c r="C931" s="240" t="s">
        <v>2053</v>
      </c>
      <c r="D931" s="87" t="s">
        <v>1650</v>
      </c>
      <c r="E931" s="234">
        <v>-29087.14</v>
      </c>
      <c r="F931" s="234">
        <v>-58364.42</v>
      </c>
      <c r="G931" s="234">
        <v>-90772.06</v>
      </c>
      <c r="H931" s="234">
        <v>-121299.66</v>
      </c>
      <c r="I931" s="234">
        <v>-166426.93</v>
      </c>
      <c r="J931" s="234">
        <v>-192806.28</v>
      </c>
      <c r="K931" s="234">
        <v>-209250.14</v>
      </c>
      <c r="L931" s="234">
        <v>-224238.13</v>
      </c>
      <c r="M931" s="234">
        <v>-240904.89</v>
      </c>
      <c r="N931" s="234">
        <v>-260094.77</v>
      </c>
      <c r="O931" s="234">
        <v>-275737.03999999998</v>
      </c>
      <c r="P931" s="234">
        <v>-279502.8</v>
      </c>
      <c r="Q931" s="234">
        <v>-27972.07</v>
      </c>
      <c r="R931" s="234">
        <v>-53572.17</v>
      </c>
      <c r="S931" s="234">
        <v>-89061.39</v>
      </c>
      <c r="T931" s="234">
        <v>-130091.89</v>
      </c>
      <c r="U931" s="234">
        <v>-144645.54999999999</v>
      </c>
      <c r="V931" s="234">
        <v>-170604.84</v>
      </c>
      <c r="W931" s="234">
        <v>-200443.92</v>
      </c>
      <c r="X931" s="234">
        <v>-228012.76</v>
      </c>
      <c r="Y931" s="234">
        <v>-255547.3</v>
      </c>
      <c r="Z931" s="234"/>
      <c r="AA931" s="234"/>
      <c r="AB931" s="234"/>
      <c r="AC931" s="231">
        <v>-255547.3</v>
      </c>
    </row>
    <row r="932" spans="1:29" ht="15.75" thickBot="1" x14ac:dyDescent="0.3">
      <c r="A932" s="220" t="str">
        <f t="shared" si="14"/>
        <v>599666</v>
      </c>
      <c r="B932" s="239" t="s">
        <v>3451</v>
      </c>
      <c r="C932" s="240" t="s">
        <v>3452</v>
      </c>
      <c r="D932" s="87"/>
      <c r="E932" s="238"/>
      <c r="F932" s="238"/>
      <c r="G932" s="238"/>
      <c r="H932" s="238"/>
      <c r="I932" s="238"/>
      <c r="J932" s="238"/>
      <c r="K932" s="238"/>
      <c r="L932" s="238"/>
      <c r="M932" s="238"/>
      <c r="N932" s="238"/>
      <c r="O932" s="238"/>
      <c r="P932" s="238"/>
      <c r="Q932" s="238"/>
      <c r="R932" s="238"/>
      <c r="S932" s="238"/>
      <c r="T932" s="238"/>
      <c r="U932" s="238"/>
      <c r="V932" s="238"/>
      <c r="W932" s="238"/>
      <c r="X932" s="238"/>
      <c r="Y932" s="238"/>
      <c r="Z932" s="238"/>
      <c r="AA932" s="238"/>
      <c r="AB932" s="238"/>
      <c r="AC932" s="231"/>
    </row>
    <row r="933" spans="1:29" ht="15.75" thickBot="1" x14ac:dyDescent="0.3">
      <c r="A933" s="220" t="str">
        <f t="shared" si="14"/>
        <v>599900</v>
      </c>
      <c r="B933" s="239" t="s">
        <v>2054</v>
      </c>
      <c r="C933" s="240" t="s">
        <v>2055</v>
      </c>
      <c r="D933" s="87" t="s">
        <v>1650</v>
      </c>
      <c r="E933" s="234">
        <v>0</v>
      </c>
      <c r="F933" s="234">
        <v>0</v>
      </c>
      <c r="G933" s="234">
        <v>0</v>
      </c>
      <c r="H933" s="234">
        <v>0</v>
      </c>
      <c r="I933" s="234">
        <v>1350</v>
      </c>
      <c r="J933" s="234">
        <v>1350</v>
      </c>
      <c r="K933" s="234">
        <v>1350</v>
      </c>
      <c r="L933" s="234">
        <v>1350</v>
      </c>
      <c r="M933" s="234">
        <v>1350</v>
      </c>
      <c r="N933" s="234">
        <v>1350</v>
      </c>
      <c r="O933" s="234">
        <v>1350</v>
      </c>
      <c r="P933" s="234">
        <v>1350</v>
      </c>
      <c r="Q933" s="234"/>
      <c r="R933" s="234"/>
      <c r="S933" s="234"/>
      <c r="T933" s="234"/>
      <c r="U933" s="234"/>
      <c r="V933" s="234"/>
      <c r="W933" s="234"/>
      <c r="X933" s="234"/>
      <c r="Y933" s="234"/>
      <c r="Z933" s="234"/>
      <c r="AA933" s="234"/>
      <c r="AB933" s="234"/>
      <c r="AC933" s="231"/>
    </row>
    <row r="934" spans="1:29" ht="15.75" thickBot="1" x14ac:dyDescent="0.3">
      <c r="A934" s="220" t="str">
        <f t="shared" si="14"/>
        <v>599999</v>
      </c>
      <c r="B934" s="239" t="s">
        <v>2056</v>
      </c>
      <c r="C934" s="240" t="s">
        <v>2057</v>
      </c>
      <c r="D934" s="87" t="s">
        <v>1650</v>
      </c>
      <c r="E934" s="238">
        <v>-14158774.6</v>
      </c>
      <c r="F934" s="238">
        <v>-39414715.780000001</v>
      </c>
      <c r="G934" s="238">
        <v>-57111601.780000001</v>
      </c>
      <c r="H934" s="238">
        <v>-74185002.359999999</v>
      </c>
      <c r="I934" s="238">
        <v>-98046469.609999999</v>
      </c>
      <c r="J934" s="238">
        <v>-118308605.18000001</v>
      </c>
      <c r="K934" s="238">
        <v>-141220890.13999999</v>
      </c>
      <c r="L934" s="238">
        <v>-170177346.36000001</v>
      </c>
      <c r="M934" s="238">
        <v>-182296286</v>
      </c>
      <c r="N934" s="238">
        <v>-210242050.50999999</v>
      </c>
      <c r="O934" s="238">
        <v>-237682118.31</v>
      </c>
      <c r="P934" s="238">
        <v>-266987908.56999999</v>
      </c>
      <c r="Q934" s="238">
        <v>-25770190.890000001</v>
      </c>
      <c r="R934" s="238">
        <v>-46525050.68</v>
      </c>
      <c r="S934" s="238">
        <v>-72907458.569999993</v>
      </c>
      <c r="T934" s="238">
        <v>-100607531.34999999</v>
      </c>
      <c r="U934" s="238">
        <v>-122933128.42</v>
      </c>
      <c r="V934" s="238">
        <v>-147076491.75999999</v>
      </c>
      <c r="W934" s="238">
        <v>-173179064.46000001</v>
      </c>
      <c r="X934" s="238">
        <v>-203027245.62</v>
      </c>
      <c r="Y934" s="238">
        <v>-214375016.28</v>
      </c>
      <c r="Z934" s="238"/>
      <c r="AA934" s="238"/>
      <c r="AB934" s="238"/>
      <c r="AC934" s="231">
        <v>-214375016.28</v>
      </c>
    </row>
    <row r="935" spans="1:29" ht="15.75" thickBot="1" x14ac:dyDescent="0.3">
      <c r="A935" s="220" t="str">
        <f t="shared" si="14"/>
        <v>500159</v>
      </c>
      <c r="B935" s="239" t="s">
        <v>969</v>
      </c>
      <c r="C935" s="240">
        <v>500159</v>
      </c>
      <c r="D935" s="87"/>
      <c r="E935" s="233">
        <v>-704249510.12</v>
      </c>
      <c r="F935" s="233">
        <v>-630350525.12</v>
      </c>
      <c r="G935" s="233">
        <v>-630370117.69000006</v>
      </c>
      <c r="H935" s="233">
        <v>-630488988.03999996</v>
      </c>
      <c r="I935" s="233">
        <v>-630602052.13999999</v>
      </c>
      <c r="J935" s="233">
        <v>-768946848.20000005</v>
      </c>
      <c r="K935" s="233">
        <v>-769041433.99000001</v>
      </c>
      <c r="L935" s="233">
        <v>-769154893.86000001</v>
      </c>
      <c r="M935" s="233">
        <v>-768995325.39999998</v>
      </c>
      <c r="N935" s="233">
        <v>-769106153.39999998</v>
      </c>
      <c r="O935" s="233">
        <v>-769228662.75</v>
      </c>
      <c r="P935" s="233">
        <v>-769081036.53999996</v>
      </c>
      <c r="Q935" s="234">
        <v>-769204256.33000004</v>
      </c>
      <c r="R935" s="234">
        <v>-694228020.12</v>
      </c>
      <c r="S935" s="234">
        <v>-917146131.65999997</v>
      </c>
      <c r="T935" s="234">
        <v>-916986328.23000002</v>
      </c>
      <c r="U935" s="234">
        <v>-916999304.51999998</v>
      </c>
      <c r="V935" s="234">
        <v>-917011888.30999994</v>
      </c>
      <c r="W935" s="234">
        <v>-917065383.10000002</v>
      </c>
      <c r="X935" s="234">
        <v>-927083580.38999999</v>
      </c>
      <c r="Y935" s="234">
        <v>-857173975.67999995</v>
      </c>
      <c r="Z935" s="234"/>
      <c r="AA935" s="234"/>
      <c r="AB935" s="234"/>
      <c r="AC935" s="231">
        <v>-857173975.67999995</v>
      </c>
    </row>
    <row r="936" spans="1:29" ht="15.75" thickBot="1" x14ac:dyDescent="0.3">
      <c r="A936" s="220" t="str">
        <f t="shared" si="14"/>
        <v>181000</v>
      </c>
      <c r="B936" s="239" t="s">
        <v>970</v>
      </c>
      <c r="C936" s="240" t="s">
        <v>2058</v>
      </c>
      <c r="D936" s="87" t="s">
        <v>4</v>
      </c>
      <c r="E936" s="238">
        <v>-10957</v>
      </c>
      <c r="F936" s="237">
        <v>-1007461</v>
      </c>
      <c r="G936" s="237">
        <v>-915928</v>
      </c>
      <c r="H936" s="237">
        <v>-915928</v>
      </c>
      <c r="I936" s="237">
        <v>-915928</v>
      </c>
      <c r="J936" s="237">
        <v>-641329</v>
      </c>
      <c r="K936" s="237">
        <v>-641329</v>
      </c>
      <c r="L936" s="237">
        <v>-641329</v>
      </c>
      <c r="M936" s="237">
        <v>-366805</v>
      </c>
      <c r="N936" s="237">
        <v>-366805</v>
      </c>
      <c r="O936" s="237">
        <v>-366805</v>
      </c>
      <c r="P936" s="237">
        <v>-93474</v>
      </c>
      <c r="Q936" s="238">
        <v>-93474</v>
      </c>
      <c r="R936" s="238">
        <v>-93474</v>
      </c>
      <c r="S936" s="238">
        <v>0</v>
      </c>
      <c r="T936" s="238">
        <v>0</v>
      </c>
      <c r="U936" s="238">
        <v>0</v>
      </c>
      <c r="V936" s="238">
        <v>0</v>
      </c>
      <c r="W936" s="238">
        <v>0</v>
      </c>
      <c r="X936" s="238">
        <v>3616</v>
      </c>
      <c r="Y936" s="238">
        <v>-60468</v>
      </c>
      <c r="Z936" s="238"/>
      <c r="AA936" s="238"/>
      <c r="AB936" s="238"/>
      <c r="AC936" s="231">
        <v>-60468</v>
      </c>
    </row>
    <row r="937" spans="1:29" ht="15.75" thickBot="1" x14ac:dyDescent="0.3">
      <c r="A937" s="220" t="str">
        <f t="shared" si="14"/>
        <v>181026</v>
      </c>
      <c r="B937" s="239" t="s">
        <v>971</v>
      </c>
      <c r="C937" s="240" t="s">
        <v>2059</v>
      </c>
      <c r="D937" s="87" t="s">
        <v>4</v>
      </c>
      <c r="E937" s="234">
        <v>9620</v>
      </c>
      <c r="F937" s="233">
        <v>9304</v>
      </c>
      <c r="G937" s="233">
        <v>8988</v>
      </c>
      <c r="H937" s="233">
        <v>8672</v>
      </c>
      <c r="I937" s="233">
        <v>8356</v>
      </c>
      <c r="J937" s="233">
        <v>8040</v>
      </c>
      <c r="K937" s="233">
        <v>7724</v>
      </c>
      <c r="L937" s="233">
        <v>7408</v>
      </c>
      <c r="M937" s="233">
        <v>7092</v>
      </c>
      <c r="N937" s="233">
        <v>6776</v>
      </c>
      <c r="O937" s="233">
        <v>6460</v>
      </c>
      <c r="P937" s="233">
        <v>6144</v>
      </c>
      <c r="Q937" s="234">
        <v>5828</v>
      </c>
      <c r="R937" s="234">
        <v>5512</v>
      </c>
      <c r="S937" s="234">
        <v>5196</v>
      </c>
      <c r="T937" s="241">
        <v>4880</v>
      </c>
      <c r="U937" s="241">
        <v>4564</v>
      </c>
      <c r="V937" s="241">
        <v>4248</v>
      </c>
      <c r="W937" s="234">
        <v>3932</v>
      </c>
      <c r="X937" s="234">
        <v>3616</v>
      </c>
      <c r="Y937" s="234">
        <v>3300</v>
      </c>
      <c r="Z937" s="234"/>
      <c r="AA937" s="234"/>
      <c r="AB937" s="234"/>
      <c r="AC937" s="231">
        <v>3300</v>
      </c>
    </row>
    <row r="938" spans="1:29" ht="15.75" thickBot="1" x14ac:dyDescent="0.3">
      <c r="A938" s="220" t="str">
        <f t="shared" si="14"/>
        <v>181067</v>
      </c>
      <c r="B938" s="239" t="s">
        <v>3453</v>
      </c>
      <c r="C938" s="240" t="s">
        <v>3454</v>
      </c>
      <c r="D938" s="87"/>
      <c r="E938" s="238"/>
      <c r="F938" s="237"/>
      <c r="G938" s="237"/>
      <c r="H938" s="237"/>
      <c r="I938" s="237"/>
      <c r="J938" s="237"/>
      <c r="K938" s="237"/>
      <c r="L938" s="237"/>
      <c r="M938" s="237"/>
      <c r="N938" s="237"/>
      <c r="O938" s="237"/>
      <c r="P938" s="237"/>
      <c r="Q938" s="238"/>
      <c r="R938" s="238"/>
      <c r="S938" s="238"/>
      <c r="T938" s="238"/>
      <c r="U938" s="238"/>
      <c r="V938" s="238"/>
      <c r="W938" s="238"/>
      <c r="X938" s="238"/>
      <c r="Y938" s="238"/>
      <c r="Z938" s="238"/>
      <c r="AA938" s="238"/>
      <c r="AB938" s="238"/>
      <c r="AC938" s="231"/>
    </row>
    <row r="939" spans="1:29" ht="15.75" thickBot="1" x14ac:dyDescent="0.3">
      <c r="A939" s="220" t="str">
        <f t="shared" si="14"/>
        <v>181072</v>
      </c>
      <c r="B939" s="239" t="s">
        <v>3455</v>
      </c>
      <c r="C939" s="240" t="s">
        <v>3456</v>
      </c>
      <c r="D939" s="87"/>
      <c r="E939" s="238"/>
      <c r="F939" s="237"/>
      <c r="G939" s="237"/>
      <c r="H939" s="237"/>
      <c r="I939" s="237"/>
      <c r="J939" s="237"/>
      <c r="K939" s="237"/>
      <c r="L939" s="237"/>
      <c r="M939" s="237"/>
      <c r="N939" s="237"/>
      <c r="O939" s="237"/>
      <c r="P939" s="237"/>
      <c r="Q939" s="238"/>
      <c r="R939" s="238"/>
      <c r="S939" s="238"/>
      <c r="T939" s="241"/>
      <c r="U939" s="241"/>
      <c r="V939" s="241"/>
      <c r="W939" s="238"/>
      <c r="X939" s="238"/>
      <c r="Y939" s="238"/>
      <c r="Z939" s="238"/>
      <c r="AA939" s="238"/>
      <c r="AB939" s="238"/>
      <c r="AC939" s="231"/>
    </row>
    <row r="940" spans="1:29" ht="15.75" thickBot="1" x14ac:dyDescent="0.3">
      <c r="A940" s="220" t="str">
        <f t="shared" si="14"/>
        <v>181073</v>
      </c>
      <c r="B940" s="239" t="s">
        <v>972</v>
      </c>
      <c r="C940" s="240" t="s">
        <v>2060</v>
      </c>
      <c r="D940" s="87" t="s">
        <v>4</v>
      </c>
      <c r="E940" s="234">
        <v>1725</v>
      </c>
      <c r="F940" s="233">
        <v>1500</v>
      </c>
      <c r="G940" s="233">
        <v>1275</v>
      </c>
      <c r="H940" s="233">
        <v>1050</v>
      </c>
      <c r="I940" s="233">
        <v>825</v>
      </c>
      <c r="J940" s="233">
        <v>600</v>
      </c>
      <c r="K940" s="233">
        <v>375</v>
      </c>
      <c r="L940" s="233">
        <v>150</v>
      </c>
      <c r="M940" s="233">
        <v>0</v>
      </c>
      <c r="N940" s="233">
        <v>0</v>
      </c>
      <c r="O940" s="233">
        <v>0</v>
      </c>
      <c r="P940" s="233">
        <v>0</v>
      </c>
      <c r="Q940" s="234"/>
      <c r="R940" s="234"/>
      <c r="S940" s="234"/>
      <c r="T940" s="238"/>
      <c r="U940" s="238"/>
      <c r="V940" s="238"/>
      <c r="W940" s="234"/>
      <c r="X940" s="234"/>
      <c r="Y940" s="234"/>
      <c r="Z940" s="234"/>
      <c r="AA940" s="234"/>
      <c r="AB940" s="234"/>
      <c r="AC940" s="231"/>
    </row>
    <row r="941" spans="1:29" ht="15.75" thickBot="1" x14ac:dyDescent="0.3">
      <c r="A941" s="220" t="str">
        <f t="shared" si="14"/>
        <v>181074</v>
      </c>
      <c r="B941" s="239" t="s">
        <v>973</v>
      </c>
      <c r="C941" s="240" t="s">
        <v>2061</v>
      </c>
      <c r="D941" s="87" t="s">
        <v>4</v>
      </c>
      <c r="E941" s="238">
        <v>20500</v>
      </c>
      <c r="F941" s="237">
        <v>20250</v>
      </c>
      <c r="G941" s="237">
        <v>20000</v>
      </c>
      <c r="H941" s="237">
        <v>19750</v>
      </c>
      <c r="I941" s="237">
        <v>19500</v>
      </c>
      <c r="J941" s="237">
        <v>19250</v>
      </c>
      <c r="K941" s="237">
        <v>19000</v>
      </c>
      <c r="L941" s="237">
        <v>18750</v>
      </c>
      <c r="M941" s="237">
        <v>18500</v>
      </c>
      <c r="N941" s="237">
        <v>18250</v>
      </c>
      <c r="O941" s="237">
        <v>18000</v>
      </c>
      <c r="P941" s="237">
        <v>17750</v>
      </c>
      <c r="Q941" s="238">
        <v>17500</v>
      </c>
      <c r="R941" s="238">
        <v>17250</v>
      </c>
      <c r="S941" s="238">
        <v>17000</v>
      </c>
      <c r="T941" s="234">
        <v>16750</v>
      </c>
      <c r="U941" s="234">
        <v>16500</v>
      </c>
      <c r="V941" s="234">
        <v>16250</v>
      </c>
      <c r="W941" s="238">
        <v>16000</v>
      </c>
      <c r="X941" s="238">
        <v>15750</v>
      </c>
      <c r="Y941" s="238">
        <v>15500</v>
      </c>
      <c r="Z941" s="238"/>
      <c r="AA941" s="238"/>
      <c r="AB941" s="238"/>
      <c r="AC941" s="231">
        <v>15500</v>
      </c>
    </row>
    <row r="942" spans="1:29" ht="15.75" thickBot="1" x14ac:dyDescent="0.3">
      <c r="A942" s="220" t="str">
        <f t="shared" si="14"/>
        <v>181075</v>
      </c>
      <c r="B942" s="239" t="s">
        <v>974</v>
      </c>
      <c r="C942" s="240" t="s">
        <v>2062</v>
      </c>
      <c r="D942" s="87" t="s">
        <v>4</v>
      </c>
      <c r="E942" s="234">
        <v>45232</v>
      </c>
      <c r="F942" s="233">
        <v>44743</v>
      </c>
      <c r="G942" s="233">
        <v>44254</v>
      </c>
      <c r="H942" s="233">
        <v>43765</v>
      </c>
      <c r="I942" s="233">
        <v>43276</v>
      </c>
      <c r="J942" s="233">
        <v>42787</v>
      </c>
      <c r="K942" s="233">
        <v>42298</v>
      </c>
      <c r="L942" s="233">
        <v>41809</v>
      </c>
      <c r="M942" s="233">
        <v>41320</v>
      </c>
      <c r="N942" s="233">
        <v>40831</v>
      </c>
      <c r="O942" s="233">
        <v>40342</v>
      </c>
      <c r="P942" s="233">
        <v>39853</v>
      </c>
      <c r="Q942" s="234">
        <v>39364</v>
      </c>
      <c r="R942" s="234">
        <v>38875</v>
      </c>
      <c r="S942" s="234">
        <v>38386</v>
      </c>
      <c r="T942" s="238">
        <v>37897</v>
      </c>
      <c r="U942" s="238">
        <v>37408</v>
      </c>
      <c r="V942" s="238">
        <v>36919</v>
      </c>
      <c r="W942" s="234">
        <v>36430</v>
      </c>
      <c r="X942" s="234">
        <v>35941</v>
      </c>
      <c r="Y942" s="234">
        <v>35452</v>
      </c>
      <c r="Z942" s="234"/>
      <c r="AA942" s="234"/>
      <c r="AB942" s="234"/>
      <c r="AC942" s="231">
        <v>35452</v>
      </c>
    </row>
    <row r="943" spans="1:29" ht="15.75" thickBot="1" x14ac:dyDescent="0.3">
      <c r="A943" s="220" t="str">
        <f t="shared" si="14"/>
        <v>181076</v>
      </c>
      <c r="B943" s="239" t="s">
        <v>975</v>
      </c>
      <c r="C943" s="240" t="s">
        <v>2063</v>
      </c>
      <c r="D943" s="87" t="s">
        <v>4</v>
      </c>
      <c r="E943" s="234">
        <v>42795</v>
      </c>
      <c r="F943" s="233">
        <v>42366</v>
      </c>
      <c r="G943" s="233">
        <v>41937</v>
      </c>
      <c r="H943" s="233">
        <v>41508</v>
      </c>
      <c r="I943" s="233">
        <v>41079</v>
      </c>
      <c r="J943" s="233">
        <v>40650</v>
      </c>
      <c r="K943" s="233">
        <v>40221</v>
      </c>
      <c r="L943" s="233">
        <v>39792</v>
      </c>
      <c r="M943" s="233">
        <v>39363</v>
      </c>
      <c r="N943" s="233">
        <v>38934</v>
      </c>
      <c r="O943" s="233">
        <v>38505</v>
      </c>
      <c r="P943" s="233">
        <v>38076</v>
      </c>
      <c r="Q943" s="234">
        <v>37647</v>
      </c>
      <c r="R943" s="234">
        <v>37218</v>
      </c>
      <c r="S943" s="234">
        <v>36789</v>
      </c>
      <c r="T943" s="234">
        <v>36360</v>
      </c>
      <c r="U943" s="234">
        <v>35931</v>
      </c>
      <c r="V943" s="234">
        <v>35502</v>
      </c>
      <c r="W943" s="234">
        <v>35073</v>
      </c>
      <c r="X943" s="234">
        <v>34644</v>
      </c>
      <c r="Y943" s="234">
        <v>34215</v>
      </c>
      <c r="Z943" s="234"/>
      <c r="AA943" s="234"/>
      <c r="AB943" s="234"/>
      <c r="AC943" s="231">
        <v>34215</v>
      </c>
    </row>
    <row r="944" spans="1:29" ht="15.75" thickBot="1" x14ac:dyDescent="0.3">
      <c r="A944" s="220" t="str">
        <f t="shared" si="14"/>
        <v>181078</v>
      </c>
      <c r="B944" s="239" t="s">
        <v>975</v>
      </c>
      <c r="C944" s="240" t="s">
        <v>3457</v>
      </c>
      <c r="D944" s="87"/>
      <c r="E944" s="238"/>
      <c r="F944" s="237"/>
      <c r="G944" s="237"/>
      <c r="H944" s="237"/>
      <c r="I944" s="237"/>
      <c r="J944" s="237"/>
      <c r="K944" s="237"/>
      <c r="L944" s="237"/>
      <c r="M944" s="237"/>
      <c r="N944" s="237"/>
      <c r="O944" s="237"/>
      <c r="P944" s="237"/>
      <c r="Q944" s="238"/>
      <c r="R944" s="238"/>
      <c r="S944" s="238"/>
      <c r="T944" s="238"/>
      <c r="U944" s="238"/>
      <c r="V944" s="238"/>
      <c r="W944" s="238"/>
      <c r="X944" s="238"/>
      <c r="Y944" s="238"/>
      <c r="Z944" s="238"/>
      <c r="AA944" s="238"/>
      <c r="AB944" s="238"/>
      <c r="AC944" s="231"/>
    </row>
    <row r="945" spans="1:29" ht="15.75" thickBot="1" x14ac:dyDescent="0.3">
      <c r="A945" s="220" t="str">
        <f t="shared" si="14"/>
        <v>181079</v>
      </c>
      <c r="B945" s="239" t="s">
        <v>976</v>
      </c>
      <c r="C945" s="240" t="s">
        <v>2064</v>
      </c>
      <c r="D945" s="87" t="s">
        <v>4</v>
      </c>
      <c r="E945" s="234">
        <v>47465</v>
      </c>
      <c r="F945" s="233">
        <v>47014</v>
      </c>
      <c r="G945" s="233">
        <v>46563</v>
      </c>
      <c r="H945" s="233">
        <v>46112</v>
      </c>
      <c r="I945" s="233">
        <v>45661</v>
      </c>
      <c r="J945" s="233">
        <v>45210</v>
      </c>
      <c r="K945" s="233">
        <v>44759</v>
      </c>
      <c r="L945" s="233">
        <v>44308</v>
      </c>
      <c r="M945" s="233">
        <v>43857</v>
      </c>
      <c r="N945" s="233">
        <v>43406</v>
      </c>
      <c r="O945" s="233">
        <v>42955</v>
      </c>
      <c r="P945" s="233">
        <v>42504</v>
      </c>
      <c r="Q945" s="234">
        <v>42053</v>
      </c>
      <c r="R945" s="234">
        <v>41602</v>
      </c>
      <c r="S945" s="234">
        <v>41151</v>
      </c>
      <c r="T945" s="234">
        <v>40700</v>
      </c>
      <c r="U945" s="234">
        <v>40249</v>
      </c>
      <c r="V945" s="234">
        <v>39798</v>
      </c>
      <c r="W945" s="234">
        <v>39347</v>
      </c>
      <c r="X945" s="234">
        <v>38896</v>
      </c>
      <c r="Y945" s="234">
        <v>38445</v>
      </c>
      <c r="Z945" s="234"/>
      <c r="AA945" s="234"/>
      <c r="AB945" s="234"/>
      <c r="AC945" s="231">
        <v>38445</v>
      </c>
    </row>
    <row r="946" spans="1:29" ht="15.75" thickBot="1" x14ac:dyDescent="0.3">
      <c r="A946" s="220" t="str">
        <f t="shared" si="14"/>
        <v>181080</v>
      </c>
      <c r="B946" s="239" t="s">
        <v>977</v>
      </c>
      <c r="C946" s="240" t="s">
        <v>2065</v>
      </c>
      <c r="D946" s="87" t="s">
        <v>4</v>
      </c>
      <c r="E946" s="238"/>
      <c r="F946" s="237"/>
      <c r="G946" s="237"/>
      <c r="H946" s="237"/>
      <c r="I946" s="237"/>
      <c r="J946" s="237"/>
      <c r="K946" s="237"/>
      <c r="L946" s="237"/>
      <c r="M946" s="237"/>
      <c r="N946" s="237"/>
      <c r="O946" s="237"/>
      <c r="P946" s="237"/>
      <c r="Q946" s="238"/>
      <c r="R946" s="238"/>
      <c r="S946" s="238"/>
      <c r="T946" s="238"/>
      <c r="U946" s="238"/>
      <c r="V946" s="238"/>
      <c r="W946" s="238"/>
      <c r="X946" s="238"/>
      <c r="Y946" s="238"/>
      <c r="Z946" s="238"/>
      <c r="AA946" s="238"/>
      <c r="AB946" s="238"/>
      <c r="AC946" s="231"/>
    </row>
    <row r="947" spans="1:29" ht="15.75" thickBot="1" x14ac:dyDescent="0.3">
      <c r="A947" s="220" t="str">
        <f t="shared" si="14"/>
        <v>181081</v>
      </c>
      <c r="B947" s="239" t="s">
        <v>976</v>
      </c>
      <c r="C947" s="240" t="s">
        <v>2066</v>
      </c>
      <c r="D947" s="87" t="s">
        <v>4</v>
      </c>
      <c r="E947" s="234">
        <v>30576</v>
      </c>
      <c r="F947" s="233">
        <v>30303</v>
      </c>
      <c r="G947" s="233">
        <v>30030</v>
      </c>
      <c r="H947" s="233">
        <v>29757</v>
      </c>
      <c r="I947" s="233">
        <v>29484</v>
      </c>
      <c r="J947" s="233">
        <v>29211</v>
      </c>
      <c r="K947" s="233">
        <v>28938</v>
      </c>
      <c r="L947" s="233">
        <v>28665</v>
      </c>
      <c r="M947" s="233">
        <v>28392</v>
      </c>
      <c r="N947" s="233">
        <v>28119</v>
      </c>
      <c r="O947" s="233">
        <v>27846</v>
      </c>
      <c r="P947" s="233">
        <v>27573</v>
      </c>
      <c r="Q947" s="234">
        <v>27300</v>
      </c>
      <c r="R947" s="234">
        <v>27027</v>
      </c>
      <c r="S947" s="234">
        <v>26754</v>
      </c>
      <c r="T947" s="234">
        <v>26481</v>
      </c>
      <c r="U947" s="234">
        <v>26208</v>
      </c>
      <c r="V947" s="234">
        <v>25935</v>
      </c>
      <c r="W947" s="234">
        <v>25662</v>
      </c>
      <c r="X947" s="234">
        <v>25389</v>
      </c>
      <c r="Y947" s="234">
        <v>25116</v>
      </c>
      <c r="Z947" s="234"/>
      <c r="AA947" s="234"/>
      <c r="AB947" s="234"/>
      <c r="AC947" s="231">
        <v>25116</v>
      </c>
    </row>
    <row r="948" spans="1:29" ht="15.75" thickBot="1" x14ac:dyDescent="0.3">
      <c r="A948" s="220" t="str">
        <f t="shared" si="14"/>
        <v>181085</v>
      </c>
      <c r="B948" s="239" t="s">
        <v>978</v>
      </c>
      <c r="C948" s="240" t="s">
        <v>2067</v>
      </c>
      <c r="D948" s="87" t="s">
        <v>4</v>
      </c>
      <c r="E948" s="238">
        <v>8207</v>
      </c>
      <c r="F948" s="237">
        <v>7407</v>
      </c>
      <c r="G948" s="237">
        <v>6607</v>
      </c>
      <c r="H948" s="237">
        <v>5807</v>
      </c>
      <c r="I948" s="237">
        <v>5007</v>
      </c>
      <c r="J948" s="237">
        <v>4207</v>
      </c>
      <c r="K948" s="237">
        <v>3407</v>
      </c>
      <c r="L948" s="237">
        <v>2607</v>
      </c>
      <c r="M948" s="237">
        <v>1807</v>
      </c>
      <c r="N948" s="237">
        <v>1007</v>
      </c>
      <c r="O948" s="237">
        <v>207</v>
      </c>
      <c r="P948" s="237">
        <v>0</v>
      </c>
      <c r="Q948" s="238">
        <v>0</v>
      </c>
      <c r="R948" s="238">
        <v>0</v>
      </c>
      <c r="S948" s="238">
        <v>0</v>
      </c>
      <c r="T948" s="238">
        <v>0</v>
      </c>
      <c r="U948" s="238">
        <v>0</v>
      </c>
      <c r="V948" s="238">
        <v>0</v>
      </c>
      <c r="W948" s="238">
        <v>0</v>
      </c>
      <c r="X948" s="238">
        <v>0</v>
      </c>
      <c r="Y948" s="238">
        <v>0</v>
      </c>
      <c r="Z948" s="238"/>
      <c r="AA948" s="238"/>
      <c r="AB948" s="238"/>
      <c r="AC948" s="231">
        <v>0</v>
      </c>
    </row>
    <row r="949" spans="1:29" ht="15.75" thickBot="1" x14ac:dyDescent="0.3">
      <c r="A949" s="220" t="str">
        <f t="shared" si="14"/>
        <v>181086</v>
      </c>
      <c r="B949" s="239" t="s">
        <v>979</v>
      </c>
      <c r="C949" s="240" t="s">
        <v>2068</v>
      </c>
      <c r="D949" s="87" t="s">
        <v>4</v>
      </c>
      <c r="E949" s="234">
        <v>70947</v>
      </c>
      <c r="F949" s="233">
        <v>70436</v>
      </c>
      <c r="G949" s="233">
        <v>69925</v>
      </c>
      <c r="H949" s="233">
        <v>69414</v>
      </c>
      <c r="I949" s="233">
        <v>68903</v>
      </c>
      <c r="J949" s="233">
        <v>68392</v>
      </c>
      <c r="K949" s="233">
        <v>67881</v>
      </c>
      <c r="L949" s="233">
        <v>67370</v>
      </c>
      <c r="M949" s="233">
        <v>66859</v>
      </c>
      <c r="N949" s="233">
        <v>66348</v>
      </c>
      <c r="O949" s="233">
        <v>65837</v>
      </c>
      <c r="P949" s="233">
        <v>65326</v>
      </c>
      <c r="Q949" s="234">
        <v>64815</v>
      </c>
      <c r="R949" s="234">
        <v>64304</v>
      </c>
      <c r="S949" s="234">
        <v>63793</v>
      </c>
      <c r="T949" s="234">
        <v>63282</v>
      </c>
      <c r="U949" s="234">
        <v>62771</v>
      </c>
      <c r="V949" s="234">
        <v>62260</v>
      </c>
      <c r="W949" s="234">
        <v>61749</v>
      </c>
      <c r="X949" s="234">
        <v>61238</v>
      </c>
      <c r="Y949" s="234">
        <v>60727</v>
      </c>
      <c r="Z949" s="234"/>
      <c r="AA949" s="234"/>
      <c r="AB949" s="234"/>
      <c r="AC949" s="231">
        <v>60727</v>
      </c>
    </row>
    <row r="950" spans="1:29" ht="15.75" thickBot="1" x14ac:dyDescent="0.3">
      <c r="A950" s="220" t="str">
        <f t="shared" si="14"/>
        <v>181087</v>
      </c>
      <c r="B950" s="239" t="s">
        <v>980</v>
      </c>
      <c r="C950" s="240" t="s">
        <v>2069</v>
      </c>
      <c r="D950" s="87" t="s">
        <v>4</v>
      </c>
      <c r="E950" s="238">
        <v>36001</v>
      </c>
      <c r="F950" s="237">
        <v>35742</v>
      </c>
      <c r="G950" s="237">
        <v>35483</v>
      </c>
      <c r="H950" s="237">
        <v>35224</v>
      </c>
      <c r="I950" s="237">
        <v>34965</v>
      </c>
      <c r="J950" s="237">
        <v>34706</v>
      </c>
      <c r="K950" s="237">
        <v>34447</v>
      </c>
      <c r="L950" s="237">
        <v>34188</v>
      </c>
      <c r="M950" s="237">
        <v>33929</v>
      </c>
      <c r="N950" s="237">
        <v>33670</v>
      </c>
      <c r="O950" s="237">
        <v>33411</v>
      </c>
      <c r="P950" s="237">
        <v>33152</v>
      </c>
      <c r="Q950" s="238">
        <v>32893</v>
      </c>
      <c r="R950" s="238">
        <v>32634</v>
      </c>
      <c r="S950" s="238">
        <v>32375</v>
      </c>
      <c r="T950" s="238">
        <v>32116</v>
      </c>
      <c r="U950" s="238">
        <v>31857</v>
      </c>
      <c r="V950" s="238">
        <v>31598</v>
      </c>
      <c r="W950" s="238">
        <v>31339</v>
      </c>
      <c r="X950" s="238">
        <v>31080</v>
      </c>
      <c r="Y950" s="238">
        <v>30821</v>
      </c>
      <c r="Z950" s="238"/>
      <c r="AA950" s="238"/>
      <c r="AB950" s="238"/>
      <c r="AC950" s="231">
        <v>30821</v>
      </c>
    </row>
    <row r="951" spans="1:29" ht="15.75" thickBot="1" x14ac:dyDescent="0.3">
      <c r="A951" s="220" t="str">
        <f t="shared" si="14"/>
        <v>181088</v>
      </c>
      <c r="B951" s="239" t="s">
        <v>981</v>
      </c>
      <c r="C951" s="240" t="s">
        <v>2070</v>
      </c>
      <c r="D951" s="87" t="s">
        <v>4</v>
      </c>
      <c r="E951" s="234">
        <v>49138</v>
      </c>
      <c r="F951" s="233">
        <v>48516</v>
      </c>
      <c r="G951" s="233">
        <v>47894</v>
      </c>
      <c r="H951" s="233">
        <v>47272</v>
      </c>
      <c r="I951" s="233">
        <v>46650</v>
      </c>
      <c r="J951" s="233">
        <v>46028</v>
      </c>
      <c r="K951" s="233">
        <v>45406</v>
      </c>
      <c r="L951" s="233">
        <v>44784</v>
      </c>
      <c r="M951" s="233">
        <v>44162</v>
      </c>
      <c r="N951" s="233">
        <v>43540</v>
      </c>
      <c r="O951" s="233">
        <v>42918</v>
      </c>
      <c r="P951" s="233">
        <v>42296</v>
      </c>
      <c r="Q951" s="234">
        <v>41674</v>
      </c>
      <c r="R951" s="234">
        <v>41052</v>
      </c>
      <c r="S951" s="234">
        <v>40430</v>
      </c>
      <c r="T951" s="234">
        <v>39808</v>
      </c>
      <c r="U951" s="234">
        <v>39186</v>
      </c>
      <c r="V951" s="234">
        <v>38564</v>
      </c>
      <c r="W951" s="234">
        <v>37942</v>
      </c>
      <c r="X951" s="234">
        <v>37320</v>
      </c>
      <c r="Y951" s="234">
        <v>36698</v>
      </c>
      <c r="Z951" s="234"/>
      <c r="AA951" s="234"/>
      <c r="AB951" s="234"/>
      <c r="AC951" s="231">
        <v>36698</v>
      </c>
    </row>
    <row r="952" spans="1:29" ht="15.75" thickBot="1" x14ac:dyDescent="0.3">
      <c r="A952" s="220" t="str">
        <f t="shared" si="14"/>
        <v>181089</v>
      </c>
      <c r="B952" s="239" t="s">
        <v>3458</v>
      </c>
      <c r="C952" s="240" t="s">
        <v>3459</v>
      </c>
      <c r="D952" s="87"/>
      <c r="E952" s="238"/>
      <c r="F952" s="237"/>
      <c r="G952" s="237"/>
      <c r="H952" s="237"/>
      <c r="I952" s="237"/>
      <c r="J952" s="237"/>
      <c r="K952" s="237"/>
      <c r="L952" s="237"/>
      <c r="M952" s="237"/>
      <c r="N952" s="237"/>
      <c r="O952" s="237"/>
      <c r="P952" s="237"/>
      <c r="Q952" s="238"/>
      <c r="R952" s="238"/>
      <c r="S952" s="238"/>
      <c r="T952" s="238"/>
      <c r="U952" s="238"/>
      <c r="V952" s="238"/>
      <c r="W952" s="238"/>
      <c r="X952" s="238"/>
      <c r="Y952" s="238"/>
      <c r="Z952" s="238"/>
      <c r="AA952" s="238"/>
      <c r="AB952" s="238"/>
      <c r="AC952" s="231"/>
    </row>
    <row r="953" spans="1:29" ht="15.75" thickBot="1" x14ac:dyDescent="0.3">
      <c r="A953" s="220" t="str">
        <f t="shared" si="14"/>
        <v>181091</v>
      </c>
      <c r="B953" s="239" t="s">
        <v>3460</v>
      </c>
      <c r="C953" s="240" t="s">
        <v>3461</v>
      </c>
      <c r="D953" s="87"/>
      <c r="E953" s="234"/>
      <c r="F953" s="233"/>
      <c r="G953" s="233"/>
      <c r="H953" s="233"/>
      <c r="I953" s="233"/>
      <c r="J953" s="233"/>
      <c r="K953" s="233"/>
      <c r="L953" s="233"/>
      <c r="M953" s="233"/>
      <c r="N953" s="233"/>
      <c r="O953" s="233"/>
      <c r="P953" s="233"/>
      <c r="Q953" s="234"/>
      <c r="R953" s="234"/>
      <c r="S953" s="234"/>
      <c r="T953" s="234"/>
      <c r="U953" s="234"/>
      <c r="V953" s="234"/>
      <c r="W953" s="234"/>
      <c r="X953" s="234"/>
      <c r="Y953" s="234"/>
      <c r="Z953" s="234"/>
      <c r="AA953" s="234"/>
      <c r="AB953" s="234"/>
      <c r="AC953" s="231"/>
    </row>
    <row r="954" spans="1:29" ht="15.75" thickBot="1" x14ac:dyDescent="0.3">
      <c r="A954" s="220" t="str">
        <f t="shared" si="14"/>
        <v>181093</v>
      </c>
      <c r="B954" s="239" t="s">
        <v>3462</v>
      </c>
      <c r="C954" s="240" t="s">
        <v>3463</v>
      </c>
      <c r="D954" s="87"/>
      <c r="E954" s="238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8"/>
      <c r="R954" s="238"/>
      <c r="S954" s="238"/>
      <c r="T954" s="238"/>
      <c r="U954" s="238"/>
      <c r="V954" s="238"/>
      <c r="W954" s="238"/>
      <c r="X954" s="238"/>
      <c r="Y954" s="238"/>
      <c r="Z954" s="238"/>
      <c r="AA954" s="238"/>
      <c r="AB954" s="238"/>
      <c r="AC954" s="231"/>
    </row>
    <row r="955" spans="1:29" ht="15.75" thickBot="1" x14ac:dyDescent="0.3">
      <c r="A955" s="220" t="str">
        <f t="shared" si="14"/>
        <v>181094</v>
      </c>
      <c r="B955" s="239" t="s">
        <v>982</v>
      </c>
      <c r="C955" s="240" t="s">
        <v>2071</v>
      </c>
      <c r="D955" s="87" t="s">
        <v>4</v>
      </c>
      <c r="E955" s="234">
        <v>177935</v>
      </c>
      <c r="F955" s="233">
        <v>176849</v>
      </c>
      <c r="G955" s="233">
        <v>175763</v>
      </c>
      <c r="H955" s="233">
        <v>174677</v>
      </c>
      <c r="I955" s="233">
        <v>173591</v>
      </c>
      <c r="J955" s="233">
        <v>172505</v>
      </c>
      <c r="K955" s="233">
        <v>171419</v>
      </c>
      <c r="L955" s="233">
        <v>170333</v>
      </c>
      <c r="M955" s="233">
        <v>169247</v>
      </c>
      <c r="N955" s="233">
        <v>168161</v>
      </c>
      <c r="O955" s="233">
        <v>167075</v>
      </c>
      <c r="P955" s="233">
        <v>165989</v>
      </c>
      <c r="Q955" s="234">
        <v>164903</v>
      </c>
      <c r="R955" s="234">
        <v>163817</v>
      </c>
      <c r="S955" s="234">
        <v>162731</v>
      </c>
      <c r="T955" s="241">
        <v>161645</v>
      </c>
      <c r="U955" s="241">
        <v>160559</v>
      </c>
      <c r="V955" s="241">
        <v>159473</v>
      </c>
      <c r="W955" s="234">
        <v>158387</v>
      </c>
      <c r="X955" s="234">
        <v>157301</v>
      </c>
      <c r="Y955" s="234">
        <v>156215</v>
      </c>
      <c r="Z955" s="234"/>
      <c r="AA955" s="234"/>
      <c r="AB955" s="234"/>
      <c r="AC955" s="231">
        <v>156215</v>
      </c>
    </row>
    <row r="956" spans="1:29" ht="15.75" thickBot="1" x14ac:dyDescent="0.3">
      <c r="A956" s="220" t="str">
        <f t="shared" si="14"/>
        <v>181095</v>
      </c>
      <c r="B956" s="239" t="s">
        <v>983</v>
      </c>
      <c r="C956" s="240" t="s">
        <v>2072</v>
      </c>
      <c r="D956" s="87" t="s">
        <v>4</v>
      </c>
      <c r="E956" s="238">
        <v>167474</v>
      </c>
      <c r="F956" s="237">
        <v>166482</v>
      </c>
      <c r="G956" s="237">
        <v>165490</v>
      </c>
      <c r="H956" s="237">
        <v>164498</v>
      </c>
      <c r="I956" s="237">
        <v>163506</v>
      </c>
      <c r="J956" s="237">
        <v>162514</v>
      </c>
      <c r="K956" s="237">
        <v>161522</v>
      </c>
      <c r="L956" s="237">
        <v>160530</v>
      </c>
      <c r="M956" s="237">
        <v>159538</v>
      </c>
      <c r="N956" s="237">
        <v>158546</v>
      </c>
      <c r="O956" s="237">
        <v>157554</v>
      </c>
      <c r="P956" s="237">
        <v>156562</v>
      </c>
      <c r="Q956" s="238">
        <v>155570</v>
      </c>
      <c r="R956" s="238">
        <v>154578</v>
      </c>
      <c r="S956" s="238">
        <v>153586</v>
      </c>
      <c r="T956" s="238">
        <v>152594</v>
      </c>
      <c r="U956" s="238">
        <v>151602</v>
      </c>
      <c r="V956" s="238">
        <v>150610</v>
      </c>
      <c r="W956" s="238">
        <v>149618</v>
      </c>
      <c r="X956" s="238">
        <v>148626</v>
      </c>
      <c r="Y956" s="238">
        <v>147634</v>
      </c>
      <c r="Z956" s="238"/>
      <c r="AA956" s="238"/>
      <c r="AB956" s="238"/>
      <c r="AC956" s="231">
        <v>147634</v>
      </c>
    </row>
    <row r="957" spans="1:29" ht="15.75" thickBot="1" x14ac:dyDescent="0.3">
      <c r="A957" s="220" t="str">
        <f t="shared" si="14"/>
        <v>181097</v>
      </c>
      <c r="B957" s="239" t="s">
        <v>984</v>
      </c>
      <c r="C957" s="240" t="s">
        <v>2073</v>
      </c>
      <c r="D957" s="87" t="s">
        <v>4</v>
      </c>
      <c r="E957" s="238">
        <v>89976</v>
      </c>
      <c r="F957" s="237">
        <v>88416</v>
      </c>
      <c r="G957" s="237">
        <v>86856</v>
      </c>
      <c r="H957" s="237">
        <v>85296</v>
      </c>
      <c r="I957" s="237">
        <v>83736</v>
      </c>
      <c r="J957" s="237">
        <v>82176</v>
      </c>
      <c r="K957" s="237">
        <v>80616</v>
      </c>
      <c r="L957" s="237">
        <v>79056</v>
      </c>
      <c r="M957" s="237">
        <v>77496</v>
      </c>
      <c r="N957" s="237">
        <v>75936</v>
      </c>
      <c r="O957" s="237">
        <v>74376</v>
      </c>
      <c r="P957" s="237">
        <v>72816</v>
      </c>
      <c r="Q957" s="238">
        <v>71256</v>
      </c>
      <c r="R957" s="238">
        <v>69696</v>
      </c>
      <c r="S957" s="238">
        <v>68136</v>
      </c>
      <c r="T957" s="241">
        <v>66576</v>
      </c>
      <c r="U957" s="241">
        <v>65016</v>
      </c>
      <c r="V957" s="241">
        <v>63456</v>
      </c>
      <c r="W957" s="238">
        <v>61896</v>
      </c>
      <c r="X957" s="238">
        <v>60336</v>
      </c>
      <c r="Y957" s="238">
        <v>58776</v>
      </c>
      <c r="Z957" s="238"/>
      <c r="AA957" s="238"/>
      <c r="AB957" s="238"/>
      <c r="AC957" s="231">
        <v>58776</v>
      </c>
    </row>
    <row r="958" spans="1:29" ht="15.75" thickBot="1" x14ac:dyDescent="0.3">
      <c r="A958" s="220" t="str">
        <f t="shared" si="14"/>
        <v>181098</v>
      </c>
      <c r="B958" s="239" t="s">
        <v>3464</v>
      </c>
      <c r="C958" s="240" t="s">
        <v>3465</v>
      </c>
      <c r="D958" s="87"/>
      <c r="E958" s="234"/>
      <c r="F958" s="233"/>
      <c r="G958" s="233"/>
      <c r="H958" s="233"/>
      <c r="I958" s="233"/>
      <c r="J958" s="233"/>
      <c r="K958" s="233"/>
      <c r="L958" s="233"/>
      <c r="M958" s="233"/>
      <c r="N958" s="233"/>
      <c r="O958" s="233"/>
      <c r="P958" s="233"/>
      <c r="Q958" s="234"/>
      <c r="R958" s="234"/>
      <c r="S958" s="234"/>
      <c r="T958" s="238"/>
      <c r="U958" s="238"/>
      <c r="V958" s="238"/>
      <c r="W958" s="234"/>
      <c r="X958" s="234"/>
      <c r="Y958" s="234"/>
      <c r="Z958" s="234"/>
      <c r="AA958" s="234"/>
      <c r="AB958" s="234"/>
      <c r="AC958" s="231"/>
    </row>
    <row r="959" spans="1:29" ht="15.75" thickBot="1" x14ac:dyDescent="0.3">
      <c r="A959" s="220" t="str">
        <f t="shared" si="14"/>
        <v>181099</v>
      </c>
      <c r="B959" s="239" t="s">
        <v>3466</v>
      </c>
      <c r="C959" s="240" t="s">
        <v>3467</v>
      </c>
      <c r="D959" s="87"/>
      <c r="E959" s="238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8"/>
      <c r="R959" s="238"/>
      <c r="S959" s="238"/>
      <c r="T959" s="234"/>
      <c r="U959" s="234"/>
      <c r="V959" s="234"/>
      <c r="W959" s="238"/>
      <c r="X959" s="238"/>
      <c r="Y959" s="238"/>
      <c r="Z959" s="238"/>
      <c r="AA959" s="238"/>
      <c r="AB959" s="238"/>
      <c r="AC959" s="231"/>
    </row>
    <row r="960" spans="1:29" ht="15.75" thickBot="1" x14ac:dyDescent="0.3">
      <c r="A960" s="220" t="str">
        <f t="shared" si="14"/>
        <v>181100</v>
      </c>
      <c r="B960" s="239" t="s">
        <v>985</v>
      </c>
      <c r="C960" s="240" t="s">
        <v>2074</v>
      </c>
      <c r="D960" s="87" t="s">
        <v>4</v>
      </c>
      <c r="E960" s="234">
        <v>53317</v>
      </c>
      <c r="F960" s="233">
        <v>53046</v>
      </c>
      <c r="G960" s="233">
        <v>52775</v>
      </c>
      <c r="H960" s="233">
        <v>52504</v>
      </c>
      <c r="I960" s="233">
        <v>52233</v>
      </c>
      <c r="J960" s="233">
        <v>51962</v>
      </c>
      <c r="K960" s="233">
        <v>51691</v>
      </c>
      <c r="L960" s="233">
        <v>51420</v>
      </c>
      <c r="M960" s="233">
        <v>51149</v>
      </c>
      <c r="N960" s="233">
        <v>50878</v>
      </c>
      <c r="O960" s="233">
        <v>50607</v>
      </c>
      <c r="P960" s="233">
        <v>50336</v>
      </c>
      <c r="Q960" s="234">
        <v>50065</v>
      </c>
      <c r="R960" s="234">
        <v>49794</v>
      </c>
      <c r="S960" s="234">
        <v>49523</v>
      </c>
      <c r="T960" s="238">
        <v>49252</v>
      </c>
      <c r="U960" s="238">
        <v>48981</v>
      </c>
      <c r="V960" s="238">
        <v>48710</v>
      </c>
      <c r="W960" s="234">
        <v>48439</v>
      </c>
      <c r="X960" s="234">
        <v>48168</v>
      </c>
      <c r="Y960" s="234">
        <v>47897</v>
      </c>
      <c r="Z960" s="234"/>
      <c r="AA960" s="234"/>
      <c r="AB960" s="234"/>
      <c r="AC960" s="231">
        <v>47897</v>
      </c>
    </row>
    <row r="961" spans="1:29" ht="15.75" thickBot="1" x14ac:dyDescent="0.3">
      <c r="A961" s="220" t="str">
        <f t="shared" si="14"/>
        <v>181101</v>
      </c>
      <c r="B961" s="239" t="s">
        <v>3468</v>
      </c>
      <c r="C961" s="240" t="s">
        <v>3469</v>
      </c>
      <c r="D961" s="87"/>
      <c r="E961" s="234"/>
      <c r="F961" s="233"/>
      <c r="G961" s="233"/>
      <c r="H961" s="233"/>
      <c r="I961" s="233"/>
      <c r="J961" s="233"/>
      <c r="K961" s="233"/>
      <c r="L961" s="233"/>
      <c r="M961" s="233"/>
      <c r="N961" s="233"/>
      <c r="O961" s="233"/>
      <c r="P961" s="233"/>
      <c r="Q961" s="234"/>
      <c r="R961" s="234"/>
      <c r="S961" s="234"/>
      <c r="T961" s="234"/>
      <c r="U961" s="234"/>
      <c r="V961" s="234"/>
      <c r="W961" s="234"/>
      <c r="X961" s="234"/>
      <c r="Y961" s="234"/>
      <c r="Z961" s="234"/>
      <c r="AA961" s="234"/>
      <c r="AB961" s="234"/>
      <c r="AC961" s="231"/>
    </row>
    <row r="962" spans="1:29" ht="15.75" thickBot="1" x14ac:dyDescent="0.3">
      <c r="A962" s="220" t="str">
        <f t="shared" si="14"/>
        <v>181102</v>
      </c>
      <c r="B962" s="239" t="s">
        <v>986</v>
      </c>
      <c r="C962" s="240" t="s">
        <v>2075</v>
      </c>
      <c r="D962" s="87" t="s">
        <v>4</v>
      </c>
      <c r="E962" s="238">
        <v>1089062</v>
      </c>
      <c r="F962" s="237">
        <v>998554</v>
      </c>
      <c r="G962" s="237">
        <v>908046</v>
      </c>
      <c r="H962" s="237">
        <v>817538</v>
      </c>
      <c r="I962" s="237">
        <v>727030</v>
      </c>
      <c r="J962" s="237">
        <v>636522</v>
      </c>
      <c r="K962" s="237">
        <v>546014</v>
      </c>
      <c r="L962" s="237">
        <v>455506</v>
      </c>
      <c r="M962" s="237">
        <v>364998</v>
      </c>
      <c r="N962" s="237">
        <v>274490</v>
      </c>
      <c r="O962" s="237">
        <v>183982</v>
      </c>
      <c r="P962" s="237">
        <v>93474</v>
      </c>
      <c r="Q962" s="238">
        <v>2966</v>
      </c>
      <c r="R962" s="238">
        <v>0</v>
      </c>
      <c r="S962" s="238">
        <v>0</v>
      </c>
      <c r="T962" s="238">
        <v>0</v>
      </c>
      <c r="U962" s="238">
        <v>0</v>
      </c>
      <c r="V962" s="238">
        <v>0</v>
      </c>
      <c r="W962" s="238">
        <v>0</v>
      </c>
      <c r="X962" s="238">
        <v>0</v>
      </c>
      <c r="Y962" s="238">
        <v>0</v>
      </c>
      <c r="Z962" s="238"/>
      <c r="AA962" s="238"/>
      <c r="AB962" s="238"/>
      <c r="AC962" s="231">
        <v>0</v>
      </c>
    </row>
    <row r="963" spans="1:29" ht="15.75" thickBot="1" x14ac:dyDescent="0.3">
      <c r="A963" s="220" t="str">
        <f t="shared" si="14"/>
        <v>181103</v>
      </c>
      <c r="B963" s="239" t="s">
        <v>3470</v>
      </c>
      <c r="C963" s="240" t="s">
        <v>3471</v>
      </c>
      <c r="D963" s="87"/>
      <c r="E963" s="234"/>
      <c r="F963" s="233"/>
      <c r="G963" s="233"/>
      <c r="H963" s="233"/>
      <c r="I963" s="233"/>
      <c r="J963" s="233"/>
      <c r="K963" s="233"/>
      <c r="L963" s="233"/>
      <c r="M963" s="233"/>
      <c r="N963" s="233"/>
      <c r="O963" s="233"/>
      <c r="P963" s="233"/>
      <c r="Q963" s="234"/>
      <c r="R963" s="234"/>
      <c r="S963" s="234"/>
      <c r="T963" s="234"/>
      <c r="U963" s="234"/>
      <c r="V963" s="234"/>
      <c r="W963" s="234"/>
      <c r="X963" s="234"/>
      <c r="Y963" s="234"/>
      <c r="Z963" s="234"/>
      <c r="AA963" s="234"/>
      <c r="AB963" s="234"/>
      <c r="AC963" s="231"/>
    </row>
    <row r="964" spans="1:29" ht="15.75" thickBot="1" x14ac:dyDescent="0.3">
      <c r="A964" s="220" t="str">
        <f t="shared" si="14"/>
        <v>181104</v>
      </c>
      <c r="B964" s="239" t="s">
        <v>987</v>
      </c>
      <c r="C964" s="240" t="s">
        <v>2076</v>
      </c>
      <c r="D964" s="87" t="s">
        <v>4</v>
      </c>
      <c r="E964" s="238">
        <v>156668</v>
      </c>
      <c r="F964" s="237">
        <v>151693</v>
      </c>
      <c r="G964" s="237">
        <v>146718</v>
      </c>
      <c r="H964" s="237">
        <v>141743</v>
      </c>
      <c r="I964" s="237">
        <v>136768</v>
      </c>
      <c r="J964" s="237">
        <v>131793</v>
      </c>
      <c r="K964" s="237">
        <v>126818</v>
      </c>
      <c r="L964" s="237">
        <v>121843</v>
      </c>
      <c r="M964" s="237">
        <v>116868</v>
      </c>
      <c r="N964" s="237">
        <v>111893</v>
      </c>
      <c r="O964" s="237">
        <v>106918</v>
      </c>
      <c r="P964" s="237">
        <v>101943</v>
      </c>
      <c r="Q964" s="238">
        <v>96968</v>
      </c>
      <c r="R964" s="238">
        <v>91993</v>
      </c>
      <c r="S964" s="238">
        <v>87018</v>
      </c>
      <c r="T964" s="238">
        <v>82043</v>
      </c>
      <c r="U964" s="238">
        <v>77068</v>
      </c>
      <c r="V964" s="238">
        <v>72093</v>
      </c>
      <c r="W964" s="238">
        <v>67118</v>
      </c>
      <c r="X964" s="238">
        <v>62143</v>
      </c>
      <c r="Y964" s="238">
        <v>57168</v>
      </c>
      <c r="Z964" s="238"/>
      <c r="AA964" s="238"/>
      <c r="AB964" s="238"/>
      <c r="AC964" s="231">
        <v>57168</v>
      </c>
    </row>
    <row r="965" spans="1:29" ht="15.75" thickBot="1" x14ac:dyDescent="0.3">
      <c r="A965" s="220" t="str">
        <f t="shared" si="14"/>
        <v>181105</v>
      </c>
      <c r="B965" s="239" t="s">
        <v>988</v>
      </c>
      <c r="C965" s="240" t="s">
        <v>2077</v>
      </c>
      <c r="D965" s="87" t="s">
        <v>4</v>
      </c>
      <c r="E965" s="234">
        <v>423794.5</v>
      </c>
      <c r="F965" s="233">
        <v>422307.5</v>
      </c>
      <c r="G965" s="233">
        <v>420820.5</v>
      </c>
      <c r="H965" s="233">
        <v>419333.5</v>
      </c>
      <c r="I965" s="233">
        <v>417846.5</v>
      </c>
      <c r="J965" s="233">
        <v>416359.5</v>
      </c>
      <c r="K965" s="233">
        <v>414872.5</v>
      </c>
      <c r="L965" s="233">
        <v>413385.5</v>
      </c>
      <c r="M965" s="233">
        <v>411898.5</v>
      </c>
      <c r="N965" s="233">
        <v>410411.5</v>
      </c>
      <c r="O965" s="233">
        <v>408924.5</v>
      </c>
      <c r="P965" s="233">
        <v>407437.5</v>
      </c>
      <c r="Q965" s="234">
        <v>405950.5</v>
      </c>
      <c r="R965" s="234">
        <v>404463.5</v>
      </c>
      <c r="S965" s="234">
        <v>402976.5</v>
      </c>
      <c r="T965" s="234">
        <v>401489.5</v>
      </c>
      <c r="U965" s="234">
        <v>400002.5</v>
      </c>
      <c r="V965" s="234">
        <v>398515.5</v>
      </c>
      <c r="W965" s="234">
        <v>397028.5</v>
      </c>
      <c r="X965" s="234">
        <v>395541.5</v>
      </c>
      <c r="Y965" s="234">
        <v>394054.5</v>
      </c>
      <c r="Z965" s="234"/>
      <c r="AA965" s="234"/>
      <c r="AB965" s="234"/>
      <c r="AC965" s="231">
        <v>394054.5</v>
      </c>
    </row>
    <row r="966" spans="1:29" ht="15.75" thickBot="1" x14ac:dyDescent="0.3">
      <c r="A966" s="220" t="str">
        <f t="shared" si="14"/>
        <v>181106</v>
      </c>
      <c r="B966" s="239" t="s">
        <v>989</v>
      </c>
      <c r="C966" s="240" t="s">
        <v>2078</v>
      </c>
      <c r="D966" s="87" t="s">
        <v>4</v>
      </c>
      <c r="E966" s="238">
        <v>290391.74</v>
      </c>
      <c r="F966" s="237">
        <v>285075.74</v>
      </c>
      <c r="G966" s="237">
        <v>279759.74</v>
      </c>
      <c r="H966" s="237">
        <v>274443.74</v>
      </c>
      <c r="I966" s="237">
        <v>269127.74</v>
      </c>
      <c r="J966" s="237">
        <v>263811.74</v>
      </c>
      <c r="K966" s="237">
        <v>258495.74</v>
      </c>
      <c r="L966" s="237">
        <v>253179.74</v>
      </c>
      <c r="M966" s="237">
        <v>247863.74</v>
      </c>
      <c r="N966" s="237">
        <v>242547.74</v>
      </c>
      <c r="O966" s="237">
        <v>237231.74</v>
      </c>
      <c r="P966" s="237">
        <v>231915.74</v>
      </c>
      <c r="Q966" s="238">
        <v>226599.74</v>
      </c>
      <c r="R966" s="238">
        <v>221283.74</v>
      </c>
      <c r="S966" s="238">
        <v>215967.74</v>
      </c>
      <c r="T966" s="238">
        <v>210651.74</v>
      </c>
      <c r="U966" s="238">
        <v>205335.74</v>
      </c>
      <c r="V966" s="238">
        <v>200019.74</v>
      </c>
      <c r="W966" s="238">
        <v>194703.74</v>
      </c>
      <c r="X966" s="238">
        <v>189387.74</v>
      </c>
      <c r="Y966" s="238">
        <v>184071.74</v>
      </c>
      <c r="Z966" s="238"/>
      <c r="AA966" s="238"/>
      <c r="AB966" s="238"/>
      <c r="AC966" s="231">
        <v>184071.74</v>
      </c>
    </row>
    <row r="967" spans="1:29" ht="15.75" thickBot="1" x14ac:dyDescent="0.3">
      <c r="A967" s="220" t="str">
        <f t="shared" si="14"/>
        <v>181107</v>
      </c>
      <c r="B967" s="239" t="s">
        <v>990</v>
      </c>
      <c r="C967" s="240" t="s">
        <v>2079</v>
      </c>
      <c r="D967" s="87" t="s">
        <v>4</v>
      </c>
      <c r="E967" s="234">
        <v>0</v>
      </c>
      <c r="F967" s="233">
        <v>0</v>
      </c>
      <c r="G967" s="233">
        <v>0</v>
      </c>
      <c r="H967" s="233">
        <v>0</v>
      </c>
      <c r="I967" s="233">
        <v>0</v>
      </c>
      <c r="J967" s="233">
        <v>0</v>
      </c>
      <c r="K967" s="233">
        <v>0</v>
      </c>
      <c r="L967" s="233">
        <v>0</v>
      </c>
      <c r="M967" s="233">
        <v>0</v>
      </c>
      <c r="N967" s="233">
        <v>0</v>
      </c>
      <c r="O967" s="233">
        <v>0</v>
      </c>
      <c r="P967" s="233">
        <v>0</v>
      </c>
      <c r="Q967" s="234">
        <v>0</v>
      </c>
      <c r="R967" s="234">
        <v>0</v>
      </c>
      <c r="S967" s="234">
        <v>0</v>
      </c>
      <c r="T967" s="234">
        <v>0</v>
      </c>
      <c r="U967" s="234">
        <v>0</v>
      </c>
      <c r="V967" s="234">
        <v>0</v>
      </c>
      <c r="W967" s="234">
        <v>0</v>
      </c>
      <c r="X967" s="234">
        <v>0</v>
      </c>
      <c r="Y967" s="234">
        <v>0</v>
      </c>
      <c r="Z967" s="234"/>
      <c r="AA967" s="234"/>
      <c r="AB967" s="234"/>
      <c r="AC967" s="231">
        <v>0</v>
      </c>
    </row>
    <row r="968" spans="1:29" ht="15.75" thickBot="1" x14ac:dyDescent="0.3">
      <c r="A968" s="220" t="str">
        <f t="shared" si="14"/>
        <v>181108</v>
      </c>
      <c r="B968" s="239" t="s">
        <v>993</v>
      </c>
      <c r="C968" s="240" t="s">
        <v>3472</v>
      </c>
      <c r="D968" s="87"/>
      <c r="E968" s="238"/>
      <c r="F968" s="237"/>
      <c r="G968" s="237"/>
      <c r="H968" s="237"/>
      <c r="I968" s="237"/>
      <c r="J968" s="237"/>
      <c r="K968" s="237"/>
      <c r="L968" s="237"/>
      <c r="M968" s="237"/>
      <c r="N968" s="237"/>
      <c r="O968" s="237"/>
      <c r="P968" s="237"/>
      <c r="Q968" s="238"/>
      <c r="R968" s="238"/>
      <c r="S968" s="238"/>
      <c r="T968" s="238"/>
      <c r="U968" s="238"/>
      <c r="V968" s="238"/>
      <c r="W968" s="238"/>
      <c r="X968" s="238"/>
      <c r="Y968" s="238"/>
      <c r="Z968" s="238"/>
      <c r="AA968" s="238"/>
      <c r="AB968" s="238"/>
      <c r="AC968" s="231"/>
    </row>
    <row r="969" spans="1:29" ht="15.75" thickBot="1" x14ac:dyDescent="0.3">
      <c r="A969" s="220" t="str">
        <f t="shared" si="14"/>
        <v>181109</v>
      </c>
      <c r="B969" s="239" t="s">
        <v>991</v>
      </c>
      <c r="C969" s="240" t="s">
        <v>2080</v>
      </c>
      <c r="D969" s="87" t="s">
        <v>4</v>
      </c>
      <c r="E969" s="234">
        <v>564126.71</v>
      </c>
      <c r="F969" s="233">
        <v>562438.71</v>
      </c>
      <c r="G969" s="233">
        <v>560750.71</v>
      </c>
      <c r="H969" s="233">
        <v>559062.71</v>
      </c>
      <c r="I969" s="233">
        <v>557374.71</v>
      </c>
      <c r="J969" s="233">
        <v>555686.71</v>
      </c>
      <c r="K969" s="233">
        <v>554006.71</v>
      </c>
      <c r="L969" s="233">
        <v>552310.71</v>
      </c>
      <c r="M969" s="233">
        <v>550622.71</v>
      </c>
      <c r="N969" s="233">
        <v>548934.71</v>
      </c>
      <c r="O969" s="233">
        <v>547246.71</v>
      </c>
      <c r="P969" s="233">
        <v>545558.71</v>
      </c>
      <c r="Q969" s="234">
        <v>543870.71</v>
      </c>
      <c r="R969" s="234">
        <v>542182.71</v>
      </c>
      <c r="S969" s="234">
        <v>541558.71</v>
      </c>
      <c r="T969" s="234">
        <v>539870.71</v>
      </c>
      <c r="U969" s="234">
        <v>538182.71</v>
      </c>
      <c r="V969" s="234">
        <v>536494.71</v>
      </c>
      <c r="W969" s="234">
        <v>534806.71</v>
      </c>
      <c r="X969" s="234">
        <v>533118.71</v>
      </c>
      <c r="Y969" s="234">
        <v>531430.71</v>
      </c>
      <c r="Z969" s="234"/>
      <c r="AA969" s="234"/>
      <c r="AB969" s="234"/>
      <c r="AC969" s="231">
        <v>531430.71</v>
      </c>
    </row>
    <row r="970" spans="1:29" ht="15.75" thickBot="1" x14ac:dyDescent="0.3">
      <c r="A970" s="220" t="str">
        <f t="shared" si="14"/>
        <v>181110</v>
      </c>
      <c r="B970" s="239" t="s">
        <v>992</v>
      </c>
      <c r="C970" s="240" t="s">
        <v>2081</v>
      </c>
      <c r="D970" s="87" t="s">
        <v>4</v>
      </c>
      <c r="E970" s="238">
        <v>267517.59000000003</v>
      </c>
      <c r="F970" s="237">
        <v>264930.59000000003</v>
      </c>
      <c r="G970" s="237">
        <v>262343.59000000003</v>
      </c>
      <c r="H970" s="237">
        <v>259756.59</v>
      </c>
      <c r="I970" s="237">
        <v>257169.59</v>
      </c>
      <c r="J970" s="237">
        <v>254582.59</v>
      </c>
      <c r="K970" s="237">
        <v>251995.59</v>
      </c>
      <c r="L970" s="237">
        <v>249408.59</v>
      </c>
      <c r="M970" s="237">
        <v>246821.59</v>
      </c>
      <c r="N970" s="237">
        <v>244234.59</v>
      </c>
      <c r="O970" s="237">
        <v>241647.59</v>
      </c>
      <c r="P970" s="237">
        <v>239060.59</v>
      </c>
      <c r="Q970" s="238">
        <v>236473.59</v>
      </c>
      <c r="R970" s="238">
        <v>233886.59</v>
      </c>
      <c r="S970" s="238">
        <v>231299.59</v>
      </c>
      <c r="T970" s="238">
        <v>228712.59</v>
      </c>
      <c r="U970" s="238">
        <v>226125.59</v>
      </c>
      <c r="V970" s="238">
        <v>223538.59</v>
      </c>
      <c r="W970" s="238">
        <v>220951.59</v>
      </c>
      <c r="X970" s="238">
        <v>218364.59</v>
      </c>
      <c r="Y970" s="238">
        <v>215777.59</v>
      </c>
      <c r="Z970" s="238"/>
      <c r="AA970" s="238"/>
      <c r="AB970" s="238"/>
      <c r="AC970" s="231">
        <v>215777.59</v>
      </c>
    </row>
    <row r="971" spans="1:29" ht="15.75" thickBot="1" x14ac:dyDescent="0.3">
      <c r="A971" s="220" t="str">
        <f t="shared" si="14"/>
        <v>181111</v>
      </c>
      <c r="B971" s="239" t="s">
        <v>993</v>
      </c>
      <c r="C971" s="240" t="s">
        <v>2082</v>
      </c>
      <c r="D971" s="87" t="s">
        <v>4</v>
      </c>
      <c r="E971" s="234">
        <v>397695.73</v>
      </c>
      <c r="F971" s="233">
        <v>393470.73</v>
      </c>
      <c r="G971" s="233">
        <v>389245.73</v>
      </c>
      <c r="H971" s="233">
        <v>385020.73</v>
      </c>
      <c r="I971" s="233">
        <v>380795.73</v>
      </c>
      <c r="J971" s="233">
        <v>376570.73</v>
      </c>
      <c r="K971" s="233">
        <v>372345.73</v>
      </c>
      <c r="L971" s="233">
        <v>368120.73</v>
      </c>
      <c r="M971" s="233">
        <v>363895.73</v>
      </c>
      <c r="N971" s="233">
        <v>359670.73</v>
      </c>
      <c r="O971" s="233">
        <v>355445.73</v>
      </c>
      <c r="P971" s="233">
        <v>351220.73</v>
      </c>
      <c r="Q971" s="234">
        <v>346995.73</v>
      </c>
      <c r="R971" s="234">
        <v>342770.73</v>
      </c>
      <c r="S971" s="234">
        <v>338545.73</v>
      </c>
      <c r="T971" s="234">
        <v>334320.73</v>
      </c>
      <c r="U971" s="234">
        <v>330095.73</v>
      </c>
      <c r="V971" s="234">
        <v>325870.73</v>
      </c>
      <c r="W971" s="234">
        <v>321645.73</v>
      </c>
      <c r="X971" s="234">
        <v>317420.73</v>
      </c>
      <c r="Y971" s="234">
        <v>313195.73</v>
      </c>
      <c r="Z971" s="234"/>
      <c r="AA971" s="234"/>
      <c r="AB971" s="234"/>
      <c r="AC971" s="231">
        <v>313195.73</v>
      </c>
    </row>
    <row r="972" spans="1:29" ht="15.75" thickBot="1" x14ac:dyDescent="0.3">
      <c r="A972" s="220" t="str">
        <f t="shared" si="14"/>
        <v>181112</v>
      </c>
      <c r="B972" s="239" t="s">
        <v>994</v>
      </c>
      <c r="C972" s="240" t="s">
        <v>2083</v>
      </c>
      <c r="D972" s="87" t="s">
        <v>4</v>
      </c>
      <c r="E972" s="238">
        <v>889226.3</v>
      </c>
      <c r="F972" s="237">
        <v>886637.3</v>
      </c>
      <c r="G972" s="237">
        <v>884048.3</v>
      </c>
      <c r="H972" s="237">
        <v>881459.3</v>
      </c>
      <c r="I972" s="237">
        <v>878870.3</v>
      </c>
      <c r="J972" s="237">
        <v>876281.3</v>
      </c>
      <c r="K972" s="237">
        <v>873692.3</v>
      </c>
      <c r="L972" s="237">
        <v>871103.3</v>
      </c>
      <c r="M972" s="237">
        <v>868514.3</v>
      </c>
      <c r="N972" s="237">
        <v>865925.3</v>
      </c>
      <c r="O972" s="237">
        <v>863336.3</v>
      </c>
      <c r="P972" s="237">
        <v>860747.3</v>
      </c>
      <c r="Q972" s="238">
        <v>858158.3</v>
      </c>
      <c r="R972" s="238">
        <v>855569.3</v>
      </c>
      <c r="S972" s="238">
        <v>852980.3</v>
      </c>
      <c r="T972" s="238">
        <v>850391.3</v>
      </c>
      <c r="U972" s="238">
        <v>847802.3</v>
      </c>
      <c r="V972" s="238">
        <v>845213.3</v>
      </c>
      <c r="W972" s="238">
        <v>842624.3</v>
      </c>
      <c r="X972" s="238">
        <v>840035.3</v>
      </c>
      <c r="Y972" s="238">
        <v>837446.3</v>
      </c>
      <c r="Z972" s="238"/>
      <c r="AA972" s="238"/>
      <c r="AB972" s="238"/>
      <c r="AC972" s="231">
        <v>837446.3</v>
      </c>
    </row>
    <row r="973" spans="1:29" ht="15.75" thickBot="1" x14ac:dyDescent="0.3">
      <c r="A973" s="220" t="str">
        <f t="shared" si="14"/>
        <v>181113</v>
      </c>
      <c r="B973" s="239" t="s">
        <v>2084</v>
      </c>
      <c r="C973" s="240" t="s">
        <v>2085</v>
      </c>
      <c r="D973" s="87" t="s">
        <v>4</v>
      </c>
      <c r="E973" s="234">
        <v>308997.69</v>
      </c>
      <c r="F973" s="233">
        <v>308128.69</v>
      </c>
      <c r="G973" s="233">
        <v>307259.69</v>
      </c>
      <c r="H973" s="233">
        <v>306390.69</v>
      </c>
      <c r="I973" s="233">
        <v>305521.69</v>
      </c>
      <c r="J973" s="233">
        <v>304652.69</v>
      </c>
      <c r="K973" s="233">
        <v>303783.69</v>
      </c>
      <c r="L973" s="233">
        <v>302914.69</v>
      </c>
      <c r="M973" s="233">
        <v>302045.69</v>
      </c>
      <c r="N973" s="233">
        <v>301176.69</v>
      </c>
      <c r="O973" s="233">
        <v>300307.69</v>
      </c>
      <c r="P973" s="233">
        <v>299438.69</v>
      </c>
      <c r="Q973" s="234">
        <v>298569.69</v>
      </c>
      <c r="R973" s="234">
        <v>297700.69</v>
      </c>
      <c r="S973" s="234">
        <v>296831.69</v>
      </c>
      <c r="T973" s="241">
        <v>295962.69</v>
      </c>
      <c r="U973" s="241">
        <v>295093.69</v>
      </c>
      <c r="V973" s="241">
        <v>294224.69</v>
      </c>
      <c r="W973" s="234">
        <v>293355.69</v>
      </c>
      <c r="X973" s="234">
        <v>292486.69</v>
      </c>
      <c r="Y973" s="234">
        <v>291617.69</v>
      </c>
      <c r="Z973" s="234"/>
      <c r="AA973" s="234"/>
      <c r="AB973" s="234"/>
      <c r="AC973" s="231">
        <v>291617.69</v>
      </c>
    </row>
    <row r="974" spans="1:29" ht="15.75" thickBot="1" x14ac:dyDescent="0.3">
      <c r="A974" s="220" t="str">
        <f t="shared" si="14"/>
        <v>181114</v>
      </c>
      <c r="B974" s="239" t="s">
        <v>2850</v>
      </c>
      <c r="C974" s="240" t="s">
        <v>2851</v>
      </c>
      <c r="D974" s="87" t="s">
        <v>4</v>
      </c>
      <c r="E974" s="238"/>
      <c r="F974" s="237"/>
      <c r="G974" s="237"/>
      <c r="H974" s="237">
        <v>0</v>
      </c>
      <c r="I974" s="237">
        <v>0</v>
      </c>
      <c r="J974" s="237">
        <v>1045911.53</v>
      </c>
      <c r="K974" s="237">
        <v>1086371.69</v>
      </c>
      <c r="L974" s="237">
        <v>1083706.71</v>
      </c>
      <c r="M974" s="237">
        <v>1080435.17</v>
      </c>
      <c r="N974" s="237">
        <v>1077404.17</v>
      </c>
      <c r="O974" s="237">
        <v>1074952.82</v>
      </c>
      <c r="P974" s="237">
        <v>1071721.58</v>
      </c>
      <c r="Q974" s="238">
        <v>1068689.6399999999</v>
      </c>
      <c r="R974" s="238">
        <v>1065657.7</v>
      </c>
      <c r="S974" s="238">
        <v>1063036.55</v>
      </c>
      <c r="T974" s="238">
        <v>1060003.6100000001</v>
      </c>
      <c r="U974" s="238">
        <v>1056970.67</v>
      </c>
      <c r="V974" s="238">
        <v>1053937.73</v>
      </c>
      <c r="W974" s="238">
        <v>1050904.79</v>
      </c>
      <c r="X974" s="238">
        <v>1047871.85</v>
      </c>
      <c r="Y974" s="238">
        <v>1044838.91</v>
      </c>
      <c r="Z974" s="238"/>
      <c r="AA974" s="238"/>
      <c r="AB974" s="238"/>
      <c r="AC974" s="231">
        <v>1044838.91</v>
      </c>
    </row>
    <row r="975" spans="1:29" ht="15.75" thickBot="1" x14ac:dyDescent="0.3">
      <c r="A975" s="220" t="str">
        <f t="shared" ref="A975:A1038" si="15">RIGHT(C975,6)</f>
        <v>181115</v>
      </c>
      <c r="B975" s="239" t="s">
        <v>2852</v>
      </c>
      <c r="C975" s="240" t="s">
        <v>2853</v>
      </c>
      <c r="D975" s="87" t="s">
        <v>4</v>
      </c>
      <c r="E975" s="238"/>
      <c r="F975" s="237"/>
      <c r="G975" s="237"/>
      <c r="H975" s="237">
        <v>0</v>
      </c>
      <c r="I975" s="237">
        <v>0</v>
      </c>
      <c r="J975" s="237">
        <v>542780.43999999994</v>
      </c>
      <c r="K975" s="237">
        <v>561402.99</v>
      </c>
      <c r="L975" s="237">
        <v>556630.18000000005</v>
      </c>
      <c r="M975" s="237">
        <v>551892.18000000005</v>
      </c>
      <c r="N975" s="237">
        <v>547154.18000000005</v>
      </c>
      <c r="O975" s="237">
        <v>542416.18000000005</v>
      </c>
      <c r="P975" s="237">
        <v>537887.63</v>
      </c>
      <c r="Q975" s="238">
        <v>533147.78</v>
      </c>
      <c r="R975" s="238">
        <v>528407.93000000005</v>
      </c>
      <c r="S975" s="238">
        <v>523896.29</v>
      </c>
      <c r="T975" s="241">
        <v>519151.44</v>
      </c>
      <c r="U975" s="241">
        <v>514406.59</v>
      </c>
      <c r="V975" s="241">
        <v>509661.74</v>
      </c>
      <c r="W975" s="238">
        <v>504916.89</v>
      </c>
      <c r="X975" s="238">
        <v>500172.04</v>
      </c>
      <c r="Y975" s="238">
        <v>495427.19</v>
      </c>
      <c r="Z975" s="238"/>
      <c r="AA975" s="238"/>
      <c r="AB975" s="238"/>
      <c r="AC975" s="231">
        <v>495427.19</v>
      </c>
    </row>
    <row r="976" spans="1:29" ht="15.75" thickBot="1" x14ac:dyDescent="0.3">
      <c r="A976" s="220" t="str">
        <f t="shared" si="15"/>
        <v>181116</v>
      </c>
      <c r="B976" s="239" t="s">
        <v>3473</v>
      </c>
      <c r="C976" s="240" t="s">
        <v>3474</v>
      </c>
      <c r="D976" s="87"/>
      <c r="E976" s="234"/>
      <c r="F976" s="233"/>
      <c r="G976" s="233"/>
      <c r="H976" s="233"/>
      <c r="I976" s="233"/>
      <c r="J976" s="233"/>
      <c r="K976" s="233"/>
      <c r="L976" s="233"/>
      <c r="M976" s="233"/>
      <c r="N976" s="233"/>
      <c r="O976" s="233"/>
      <c r="P976" s="233"/>
      <c r="Q976" s="234">
        <v>0</v>
      </c>
      <c r="R976" s="234">
        <v>0</v>
      </c>
      <c r="S976" s="234">
        <v>2212688.92</v>
      </c>
      <c r="T976" s="238">
        <v>2410850.14</v>
      </c>
      <c r="U976" s="238">
        <v>2404611.14</v>
      </c>
      <c r="V976" s="238">
        <v>2405178.14</v>
      </c>
      <c r="W976" s="234">
        <v>2393627.14</v>
      </c>
      <c r="X976" s="234">
        <v>2386893.14</v>
      </c>
      <c r="Y976" s="234">
        <v>2388450.14</v>
      </c>
      <c r="Z976" s="234"/>
      <c r="AA976" s="234"/>
      <c r="AB976" s="234"/>
      <c r="AC976" s="231">
        <v>2388450.14</v>
      </c>
    </row>
    <row r="977" spans="1:29" ht="15.75" thickBot="1" x14ac:dyDescent="0.3">
      <c r="A977" s="220" t="str">
        <f t="shared" si="15"/>
        <v>181996</v>
      </c>
      <c r="B977" s="239" t="s">
        <v>995</v>
      </c>
      <c r="C977" s="240" t="s">
        <v>2086</v>
      </c>
      <c r="D977" s="87" t="s">
        <v>4</v>
      </c>
      <c r="E977" s="238">
        <v>19475.48</v>
      </c>
      <c r="F977" s="237">
        <v>19475.48</v>
      </c>
      <c r="G977" s="237">
        <v>19475.48</v>
      </c>
      <c r="H977" s="237">
        <v>19475.48</v>
      </c>
      <c r="I977" s="237">
        <v>19475.48</v>
      </c>
      <c r="J977" s="237">
        <v>9560.69</v>
      </c>
      <c r="K977" s="237">
        <v>9560.69</v>
      </c>
      <c r="L977" s="237">
        <v>9560.69</v>
      </c>
      <c r="M977" s="237">
        <v>9560.69</v>
      </c>
      <c r="N977" s="237">
        <v>9560.69</v>
      </c>
      <c r="O977" s="237">
        <v>9560.69</v>
      </c>
      <c r="P977" s="237">
        <v>9560.69</v>
      </c>
      <c r="Q977" s="238">
        <v>9560.69</v>
      </c>
      <c r="R977" s="238">
        <v>9560.69</v>
      </c>
      <c r="S977" s="238">
        <v>4780.21</v>
      </c>
      <c r="T977" s="234">
        <v>4780.21</v>
      </c>
      <c r="U977" s="234">
        <v>4780.21</v>
      </c>
      <c r="V977" s="234">
        <v>4780.21</v>
      </c>
      <c r="W977" s="238">
        <v>4780.21</v>
      </c>
      <c r="X977" s="238">
        <v>4780.21</v>
      </c>
      <c r="Y977" s="238">
        <v>4780.21</v>
      </c>
      <c r="Z977" s="238"/>
      <c r="AA977" s="238"/>
      <c r="AB977" s="238"/>
      <c r="AC977" s="231">
        <v>4780.21</v>
      </c>
    </row>
    <row r="978" spans="1:29" ht="15.75" thickBot="1" x14ac:dyDescent="0.3">
      <c r="A978" s="220" t="str">
        <f t="shared" si="15"/>
        <v>181997</v>
      </c>
      <c r="B978" s="239" t="s">
        <v>996</v>
      </c>
      <c r="C978" s="240" t="s">
        <v>2087</v>
      </c>
      <c r="D978" s="87" t="s">
        <v>4</v>
      </c>
      <c r="E978" s="234">
        <v>1173.4100000000001</v>
      </c>
      <c r="F978" s="233">
        <v>1173.4100000000001</v>
      </c>
      <c r="G978" s="233">
        <v>1173.4100000000001</v>
      </c>
      <c r="H978" s="233">
        <v>1173.4100000000001</v>
      </c>
      <c r="I978" s="233">
        <v>1173.4100000000001</v>
      </c>
      <c r="J978" s="233">
        <v>667.95</v>
      </c>
      <c r="K978" s="233">
        <v>667.95</v>
      </c>
      <c r="L978" s="233">
        <v>667.95</v>
      </c>
      <c r="M978" s="233">
        <v>667.95</v>
      </c>
      <c r="N978" s="233">
        <v>667.95</v>
      </c>
      <c r="O978" s="233">
        <v>667.95</v>
      </c>
      <c r="P978" s="233">
        <v>667.95</v>
      </c>
      <c r="Q978" s="234">
        <v>667.95</v>
      </c>
      <c r="R978" s="234">
        <v>667.95</v>
      </c>
      <c r="S978" s="234">
        <v>0</v>
      </c>
      <c r="T978" s="238">
        <v>0</v>
      </c>
      <c r="U978" s="238">
        <v>0</v>
      </c>
      <c r="V978" s="238">
        <v>0</v>
      </c>
      <c r="W978" s="234">
        <v>0</v>
      </c>
      <c r="X978" s="234">
        <v>0</v>
      </c>
      <c r="Y978" s="234">
        <v>0</v>
      </c>
      <c r="Z978" s="234"/>
      <c r="AA978" s="234"/>
      <c r="AB978" s="234"/>
      <c r="AC978" s="231">
        <v>0</v>
      </c>
    </row>
    <row r="979" spans="1:29" ht="15.75" thickBot="1" x14ac:dyDescent="0.3">
      <c r="A979" s="220" t="str">
        <f t="shared" si="15"/>
        <v>181998</v>
      </c>
      <c r="B979" s="239" t="s">
        <v>997</v>
      </c>
      <c r="C979" s="240" t="s">
        <v>2088</v>
      </c>
      <c r="D979" s="87" t="s">
        <v>4</v>
      </c>
      <c r="E979" s="234">
        <v>0</v>
      </c>
      <c r="F979" s="233">
        <v>0</v>
      </c>
      <c r="G979" s="233">
        <v>0</v>
      </c>
      <c r="H979" s="233">
        <v>0</v>
      </c>
      <c r="I979" s="233">
        <v>0</v>
      </c>
      <c r="J979" s="233">
        <v>0</v>
      </c>
      <c r="K979" s="233">
        <v>0</v>
      </c>
      <c r="L979" s="233">
        <v>0</v>
      </c>
      <c r="M979" s="233">
        <v>0</v>
      </c>
      <c r="N979" s="233">
        <v>0</v>
      </c>
      <c r="O979" s="233">
        <v>0</v>
      </c>
      <c r="P979" s="233">
        <v>0</v>
      </c>
      <c r="Q979" s="234">
        <v>0</v>
      </c>
      <c r="R979" s="234">
        <v>0</v>
      </c>
      <c r="S979" s="234">
        <v>0</v>
      </c>
      <c r="T979" s="234">
        <v>0</v>
      </c>
      <c r="U979" s="234">
        <v>0</v>
      </c>
      <c r="V979" s="234">
        <v>0</v>
      </c>
      <c r="W979" s="234">
        <v>0</v>
      </c>
      <c r="X979" s="234">
        <v>0</v>
      </c>
      <c r="Y979" s="234">
        <v>0</v>
      </c>
      <c r="Z979" s="234"/>
      <c r="AA979" s="234"/>
      <c r="AB979" s="234"/>
      <c r="AC979" s="231">
        <v>0</v>
      </c>
    </row>
    <row r="980" spans="1:29" ht="15.75" thickBot="1" x14ac:dyDescent="0.3">
      <c r="A980" s="220" t="str">
        <f t="shared" si="15"/>
        <v>181999</v>
      </c>
      <c r="B980" s="239" t="s">
        <v>998</v>
      </c>
      <c r="C980" s="240" t="s">
        <v>2089</v>
      </c>
      <c r="D980" s="87" t="s">
        <v>4</v>
      </c>
      <c r="E980" s="238">
        <v>202409.73</v>
      </c>
      <c r="F980" s="237">
        <v>220676.73</v>
      </c>
      <c r="G980" s="237">
        <v>232329.16</v>
      </c>
      <c r="H980" s="237">
        <v>236236.81</v>
      </c>
      <c r="I980" s="237">
        <v>245950.71</v>
      </c>
      <c r="J980" s="237">
        <v>171061.93</v>
      </c>
      <c r="K980" s="237">
        <v>140163.43</v>
      </c>
      <c r="L980" s="237">
        <v>156927.35</v>
      </c>
      <c r="M980" s="237">
        <v>172684.35</v>
      </c>
      <c r="N980" s="237">
        <v>192178.35</v>
      </c>
      <c r="O980" s="237">
        <v>199411.35</v>
      </c>
      <c r="P980" s="237">
        <v>203426.35</v>
      </c>
      <c r="Q980" s="238">
        <v>209731.35</v>
      </c>
      <c r="R980" s="238">
        <v>227950.35</v>
      </c>
      <c r="S980" s="238">
        <v>46438.11</v>
      </c>
      <c r="T980" s="238">
        <v>47103.11</v>
      </c>
      <c r="U980" s="238">
        <v>79388.61</v>
      </c>
      <c r="V980" s="238">
        <v>105260.61</v>
      </c>
      <c r="W980" s="238">
        <v>102339.61</v>
      </c>
      <c r="X980" s="238">
        <v>126283.11</v>
      </c>
      <c r="Y980" s="238">
        <v>137437.60999999999</v>
      </c>
      <c r="Z980" s="238"/>
      <c r="AA980" s="238"/>
      <c r="AB980" s="238"/>
      <c r="AC980" s="231">
        <v>137437.60999999999</v>
      </c>
    </row>
    <row r="981" spans="1:29" ht="15.75" thickBot="1" x14ac:dyDescent="0.3">
      <c r="A981" s="220" t="str">
        <f t="shared" si="15"/>
        <v>221001</v>
      </c>
      <c r="B981" s="239" t="s">
        <v>999</v>
      </c>
      <c r="C981" s="240" t="s">
        <v>2090</v>
      </c>
      <c r="D981" s="87" t="s">
        <v>4</v>
      </c>
      <c r="E981" s="234">
        <v>30000000</v>
      </c>
      <c r="F981" s="233">
        <v>105000000</v>
      </c>
      <c r="G981" s="233">
        <v>105000000</v>
      </c>
      <c r="H981" s="233">
        <v>105000000</v>
      </c>
      <c r="I981" s="233">
        <v>105000000</v>
      </c>
      <c r="J981" s="233">
        <v>105000000</v>
      </c>
      <c r="K981" s="233">
        <v>105000000</v>
      </c>
      <c r="L981" s="233">
        <v>105000000</v>
      </c>
      <c r="M981" s="233">
        <v>95000000</v>
      </c>
      <c r="N981" s="233">
        <v>95000000</v>
      </c>
      <c r="O981" s="233">
        <v>95000000</v>
      </c>
      <c r="P981" s="233">
        <v>75000000</v>
      </c>
      <c r="Q981" s="234">
        <v>75000000</v>
      </c>
      <c r="R981" s="234">
        <v>75000000</v>
      </c>
      <c r="S981" s="234">
        <v>0</v>
      </c>
      <c r="T981" s="234">
        <v>0</v>
      </c>
      <c r="U981" s="234">
        <v>0</v>
      </c>
      <c r="V981" s="234">
        <v>0</v>
      </c>
      <c r="W981" s="234">
        <v>0</v>
      </c>
      <c r="X981" s="234">
        <v>-10000000</v>
      </c>
      <c r="Y981" s="234">
        <v>60000000</v>
      </c>
      <c r="Z981" s="234"/>
      <c r="AA981" s="234"/>
      <c r="AB981" s="234"/>
      <c r="AC981" s="231">
        <v>60000000</v>
      </c>
    </row>
    <row r="982" spans="1:29" ht="15.75" thickBot="1" x14ac:dyDescent="0.3">
      <c r="A982" s="220" t="str">
        <f t="shared" si="15"/>
        <v>221026</v>
      </c>
      <c r="B982" s="239" t="s">
        <v>1000</v>
      </c>
      <c r="C982" s="240" t="s">
        <v>2091</v>
      </c>
      <c r="D982" s="87" t="s">
        <v>4</v>
      </c>
      <c r="E982" s="238">
        <v>-10000000</v>
      </c>
      <c r="F982" s="237">
        <v>-10000000</v>
      </c>
      <c r="G982" s="237">
        <v>-10000000</v>
      </c>
      <c r="H982" s="237">
        <v>-10000000</v>
      </c>
      <c r="I982" s="237">
        <v>-10000000</v>
      </c>
      <c r="J982" s="237">
        <v>-10000000</v>
      </c>
      <c r="K982" s="237">
        <v>-10000000</v>
      </c>
      <c r="L982" s="237">
        <v>-10000000</v>
      </c>
      <c r="M982" s="237">
        <v>-10000000</v>
      </c>
      <c r="N982" s="237">
        <v>-10000000</v>
      </c>
      <c r="O982" s="237">
        <v>-10000000</v>
      </c>
      <c r="P982" s="237">
        <v>-10000000</v>
      </c>
      <c r="Q982" s="238">
        <v>-10000000</v>
      </c>
      <c r="R982" s="238">
        <v>-10000000</v>
      </c>
      <c r="S982" s="238">
        <v>-10000000</v>
      </c>
      <c r="T982" s="238">
        <v>-10000000</v>
      </c>
      <c r="U982" s="238">
        <v>-10000000</v>
      </c>
      <c r="V982" s="238">
        <v>-10000000</v>
      </c>
      <c r="W982" s="238">
        <v>-10000000</v>
      </c>
      <c r="X982" s="238">
        <v>-10000000</v>
      </c>
      <c r="Y982" s="238">
        <v>-10000000</v>
      </c>
      <c r="Z982" s="238"/>
      <c r="AA982" s="238"/>
      <c r="AB982" s="238"/>
      <c r="AC982" s="231">
        <v>-10000000</v>
      </c>
    </row>
    <row r="983" spans="1:29" ht="15.75" thickBot="1" x14ac:dyDescent="0.3">
      <c r="A983" s="220" t="str">
        <f t="shared" si="15"/>
        <v>221067</v>
      </c>
      <c r="B983" s="239" t="s">
        <v>3475</v>
      </c>
      <c r="C983" s="240" t="s">
        <v>3476</v>
      </c>
      <c r="D983" s="87"/>
      <c r="E983" s="234"/>
      <c r="F983" s="233"/>
      <c r="G983" s="233"/>
      <c r="H983" s="233"/>
      <c r="I983" s="233"/>
      <c r="J983" s="233"/>
      <c r="K983" s="233"/>
      <c r="L983" s="233"/>
      <c r="M983" s="233"/>
      <c r="N983" s="233"/>
      <c r="O983" s="233"/>
      <c r="P983" s="233"/>
      <c r="Q983" s="234"/>
      <c r="R983" s="234"/>
      <c r="S983" s="234"/>
      <c r="T983" s="234"/>
      <c r="U983" s="234"/>
      <c r="V983" s="234"/>
      <c r="W983" s="234"/>
      <c r="X983" s="234"/>
      <c r="Y983" s="234"/>
      <c r="Z983" s="234"/>
      <c r="AA983" s="234"/>
      <c r="AB983" s="234"/>
      <c r="AC983" s="231"/>
    </row>
    <row r="984" spans="1:29" ht="15.75" thickBot="1" x14ac:dyDescent="0.3">
      <c r="A984" s="220" t="str">
        <f t="shared" si="15"/>
        <v>221072</v>
      </c>
      <c r="B984" s="239" t="s">
        <v>1001</v>
      </c>
      <c r="C984" s="240" t="s">
        <v>2092</v>
      </c>
      <c r="D984" s="87" t="s">
        <v>4</v>
      </c>
      <c r="E984" s="238">
        <v>0</v>
      </c>
      <c r="F984" s="237">
        <v>0</v>
      </c>
      <c r="G984" s="237">
        <v>0</v>
      </c>
      <c r="H984" s="237">
        <v>0</v>
      </c>
      <c r="I984" s="237">
        <v>0</v>
      </c>
      <c r="J984" s="237">
        <v>0</v>
      </c>
      <c r="K984" s="237">
        <v>0</v>
      </c>
      <c r="L984" s="237">
        <v>0</v>
      </c>
      <c r="M984" s="237">
        <v>0</v>
      </c>
      <c r="N984" s="237">
        <v>0</v>
      </c>
      <c r="O984" s="237">
        <v>0</v>
      </c>
      <c r="P984" s="237">
        <v>0</v>
      </c>
      <c r="Q984" s="238">
        <v>0</v>
      </c>
      <c r="R984" s="238">
        <v>0</v>
      </c>
      <c r="S984" s="238">
        <v>0</v>
      </c>
      <c r="T984" s="238">
        <v>0</v>
      </c>
      <c r="U984" s="238">
        <v>0</v>
      </c>
      <c r="V984" s="238">
        <v>0</v>
      </c>
      <c r="W984" s="238">
        <v>0</v>
      </c>
      <c r="X984" s="238">
        <v>0</v>
      </c>
      <c r="Y984" s="238">
        <v>0</v>
      </c>
      <c r="Z984" s="238"/>
      <c r="AA984" s="238"/>
      <c r="AB984" s="238"/>
      <c r="AC984" s="231">
        <v>0</v>
      </c>
    </row>
    <row r="985" spans="1:29" ht="15.75" thickBot="1" x14ac:dyDescent="0.3">
      <c r="A985" s="220" t="str">
        <f t="shared" si="15"/>
        <v>221073</v>
      </c>
      <c r="B985" s="239" t="s">
        <v>1002</v>
      </c>
      <c r="C985" s="240" t="s">
        <v>2093</v>
      </c>
      <c r="D985" s="87" t="s">
        <v>4</v>
      </c>
      <c r="E985" s="234">
        <v>-10000000</v>
      </c>
      <c r="F985" s="233">
        <v>-10000000</v>
      </c>
      <c r="G985" s="233">
        <v>-10000000</v>
      </c>
      <c r="H985" s="233">
        <v>-10000000</v>
      </c>
      <c r="I985" s="233">
        <v>-10000000</v>
      </c>
      <c r="J985" s="233">
        <v>-10000000</v>
      </c>
      <c r="K985" s="233">
        <v>-10000000</v>
      </c>
      <c r="L985" s="233">
        <v>-10000000</v>
      </c>
      <c r="M985" s="233">
        <v>0</v>
      </c>
      <c r="N985" s="233">
        <v>0</v>
      </c>
      <c r="O985" s="233">
        <v>0</v>
      </c>
      <c r="P985" s="233">
        <v>0</v>
      </c>
      <c r="Q985" s="234"/>
      <c r="R985" s="234"/>
      <c r="S985" s="234"/>
      <c r="T985" s="234"/>
      <c r="U985" s="234"/>
      <c r="V985" s="234"/>
      <c r="W985" s="234"/>
      <c r="X985" s="234"/>
      <c r="Y985" s="234"/>
      <c r="Z985" s="234"/>
      <c r="AA985" s="234"/>
      <c r="AB985" s="234"/>
      <c r="AC985" s="231"/>
    </row>
    <row r="986" spans="1:29" ht="15.75" thickBot="1" x14ac:dyDescent="0.3">
      <c r="A986" s="220" t="str">
        <f t="shared" si="15"/>
        <v>221074</v>
      </c>
      <c r="B986" s="239" t="s">
        <v>1003</v>
      </c>
      <c r="C986" s="240" t="s">
        <v>2094</v>
      </c>
      <c r="D986" s="87" t="s">
        <v>4</v>
      </c>
      <c r="E986" s="238">
        <v>-10000000</v>
      </c>
      <c r="F986" s="237">
        <v>-10000000</v>
      </c>
      <c r="G986" s="237">
        <v>-10000000</v>
      </c>
      <c r="H986" s="237">
        <v>-10000000</v>
      </c>
      <c r="I986" s="237">
        <v>-10000000</v>
      </c>
      <c r="J986" s="237">
        <v>-10000000</v>
      </c>
      <c r="K986" s="237">
        <v>-10000000</v>
      </c>
      <c r="L986" s="237">
        <v>-10000000</v>
      </c>
      <c r="M986" s="237">
        <v>-10000000</v>
      </c>
      <c r="N986" s="237">
        <v>-10000000</v>
      </c>
      <c r="O986" s="237">
        <v>-10000000</v>
      </c>
      <c r="P986" s="237">
        <v>-10000000</v>
      </c>
      <c r="Q986" s="238">
        <v>-10000000</v>
      </c>
      <c r="R986" s="238">
        <v>-10000000</v>
      </c>
      <c r="S986" s="238">
        <v>-10000000</v>
      </c>
      <c r="T986" s="238">
        <v>-10000000</v>
      </c>
      <c r="U986" s="238">
        <v>-10000000</v>
      </c>
      <c r="V986" s="238">
        <v>-10000000</v>
      </c>
      <c r="W986" s="238">
        <v>-10000000</v>
      </c>
      <c r="X986" s="238">
        <v>-10000000</v>
      </c>
      <c r="Y986" s="238">
        <v>-10000000</v>
      </c>
      <c r="Z986" s="238"/>
      <c r="AA986" s="238"/>
      <c r="AB986" s="238"/>
      <c r="AC986" s="231">
        <v>-10000000</v>
      </c>
    </row>
    <row r="987" spans="1:29" ht="15.75" thickBot="1" x14ac:dyDescent="0.3">
      <c r="A987" s="220" t="str">
        <f t="shared" si="15"/>
        <v>221075</v>
      </c>
      <c r="B987" s="239" t="s">
        <v>1004</v>
      </c>
      <c r="C987" s="240" t="s">
        <v>2095</v>
      </c>
      <c r="D987" s="87" t="s">
        <v>4</v>
      </c>
      <c r="E987" s="234">
        <v>-20000000</v>
      </c>
      <c r="F987" s="233">
        <v>-20000000</v>
      </c>
      <c r="G987" s="233">
        <v>-20000000</v>
      </c>
      <c r="H987" s="233">
        <v>-20000000</v>
      </c>
      <c r="I987" s="233">
        <v>-20000000</v>
      </c>
      <c r="J987" s="233">
        <v>-20000000</v>
      </c>
      <c r="K987" s="233">
        <v>-20000000</v>
      </c>
      <c r="L987" s="233">
        <v>-20000000</v>
      </c>
      <c r="M987" s="233">
        <v>-20000000</v>
      </c>
      <c r="N987" s="233">
        <v>-20000000</v>
      </c>
      <c r="O987" s="233">
        <v>-20000000</v>
      </c>
      <c r="P987" s="233">
        <v>-20000000</v>
      </c>
      <c r="Q987" s="234">
        <v>-20000000</v>
      </c>
      <c r="R987" s="234">
        <v>-20000000</v>
      </c>
      <c r="S987" s="234">
        <v>-20000000</v>
      </c>
      <c r="T987" s="234">
        <v>-20000000</v>
      </c>
      <c r="U987" s="234">
        <v>-20000000</v>
      </c>
      <c r="V987" s="234">
        <v>-20000000</v>
      </c>
      <c r="W987" s="234">
        <v>-20000000</v>
      </c>
      <c r="X987" s="234">
        <v>-20000000</v>
      </c>
      <c r="Y987" s="234">
        <v>-20000000</v>
      </c>
      <c r="Z987" s="234"/>
      <c r="AA987" s="234"/>
      <c r="AB987" s="234"/>
      <c r="AC987" s="231">
        <v>-20000000</v>
      </c>
    </row>
    <row r="988" spans="1:29" ht="15.75" thickBot="1" x14ac:dyDescent="0.3">
      <c r="A988" s="220" t="str">
        <f t="shared" si="15"/>
        <v>221076</v>
      </c>
      <c r="B988" s="239" t="s">
        <v>1005</v>
      </c>
      <c r="C988" s="240" t="s">
        <v>2096</v>
      </c>
      <c r="D988" s="87" t="s">
        <v>4</v>
      </c>
      <c r="E988" s="238">
        <v>-20000000</v>
      </c>
      <c r="F988" s="237">
        <v>-20000000</v>
      </c>
      <c r="G988" s="237">
        <v>-20000000</v>
      </c>
      <c r="H988" s="237">
        <v>-20000000</v>
      </c>
      <c r="I988" s="237">
        <v>-20000000</v>
      </c>
      <c r="J988" s="237">
        <v>-20000000</v>
      </c>
      <c r="K988" s="237">
        <v>-20000000</v>
      </c>
      <c r="L988" s="237">
        <v>-20000000</v>
      </c>
      <c r="M988" s="237">
        <v>-20000000</v>
      </c>
      <c r="N988" s="237">
        <v>-20000000</v>
      </c>
      <c r="O988" s="237">
        <v>-20000000</v>
      </c>
      <c r="P988" s="237">
        <v>-20000000</v>
      </c>
      <c r="Q988" s="238">
        <v>-20000000</v>
      </c>
      <c r="R988" s="238">
        <v>-20000000</v>
      </c>
      <c r="S988" s="238">
        <v>-20000000</v>
      </c>
      <c r="T988" s="238">
        <v>-20000000</v>
      </c>
      <c r="U988" s="238">
        <v>-20000000</v>
      </c>
      <c r="V988" s="238">
        <v>-20000000</v>
      </c>
      <c r="W988" s="238">
        <v>-20000000</v>
      </c>
      <c r="X988" s="238">
        <v>-20000000</v>
      </c>
      <c r="Y988" s="238">
        <v>-20000000</v>
      </c>
      <c r="Z988" s="238"/>
      <c r="AA988" s="238"/>
      <c r="AB988" s="238"/>
      <c r="AC988" s="231">
        <v>-20000000</v>
      </c>
    </row>
    <row r="989" spans="1:29" ht="15.75" thickBot="1" x14ac:dyDescent="0.3">
      <c r="A989" s="220" t="str">
        <f t="shared" si="15"/>
        <v>221077</v>
      </c>
      <c r="B989" s="239" t="s">
        <v>3477</v>
      </c>
      <c r="C989" s="240" t="s">
        <v>3478</v>
      </c>
      <c r="D989" s="87"/>
      <c r="E989" s="234"/>
      <c r="F989" s="233"/>
      <c r="G989" s="233"/>
      <c r="H989" s="233"/>
      <c r="I989" s="233"/>
      <c r="J989" s="233"/>
      <c r="K989" s="233"/>
      <c r="L989" s="233"/>
      <c r="M989" s="233"/>
      <c r="N989" s="233"/>
      <c r="O989" s="233"/>
      <c r="P989" s="233"/>
      <c r="Q989" s="234"/>
      <c r="R989" s="234"/>
      <c r="S989" s="234"/>
      <c r="T989" s="234"/>
      <c r="U989" s="234"/>
      <c r="V989" s="234"/>
      <c r="W989" s="234"/>
      <c r="X989" s="234"/>
      <c r="Y989" s="234"/>
      <c r="Z989" s="234"/>
      <c r="AA989" s="234"/>
      <c r="AB989" s="234"/>
      <c r="AC989" s="231"/>
    </row>
    <row r="990" spans="1:29" ht="15.75" thickBot="1" x14ac:dyDescent="0.3">
      <c r="A990" s="220" t="str">
        <f t="shared" si="15"/>
        <v>221078</v>
      </c>
      <c r="B990" s="239" t="s">
        <v>3479</v>
      </c>
      <c r="C990" s="240" t="s">
        <v>3480</v>
      </c>
      <c r="D990" s="87"/>
      <c r="E990" s="238"/>
      <c r="F990" s="237"/>
      <c r="G990" s="237"/>
      <c r="H990" s="237"/>
      <c r="I990" s="237"/>
      <c r="J990" s="237"/>
      <c r="K990" s="237"/>
      <c r="L990" s="237"/>
      <c r="M990" s="237"/>
      <c r="N990" s="237"/>
      <c r="O990" s="237"/>
      <c r="P990" s="237"/>
      <c r="Q990" s="238"/>
      <c r="R990" s="238"/>
      <c r="S990" s="238"/>
      <c r="T990" s="238"/>
      <c r="U990" s="238"/>
      <c r="V990" s="238"/>
      <c r="W990" s="238"/>
      <c r="X990" s="238"/>
      <c r="Y990" s="238"/>
      <c r="Z990" s="238"/>
      <c r="AA990" s="238"/>
      <c r="AB990" s="238"/>
      <c r="AC990" s="231"/>
    </row>
    <row r="991" spans="1:29" ht="15.75" thickBot="1" x14ac:dyDescent="0.3">
      <c r="A991" s="220" t="str">
        <f t="shared" si="15"/>
        <v>221079</v>
      </c>
      <c r="B991" s="239" t="s">
        <v>1006</v>
      </c>
      <c r="C991" s="240" t="s">
        <v>2097</v>
      </c>
      <c r="D991" s="87" t="s">
        <v>4</v>
      </c>
      <c r="E991" s="234">
        <v>-19700000</v>
      </c>
      <c r="F991" s="233">
        <v>-19700000</v>
      </c>
      <c r="G991" s="233">
        <v>-19700000</v>
      </c>
      <c r="H991" s="233">
        <v>-19700000</v>
      </c>
      <c r="I991" s="233">
        <v>-19700000</v>
      </c>
      <c r="J991" s="233">
        <v>-19700000</v>
      </c>
      <c r="K991" s="233">
        <v>-19700000</v>
      </c>
      <c r="L991" s="233">
        <v>-19700000</v>
      </c>
      <c r="M991" s="233">
        <v>-19700000</v>
      </c>
      <c r="N991" s="233">
        <v>-19700000</v>
      </c>
      <c r="O991" s="233">
        <v>-19700000</v>
      </c>
      <c r="P991" s="233">
        <v>-19700000</v>
      </c>
      <c r="Q991" s="234">
        <v>-19700000</v>
      </c>
      <c r="R991" s="234">
        <v>-19700000</v>
      </c>
      <c r="S991" s="234">
        <v>-19700000</v>
      </c>
      <c r="T991" s="241">
        <v>-19700000</v>
      </c>
      <c r="U991" s="241">
        <v>-19700000</v>
      </c>
      <c r="V991" s="241">
        <v>-19700000</v>
      </c>
      <c r="W991" s="234">
        <v>-19700000</v>
      </c>
      <c r="X991" s="234">
        <v>-19700000</v>
      </c>
      <c r="Y991" s="234">
        <v>-19700000</v>
      </c>
      <c r="Z991" s="234"/>
      <c r="AA991" s="234"/>
      <c r="AB991" s="234"/>
      <c r="AC991" s="231">
        <v>-19700000</v>
      </c>
    </row>
    <row r="992" spans="1:29" ht="15.75" thickBot="1" x14ac:dyDescent="0.3">
      <c r="A992" s="220" t="str">
        <f t="shared" si="15"/>
        <v>221080</v>
      </c>
      <c r="B992" s="239" t="s">
        <v>1007</v>
      </c>
      <c r="C992" s="240" t="s">
        <v>2098</v>
      </c>
      <c r="D992" s="87" t="s">
        <v>4</v>
      </c>
      <c r="E992" s="238"/>
      <c r="F992" s="237"/>
      <c r="G992" s="237"/>
      <c r="H992" s="237"/>
      <c r="I992" s="237"/>
      <c r="J992" s="237"/>
      <c r="K992" s="237"/>
      <c r="L992" s="237"/>
      <c r="M992" s="237"/>
      <c r="N992" s="237"/>
      <c r="O992" s="237"/>
      <c r="P992" s="237"/>
      <c r="Q992" s="238"/>
      <c r="R992" s="238"/>
      <c r="S992" s="238"/>
      <c r="T992" s="238"/>
      <c r="U992" s="238"/>
      <c r="V992" s="238"/>
      <c r="W992" s="238"/>
      <c r="X992" s="238"/>
      <c r="Y992" s="238"/>
      <c r="Z992" s="238"/>
      <c r="AA992" s="238"/>
      <c r="AB992" s="238"/>
      <c r="AC992" s="231"/>
    </row>
    <row r="993" spans="1:29" ht="15.75" thickBot="1" x14ac:dyDescent="0.3">
      <c r="A993" s="220" t="str">
        <f t="shared" si="15"/>
        <v>221081</v>
      </c>
      <c r="B993" s="239" t="s">
        <v>1008</v>
      </c>
      <c r="C993" s="240" t="s">
        <v>2099</v>
      </c>
      <c r="D993" s="87" t="s">
        <v>4</v>
      </c>
      <c r="E993" s="238">
        <v>-10000000</v>
      </c>
      <c r="F993" s="237">
        <v>-10000000</v>
      </c>
      <c r="G993" s="237">
        <v>-10000000</v>
      </c>
      <c r="H993" s="237">
        <v>-10000000</v>
      </c>
      <c r="I993" s="237">
        <v>-10000000</v>
      </c>
      <c r="J993" s="237">
        <v>-10000000</v>
      </c>
      <c r="K993" s="237">
        <v>-10000000</v>
      </c>
      <c r="L993" s="237">
        <v>-10000000</v>
      </c>
      <c r="M993" s="237">
        <v>-10000000</v>
      </c>
      <c r="N993" s="237">
        <v>-10000000</v>
      </c>
      <c r="O993" s="237">
        <v>-10000000</v>
      </c>
      <c r="P993" s="237">
        <v>-10000000</v>
      </c>
      <c r="Q993" s="238">
        <v>-10000000</v>
      </c>
      <c r="R993" s="238">
        <v>-10000000</v>
      </c>
      <c r="S993" s="238">
        <v>-10000000</v>
      </c>
      <c r="T993" s="241">
        <v>-10000000</v>
      </c>
      <c r="U993" s="241">
        <v>-10000000</v>
      </c>
      <c r="V993" s="241">
        <v>-10000000</v>
      </c>
      <c r="W993" s="238">
        <v>-10000000</v>
      </c>
      <c r="X993" s="238">
        <v>-10000000</v>
      </c>
      <c r="Y993" s="238">
        <v>-10000000</v>
      </c>
      <c r="Z993" s="238"/>
      <c r="AA993" s="238"/>
      <c r="AB993" s="238"/>
      <c r="AC993" s="231">
        <v>-10000000</v>
      </c>
    </row>
    <row r="994" spans="1:29" ht="15.75" thickBot="1" x14ac:dyDescent="0.3">
      <c r="A994" s="220" t="str">
        <f t="shared" si="15"/>
        <v>221085</v>
      </c>
      <c r="B994" s="239" t="s">
        <v>1009</v>
      </c>
      <c r="C994" s="240" t="s">
        <v>2100</v>
      </c>
      <c r="D994" s="87" t="s">
        <v>4</v>
      </c>
      <c r="E994" s="234">
        <v>-20000000</v>
      </c>
      <c r="F994" s="233">
        <v>-20000000</v>
      </c>
      <c r="G994" s="233">
        <v>-20000000</v>
      </c>
      <c r="H994" s="233">
        <v>-20000000</v>
      </c>
      <c r="I994" s="233">
        <v>-20000000</v>
      </c>
      <c r="J994" s="233">
        <v>-20000000</v>
      </c>
      <c r="K994" s="233">
        <v>-20000000</v>
      </c>
      <c r="L994" s="233">
        <v>-20000000</v>
      </c>
      <c r="M994" s="233">
        <v>-20000000</v>
      </c>
      <c r="N994" s="233">
        <v>-20000000</v>
      </c>
      <c r="O994" s="233">
        <v>-20000000</v>
      </c>
      <c r="P994" s="233">
        <v>0</v>
      </c>
      <c r="Q994" s="234">
        <v>0</v>
      </c>
      <c r="R994" s="234">
        <v>0</v>
      </c>
      <c r="S994" s="234">
        <v>0</v>
      </c>
      <c r="T994" s="238">
        <v>0</v>
      </c>
      <c r="U994" s="238">
        <v>0</v>
      </c>
      <c r="V994" s="238">
        <v>0</v>
      </c>
      <c r="W994" s="234">
        <v>0</v>
      </c>
      <c r="X994" s="234">
        <v>0</v>
      </c>
      <c r="Y994" s="234">
        <v>0</v>
      </c>
      <c r="Z994" s="234"/>
      <c r="AA994" s="234"/>
      <c r="AB994" s="234"/>
      <c r="AC994" s="231">
        <v>0</v>
      </c>
    </row>
    <row r="995" spans="1:29" ht="15.75" thickBot="1" x14ac:dyDescent="0.3">
      <c r="A995" s="220" t="str">
        <f t="shared" si="15"/>
        <v>221086</v>
      </c>
      <c r="B995" s="239" t="s">
        <v>1010</v>
      </c>
      <c r="C995" s="240" t="s">
        <v>2101</v>
      </c>
      <c r="D995" s="87" t="s">
        <v>4</v>
      </c>
      <c r="E995" s="238">
        <v>-20000000</v>
      </c>
      <c r="F995" s="237">
        <v>-20000000</v>
      </c>
      <c r="G995" s="237">
        <v>-20000000</v>
      </c>
      <c r="H995" s="237">
        <v>-20000000</v>
      </c>
      <c r="I995" s="237">
        <v>-20000000</v>
      </c>
      <c r="J995" s="237">
        <v>-20000000</v>
      </c>
      <c r="K995" s="237">
        <v>-20000000</v>
      </c>
      <c r="L995" s="237">
        <v>-20000000</v>
      </c>
      <c r="M995" s="237">
        <v>-20000000</v>
      </c>
      <c r="N995" s="237">
        <v>-20000000</v>
      </c>
      <c r="O995" s="237">
        <v>-20000000</v>
      </c>
      <c r="P995" s="237">
        <v>-20000000</v>
      </c>
      <c r="Q995" s="238">
        <v>-20000000</v>
      </c>
      <c r="R995" s="238">
        <v>-20000000</v>
      </c>
      <c r="S995" s="238">
        <v>-20000000</v>
      </c>
      <c r="T995" s="234">
        <v>-20000000</v>
      </c>
      <c r="U995" s="234">
        <v>-20000000</v>
      </c>
      <c r="V995" s="234">
        <v>-20000000</v>
      </c>
      <c r="W995" s="238">
        <v>-20000000</v>
      </c>
      <c r="X995" s="238">
        <v>-20000000</v>
      </c>
      <c r="Y995" s="238">
        <v>-20000000</v>
      </c>
      <c r="Z995" s="238"/>
      <c r="AA995" s="238"/>
      <c r="AB995" s="238"/>
      <c r="AC995" s="231">
        <v>-20000000</v>
      </c>
    </row>
    <row r="996" spans="1:29" ht="15.75" thickBot="1" x14ac:dyDescent="0.3">
      <c r="A996" s="220" t="str">
        <f t="shared" si="15"/>
        <v>221087</v>
      </c>
      <c r="B996" s="239" t="s">
        <v>1011</v>
      </c>
      <c r="C996" s="240" t="s">
        <v>2102</v>
      </c>
      <c r="D996" s="87" t="s">
        <v>4</v>
      </c>
      <c r="E996" s="234">
        <v>-10000000</v>
      </c>
      <c r="F996" s="233">
        <v>-10000000</v>
      </c>
      <c r="G996" s="233">
        <v>-10000000</v>
      </c>
      <c r="H996" s="233">
        <v>-10000000</v>
      </c>
      <c r="I996" s="233">
        <v>-10000000</v>
      </c>
      <c r="J996" s="233">
        <v>-10000000</v>
      </c>
      <c r="K996" s="233">
        <v>-10000000</v>
      </c>
      <c r="L996" s="233">
        <v>-10000000</v>
      </c>
      <c r="M996" s="233">
        <v>-10000000</v>
      </c>
      <c r="N996" s="233">
        <v>-10000000</v>
      </c>
      <c r="O996" s="233">
        <v>-10000000</v>
      </c>
      <c r="P996" s="233">
        <v>-10000000</v>
      </c>
      <c r="Q996" s="234">
        <v>-10000000</v>
      </c>
      <c r="R996" s="234">
        <v>-10000000</v>
      </c>
      <c r="S996" s="234">
        <v>-10000000</v>
      </c>
      <c r="T996" s="238">
        <v>-10000000</v>
      </c>
      <c r="U996" s="238">
        <v>-10000000</v>
      </c>
      <c r="V996" s="238">
        <v>-10000000</v>
      </c>
      <c r="W996" s="234">
        <v>-10000000</v>
      </c>
      <c r="X996" s="234">
        <v>-10000000</v>
      </c>
      <c r="Y996" s="234">
        <v>-10000000</v>
      </c>
      <c r="Z996" s="234"/>
      <c r="AA996" s="234"/>
      <c r="AB996" s="234"/>
      <c r="AC996" s="231">
        <v>-10000000</v>
      </c>
    </row>
    <row r="997" spans="1:29" ht="15.75" thickBot="1" x14ac:dyDescent="0.3">
      <c r="A997" s="220" t="str">
        <f t="shared" si="15"/>
        <v>221088</v>
      </c>
      <c r="B997" s="239" t="s">
        <v>1012</v>
      </c>
      <c r="C997" s="240" t="s">
        <v>2103</v>
      </c>
      <c r="D997" s="87" t="s">
        <v>4</v>
      </c>
      <c r="E997" s="234">
        <v>-20000000</v>
      </c>
      <c r="F997" s="233">
        <v>-20000000</v>
      </c>
      <c r="G997" s="233">
        <v>-20000000</v>
      </c>
      <c r="H997" s="233">
        <v>-20000000</v>
      </c>
      <c r="I997" s="233">
        <v>-20000000</v>
      </c>
      <c r="J997" s="233">
        <v>-20000000</v>
      </c>
      <c r="K997" s="233">
        <v>-20000000</v>
      </c>
      <c r="L997" s="233">
        <v>-20000000</v>
      </c>
      <c r="M997" s="233">
        <v>-20000000</v>
      </c>
      <c r="N997" s="233">
        <v>-20000000</v>
      </c>
      <c r="O997" s="233">
        <v>-20000000</v>
      </c>
      <c r="P997" s="233">
        <v>-20000000</v>
      </c>
      <c r="Q997" s="234">
        <v>-20000000</v>
      </c>
      <c r="R997" s="234">
        <v>-20000000</v>
      </c>
      <c r="S997" s="234">
        <v>-20000000</v>
      </c>
      <c r="T997" s="234">
        <v>-20000000</v>
      </c>
      <c r="U997" s="234">
        <v>-20000000</v>
      </c>
      <c r="V997" s="234">
        <v>-20000000</v>
      </c>
      <c r="W997" s="234">
        <v>-20000000</v>
      </c>
      <c r="X997" s="234">
        <v>-20000000</v>
      </c>
      <c r="Y997" s="234">
        <v>-20000000</v>
      </c>
      <c r="Z997" s="234"/>
      <c r="AA997" s="234"/>
      <c r="AB997" s="234"/>
      <c r="AC997" s="231">
        <v>-20000000</v>
      </c>
    </row>
    <row r="998" spans="1:29" ht="15.75" thickBot="1" x14ac:dyDescent="0.3">
      <c r="A998" s="220" t="str">
        <f t="shared" si="15"/>
        <v>221089</v>
      </c>
      <c r="B998" s="239" t="s">
        <v>3481</v>
      </c>
      <c r="C998" s="240" t="s">
        <v>3482</v>
      </c>
      <c r="D998" s="87"/>
      <c r="E998" s="238"/>
      <c r="F998" s="237"/>
      <c r="G998" s="237"/>
      <c r="H998" s="237"/>
      <c r="I998" s="237"/>
      <c r="J998" s="237"/>
      <c r="K998" s="237"/>
      <c r="L998" s="237"/>
      <c r="M998" s="237"/>
      <c r="N998" s="237"/>
      <c r="O998" s="237"/>
      <c r="P998" s="237"/>
      <c r="Q998" s="238"/>
      <c r="R998" s="238"/>
      <c r="S998" s="238"/>
      <c r="T998" s="238"/>
      <c r="U998" s="238"/>
      <c r="V998" s="238"/>
      <c r="W998" s="238"/>
      <c r="X998" s="238"/>
      <c r="Y998" s="238"/>
      <c r="Z998" s="238"/>
      <c r="AA998" s="238"/>
      <c r="AB998" s="238"/>
      <c r="AC998" s="231"/>
    </row>
    <row r="999" spans="1:29" ht="15.75" thickBot="1" x14ac:dyDescent="0.3">
      <c r="A999" s="220" t="str">
        <f t="shared" si="15"/>
        <v>221091</v>
      </c>
      <c r="B999" s="239" t="s">
        <v>3483</v>
      </c>
      <c r="C999" s="240" t="s">
        <v>3484</v>
      </c>
      <c r="D999" s="87"/>
      <c r="E999" s="234"/>
      <c r="F999" s="233"/>
      <c r="G999" s="233"/>
      <c r="H999" s="233"/>
      <c r="I999" s="233"/>
      <c r="J999" s="233"/>
      <c r="K999" s="233"/>
      <c r="L999" s="233"/>
      <c r="M999" s="233"/>
      <c r="N999" s="233"/>
      <c r="O999" s="233"/>
      <c r="P999" s="233"/>
      <c r="Q999" s="234"/>
      <c r="R999" s="234"/>
      <c r="S999" s="234"/>
      <c r="T999" s="234"/>
      <c r="U999" s="234"/>
      <c r="V999" s="234"/>
      <c r="W999" s="234"/>
      <c r="X999" s="234"/>
      <c r="Y999" s="234"/>
      <c r="Z999" s="234"/>
      <c r="AA999" s="234"/>
      <c r="AB999" s="234"/>
      <c r="AC999" s="231"/>
    </row>
    <row r="1000" spans="1:29" ht="15.75" thickBot="1" x14ac:dyDescent="0.3">
      <c r="A1000" s="220" t="str">
        <f t="shared" si="15"/>
        <v>221093</v>
      </c>
      <c r="B1000" s="239" t="s">
        <v>3485</v>
      </c>
      <c r="C1000" s="240" t="s">
        <v>3486</v>
      </c>
      <c r="D1000" s="87"/>
      <c r="E1000" s="238"/>
      <c r="F1000" s="237"/>
      <c r="G1000" s="237"/>
      <c r="H1000" s="237"/>
      <c r="I1000" s="237"/>
      <c r="J1000" s="237"/>
      <c r="K1000" s="237"/>
      <c r="L1000" s="237"/>
      <c r="M1000" s="237"/>
      <c r="N1000" s="237"/>
      <c r="O1000" s="237"/>
      <c r="P1000" s="237"/>
      <c r="Q1000" s="238"/>
      <c r="R1000" s="238"/>
      <c r="S1000" s="238"/>
      <c r="T1000" s="238"/>
      <c r="U1000" s="238"/>
      <c r="V1000" s="238"/>
      <c r="W1000" s="238"/>
      <c r="X1000" s="238"/>
      <c r="Y1000" s="238"/>
      <c r="Z1000" s="238"/>
      <c r="AA1000" s="238"/>
      <c r="AB1000" s="238"/>
      <c r="AC1000" s="231"/>
    </row>
    <row r="1001" spans="1:29" ht="15.75" thickBot="1" x14ac:dyDescent="0.3">
      <c r="A1001" s="220" t="str">
        <f t="shared" si="15"/>
        <v>221094</v>
      </c>
      <c r="B1001" s="239" t="s">
        <v>1013</v>
      </c>
      <c r="C1001" s="240" t="s">
        <v>2104</v>
      </c>
      <c r="D1001" s="87" t="s">
        <v>4</v>
      </c>
      <c r="E1001" s="234">
        <v>-30000000</v>
      </c>
      <c r="F1001" s="233">
        <v>-30000000</v>
      </c>
      <c r="G1001" s="233">
        <v>-30000000</v>
      </c>
      <c r="H1001" s="233">
        <v>-30000000</v>
      </c>
      <c r="I1001" s="233">
        <v>-30000000</v>
      </c>
      <c r="J1001" s="233">
        <v>-30000000</v>
      </c>
      <c r="K1001" s="233">
        <v>-30000000</v>
      </c>
      <c r="L1001" s="233">
        <v>-30000000</v>
      </c>
      <c r="M1001" s="233">
        <v>-30000000</v>
      </c>
      <c r="N1001" s="233">
        <v>-30000000</v>
      </c>
      <c r="O1001" s="233">
        <v>-30000000</v>
      </c>
      <c r="P1001" s="233">
        <v>-30000000</v>
      </c>
      <c r="Q1001" s="234">
        <v>-30000000</v>
      </c>
      <c r="R1001" s="234">
        <v>-30000000</v>
      </c>
      <c r="S1001" s="234">
        <v>-30000000</v>
      </c>
      <c r="T1001" s="234">
        <v>-30000000</v>
      </c>
      <c r="U1001" s="234">
        <v>-30000000</v>
      </c>
      <c r="V1001" s="234">
        <v>-30000000</v>
      </c>
      <c r="W1001" s="234">
        <v>-30000000</v>
      </c>
      <c r="X1001" s="234">
        <v>-30000000</v>
      </c>
      <c r="Y1001" s="234">
        <v>-30000000</v>
      </c>
      <c r="Z1001" s="234"/>
      <c r="AA1001" s="234"/>
      <c r="AB1001" s="234"/>
      <c r="AC1001" s="231">
        <v>-30000000</v>
      </c>
    </row>
    <row r="1002" spans="1:29" ht="15.75" thickBot="1" x14ac:dyDescent="0.3">
      <c r="A1002" s="220" t="str">
        <f t="shared" si="15"/>
        <v>221095</v>
      </c>
      <c r="B1002" s="239" t="s">
        <v>1014</v>
      </c>
      <c r="C1002" s="240" t="s">
        <v>2105</v>
      </c>
      <c r="D1002" s="87" t="s">
        <v>4</v>
      </c>
      <c r="E1002" s="238">
        <v>-40000000</v>
      </c>
      <c r="F1002" s="237">
        <v>-40000000</v>
      </c>
      <c r="G1002" s="237">
        <v>-40000000</v>
      </c>
      <c r="H1002" s="237">
        <v>-40000000</v>
      </c>
      <c r="I1002" s="237">
        <v>-40000000</v>
      </c>
      <c r="J1002" s="237">
        <v>-40000000</v>
      </c>
      <c r="K1002" s="237">
        <v>-40000000</v>
      </c>
      <c r="L1002" s="237">
        <v>-40000000</v>
      </c>
      <c r="M1002" s="237">
        <v>-40000000</v>
      </c>
      <c r="N1002" s="237">
        <v>-40000000</v>
      </c>
      <c r="O1002" s="237">
        <v>-40000000</v>
      </c>
      <c r="P1002" s="237">
        <v>-40000000</v>
      </c>
      <c r="Q1002" s="238">
        <v>-40000000</v>
      </c>
      <c r="R1002" s="238">
        <v>-40000000</v>
      </c>
      <c r="S1002" s="238">
        <v>-40000000</v>
      </c>
      <c r="T1002" s="238">
        <v>-40000000</v>
      </c>
      <c r="U1002" s="238">
        <v>-40000000</v>
      </c>
      <c r="V1002" s="238">
        <v>-40000000</v>
      </c>
      <c r="W1002" s="238">
        <v>-40000000</v>
      </c>
      <c r="X1002" s="238">
        <v>-40000000</v>
      </c>
      <c r="Y1002" s="238">
        <v>-40000000</v>
      </c>
      <c r="Z1002" s="238"/>
      <c r="AA1002" s="238"/>
      <c r="AB1002" s="238"/>
      <c r="AC1002" s="231">
        <v>-40000000</v>
      </c>
    </row>
    <row r="1003" spans="1:29" ht="15.75" thickBot="1" x14ac:dyDescent="0.3">
      <c r="A1003" s="220" t="str">
        <f t="shared" si="15"/>
        <v>221097</v>
      </c>
      <c r="B1003" s="239" t="s">
        <v>1015</v>
      </c>
      <c r="C1003" s="240" t="s">
        <v>2106</v>
      </c>
      <c r="D1003" s="87" t="s">
        <v>4</v>
      </c>
      <c r="E1003" s="234">
        <v>-40000000</v>
      </c>
      <c r="F1003" s="233">
        <v>-40000000</v>
      </c>
      <c r="G1003" s="233">
        <v>-40000000</v>
      </c>
      <c r="H1003" s="233">
        <v>-40000000</v>
      </c>
      <c r="I1003" s="233">
        <v>-40000000</v>
      </c>
      <c r="J1003" s="233">
        <v>-40000000</v>
      </c>
      <c r="K1003" s="233">
        <v>-40000000</v>
      </c>
      <c r="L1003" s="233">
        <v>-40000000</v>
      </c>
      <c r="M1003" s="233">
        <v>-40000000</v>
      </c>
      <c r="N1003" s="233">
        <v>-40000000</v>
      </c>
      <c r="O1003" s="233">
        <v>-40000000</v>
      </c>
      <c r="P1003" s="233">
        <v>-40000000</v>
      </c>
      <c r="Q1003" s="234">
        <v>-40000000</v>
      </c>
      <c r="R1003" s="234">
        <v>-40000000</v>
      </c>
      <c r="S1003" s="234">
        <v>-40000000</v>
      </c>
      <c r="T1003" s="234">
        <v>-40000000</v>
      </c>
      <c r="U1003" s="234">
        <v>-40000000</v>
      </c>
      <c r="V1003" s="234">
        <v>-40000000</v>
      </c>
      <c r="W1003" s="234">
        <v>-40000000</v>
      </c>
      <c r="X1003" s="234">
        <v>-40000000</v>
      </c>
      <c r="Y1003" s="234">
        <v>-40000000</v>
      </c>
      <c r="Z1003" s="234"/>
      <c r="AA1003" s="234"/>
      <c r="AB1003" s="234"/>
      <c r="AC1003" s="231">
        <v>-40000000</v>
      </c>
    </row>
    <row r="1004" spans="1:29" ht="15.75" thickBot="1" x14ac:dyDescent="0.3">
      <c r="A1004" s="220" t="str">
        <f t="shared" si="15"/>
        <v>221098</v>
      </c>
      <c r="B1004" s="239" t="s">
        <v>3487</v>
      </c>
      <c r="C1004" s="240" t="s">
        <v>3488</v>
      </c>
      <c r="D1004" s="87"/>
      <c r="E1004" s="238"/>
      <c r="F1004" s="237"/>
      <c r="G1004" s="237"/>
      <c r="H1004" s="237"/>
      <c r="I1004" s="237"/>
      <c r="J1004" s="237"/>
      <c r="K1004" s="237"/>
      <c r="L1004" s="237"/>
      <c r="M1004" s="237"/>
      <c r="N1004" s="237"/>
      <c r="O1004" s="237"/>
      <c r="P1004" s="237"/>
      <c r="Q1004" s="238"/>
      <c r="R1004" s="238"/>
      <c r="S1004" s="238"/>
      <c r="T1004" s="238"/>
      <c r="U1004" s="238"/>
      <c r="V1004" s="238"/>
      <c r="W1004" s="238"/>
      <c r="X1004" s="238"/>
      <c r="Y1004" s="238"/>
      <c r="Z1004" s="238"/>
      <c r="AA1004" s="238"/>
      <c r="AB1004" s="238"/>
      <c r="AC1004" s="231"/>
    </row>
    <row r="1005" spans="1:29" ht="15.75" thickBot="1" x14ac:dyDescent="0.3">
      <c r="A1005" s="220" t="str">
        <f t="shared" si="15"/>
        <v>221099</v>
      </c>
      <c r="B1005" s="239" t="s">
        <v>1016</v>
      </c>
      <c r="C1005" s="240" t="s">
        <v>2107</v>
      </c>
      <c r="D1005" s="87" t="s">
        <v>4</v>
      </c>
      <c r="E1005" s="234">
        <v>0</v>
      </c>
      <c r="F1005" s="233">
        <v>0</v>
      </c>
      <c r="G1005" s="233">
        <v>0</v>
      </c>
      <c r="H1005" s="233">
        <v>0</v>
      </c>
      <c r="I1005" s="233">
        <v>0</v>
      </c>
      <c r="J1005" s="233">
        <v>0</v>
      </c>
      <c r="K1005" s="233">
        <v>0</v>
      </c>
      <c r="L1005" s="233">
        <v>0</v>
      </c>
      <c r="M1005" s="233">
        <v>0</v>
      </c>
      <c r="N1005" s="233">
        <v>0</v>
      </c>
      <c r="O1005" s="233">
        <v>0</v>
      </c>
      <c r="P1005" s="233">
        <v>0</v>
      </c>
      <c r="Q1005" s="234">
        <v>0</v>
      </c>
      <c r="R1005" s="234">
        <v>0</v>
      </c>
      <c r="S1005" s="234">
        <v>0</v>
      </c>
      <c r="T1005" s="234">
        <v>0</v>
      </c>
      <c r="U1005" s="234">
        <v>0</v>
      </c>
      <c r="V1005" s="234">
        <v>0</v>
      </c>
      <c r="W1005" s="234">
        <v>0</v>
      </c>
      <c r="X1005" s="234">
        <v>0</v>
      </c>
      <c r="Y1005" s="234">
        <v>0</v>
      </c>
      <c r="Z1005" s="234"/>
      <c r="AA1005" s="234"/>
      <c r="AB1005" s="234"/>
      <c r="AC1005" s="231">
        <v>0</v>
      </c>
    </row>
    <row r="1006" spans="1:29" ht="15.75" thickBot="1" x14ac:dyDescent="0.3">
      <c r="A1006" s="220" t="str">
        <f t="shared" si="15"/>
        <v>221100</v>
      </c>
      <c r="B1006" s="239" t="s">
        <v>1017</v>
      </c>
      <c r="C1006" s="240" t="s">
        <v>2108</v>
      </c>
      <c r="D1006" s="87" t="s">
        <v>4</v>
      </c>
      <c r="E1006" s="238">
        <v>-10000000</v>
      </c>
      <c r="F1006" s="237">
        <v>-10000000</v>
      </c>
      <c r="G1006" s="237">
        <v>-10000000</v>
      </c>
      <c r="H1006" s="237">
        <v>-10000000</v>
      </c>
      <c r="I1006" s="237">
        <v>-10000000</v>
      </c>
      <c r="J1006" s="237">
        <v>-10000000</v>
      </c>
      <c r="K1006" s="237">
        <v>-10000000</v>
      </c>
      <c r="L1006" s="237">
        <v>-10000000</v>
      </c>
      <c r="M1006" s="237">
        <v>-10000000</v>
      </c>
      <c r="N1006" s="237">
        <v>-10000000</v>
      </c>
      <c r="O1006" s="237">
        <v>-10000000</v>
      </c>
      <c r="P1006" s="237">
        <v>-10000000</v>
      </c>
      <c r="Q1006" s="238">
        <v>-10000000</v>
      </c>
      <c r="R1006" s="238">
        <v>-10000000</v>
      </c>
      <c r="S1006" s="238">
        <v>-10000000</v>
      </c>
      <c r="T1006" s="238">
        <v>-10000000</v>
      </c>
      <c r="U1006" s="238">
        <v>-10000000</v>
      </c>
      <c r="V1006" s="238">
        <v>-10000000</v>
      </c>
      <c r="W1006" s="238">
        <v>-10000000</v>
      </c>
      <c r="X1006" s="238">
        <v>-10000000</v>
      </c>
      <c r="Y1006" s="238">
        <v>-10000000</v>
      </c>
      <c r="Z1006" s="238"/>
      <c r="AA1006" s="238"/>
      <c r="AB1006" s="238"/>
      <c r="AC1006" s="231">
        <v>-10000000</v>
      </c>
    </row>
    <row r="1007" spans="1:29" ht="15.75" thickBot="1" x14ac:dyDescent="0.3">
      <c r="A1007" s="220" t="str">
        <f t="shared" si="15"/>
        <v>221101</v>
      </c>
      <c r="B1007" s="239" t="s">
        <v>3489</v>
      </c>
      <c r="C1007" s="240" t="s">
        <v>3490</v>
      </c>
      <c r="D1007" s="87"/>
      <c r="E1007" s="234"/>
      <c r="F1007" s="233"/>
      <c r="G1007" s="233"/>
      <c r="H1007" s="233"/>
      <c r="I1007" s="233"/>
      <c r="J1007" s="233"/>
      <c r="K1007" s="233"/>
      <c r="L1007" s="233"/>
      <c r="M1007" s="233"/>
      <c r="N1007" s="233"/>
      <c r="O1007" s="233"/>
      <c r="P1007" s="233"/>
      <c r="Q1007" s="234"/>
      <c r="R1007" s="234"/>
      <c r="S1007" s="234"/>
      <c r="T1007" s="234"/>
      <c r="U1007" s="234"/>
      <c r="V1007" s="234"/>
      <c r="W1007" s="234"/>
      <c r="X1007" s="234"/>
      <c r="Y1007" s="234"/>
      <c r="Z1007" s="234"/>
      <c r="AA1007" s="234"/>
      <c r="AB1007" s="234"/>
      <c r="AC1007" s="231"/>
    </row>
    <row r="1008" spans="1:29" ht="15.75" thickBot="1" x14ac:dyDescent="0.3">
      <c r="A1008" s="220" t="str">
        <f t="shared" si="15"/>
        <v>221102</v>
      </c>
      <c r="B1008" s="239" t="s">
        <v>1018</v>
      </c>
      <c r="C1008" s="240" t="s">
        <v>2109</v>
      </c>
      <c r="D1008" s="87" t="s">
        <v>4</v>
      </c>
      <c r="E1008" s="238">
        <v>-75000000</v>
      </c>
      <c r="F1008" s="237">
        <v>-75000000</v>
      </c>
      <c r="G1008" s="237">
        <v>-75000000</v>
      </c>
      <c r="H1008" s="237">
        <v>-75000000</v>
      </c>
      <c r="I1008" s="237">
        <v>-75000000</v>
      </c>
      <c r="J1008" s="237">
        <v>-75000000</v>
      </c>
      <c r="K1008" s="237">
        <v>-75000000</v>
      </c>
      <c r="L1008" s="237">
        <v>-75000000</v>
      </c>
      <c r="M1008" s="237">
        <v>-75000000</v>
      </c>
      <c r="N1008" s="237">
        <v>-75000000</v>
      </c>
      <c r="O1008" s="237">
        <v>-75000000</v>
      </c>
      <c r="P1008" s="237">
        <v>-75000000</v>
      </c>
      <c r="Q1008" s="238">
        <v>-75000000</v>
      </c>
      <c r="R1008" s="238">
        <v>0</v>
      </c>
      <c r="S1008" s="238">
        <v>0</v>
      </c>
      <c r="T1008" s="238">
        <v>0</v>
      </c>
      <c r="U1008" s="238">
        <v>0</v>
      </c>
      <c r="V1008" s="238">
        <v>0</v>
      </c>
      <c r="W1008" s="238">
        <v>0</v>
      </c>
      <c r="X1008" s="238">
        <v>0</v>
      </c>
      <c r="Y1008" s="238">
        <v>0</v>
      </c>
      <c r="Z1008" s="238"/>
      <c r="AA1008" s="238"/>
      <c r="AB1008" s="238"/>
      <c r="AC1008" s="231">
        <v>0</v>
      </c>
    </row>
    <row r="1009" spans="1:29" ht="15.75" thickBot="1" x14ac:dyDescent="0.3">
      <c r="A1009" s="220" t="str">
        <f t="shared" si="15"/>
        <v>221103</v>
      </c>
      <c r="B1009" s="239" t="s">
        <v>3491</v>
      </c>
      <c r="C1009" s="240" t="s">
        <v>3492</v>
      </c>
      <c r="D1009" s="87"/>
      <c r="E1009" s="234"/>
      <c r="F1009" s="233"/>
      <c r="G1009" s="233"/>
      <c r="H1009" s="233"/>
      <c r="I1009" s="233"/>
      <c r="J1009" s="233"/>
      <c r="K1009" s="233"/>
      <c r="L1009" s="233"/>
      <c r="M1009" s="233"/>
      <c r="N1009" s="233"/>
      <c r="O1009" s="233"/>
      <c r="P1009" s="233"/>
      <c r="Q1009" s="234"/>
      <c r="R1009" s="234"/>
      <c r="S1009" s="234"/>
      <c r="T1009" s="241"/>
      <c r="U1009" s="241"/>
      <c r="V1009" s="241"/>
      <c r="W1009" s="234"/>
      <c r="X1009" s="234"/>
      <c r="Y1009" s="234"/>
      <c r="Z1009" s="234"/>
      <c r="AA1009" s="234"/>
      <c r="AB1009" s="234"/>
      <c r="AC1009" s="231"/>
    </row>
    <row r="1010" spans="1:29" ht="15.75" thickBot="1" x14ac:dyDescent="0.3">
      <c r="A1010" s="220" t="str">
        <f t="shared" si="15"/>
        <v>221104</v>
      </c>
      <c r="B1010" s="239" t="s">
        <v>1019</v>
      </c>
      <c r="C1010" s="240" t="s">
        <v>2110</v>
      </c>
      <c r="D1010" s="87" t="s">
        <v>4</v>
      </c>
      <c r="E1010" s="238">
        <v>-50000000</v>
      </c>
      <c r="F1010" s="237">
        <v>-50000000</v>
      </c>
      <c r="G1010" s="237">
        <v>-50000000</v>
      </c>
      <c r="H1010" s="237">
        <v>-50000000</v>
      </c>
      <c r="I1010" s="237">
        <v>-50000000</v>
      </c>
      <c r="J1010" s="237">
        <v>-50000000</v>
      </c>
      <c r="K1010" s="237">
        <v>-50000000</v>
      </c>
      <c r="L1010" s="237">
        <v>-50000000</v>
      </c>
      <c r="M1010" s="237">
        <v>-50000000</v>
      </c>
      <c r="N1010" s="237">
        <v>-50000000</v>
      </c>
      <c r="O1010" s="237">
        <v>-50000000</v>
      </c>
      <c r="P1010" s="237">
        <v>-50000000</v>
      </c>
      <c r="Q1010" s="238">
        <v>-50000000</v>
      </c>
      <c r="R1010" s="238">
        <v>-50000000</v>
      </c>
      <c r="S1010" s="238">
        <v>-50000000</v>
      </c>
      <c r="T1010" s="238">
        <v>-50000000</v>
      </c>
      <c r="U1010" s="238">
        <v>-50000000</v>
      </c>
      <c r="V1010" s="238">
        <v>-50000000</v>
      </c>
      <c r="W1010" s="238">
        <v>-50000000</v>
      </c>
      <c r="X1010" s="238">
        <v>-50000000</v>
      </c>
      <c r="Y1010" s="238">
        <v>-50000000</v>
      </c>
      <c r="Z1010" s="238"/>
      <c r="AA1010" s="238"/>
      <c r="AB1010" s="238"/>
      <c r="AC1010" s="231">
        <v>-50000000</v>
      </c>
    </row>
    <row r="1011" spans="1:29" ht="15.75" thickBot="1" x14ac:dyDescent="0.3">
      <c r="A1011" s="220" t="str">
        <f t="shared" si="15"/>
        <v>221105</v>
      </c>
      <c r="B1011" s="239" t="s">
        <v>1020</v>
      </c>
      <c r="C1011" s="240" t="s">
        <v>2111</v>
      </c>
      <c r="D1011" s="87" t="s">
        <v>4</v>
      </c>
      <c r="E1011" s="238">
        <v>-50000000</v>
      </c>
      <c r="F1011" s="237">
        <v>-50000000</v>
      </c>
      <c r="G1011" s="237">
        <v>-50000000</v>
      </c>
      <c r="H1011" s="237">
        <v>-50000000</v>
      </c>
      <c r="I1011" s="237">
        <v>-50000000</v>
      </c>
      <c r="J1011" s="237">
        <v>-50000000</v>
      </c>
      <c r="K1011" s="237">
        <v>-50000000</v>
      </c>
      <c r="L1011" s="237">
        <v>-50000000</v>
      </c>
      <c r="M1011" s="237">
        <v>-50000000</v>
      </c>
      <c r="N1011" s="237">
        <v>-50000000</v>
      </c>
      <c r="O1011" s="237">
        <v>-50000000</v>
      </c>
      <c r="P1011" s="237">
        <v>-50000000</v>
      </c>
      <c r="Q1011" s="238">
        <v>-50000000</v>
      </c>
      <c r="R1011" s="238">
        <v>-50000000</v>
      </c>
      <c r="S1011" s="238">
        <v>-50000000</v>
      </c>
      <c r="T1011" s="241">
        <v>-50000000</v>
      </c>
      <c r="U1011" s="241">
        <v>-50000000</v>
      </c>
      <c r="V1011" s="241">
        <v>-50000000</v>
      </c>
      <c r="W1011" s="238">
        <v>-50000000</v>
      </c>
      <c r="X1011" s="238">
        <v>-50000000</v>
      </c>
      <c r="Y1011" s="238">
        <v>-50000000</v>
      </c>
      <c r="Z1011" s="238"/>
      <c r="AA1011" s="238"/>
      <c r="AB1011" s="238"/>
      <c r="AC1011" s="231">
        <v>-50000000</v>
      </c>
    </row>
    <row r="1012" spans="1:29" ht="15.75" thickBot="1" x14ac:dyDescent="0.3">
      <c r="A1012" s="220" t="str">
        <f t="shared" si="15"/>
        <v>221106</v>
      </c>
      <c r="B1012" s="239" t="s">
        <v>1021</v>
      </c>
      <c r="C1012" s="240" t="s">
        <v>2112</v>
      </c>
      <c r="D1012" s="87" t="s">
        <v>4</v>
      </c>
      <c r="E1012" s="234">
        <v>-50000000</v>
      </c>
      <c r="F1012" s="233">
        <v>-50000000</v>
      </c>
      <c r="G1012" s="233">
        <v>-50000000</v>
      </c>
      <c r="H1012" s="233">
        <v>-50000000</v>
      </c>
      <c r="I1012" s="233">
        <v>-50000000</v>
      </c>
      <c r="J1012" s="233">
        <v>-50000000</v>
      </c>
      <c r="K1012" s="233">
        <v>-50000000</v>
      </c>
      <c r="L1012" s="233">
        <v>-50000000</v>
      </c>
      <c r="M1012" s="233">
        <v>-50000000</v>
      </c>
      <c r="N1012" s="233">
        <v>-50000000</v>
      </c>
      <c r="O1012" s="233">
        <v>-50000000</v>
      </c>
      <c r="P1012" s="233">
        <v>-50000000</v>
      </c>
      <c r="Q1012" s="234">
        <v>-50000000</v>
      </c>
      <c r="R1012" s="234">
        <v>-50000000</v>
      </c>
      <c r="S1012" s="234">
        <v>-50000000</v>
      </c>
      <c r="T1012" s="238">
        <v>-50000000</v>
      </c>
      <c r="U1012" s="238">
        <v>-50000000</v>
      </c>
      <c r="V1012" s="238">
        <v>-50000000</v>
      </c>
      <c r="W1012" s="234">
        <v>-50000000</v>
      </c>
      <c r="X1012" s="234">
        <v>-50000000</v>
      </c>
      <c r="Y1012" s="234">
        <v>-50000000</v>
      </c>
      <c r="Z1012" s="234"/>
      <c r="AA1012" s="234"/>
      <c r="AB1012" s="234"/>
      <c r="AC1012" s="231">
        <v>-50000000</v>
      </c>
    </row>
    <row r="1013" spans="1:29" ht="15.75" thickBot="1" x14ac:dyDescent="0.3">
      <c r="A1013" s="220" t="str">
        <f t="shared" si="15"/>
        <v>221107</v>
      </c>
      <c r="B1013" s="239" t="s">
        <v>1022</v>
      </c>
      <c r="C1013" s="240" t="s">
        <v>2113</v>
      </c>
      <c r="D1013" s="87" t="s">
        <v>4</v>
      </c>
      <c r="E1013" s="238"/>
      <c r="F1013" s="237"/>
      <c r="G1013" s="237"/>
      <c r="H1013" s="237"/>
      <c r="I1013" s="237"/>
      <c r="J1013" s="237"/>
      <c r="K1013" s="237"/>
      <c r="L1013" s="237"/>
      <c r="M1013" s="237"/>
      <c r="N1013" s="237"/>
      <c r="O1013" s="237"/>
      <c r="P1013" s="237"/>
      <c r="Q1013" s="238"/>
      <c r="R1013" s="238"/>
      <c r="S1013" s="238"/>
      <c r="T1013" s="234"/>
      <c r="U1013" s="234"/>
      <c r="V1013" s="234"/>
      <c r="W1013" s="238"/>
      <c r="X1013" s="238"/>
      <c r="Y1013" s="238"/>
      <c r="Z1013" s="238"/>
      <c r="AA1013" s="238"/>
      <c r="AB1013" s="238"/>
      <c r="AC1013" s="231"/>
    </row>
    <row r="1014" spans="1:29" ht="15.75" thickBot="1" x14ac:dyDescent="0.3">
      <c r="A1014" s="220" t="str">
        <f t="shared" si="15"/>
        <v>221108</v>
      </c>
      <c r="B1014" s="239" t="s">
        <v>1023</v>
      </c>
      <c r="C1014" s="240" t="s">
        <v>2114</v>
      </c>
      <c r="D1014" s="87" t="s">
        <v>4</v>
      </c>
      <c r="E1014" s="234">
        <v>-35000000</v>
      </c>
      <c r="F1014" s="233">
        <v>-35000000</v>
      </c>
      <c r="G1014" s="233">
        <v>-35000000</v>
      </c>
      <c r="H1014" s="233">
        <v>-35000000</v>
      </c>
      <c r="I1014" s="233">
        <v>-35000000</v>
      </c>
      <c r="J1014" s="233">
        <v>-35000000</v>
      </c>
      <c r="K1014" s="233">
        <v>-35000000</v>
      </c>
      <c r="L1014" s="233">
        <v>-35000000</v>
      </c>
      <c r="M1014" s="233">
        <v>-35000000</v>
      </c>
      <c r="N1014" s="233">
        <v>-35000000</v>
      </c>
      <c r="O1014" s="233">
        <v>-35000000</v>
      </c>
      <c r="P1014" s="233">
        <v>-35000000</v>
      </c>
      <c r="Q1014" s="234">
        <v>-35000000</v>
      </c>
      <c r="R1014" s="234">
        <v>-35000000</v>
      </c>
      <c r="S1014" s="234">
        <v>-35000000</v>
      </c>
      <c r="T1014" s="238">
        <v>-35000000</v>
      </c>
      <c r="U1014" s="238">
        <v>-35000000</v>
      </c>
      <c r="V1014" s="238">
        <v>-35000000</v>
      </c>
      <c r="W1014" s="234">
        <v>-35000000</v>
      </c>
      <c r="X1014" s="234">
        <v>-35000000</v>
      </c>
      <c r="Y1014" s="234">
        <v>-35000000</v>
      </c>
      <c r="Z1014" s="234"/>
      <c r="AA1014" s="234"/>
      <c r="AB1014" s="234"/>
      <c r="AC1014" s="231">
        <v>-35000000</v>
      </c>
    </row>
    <row r="1015" spans="1:29" ht="15.75" thickBot="1" x14ac:dyDescent="0.3">
      <c r="A1015" s="220" t="str">
        <f t="shared" si="15"/>
        <v>221109</v>
      </c>
      <c r="B1015" s="239" t="s">
        <v>1024</v>
      </c>
      <c r="C1015" s="240" t="s">
        <v>2115</v>
      </c>
      <c r="D1015" s="87" t="s">
        <v>4</v>
      </c>
      <c r="E1015" s="234">
        <v>-40000000</v>
      </c>
      <c r="F1015" s="233">
        <v>-40000000</v>
      </c>
      <c r="G1015" s="233">
        <v>-40000000</v>
      </c>
      <c r="H1015" s="233">
        <v>-40000000</v>
      </c>
      <c r="I1015" s="233">
        <v>-40000000</v>
      </c>
      <c r="J1015" s="233">
        <v>-40000000</v>
      </c>
      <c r="K1015" s="233">
        <v>-40000000</v>
      </c>
      <c r="L1015" s="233">
        <v>-40000000</v>
      </c>
      <c r="M1015" s="233">
        <v>-40000000</v>
      </c>
      <c r="N1015" s="233">
        <v>-40000000</v>
      </c>
      <c r="O1015" s="233">
        <v>-40000000</v>
      </c>
      <c r="P1015" s="233">
        <v>-40000000</v>
      </c>
      <c r="Q1015" s="234">
        <v>-40000000</v>
      </c>
      <c r="R1015" s="234">
        <v>-40000000</v>
      </c>
      <c r="S1015" s="234">
        <v>-40000000</v>
      </c>
      <c r="T1015" s="234">
        <v>-40000000</v>
      </c>
      <c r="U1015" s="234">
        <v>-40000000</v>
      </c>
      <c r="V1015" s="234">
        <v>-40000000</v>
      </c>
      <c r="W1015" s="234">
        <v>-40000000</v>
      </c>
      <c r="X1015" s="234">
        <v>-40000000</v>
      </c>
      <c r="Y1015" s="234">
        <v>-40000000</v>
      </c>
      <c r="Z1015" s="234"/>
      <c r="AA1015" s="234"/>
      <c r="AB1015" s="234"/>
      <c r="AC1015" s="231">
        <v>-40000000</v>
      </c>
    </row>
    <row r="1016" spans="1:29" ht="15.75" thickBot="1" x14ac:dyDescent="0.3">
      <c r="A1016" s="220" t="str">
        <f t="shared" si="15"/>
        <v>221110</v>
      </c>
      <c r="B1016" s="239" t="s">
        <v>1025</v>
      </c>
      <c r="C1016" s="240" t="s">
        <v>2116</v>
      </c>
      <c r="D1016" s="87" t="s">
        <v>4</v>
      </c>
      <c r="E1016" s="238">
        <v>-25000000</v>
      </c>
      <c r="F1016" s="237">
        <v>-25000000</v>
      </c>
      <c r="G1016" s="237">
        <v>-25000000</v>
      </c>
      <c r="H1016" s="237">
        <v>-25000000</v>
      </c>
      <c r="I1016" s="237">
        <v>-25000000</v>
      </c>
      <c r="J1016" s="237">
        <v>-25000000</v>
      </c>
      <c r="K1016" s="237">
        <v>-25000000</v>
      </c>
      <c r="L1016" s="237">
        <v>-25000000</v>
      </c>
      <c r="M1016" s="237">
        <v>-25000000</v>
      </c>
      <c r="N1016" s="237">
        <v>-25000000</v>
      </c>
      <c r="O1016" s="237">
        <v>-25000000</v>
      </c>
      <c r="P1016" s="237">
        <v>-25000000</v>
      </c>
      <c r="Q1016" s="238">
        <v>-25000000</v>
      </c>
      <c r="R1016" s="238">
        <v>-25000000</v>
      </c>
      <c r="S1016" s="238">
        <v>-25000000</v>
      </c>
      <c r="T1016" s="238">
        <v>-25000000</v>
      </c>
      <c r="U1016" s="238">
        <v>-25000000</v>
      </c>
      <c r="V1016" s="238">
        <v>-25000000</v>
      </c>
      <c r="W1016" s="238">
        <v>-25000000</v>
      </c>
      <c r="X1016" s="238">
        <v>-25000000</v>
      </c>
      <c r="Y1016" s="238">
        <v>-25000000</v>
      </c>
      <c r="Z1016" s="238"/>
      <c r="AA1016" s="238"/>
      <c r="AB1016" s="238"/>
      <c r="AC1016" s="231">
        <v>-25000000</v>
      </c>
    </row>
    <row r="1017" spans="1:29" ht="15.75" thickBot="1" x14ac:dyDescent="0.3">
      <c r="A1017" s="220" t="str">
        <f t="shared" si="15"/>
        <v>221112</v>
      </c>
      <c r="B1017" s="239" t="s">
        <v>1026</v>
      </c>
      <c r="C1017" s="240" t="s">
        <v>2117</v>
      </c>
      <c r="D1017" s="87" t="s">
        <v>4</v>
      </c>
      <c r="E1017" s="234">
        <v>-75000000</v>
      </c>
      <c r="F1017" s="233">
        <v>-75000000</v>
      </c>
      <c r="G1017" s="233">
        <v>-75000000</v>
      </c>
      <c r="H1017" s="233">
        <v>-75000000</v>
      </c>
      <c r="I1017" s="233">
        <v>-75000000</v>
      </c>
      <c r="J1017" s="233">
        <v>-75000000</v>
      </c>
      <c r="K1017" s="233">
        <v>-75000000</v>
      </c>
      <c r="L1017" s="233">
        <v>-75000000</v>
      </c>
      <c r="M1017" s="233">
        <v>-75000000</v>
      </c>
      <c r="N1017" s="233">
        <v>-75000000</v>
      </c>
      <c r="O1017" s="233">
        <v>-75000000</v>
      </c>
      <c r="P1017" s="233">
        <v>-75000000</v>
      </c>
      <c r="Q1017" s="234">
        <v>-75000000</v>
      </c>
      <c r="R1017" s="234">
        <v>-75000000</v>
      </c>
      <c r="S1017" s="234">
        <v>-75000000</v>
      </c>
      <c r="T1017" s="234">
        <v>-75000000</v>
      </c>
      <c r="U1017" s="234">
        <v>-75000000</v>
      </c>
      <c r="V1017" s="234">
        <v>-75000000</v>
      </c>
      <c r="W1017" s="234">
        <v>-75000000</v>
      </c>
      <c r="X1017" s="234">
        <v>-75000000</v>
      </c>
      <c r="Y1017" s="234">
        <v>-75000000</v>
      </c>
      <c r="Z1017" s="234"/>
      <c r="AA1017" s="234"/>
      <c r="AB1017" s="234"/>
      <c r="AC1017" s="231">
        <v>-75000000</v>
      </c>
    </row>
    <row r="1018" spans="1:29" ht="15.75" thickBot="1" x14ac:dyDescent="0.3">
      <c r="A1018" s="220" t="str">
        <f t="shared" si="15"/>
        <v>221113</v>
      </c>
      <c r="B1018" s="239" t="s">
        <v>2118</v>
      </c>
      <c r="C1018" s="240" t="s">
        <v>2119</v>
      </c>
      <c r="D1018" s="87" t="s">
        <v>4</v>
      </c>
      <c r="E1018" s="238">
        <v>-50000000</v>
      </c>
      <c r="F1018" s="237">
        <v>-50000000</v>
      </c>
      <c r="G1018" s="237">
        <v>-50000000</v>
      </c>
      <c r="H1018" s="237">
        <v>-50000000</v>
      </c>
      <c r="I1018" s="237">
        <v>-50000000</v>
      </c>
      <c r="J1018" s="237">
        <v>-50000000</v>
      </c>
      <c r="K1018" s="237">
        <v>-50000000</v>
      </c>
      <c r="L1018" s="237">
        <v>-50000000</v>
      </c>
      <c r="M1018" s="237">
        <v>-50000000</v>
      </c>
      <c r="N1018" s="237">
        <v>-50000000</v>
      </c>
      <c r="O1018" s="237">
        <v>-50000000</v>
      </c>
      <c r="P1018" s="237">
        <v>-50000000</v>
      </c>
      <c r="Q1018" s="238">
        <v>-50000000</v>
      </c>
      <c r="R1018" s="238">
        <v>-50000000</v>
      </c>
      <c r="S1018" s="238">
        <v>-50000000</v>
      </c>
      <c r="T1018" s="238">
        <v>-50000000</v>
      </c>
      <c r="U1018" s="238">
        <v>-50000000</v>
      </c>
      <c r="V1018" s="238">
        <v>-50000000</v>
      </c>
      <c r="W1018" s="238">
        <v>-50000000</v>
      </c>
      <c r="X1018" s="238">
        <v>-50000000</v>
      </c>
      <c r="Y1018" s="238">
        <v>-50000000</v>
      </c>
      <c r="Z1018" s="238"/>
      <c r="AA1018" s="238"/>
      <c r="AB1018" s="238"/>
      <c r="AC1018" s="231">
        <v>-50000000</v>
      </c>
    </row>
    <row r="1019" spans="1:29" ht="15.75" thickBot="1" x14ac:dyDescent="0.3">
      <c r="A1019" s="220" t="str">
        <f t="shared" si="15"/>
        <v>221114</v>
      </c>
      <c r="B1019" s="239" t="s">
        <v>2854</v>
      </c>
      <c r="C1019" s="240" t="s">
        <v>2855</v>
      </c>
      <c r="D1019" s="87" t="s">
        <v>4</v>
      </c>
      <c r="E1019" s="242"/>
      <c r="F1019" s="233"/>
      <c r="G1019" s="233"/>
      <c r="H1019" s="233">
        <v>0</v>
      </c>
      <c r="I1019" s="233">
        <v>0</v>
      </c>
      <c r="J1019" s="233">
        <v>-90000000</v>
      </c>
      <c r="K1019" s="233">
        <v>-90000000</v>
      </c>
      <c r="L1019" s="233">
        <v>-90000000</v>
      </c>
      <c r="M1019" s="233">
        <v>-90000000</v>
      </c>
      <c r="N1019" s="233">
        <v>-90000000</v>
      </c>
      <c r="O1019" s="233">
        <v>-90000000</v>
      </c>
      <c r="P1019" s="233">
        <v>-90000000</v>
      </c>
      <c r="Q1019" s="234">
        <v>-90000000</v>
      </c>
      <c r="R1019" s="234">
        <v>-90000000</v>
      </c>
      <c r="S1019" s="234">
        <v>-90000000</v>
      </c>
      <c r="T1019" s="234">
        <v>-90000000</v>
      </c>
      <c r="U1019" s="234">
        <v>-90000000</v>
      </c>
      <c r="V1019" s="234">
        <v>-90000000</v>
      </c>
      <c r="W1019" s="234">
        <v>-90000000</v>
      </c>
      <c r="X1019" s="234">
        <v>-90000000</v>
      </c>
      <c r="Y1019" s="234">
        <v>-90000000</v>
      </c>
      <c r="Z1019" s="234"/>
      <c r="AA1019" s="234"/>
      <c r="AB1019" s="234"/>
      <c r="AC1019" s="231">
        <v>-90000000</v>
      </c>
    </row>
    <row r="1020" spans="1:29" ht="15.75" thickBot="1" x14ac:dyDescent="0.3">
      <c r="A1020" s="220" t="str">
        <f t="shared" si="15"/>
        <v>221115</v>
      </c>
      <c r="B1020" s="239" t="s">
        <v>2856</v>
      </c>
      <c r="C1020" s="240" t="s">
        <v>2857</v>
      </c>
      <c r="D1020" s="87" t="s">
        <v>4</v>
      </c>
      <c r="E1020" s="243"/>
      <c r="F1020" s="237"/>
      <c r="G1020" s="237"/>
      <c r="H1020" s="237">
        <v>0</v>
      </c>
      <c r="I1020" s="237">
        <v>0</v>
      </c>
      <c r="J1020" s="237">
        <v>-50000000</v>
      </c>
      <c r="K1020" s="237">
        <v>-50000000</v>
      </c>
      <c r="L1020" s="237">
        <v>-50000000</v>
      </c>
      <c r="M1020" s="237">
        <v>-50000000</v>
      </c>
      <c r="N1020" s="237">
        <v>-50000000</v>
      </c>
      <c r="O1020" s="237">
        <v>-50000000</v>
      </c>
      <c r="P1020" s="237">
        <v>-50000000</v>
      </c>
      <c r="Q1020" s="238">
        <v>-50000000</v>
      </c>
      <c r="R1020" s="238">
        <v>-50000000</v>
      </c>
      <c r="S1020" s="238">
        <v>-50000000</v>
      </c>
      <c r="T1020" s="238">
        <v>-50000000</v>
      </c>
      <c r="U1020" s="238">
        <v>-50000000</v>
      </c>
      <c r="V1020" s="238">
        <v>-50000000</v>
      </c>
      <c r="W1020" s="238">
        <v>-50000000</v>
      </c>
      <c r="X1020" s="238">
        <v>-50000000</v>
      </c>
      <c r="Y1020" s="238">
        <v>-50000000</v>
      </c>
      <c r="Z1020" s="238"/>
      <c r="AA1020" s="238"/>
      <c r="AB1020" s="238"/>
      <c r="AC1020" s="231">
        <v>-50000000</v>
      </c>
    </row>
    <row r="1021" spans="1:29" ht="15.75" thickBot="1" x14ac:dyDescent="0.3">
      <c r="A1021" s="220" t="str">
        <f t="shared" si="15"/>
        <v>221116</v>
      </c>
      <c r="B1021" s="239" t="s">
        <v>3493</v>
      </c>
      <c r="C1021" s="240" t="s">
        <v>3494</v>
      </c>
      <c r="D1021" s="87"/>
      <c r="E1021" s="242"/>
      <c r="F1021" s="233"/>
      <c r="G1021" s="233"/>
      <c r="H1021" s="233"/>
      <c r="I1021" s="233"/>
      <c r="J1021" s="233"/>
      <c r="K1021" s="233"/>
      <c r="L1021" s="233"/>
      <c r="M1021" s="233"/>
      <c r="N1021" s="233"/>
      <c r="O1021" s="233"/>
      <c r="P1021" s="233"/>
      <c r="Q1021" s="234">
        <v>0</v>
      </c>
      <c r="R1021" s="234">
        <v>0</v>
      </c>
      <c r="S1021" s="234">
        <v>-150000000</v>
      </c>
      <c r="T1021" s="234">
        <v>-150000000</v>
      </c>
      <c r="U1021" s="234">
        <v>-150000000</v>
      </c>
      <c r="V1021" s="234">
        <v>-150000000</v>
      </c>
      <c r="W1021" s="234">
        <v>-150000000</v>
      </c>
      <c r="X1021" s="234">
        <v>-150000000</v>
      </c>
      <c r="Y1021" s="234">
        <v>-150000000</v>
      </c>
      <c r="Z1021" s="234"/>
      <c r="AA1021" s="234"/>
      <c r="AB1021" s="234"/>
      <c r="AC1021" s="231">
        <v>-150000000</v>
      </c>
    </row>
    <row r="1022" spans="1:29" ht="15.75" thickBot="1" x14ac:dyDescent="0.3">
      <c r="A1022" s="220" t="str">
        <f t="shared" si="15"/>
        <v>500156</v>
      </c>
      <c r="B1022" s="239" t="s">
        <v>2120</v>
      </c>
      <c r="C1022" s="240">
        <v>500156</v>
      </c>
      <c r="D1022" s="87"/>
      <c r="E1022" s="237">
        <v>-449081285.20999998</v>
      </c>
      <c r="F1022" s="237">
        <v>-526000603.11000001</v>
      </c>
      <c r="G1022" s="237">
        <v>-505475375.86000001</v>
      </c>
      <c r="H1022" s="237">
        <v>-449896863.62</v>
      </c>
      <c r="I1022" s="237">
        <v>-448796324.95999998</v>
      </c>
      <c r="J1022" s="237">
        <v>-270176053.61000001</v>
      </c>
      <c r="K1022" s="237">
        <v>-260800933.88999999</v>
      </c>
      <c r="L1022" s="237">
        <v>-276018865.26999998</v>
      </c>
      <c r="M1022" s="237">
        <v>-321671195.60000002</v>
      </c>
      <c r="N1022" s="237">
        <v>-350268805.94</v>
      </c>
      <c r="O1022" s="237">
        <v>-427676201.13</v>
      </c>
      <c r="P1022" s="237">
        <v>-435779900.42000002</v>
      </c>
      <c r="Q1022" s="238">
        <v>-404841257.16000003</v>
      </c>
      <c r="R1022" s="238">
        <v>-466896725.58999997</v>
      </c>
      <c r="S1022" s="238">
        <v>-670959829.92999995</v>
      </c>
      <c r="T1022" s="238">
        <v>-658437348.12</v>
      </c>
      <c r="U1022" s="238">
        <v>-577292370.58000004</v>
      </c>
      <c r="V1022" s="238">
        <v>-343466954.33999997</v>
      </c>
      <c r="W1022" s="238">
        <v>-334886216.31999999</v>
      </c>
      <c r="X1022" s="238">
        <v>-330533512.85000002</v>
      </c>
      <c r="Y1022" s="238">
        <v>-426259527.94</v>
      </c>
      <c r="Z1022" s="238"/>
      <c r="AA1022" s="238"/>
      <c r="AB1022" s="238"/>
      <c r="AC1022" s="231">
        <v>-426259527.94</v>
      </c>
    </row>
    <row r="1023" spans="1:29" ht="15.75" thickBot="1" x14ac:dyDescent="0.3">
      <c r="A1023" s="220" t="str">
        <f t="shared" si="15"/>
        <v>500168</v>
      </c>
      <c r="B1023" s="239" t="s">
        <v>2121</v>
      </c>
      <c r="C1023" s="240">
        <v>500168</v>
      </c>
      <c r="D1023" s="87"/>
      <c r="E1023" s="233">
        <v>-177500000.13999999</v>
      </c>
      <c r="F1023" s="233">
        <v>-198000000.11000001</v>
      </c>
      <c r="G1023" s="233">
        <v>-176299999.66</v>
      </c>
      <c r="H1023" s="233">
        <v>-157700000</v>
      </c>
      <c r="I1023" s="233">
        <v>-161900000</v>
      </c>
      <c r="J1023" s="233">
        <v>0</v>
      </c>
      <c r="K1023" s="233">
        <v>0</v>
      </c>
      <c r="L1023" s="233">
        <v>-0.01</v>
      </c>
      <c r="M1023" s="233">
        <v>-45500000.009999998</v>
      </c>
      <c r="N1023" s="233">
        <v>-64900000</v>
      </c>
      <c r="O1023" s="233">
        <v>-131300000</v>
      </c>
      <c r="P1023" s="233">
        <v>-125100000</v>
      </c>
      <c r="Q1023" s="234">
        <v>-106900000.03</v>
      </c>
      <c r="R1023" s="234">
        <v>-176100000.05000001</v>
      </c>
      <c r="S1023" s="234">
        <v>-450000000.06999999</v>
      </c>
      <c r="T1023" s="234">
        <v>-450000000.06999999</v>
      </c>
      <c r="U1023" s="234">
        <v>-372000000</v>
      </c>
      <c r="V1023" s="234">
        <v>-153000000</v>
      </c>
      <c r="W1023" s="234">
        <v>-152000000</v>
      </c>
      <c r="X1023" s="234">
        <v>-152000000</v>
      </c>
      <c r="Y1023" s="234">
        <v>-150000000</v>
      </c>
      <c r="Z1023" s="234"/>
      <c r="AA1023" s="234"/>
      <c r="AB1023" s="234"/>
      <c r="AC1023" s="231">
        <v>-150000000</v>
      </c>
    </row>
    <row r="1024" spans="1:29" ht="15.75" thickBot="1" x14ac:dyDescent="0.3">
      <c r="A1024" s="220" t="str">
        <f t="shared" si="15"/>
        <v>231002</v>
      </c>
      <c r="B1024" s="239" t="s">
        <v>1028</v>
      </c>
      <c r="C1024" s="240" t="s">
        <v>1029</v>
      </c>
      <c r="D1024" s="87" t="s">
        <v>4</v>
      </c>
      <c r="E1024" s="237">
        <v>-177500000.13999999</v>
      </c>
      <c r="F1024" s="237">
        <v>-198000000.11000001</v>
      </c>
      <c r="G1024" s="237">
        <v>-176299999.66</v>
      </c>
      <c r="H1024" s="237">
        <v>-157700000</v>
      </c>
      <c r="I1024" s="237">
        <v>-161900000</v>
      </c>
      <c r="J1024" s="237">
        <v>0</v>
      </c>
      <c r="K1024" s="237">
        <v>0</v>
      </c>
      <c r="L1024" s="237">
        <v>-0.01</v>
      </c>
      <c r="M1024" s="237">
        <v>-45500000.009999998</v>
      </c>
      <c r="N1024" s="237">
        <v>-64900000</v>
      </c>
      <c r="O1024" s="237">
        <v>-131300000</v>
      </c>
      <c r="P1024" s="237">
        <v>-125100000</v>
      </c>
      <c r="Q1024" s="238">
        <v>-106900000.03</v>
      </c>
      <c r="R1024" s="238">
        <v>-176100000.05000001</v>
      </c>
      <c r="S1024" s="238">
        <v>-73000000.069999993</v>
      </c>
      <c r="T1024" s="238">
        <v>-10000000.07</v>
      </c>
      <c r="U1024" s="238">
        <v>-2000000</v>
      </c>
      <c r="V1024" s="238">
        <v>-3000000</v>
      </c>
      <c r="W1024" s="238">
        <v>-2000000</v>
      </c>
      <c r="X1024" s="238">
        <v>-2000000</v>
      </c>
      <c r="Y1024" s="238">
        <v>0</v>
      </c>
      <c r="Z1024" s="238"/>
      <c r="AA1024" s="238"/>
      <c r="AB1024" s="238"/>
      <c r="AC1024" s="231">
        <v>0</v>
      </c>
    </row>
    <row r="1025" spans="1:63" ht="15.75" thickBot="1" x14ac:dyDescent="0.3">
      <c r="A1025" s="220" t="str">
        <f t="shared" si="15"/>
        <v>231003</v>
      </c>
      <c r="B1025" s="239" t="s">
        <v>2122</v>
      </c>
      <c r="C1025" s="240" t="s">
        <v>2123</v>
      </c>
      <c r="D1025" s="87" t="s">
        <v>4</v>
      </c>
      <c r="E1025" s="233"/>
      <c r="F1025" s="233"/>
      <c r="G1025" s="233"/>
      <c r="H1025" s="233"/>
      <c r="I1025" s="233"/>
      <c r="J1025" s="233"/>
      <c r="K1025" s="233"/>
      <c r="L1025" s="233"/>
      <c r="M1025" s="233"/>
      <c r="N1025" s="233"/>
      <c r="O1025" s="233"/>
      <c r="P1025" s="233"/>
      <c r="Q1025" s="234">
        <v>0</v>
      </c>
      <c r="R1025" s="234">
        <v>0</v>
      </c>
      <c r="S1025" s="234">
        <v>-227000000</v>
      </c>
      <c r="T1025" s="234">
        <v>-290000000</v>
      </c>
      <c r="U1025" s="234">
        <v>-220000000</v>
      </c>
      <c r="V1025" s="234">
        <v>0</v>
      </c>
      <c r="W1025" s="234">
        <v>0</v>
      </c>
      <c r="X1025" s="234">
        <v>0</v>
      </c>
      <c r="Y1025" s="234">
        <v>0</v>
      </c>
      <c r="Z1025" s="234"/>
      <c r="AA1025" s="234"/>
      <c r="AB1025" s="234"/>
      <c r="AC1025" s="231">
        <v>0</v>
      </c>
    </row>
    <row r="1026" spans="1:63" ht="15.75" thickBot="1" x14ac:dyDescent="0.3">
      <c r="A1026" s="220" t="str">
        <f t="shared" si="15"/>
        <v>231004</v>
      </c>
      <c r="B1026" s="239" t="s">
        <v>3495</v>
      </c>
      <c r="C1026" s="240" t="s">
        <v>3496</v>
      </c>
      <c r="D1026" s="87"/>
      <c r="E1026" s="237"/>
      <c r="F1026" s="237"/>
      <c r="G1026" s="237"/>
      <c r="H1026" s="237"/>
      <c r="I1026" s="237"/>
      <c r="J1026" s="237"/>
      <c r="K1026" s="237"/>
      <c r="L1026" s="237"/>
      <c r="M1026" s="237"/>
      <c r="N1026" s="237"/>
      <c r="O1026" s="237"/>
      <c r="P1026" s="237"/>
      <c r="Q1026" s="238">
        <v>0</v>
      </c>
      <c r="R1026" s="238">
        <v>0</v>
      </c>
      <c r="S1026" s="238">
        <v>-150000000</v>
      </c>
      <c r="T1026" s="238">
        <v>-150000000</v>
      </c>
      <c r="U1026" s="238">
        <v>-150000000</v>
      </c>
      <c r="V1026" s="238">
        <v>-150000000</v>
      </c>
      <c r="W1026" s="238">
        <v>-150000000</v>
      </c>
      <c r="X1026" s="238">
        <v>-150000000</v>
      </c>
      <c r="Y1026" s="238">
        <v>-150000000</v>
      </c>
      <c r="Z1026" s="238"/>
      <c r="AA1026" s="238"/>
      <c r="AB1026" s="238"/>
      <c r="AC1026" s="231">
        <v>-150000000</v>
      </c>
    </row>
    <row r="1027" spans="1:63" ht="15.75" thickBot="1" x14ac:dyDescent="0.3">
      <c r="A1027" s="220" t="str">
        <f t="shared" si="15"/>
        <v>001108</v>
      </c>
      <c r="B1027" s="239" t="s">
        <v>2124</v>
      </c>
      <c r="C1027" s="240" t="s">
        <v>2964</v>
      </c>
      <c r="D1027" s="87"/>
      <c r="E1027" s="233"/>
      <c r="F1027" s="233"/>
      <c r="G1027" s="233"/>
      <c r="H1027" s="233"/>
      <c r="I1027" s="233"/>
      <c r="J1027" s="233"/>
      <c r="K1027" s="233"/>
      <c r="L1027" s="233"/>
      <c r="M1027" s="233"/>
      <c r="N1027" s="233">
        <v>0</v>
      </c>
      <c r="O1027" s="233">
        <v>0</v>
      </c>
      <c r="P1027" s="233">
        <v>-191759</v>
      </c>
      <c r="Q1027" s="234">
        <v>60542</v>
      </c>
      <c r="R1027" s="234">
        <v>-210630</v>
      </c>
      <c r="S1027" s="234">
        <v>-270495</v>
      </c>
      <c r="T1027" s="241">
        <v>-227593</v>
      </c>
      <c r="U1027" s="241">
        <v>-141298</v>
      </c>
      <c r="V1027" s="241">
        <v>-444125</v>
      </c>
      <c r="W1027" s="234">
        <v>-131217</v>
      </c>
      <c r="X1027" s="234">
        <v>-131217</v>
      </c>
      <c r="Y1027" s="234">
        <v>-905689</v>
      </c>
      <c r="Z1027" s="234"/>
      <c r="AA1027" s="234"/>
      <c r="AB1027" s="234"/>
      <c r="AC1027" s="231">
        <v>-905689</v>
      </c>
    </row>
    <row r="1028" spans="1:63" ht="15.75" thickBot="1" x14ac:dyDescent="0.3">
      <c r="A1028" s="220" t="str">
        <f t="shared" si="15"/>
        <v>243602</v>
      </c>
      <c r="B1028" s="239" t="s">
        <v>2965</v>
      </c>
      <c r="C1028" s="240" t="s">
        <v>2966</v>
      </c>
      <c r="D1028" s="87" t="s">
        <v>4</v>
      </c>
      <c r="E1028" s="237"/>
      <c r="F1028" s="237"/>
      <c r="G1028" s="237"/>
      <c r="H1028" s="237"/>
      <c r="I1028" s="237"/>
      <c r="J1028" s="237"/>
      <c r="K1028" s="237"/>
      <c r="L1028" s="237"/>
      <c r="M1028" s="237"/>
      <c r="N1028" s="237">
        <v>0</v>
      </c>
      <c r="O1028" s="237">
        <v>0</v>
      </c>
      <c r="P1028" s="237">
        <v>-191759</v>
      </c>
      <c r="Q1028" s="238">
        <v>60542</v>
      </c>
      <c r="R1028" s="238">
        <v>-210630</v>
      </c>
      <c r="S1028" s="238">
        <v>-270495</v>
      </c>
      <c r="T1028" s="238">
        <v>-227593</v>
      </c>
      <c r="U1028" s="238">
        <v>-141298</v>
      </c>
      <c r="V1028" s="238">
        <v>-444125</v>
      </c>
      <c r="W1028" s="238">
        <v>-131217</v>
      </c>
      <c r="X1028" s="238">
        <v>-131217</v>
      </c>
      <c r="Y1028" s="238">
        <v>-905689</v>
      </c>
      <c r="Z1028" s="238"/>
      <c r="AA1028" s="238"/>
      <c r="AB1028" s="238"/>
      <c r="AC1028" s="231">
        <v>-905689</v>
      </c>
    </row>
    <row r="1029" spans="1:63" ht="15.75" thickBot="1" x14ac:dyDescent="0.3">
      <c r="A1029" s="220" t="str">
        <f t="shared" si="15"/>
        <v>001107</v>
      </c>
      <c r="B1029" s="239" t="s">
        <v>2124</v>
      </c>
      <c r="C1029" s="240" t="s">
        <v>2858</v>
      </c>
      <c r="D1029" s="87"/>
      <c r="E1029" s="237"/>
      <c r="F1029" s="237"/>
      <c r="G1029" s="237"/>
      <c r="H1029" s="237">
        <v>0</v>
      </c>
      <c r="I1029" s="237">
        <v>0</v>
      </c>
      <c r="J1029" s="237">
        <v>-4140618.43</v>
      </c>
      <c r="K1029" s="237">
        <v>0</v>
      </c>
      <c r="L1029" s="237">
        <v>0</v>
      </c>
      <c r="M1029" s="237">
        <v>-3075113.4</v>
      </c>
      <c r="N1029" s="237">
        <v>0</v>
      </c>
      <c r="O1029" s="237">
        <v>0</v>
      </c>
      <c r="P1029" s="237">
        <v>-1979051.08</v>
      </c>
      <c r="Q1029" s="238">
        <v>0</v>
      </c>
      <c r="R1029" s="238">
        <v>0</v>
      </c>
      <c r="S1029" s="238">
        <v>-984032.78</v>
      </c>
      <c r="T1029" s="241">
        <v>0</v>
      </c>
      <c r="U1029" s="241">
        <v>0</v>
      </c>
      <c r="V1029" s="241">
        <v>-868124.82</v>
      </c>
      <c r="W1029" s="238">
        <v>0</v>
      </c>
      <c r="X1029" s="238">
        <v>0</v>
      </c>
      <c r="Y1029" s="238">
        <v>-1020402.08</v>
      </c>
      <c r="Z1029" s="238"/>
      <c r="AA1029" s="238"/>
      <c r="AB1029" s="238"/>
      <c r="AC1029" s="231">
        <v>-1020402.08</v>
      </c>
    </row>
    <row r="1030" spans="1:63" ht="15.75" thickBot="1" x14ac:dyDescent="0.3">
      <c r="A1030" s="220" t="str">
        <f t="shared" si="15"/>
        <v>243600</v>
      </c>
      <c r="B1030" s="239" t="s">
        <v>2859</v>
      </c>
      <c r="C1030" s="240" t="s">
        <v>2860</v>
      </c>
      <c r="D1030" s="87" t="s">
        <v>4</v>
      </c>
      <c r="E1030" s="233"/>
      <c r="F1030" s="233"/>
      <c r="G1030" s="233"/>
      <c r="H1030" s="233">
        <v>0</v>
      </c>
      <c r="I1030" s="233">
        <v>0</v>
      </c>
      <c r="J1030" s="233">
        <v>-4140618.43</v>
      </c>
      <c r="K1030" s="233">
        <v>0</v>
      </c>
      <c r="L1030" s="233">
        <v>0</v>
      </c>
      <c r="M1030" s="233">
        <v>-3075113.4</v>
      </c>
      <c r="N1030" s="233">
        <v>0</v>
      </c>
      <c r="O1030" s="233">
        <v>0</v>
      </c>
      <c r="P1030" s="233">
        <v>-1979051.08</v>
      </c>
      <c r="Q1030" s="234">
        <v>0</v>
      </c>
      <c r="R1030" s="234">
        <v>0</v>
      </c>
      <c r="S1030" s="234">
        <v>-984032.78</v>
      </c>
      <c r="T1030" s="238">
        <v>0</v>
      </c>
      <c r="U1030" s="238">
        <v>0</v>
      </c>
      <c r="V1030" s="238">
        <v>-868124.82</v>
      </c>
      <c r="W1030" s="234">
        <v>0</v>
      </c>
      <c r="X1030" s="234">
        <v>0</v>
      </c>
      <c r="Y1030" s="234">
        <v>-1020402.08</v>
      </c>
      <c r="Z1030" s="234"/>
      <c r="AA1030" s="234"/>
      <c r="AB1030" s="234"/>
      <c r="AC1030" s="231">
        <v>-1020402.08</v>
      </c>
    </row>
    <row r="1031" spans="1:63" ht="15.75" thickBot="1" x14ac:dyDescent="0.3">
      <c r="A1031" s="220" t="str">
        <f t="shared" si="15"/>
        <v>500169</v>
      </c>
      <c r="B1031" s="239" t="s">
        <v>2124</v>
      </c>
      <c r="C1031" s="240">
        <v>500169</v>
      </c>
      <c r="D1031" s="87"/>
      <c r="E1031" s="237">
        <v>-29989043</v>
      </c>
      <c r="F1031" s="237">
        <v>-103992539</v>
      </c>
      <c r="G1031" s="237">
        <v>-104084072</v>
      </c>
      <c r="H1031" s="237">
        <v>-104084072</v>
      </c>
      <c r="I1031" s="237">
        <v>-104084072</v>
      </c>
      <c r="J1031" s="237">
        <v>-104358671</v>
      </c>
      <c r="K1031" s="237">
        <v>-104358671</v>
      </c>
      <c r="L1031" s="237">
        <v>-104358671</v>
      </c>
      <c r="M1031" s="237">
        <v>-94633195</v>
      </c>
      <c r="N1031" s="237">
        <v>-94633195</v>
      </c>
      <c r="O1031" s="237">
        <v>-94633195</v>
      </c>
      <c r="P1031" s="237">
        <v>-74906526</v>
      </c>
      <c r="Q1031" s="238">
        <v>-74906526</v>
      </c>
      <c r="R1031" s="238">
        <v>-74906526</v>
      </c>
      <c r="S1031" s="238">
        <v>0</v>
      </c>
      <c r="T1031" s="234">
        <v>0</v>
      </c>
      <c r="U1031" s="234">
        <v>0</v>
      </c>
      <c r="V1031" s="234">
        <v>0</v>
      </c>
      <c r="W1031" s="238">
        <v>0</v>
      </c>
      <c r="X1031" s="238">
        <v>9996384</v>
      </c>
      <c r="Y1031" s="238">
        <v>-59939532</v>
      </c>
      <c r="Z1031" s="238"/>
      <c r="AA1031" s="238"/>
      <c r="AB1031" s="238"/>
      <c r="AC1031" s="231">
        <v>-59939532</v>
      </c>
    </row>
    <row r="1032" spans="1:63" ht="15.75" thickBot="1" x14ac:dyDescent="0.3">
      <c r="A1032" s="220" t="str">
        <f t="shared" si="15"/>
        <v>174000</v>
      </c>
      <c r="B1032" s="239" t="s">
        <v>970</v>
      </c>
      <c r="C1032" s="240" t="s">
        <v>1031</v>
      </c>
      <c r="D1032" s="87" t="s">
        <v>4</v>
      </c>
      <c r="E1032" s="233">
        <v>10957</v>
      </c>
      <c r="F1032" s="233">
        <v>1007461</v>
      </c>
      <c r="G1032" s="233">
        <v>915928</v>
      </c>
      <c r="H1032" s="233">
        <v>915928</v>
      </c>
      <c r="I1032" s="233">
        <v>915928</v>
      </c>
      <c r="J1032" s="233">
        <v>641329</v>
      </c>
      <c r="K1032" s="233">
        <v>641329</v>
      </c>
      <c r="L1032" s="233">
        <v>641329</v>
      </c>
      <c r="M1032" s="233">
        <v>366805</v>
      </c>
      <c r="N1032" s="233">
        <v>366805</v>
      </c>
      <c r="O1032" s="233">
        <v>366805</v>
      </c>
      <c r="P1032" s="233">
        <v>93474</v>
      </c>
      <c r="Q1032" s="234">
        <v>93474</v>
      </c>
      <c r="R1032" s="234">
        <v>93474</v>
      </c>
      <c r="S1032" s="234">
        <v>0</v>
      </c>
      <c r="T1032" s="238">
        <v>0</v>
      </c>
      <c r="U1032" s="238">
        <v>0</v>
      </c>
      <c r="V1032" s="238">
        <v>0</v>
      </c>
      <c r="W1032" s="234">
        <v>0</v>
      </c>
      <c r="X1032" s="234">
        <v>-3616</v>
      </c>
      <c r="Y1032" s="234">
        <v>60468</v>
      </c>
      <c r="Z1032" s="234"/>
      <c r="AA1032" s="234"/>
      <c r="AB1032" s="234"/>
      <c r="AC1032" s="231">
        <v>60468</v>
      </c>
    </row>
    <row r="1033" spans="1:63" ht="15.75" thickBot="1" x14ac:dyDescent="0.3">
      <c r="A1033" s="220" t="str">
        <f t="shared" si="15"/>
        <v>239001</v>
      </c>
      <c r="B1033" s="239" t="s">
        <v>999</v>
      </c>
      <c r="C1033" s="240" t="s">
        <v>1033</v>
      </c>
      <c r="D1033" s="87" t="s">
        <v>4</v>
      </c>
      <c r="E1033" s="233">
        <v>-30000000</v>
      </c>
      <c r="F1033" s="233">
        <v>-105000000</v>
      </c>
      <c r="G1033" s="233">
        <v>-105000000</v>
      </c>
      <c r="H1033" s="233">
        <v>-105000000</v>
      </c>
      <c r="I1033" s="233">
        <v>-105000000</v>
      </c>
      <c r="J1033" s="233">
        <v>-105000000</v>
      </c>
      <c r="K1033" s="233">
        <v>-105000000</v>
      </c>
      <c r="L1033" s="233">
        <v>-105000000</v>
      </c>
      <c r="M1033" s="233">
        <v>-95000000</v>
      </c>
      <c r="N1033" s="233">
        <v>-95000000</v>
      </c>
      <c r="O1033" s="233">
        <v>-95000000</v>
      </c>
      <c r="P1033" s="233">
        <v>-75000000</v>
      </c>
      <c r="Q1033" s="234">
        <v>-75000000</v>
      </c>
      <c r="R1033" s="234">
        <v>-75000000</v>
      </c>
      <c r="S1033" s="234">
        <v>0</v>
      </c>
      <c r="T1033" s="234">
        <v>0</v>
      </c>
      <c r="U1033" s="234">
        <v>0</v>
      </c>
      <c r="V1033" s="234">
        <v>0</v>
      </c>
      <c r="W1033" s="234">
        <v>0</v>
      </c>
      <c r="X1033" s="234">
        <v>10000000</v>
      </c>
      <c r="Y1033" s="234">
        <v>-60000000</v>
      </c>
      <c r="Z1033" s="234"/>
      <c r="AA1033" s="234"/>
      <c r="AB1033" s="234"/>
      <c r="AC1033" s="231">
        <v>-60000000</v>
      </c>
    </row>
    <row r="1034" spans="1:63" s="140" customFormat="1" ht="15.75" thickBot="1" x14ac:dyDescent="0.3">
      <c r="A1034" s="165" t="str">
        <f t="shared" si="15"/>
        <v>500170</v>
      </c>
      <c r="B1034" s="239" t="s">
        <v>1035</v>
      </c>
      <c r="C1034" s="240">
        <v>500170</v>
      </c>
      <c r="D1034" s="87"/>
      <c r="E1034" s="237">
        <v>-125186280.34</v>
      </c>
      <c r="F1034" s="237">
        <v>-109218958.59999999</v>
      </c>
      <c r="G1034" s="237">
        <v>-102226805.22</v>
      </c>
      <c r="H1034" s="237">
        <v>-77343797.579999998</v>
      </c>
      <c r="I1034" s="237">
        <v>-86324053.200000003</v>
      </c>
      <c r="J1034" s="237">
        <v>-74852306.519999996</v>
      </c>
      <c r="K1034" s="237">
        <v>-76200226.849999994</v>
      </c>
      <c r="L1034" s="237">
        <v>-88000647.390000001</v>
      </c>
      <c r="M1034" s="237">
        <v>-75059838.189999998</v>
      </c>
      <c r="N1034" s="237">
        <v>-83945136.159999996</v>
      </c>
      <c r="O1034" s="237">
        <v>-106831730.34999999</v>
      </c>
      <c r="P1034" s="237">
        <v>-110750868.33</v>
      </c>
      <c r="Q1034" s="238">
        <v>-104979574.93000001</v>
      </c>
      <c r="R1034" s="238">
        <v>-100575202.70999999</v>
      </c>
      <c r="S1034" s="238">
        <v>-85595166.019999996</v>
      </c>
      <c r="T1034" s="238">
        <v>-90751395</v>
      </c>
      <c r="U1034" s="238">
        <v>-101799461.55</v>
      </c>
      <c r="V1034" s="238">
        <v>-77935242.810000002</v>
      </c>
      <c r="W1034" s="238">
        <v>-78177567.079999998</v>
      </c>
      <c r="X1034" s="238">
        <v>-79723785.180000007</v>
      </c>
      <c r="Y1034" s="238">
        <v>-82568805.700000003</v>
      </c>
      <c r="Z1034" s="238"/>
      <c r="AA1034" s="238"/>
      <c r="AB1034" s="238"/>
      <c r="AC1034" s="244">
        <v>-82568805.700000003</v>
      </c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</row>
    <row r="1035" spans="1:63" ht="15.75" thickBot="1" x14ac:dyDescent="0.3">
      <c r="A1035" s="220" t="str">
        <f t="shared" si="15"/>
        <v>232000</v>
      </c>
      <c r="B1035" s="239" t="s">
        <v>1036</v>
      </c>
      <c r="C1035" s="240" t="s">
        <v>2125</v>
      </c>
      <c r="D1035" s="87" t="s">
        <v>4</v>
      </c>
      <c r="E1035" s="233">
        <v>-12449676.439999999</v>
      </c>
      <c r="F1035" s="233">
        <v>-15311607.93</v>
      </c>
      <c r="G1035" s="233">
        <v>-15602412.039999999</v>
      </c>
      <c r="H1035" s="233">
        <v>-15634926.9</v>
      </c>
      <c r="I1035" s="233">
        <v>-18616516.390000001</v>
      </c>
      <c r="J1035" s="233">
        <v>-22473769.77</v>
      </c>
      <c r="K1035" s="233">
        <v>-14669312.720000001</v>
      </c>
      <c r="L1035" s="233">
        <v>-14693596.189999999</v>
      </c>
      <c r="M1035" s="233">
        <v>-16757125.310000001</v>
      </c>
      <c r="N1035" s="233">
        <v>-18053162.43</v>
      </c>
      <c r="O1035" s="233">
        <v>-21317194.809999999</v>
      </c>
      <c r="P1035" s="233">
        <v>-13805651.210000001</v>
      </c>
      <c r="Q1035" s="234">
        <v>-15856389.66</v>
      </c>
      <c r="R1035" s="234">
        <v>-14509937.630000001</v>
      </c>
      <c r="S1035" s="234">
        <v>-19743482.710000001</v>
      </c>
      <c r="T1035" s="234">
        <v>-23730790.57</v>
      </c>
      <c r="U1035" s="234">
        <v>-23782059.68</v>
      </c>
      <c r="V1035" s="234">
        <v>-19442607.23</v>
      </c>
      <c r="W1035" s="234">
        <v>-14549596.800000001</v>
      </c>
      <c r="X1035" s="234">
        <v>-18613276.920000002</v>
      </c>
      <c r="Y1035" s="234">
        <v>-14922192.09</v>
      </c>
      <c r="Z1035" s="234"/>
      <c r="AA1035" s="234"/>
      <c r="AB1035" s="234"/>
      <c r="AC1035" s="231">
        <v>-14922192.09</v>
      </c>
    </row>
    <row r="1036" spans="1:63" ht="15.75" thickBot="1" x14ac:dyDescent="0.3">
      <c r="A1036" s="220" t="str">
        <f t="shared" si="15"/>
        <v>232001</v>
      </c>
      <c r="B1036" s="239" t="s">
        <v>1037</v>
      </c>
      <c r="C1036" s="240" t="s">
        <v>2126</v>
      </c>
      <c r="D1036" s="87" t="s">
        <v>4</v>
      </c>
      <c r="E1036" s="237">
        <v>-39932656.909999996</v>
      </c>
      <c r="F1036" s="237">
        <v>-9373632.0099999998</v>
      </c>
      <c r="G1036" s="237">
        <v>-8697415.3800000008</v>
      </c>
      <c r="H1036" s="237">
        <v>-36374206.310000002</v>
      </c>
      <c r="I1036" s="237">
        <v>-23380305.149999999</v>
      </c>
      <c r="J1036" s="237">
        <v>-8011817.2800000003</v>
      </c>
      <c r="K1036" s="237">
        <v>-14387527.59</v>
      </c>
      <c r="L1036" s="237">
        <v>-16012407.75</v>
      </c>
      <c r="M1036" s="237">
        <v>-14790939.609999999</v>
      </c>
      <c r="N1036" s="237">
        <v>-11508088.99</v>
      </c>
      <c r="O1036" s="237">
        <v>-20013177.260000002</v>
      </c>
      <c r="P1036" s="237">
        <v>-15753941.220000001</v>
      </c>
      <c r="Q1036" s="238">
        <v>-91983747.75</v>
      </c>
      <c r="R1036" s="238">
        <v>-12561695.039999999</v>
      </c>
      <c r="S1036" s="238">
        <v>-10256222.699999999</v>
      </c>
      <c r="T1036" s="238">
        <v>-5898252.6299999999</v>
      </c>
      <c r="U1036" s="238">
        <v>-24977524.649999999</v>
      </c>
      <c r="V1036" s="238">
        <v>-9652164.5099999998</v>
      </c>
      <c r="W1036" s="238">
        <v>-11023435.210000001</v>
      </c>
      <c r="X1036" s="238">
        <v>-9016463.6199999992</v>
      </c>
      <c r="Y1036" s="238">
        <v>-6738439.8799999999</v>
      </c>
      <c r="Z1036" s="238"/>
      <c r="AA1036" s="238"/>
      <c r="AB1036" s="238"/>
      <c r="AC1036" s="231">
        <v>-6738439.8799999999</v>
      </c>
    </row>
    <row r="1037" spans="1:63" ht="15.75" thickBot="1" x14ac:dyDescent="0.3">
      <c r="A1037" s="220" t="str">
        <f t="shared" si="15"/>
        <v>232010</v>
      </c>
      <c r="B1037" s="239" t="s">
        <v>1038</v>
      </c>
      <c r="C1037" s="240" t="s">
        <v>2127</v>
      </c>
      <c r="D1037" s="87" t="s">
        <v>4</v>
      </c>
      <c r="E1037" s="233">
        <v>0</v>
      </c>
      <c r="F1037" s="233">
        <v>0</v>
      </c>
      <c r="G1037" s="233">
        <v>0</v>
      </c>
      <c r="H1037" s="233">
        <v>0</v>
      </c>
      <c r="I1037" s="233">
        <v>0</v>
      </c>
      <c r="J1037" s="233">
        <v>0</v>
      </c>
      <c r="K1037" s="233">
        <v>0</v>
      </c>
      <c r="L1037" s="233">
        <v>0</v>
      </c>
      <c r="M1037" s="233">
        <v>0</v>
      </c>
      <c r="N1037" s="233">
        <v>0</v>
      </c>
      <c r="O1037" s="233">
        <v>0</v>
      </c>
      <c r="P1037" s="233">
        <v>0</v>
      </c>
      <c r="Q1037" s="234">
        <v>0</v>
      </c>
      <c r="R1037" s="234">
        <v>0</v>
      </c>
      <c r="S1037" s="234">
        <v>0</v>
      </c>
      <c r="T1037" s="234">
        <v>0</v>
      </c>
      <c r="U1037" s="234">
        <v>0</v>
      </c>
      <c r="V1037" s="234">
        <v>0</v>
      </c>
      <c r="W1037" s="234">
        <v>0</v>
      </c>
      <c r="X1037" s="234">
        <v>0</v>
      </c>
      <c r="Y1037" s="234">
        <v>0</v>
      </c>
      <c r="Z1037" s="234"/>
      <c r="AA1037" s="234"/>
      <c r="AB1037" s="234"/>
      <c r="AC1037" s="231">
        <v>0</v>
      </c>
    </row>
    <row r="1038" spans="1:63" ht="15.75" thickBot="1" x14ac:dyDescent="0.3">
      <c r="A1038" s="220" t="str">
        <f t="shared" si="15"/>
        <v>232011</v>
      </c>
      <c r="B1038" s="239" t="s">
        <v>3497</v>
      </c>
      <c r="C1038" s="240" t="s">
        <v>3498</v>
      </c>
      <c r="D1038" s="87"/>
      <c r="E1038" s="237"/>
      <c r="F1038" s="237"/>
      <c r="G1038" s="237"/>
      <c r="H1038" s="237"/>
      <c r="I1038" s="237"/>
      <c r="J1038" s="237"/>
      <c r="K1038" s="237"/>
      <c r="L1038" s="237"/>
      <c r="M1038" s="237"/>
      <c r="N1038" s="237"/>
      <c r="O1038" s="237"/>
      <c r="P1038" s="237"/>
      <c r="Q1038" s="238"/>
      <c r="R1038" s="238"/>
      <c r="S1038" s="238"/>
      <c r="T1038" s="238"/>
      <c r="U1038" s="238"/>
      <c r="V1038" s="238"/>
      <c r="W1038" s="238"/>
      <c r="X1038" s="238"/>
      <c r="Y1038" s="238"/>
      <c r="Z1038" s="238"/>
      <c r="AA1038" s="238"/>
      <c r="AB1038" s="238"/>
      <c r="AC1038" s="231"/>
    </row>
    <row r="1039" spans="1:63" ht="15.75" thickBot="1" x14ac:dyDescent="0.3">
      <c r="A1039" s="220" t="str">
        <f t="shared" ref="A1039:A1102" si="16">RIGHT(C1039,6)</f>
        <v>232013</v>
      </c>
      <c r="B1039" s="239" t="s">
        <v>3499</v>
      </c>
      <c r="C1039" s="240" t="s">
        <v>3500</v>
      </c>
      <c r="D1039" s="87"/>
      <c r="E1039" s="233"/>
      <c r="F1039" s="233"/>
      <c r="G1039" s="233"/>
      <c r="H1039" s="233"/>
      <c r="I1039" s="233"/>
      <c r="J1039" s="233"/>
      <c r="K1039" s="233"/>
      <c r="L1039" s="233"/>
      <c r="M1039" s="233"/>
      <c r="N1039" s="233"/>
      <c r="O1039" s="233"/>
      <c r="P1039" s="233"/>
      <c r="Q1039" s="234"/>
      <c r="R1039" s="234"/>
      <c r="S1039" s="234"/>
      <c r="T1039" s="234"/>
      <c r="U1039" s="234"/>
      <c r="V1039" s="234"/>
      <c r="W1039" s="234"/>
      <c r="X1039" s="234"/>
      <c r="Y1039" s="234"/>
      <c r="Z1039" s="234"/>
      <c r="AA1039" s="234"/>
      <c r="AB1039" s="234"/>
      <c r="AC1039" s="231"/>
    </row>
    <row r="1040" spans="1:63" ht="15.75" thickBot="1" x14ac:dyDescent="0.3">
      <c r="A1040" s="220" t="str">
        <f t="shared" si="16"/>
        <v>232014</v>
      </c>
      <c r="B1040" s="239" t="s">
        <v>1039</v>
      </c>
      <c r="C1040" s="240" t="s">
        <v>2128</v>
      </c>
      <c r="D1040" s="87" t="s">
        <v>4</v>
      </c>
      <c r="E1040" s="237">
        <v>-3940038.09</v>
      </c>
      <c r="F1040" s="237">
        <v>-13166782.84</v>
      </c>
      <c r="G1040" s="237">
        <v>-6565799.4800000004</v>
      </c>
      <c r="H1040" s="237">
        <v>19081924.890000001</v>
      </c>
      <c r="I1040" s="237">
        <v>-5333457.0599999996</v>
      </c>
      <c r="J1040" s="237">
        <v>-6129174.0499999998</v>
      </c>
      <c r="K1040" s="237">
        <v>-6735431.1699999999</v>
      </c>
      <c r="L1040" s="237">
        <v>-5906088.8300000001</v>
      </c>
      <c r="M1040" s="237">
        <v>-5957017.4900000002</v>
      </c>
      <c r="N1040" s="237">
        <v>-6426913.2999999998</v>
      </c>
      <c r="O1040" s="237">
        <v>-8508201.2200000007</v>
      </c>
      <c r="P1040" s="237">
        <v>-5217055.67</v>
      </c>
      <c r="Q1040" s="238">
        <v>67877568.060000002</v>
      </c>
      <c r="R1040" s="238">
        <v>-7772746.6100000003</v>
      </c>
      <c r="S1040" s="238">
        <v>-8671297.8499999996</v>
      </c>
      <c r="T1040" s="238">
        <v>-16128913.57</v>
      </c>
      <c r="U1040" s="238">
        <v>-10415078.300000001</v>
      </c>
      <c r="V1040" s="238">
        <v>-10834226.9</v>
      </c>
      <c r="W1040" s="238">
        <v>-14419982.869999999</v>
      </c>
      <c r="X1040" s="238">
        <v>-15835609.67</v>
      </c>
      <c r="Y1040" s="238">
        <v>-18312457.52</v>
      </c>
      <c r="Z1040" s="238"/>
      <c r="AA1040" s="238"/>
      <c r="AB1040" s="238"/>
      <c r="AC1040" s="231">
        <v>-18312457.52</v>
      </c>
    </row>
    <row r="1041" spans="1:29" ht="15.75" thickBot="1" x14ac:dyDescent="0.3">
      <c r="A1041" s="220" t="str">
        <f t="shared" si="16"/>
        <v>232017</v>
      </c>
      <c r="B1041" s="239" t="s">
        <v>2129</v>
      </c>
      <c r="C1041" s="240" t="s">
        <v>2130</v>
      </c>
      <c r="D1041" s="87" t="s">
        <v>4</v>
      </c>
      <c r="E1041" s="233">
        <v>0</v>
      </c>
      <c r="F1041" s="233">
        <v>0</v>
      </c>
      <c r="G1041" s="233">
        <v>0</v>
      </c>
      <c r="H1041" s="233">
        <v>0</v>
      </c>
      <c r="I1041" s="233">
        <v>0</v>
      </c>
      <c r="J1041" s="233">
        <v>0</v>
      </c>
      <c r="K1041" s="233">
        <v>0</v>
      </c>
      <c r="L1041" s="233">
        <v>0</v>
      </c>
      <c r="M1041" s="233">
        <v>0</v>
      </c>
      <c r="N1041" s="233">
        <v>0</v>
      </c>
      <c r="O1041" s="233">
        <v>0</v>
      </c>
      <c r="P1041" s="233">
        <v>0</v>
      </c>
      <c r="Q1041" s="234"/>
      <c r="R1041" s="234"/>
      <c r="S1041" s="234"/>
      <c r="T1041" s="234"/>
      <c r="U1041" s="234"/>
      <c r="V1041" s="234"/>
      <c r="W1041" s="234"/>
      <c r="X1041" s="234"/>
      <c r="Y1041" s="234"/>
      <c r="Z1041" s="234"/>
      <c r="AA1041" s="234"/>
      <c r="AB1041" s="234"/>
      <c r="AC1041" s="231"/>
    </row>
    <row r="1042" spans="1:29" ht="15.75" thickBot="1" x14ac:dyDescent="0.3">
      <c r="A1042" s="220" t="str">
        <f t="shared" si="16"/>
        <v>232021</v>
      </c>
      <c r="B1042" s="239" t="s">
        <v>1040</v>
      </c>
      <c r="C1042" s="240" t="s">
        <v>2131</v>
      </c>
      <c r="D1042" s="87" t="s">
        <v>4</v>
      </c>
      <c r="E1042" s="237">
        <v>-2034682.83</v>
      </c>
      <c r="F1042" s="237">
        <v>-5230894.63</v>
      </c>
      <c r="G1042" s="237">
        <v>-2275833.33</v>
      </c>
      <c r="H1042" s="237">
        <v>-2588748.46</v>
      </c>
      <c r="I1042" s="237">
        <v>-3138585.8</v>
      </c>
      <c r="J1042" s="237">
        <v>-1387368.45</v>
      </c>
      <c r="K1042" s="237">
        <v>-1874618.73</v>
      </c>
      <c r="L1042" s="237">
        <v>-2197643.5</v>
      </c>
      <c r="M1042" s="237">
        <v>-2493474.9700000002</v>
      </c>
      <c r="N1042" s="237">
        <v>-3081481.22</v>
      </c>
      <c r="O1042" s="237">
        <v>-3345454.64</v>
      </c>
      <c r="P1042" s="237">
        <v>-1750703.81</v>
      </c>
      <c r="Q1042" s="238">
        <v>-2329655.56</v>
      </c>
      <c r="R1042" s="238">
        <v>-5933609.1399999997</v>
      </c>
      <c r="S1042" s="238">
        <v>-2844282.26</v>
      </c>
      <c r="T1042" s="238">
        <v>-3216523.27</v>
      </c>
      <c r="U1042" s="238">
        <v>-1481249.27</v>
      </c>
      <c r="V1042" s="238">
        <v>-1833055.02</v>
      </c>
      <c r="W1042" s="238">
        <v>-2425047.4500000002</v>
      </c>
      <c r="X1042" s="238">
        <v>-2739052.52</v>
      </c>
      <c r="Y1042" s="238">
        <v>-3319095.35</v>
      </c>
      <c r="Z1042" s="238"/>
      <c r="AA1042" s="238"/>
      <c r="AB1042" s="238"/>
      <c r="AC1042" s="231">
        <v>-3319095.35</v>
      </c>
    </row>
    <row r="1043" spans="1:29" ht="15.75" thickBot="1" x14ac:dyDescent="0.3">
      <c r="A1043" s="220" t="str">
        <f t="shared" si="16"/>
        <v>232022</v>
      </c>
      <c r="B1043" s="239" t="s">
        <v>1041</v>
      </c>
      <c r="C1043" s="240" t="s">
        <v>2132</v>
      </c>
      <c r="D1043" s="87" t="s">
        <v>4</v>
      </c>
      <c r="E1043" s="233">
        <v>-1147816.26</v>
      </c>
      <c r="F1043" s="233">
        <v>-1693886.95</v>
      </c>
      <c r="G1043" s="233">
        <v>0</v>
      </c>
      <c r="H1043" s="233">
        <v>-3017.28</v>
      </c>
      <c r="I1043" s="233">
        <v>0</v>
      </c>
      <c r="J1043" s="233">
        <v>-1159634.8799999999</v>
      </c>
      <c r="K1043" s="233">
        <v>-1137038.79</v>
      </c>
      <c r="L1043" s="233">
        <v>0</v>
      </c>
      <c r="M1043" s="233">
        <v>2141.5700000000002</v>
      </c>
      <c r="N1043" s="233">
        <v>0</v>
      </c>
      <c r="O1043" s="233">
        <v>0</v>
      </c>
      <c r="P1043" s="233">
        <v>-1180537.78</v>
      </c>
      <c r="Q1043" s="234">
        <v>-8737.7199999999993</v>
      </c>
      <c r="R1043" s="234">
        <v>0</v>
      </c>
      <c r="S1043" s="234">
        <v>0</v>
      </c>
      <c r="T1043" s="234">
        <v>0</v>
      </c>
      <c r="U1043" s="234">
        <v>-1171676.52</v>
      </c>
      <c r="V1043" s="234">
        <v>-1159898.7</v>
      </c>
      <c r="W1043" s="234">
        <v>0</v>
      </c>
      <c r="X1043" s="234">
        <v>0</v>
      </c>
      <c r="Y1043" s="234">
        <v>-656.2</v>
      </c>
      <c r="Z1043" s="234"/>
      <c r="AA1043" s="234"/>
      <c r="AB1043" s="234"/>
      <c r="AC1043" s="231">
        <v>-656.2</v>
      </c>
    </row>
    <row r="1044" spans="1:29" ht="15.75" thickBot="1" x14ac:dyDescent="0.3">
      <c r="A1044" s="220" t="str">
        <f t="shared" si="16"/>
        <v>232024</v>
      </c>
      <c r="B1044" s="239" t="s">
        <v>1042</v>
      </c>
      <c r="C1044" s="240" t="s">
        <v>2133</v>
      </c>
      <c r="D1044" s="87" t="s">
        <v>4</v>
      </c>
      <c r="E1044" s="237">
        <v>-179440.25</v>
      </c>
      <c r="F1044" s="237">
        <v>-177469.81</v>
      </c>
      <c r="G1044" s="237">
        <v>-175489.4</v>
      </c>
      <c r="H1044" s="237">
        <v>-173498.95</v>
      </c>
      <c r="I1044" s="237">
        <v>-171498.42</v>
      </c>
      <c r="J1044" s="237">
        <v>-169487.77</v>
      </c>
      <c r="K1044" s="237">
        <v>-167466.93</v>
      </c>
      <c r="L1044" s="237">
        <v>-165435.85</v>
      </c>
      <c r="M1044" s="237">
        <v>-163394.49</v>
      </c>
      <c r="N1044" s="237">
        <v>-161342.79</v>
      </c>
      <c r="O1044" s="237">
        <v>-159280.70000000001</v>
      </c>
      <c r="P1044" s="237">
        <v>-157208.17000000001</v>
      </c>
      <c r="Q1044" s="238">
        <v>-155125.14000000001</v>
      </c>
      <c r="R1044" s="238">
        <v>-153031.54999999999</v>
      </c>
      <c r="S1044" s="238">
        <v>-150927.37</v>
      </c>
      <c r="T1044" s="238">
        <v>-148812.51999999999</v>
      </c>
      <c r="U1044" s="238">
        <v>-146686.96</v>
      </c>
      <c r="V1044" s="238">
        <v>-144550.64000000001</v>
      </c>
      <c r="W1044" s="238">
        <v>-142403.5</v>
      </c>
      <c r="X1044" s="238">
        <v>-140245.48000000001</v>
      </c>
      <c r="Y1044" s="238">
        <v>-138076.53</v>
      </c>
      <c r="Z1044" s="238"/>
      <c r="AA1044" s="238"/>
      <c r="AB1044" s="238"/>
      <c r="AC1044" s="231">
        <v>-138076.53</v>
      </c>
    </row>
    <row r="1045" spans="1:29" ht="15.75" thickBot="1" x14ac:dyDescent="0.3">
      <c r="A1045" s="220" t="str">
        <f t="shared" si="16"/>
        <v>232025</v>
      </c>
      <c r="B1045" s="239" t="s">
        <v>1043</v>
      </c>
      <c r="C1045" s="240" t="s">
        <v>2134</v>
      </c>
      <c r="D1045" s="87" t="s">
        <v>4</v>
      </c>
      <c r="E1045" s="233">
        <v>39589.870000000003</v>
      </c>
      <c r="F1045" s="233">
        <v>41159.870000000003</v>
      </c>
      <c r="G1045" s="233">
        <v>6034.26</v>
      </c>
      <c r="H1045" s="233">
        <v>7719.68</v>
      </c>
      <c r="I1045" s="233">
        <v>8699.68</v>
      </c>
      <c r="J1045" s="233">
        <v>804.03</v>
      </c>
      <c r="K1045" s="233">
        <v>-30918.16</v>
      </c>
      <c r="L1045" s="233">
        <v>-19761.48</v>
      </c>
      <c r="M1045" s="233">
        <v>-16610.63</v>
      </c>
      <c r="N1045" s="233">
        <v>-14957.4</v>
      </c>
      <c r="O1045" s="233">
        <v>-15017.36</v>
      </c>
      <c r="P1045" s="233">
        <v>-21995.5</v>
      </c>
      <c r="Q1045" s="234">
        <v>-14132.92</v>
      </c>
      <c r="R1045" s="234">
        <v>-13131.54</v>
      </c>
      <c r="S1045" s="234">
        <v>-10747.11</v>
      </c>
      <c r="T1045" s="241">
        <v>-9352.0499999999993</v>
      </c>
      <c r="U1045" s="241">
        <v>-14578.15</v>
      </c>
      <c r="V1045" s="241">
        <v>-13072.3</v>
      </c>
      <c r="W1045" s="234">
        <v>-2862.25</v>
      </c>
      <c r="X1045" s="234">
        <v>-639.21</v>
      </c>
      <c r="Y1045" s="234">
        <v>-37314.21</v>
      </c>
      <c r="Z1045" s="234"/>
      <c r="AA1045" s="234"/>
      <c r="AB1045" s="234"/>
      <c r="AC1045" s="231">
        <v>-37314.21</v>
      </c>
    </row>
    <row r="1046" spans="1:29" ht="15.75" thickBot="1" x14ac:dyDescent="0.3">
      <c r="A1046" s="220" t="str">
        <f t="shared" si="16"/>
        <v>232026</v>
      </c>
      <c r="B1046" s="239" t="s">
        <v>1044</v>
      </c>
      <c r="C1046" s="240" t="s">
        <v>2135</v>
      </c>
      <c r="D1046" s="87" t="s">
        <v>4</v>
      </c>
      <c r="E1046" s="237">
        <v>0</v>
      </c>
      <c r="F1046" s="237">
        <v>0</v>
      </c>
      <c r="G1046" s="237">
        <v>0</v>
      </c>
      <c r="H1046" s="237">
        <v>0</v>
      </c>
      <c r="I1046" s="237">
        <v>0</v>
      </c>
      <c r="J1046" s="237">
        <v>0</v>
      </c>
      <c r="K1046" s="237">
        <v>0</v>
      </c>
      <c r="L1046" s="237">
        <v>-129770</v>
      </c>
      <c r="M1046" s="237">
        <v>-129770</v>
      </c>
      <c r="N1046" s="237">
        <v>-129770</v>
      </c>
      <c r="O1046" s="237">
        <v>-129770</v>
      </c>
      <c r="P1046" s="237">
        <v>-129770</v>
      </c>
      <c r="Q1046" s="238">
        <v>0</v>
      </c>
      <c r="R1046" s="238">
        <v>0</v>
      </c>
      <c r="S1046" s="238">
        <v>0</v>
      </c>
      <c r="T1046" s="238">
        <v>0</v>
      </c>
      <c r="U1046" s="238">
        <v>0</v>
      </c>
      <c r="V1046" s="238">
        <v>0</v>
      </c>
      <c r="W1046" s="238">
        <v>0</v>
      </c>
      <c r="X1046" s="238">
        <v>0</v>
      </c>
      <c r="Y1046" s="238">
        <v>0</v>
      </c>
      <c r="Z1046" s="238"/>
      <c r="AA1046" s="238"/>
      <c r="AB1046" s="238"/>
      <c r="AC1046" s="231">
        <v>0</v>
      </c>
    </row>
    <row r="1047" spans="1:29" ht="15.75" thickBot="1" x14ac:dyDescent="0.3">
      <c r="A1047" s="220" t="str">
        <f t="shared" si="16"/>
        <v>232027</v>
      </c>
      <c r="B1047" s="239" t="s">
        <v>1045</v>
      </c>
      <c r="C1047" s="240" t="s">
        <v>2136</v>
      </c>
      <c r="D1047" s="87" t="s">
        <v>4</v>
      </c>
      <c r="E1047" s="237">
        <v>-888196</v>
      </c>
      <c r="F1047" s="237">
        <v>-22549.16</v>
      </c>
      <c r="G1047" s="237">
        <v>-195113</v>
      </c>
      <c r="H1047" s="237">
        <v>-195113</v>
      </c>
      <c r="I1047" s="237">
        <v>-195113</v>
      </c>
      <c r="J1047" s="237">
        <v>-321238.5</v>
      </c>
      <c r="K1047" s="237">
        <v>-321238.5</v>
      </c>
      <c r="L1047" s="237">
        <v>-321238.5</v>
      </c>
      <c r="M1047" s="237">
        <v>-789407.15</v>
      </c>
      <c r="N1047" s="237">
        <v>-789407.15</v>
      </c>
      <c r="O1047" s="237">
        <v>-789407.15</v>
      </c>
      <c r="P1047" s="237">
        <v>-1037490.99</v>
      </c>
      <c r="Q1047" s="238">
        <v>-1037490.99</v>
      </c>
      <c r="R1047" s="238">
        <v>-1022989.99</v>
      </c>
      <c r="S1047" s="238">
        <v>0</v>
      </c>
      <c r="T1047" s="241">
        <v>0</v>
      </c>
      <c r="U1047" s="241">
        <v>0</v>
      </c>
      <c r="V1047" s="241">
        <v>0</v>
      </c>
      <c r="W1047" s="238">
        <v>0</v>
      </c>
      <c r="X1047" s="238">
        <v>0</v>
      </c>
      <c r="Y1047" s="238">
        <v>0</v>
      </c>
      <c r="Z1047" s="238"/>
      <c r="AA1047" s="238"/>
      <c r="AB1047" s="238"/>
      <c r="AC1047" s="231">
        <v>0</v>
      </c>
    </row>
    <row r="1048" spans="1:29" ht="15.75" thickBot="1" x14ac:dyDescent="0.3">
      <c r="A1048" s="220" t="str">
        <f t="shared" si="16"/>
        <v>232028</v>
      </c>
      <c r="B1048" s="239" t="s">
        <v>1046</v>
      </c>
      <c r="C1048" s="240" t="s">
        <v>2137</v>
      </c>
      <c r="D1048" s="87" t="s">
        <v>4</v>
      </c>
      <c r="E1048" s="233">
        <v>-9059141</v>
      </c>
      <c r="F1048" s="233">
        <v>-2315025</v>
      </c>
      <c r="G1048" s="233">
        <v>-4159243</v>
      </c>
      <c r="H1048" s="233">
        <v>-4161412.66</v>
      </c>
      <c r="I1048" s="233">
        <v>-4161412.66</v>
      </c>
      <c r="J1048" s="233">
        <v>-4917159.9800000004</v>
      </c>
      <c r="K1048" s="233">
        <v>-4917159.9800000004</v>
      </c>
      <c r="L1048" s="233">
        <v>-4917159.9800000004</v>
      </c>
      <c r="M1048" s="233">
        <v>-6787142.7199999997</v>
      </c>
      <c r="N1048" s="233">
        <v>-6787142.7199999997</v>
      </c>
      <c r="O1048" s="233">
        <v>-6787142.7199999997</v>
      </c>
      <c r="P1048" s="233">
        <v>-10916955.26</v>
      </c>
      <c r="Q1048" s="234">
        <v>-10916955.26</v>
      </c>
      <c r="R1048" s="234">
        <v>-3591323.26</v>
      </c>
      <c r="S1048" s="234">
        <v>-4084943.93</v>
      </c>
      <c r="T1048" s="238">
        <v>-4084943.93</v>
      </c>
      <c r="U1048" s="238">
        <v>-4084943.93</v>
      </c>
      <c r="V1048" s="238">
        <v>-4796504.5599999996</v>
      </c>
      <c r="W1048" s="234">
        <v>-4796504.5599999996</v>
      </c>
      <c r="X1048" s="234">
        <v>-4796504.5599999996</v>
      </c>
      <c r="Y1048" s="234">
        <v>-5667331.4400000004</v>
      </c>
      <c r="Z1048" s="234"/>
      <c r="AA1048" s="234"/>
      <c r="AB1048" s="234"/>
      <c r="AC1048" s="231">
        <v>-5667331.4400000004</v>
      </c>
    </row>
    <row r="1049" spans="1:29" ht="15.75" thickBot="1" x14ac:dyDescent="0.3">
      <c r="A1049" s="220" t="str">
        <f t="shared" si="16"/>
        <v>232031</v>
      </c>
      <c r="B1049" s="239" t="s">
        <v>1047</v>
      </c>
      <c r="C1049" s="240" t="s">
        <v>2138</v>
      </c>
      <c r="D1049" s="87" t="s">
        <v>4</v>
      </c>
      <c r="E1049" s="237">
        <v>-20210.73</v>
      </c>
      <c r="F1049" s="237">
        <v>-22484.83</v>
      </c>
      <c r="G1049" s="237">
        <v>-19318.900000000001</v>
      </c>
      <c r="H1049" s="237">
        <v>-19381.400000000001</v>
      </c>
      <c r="I1049" s="237">
        <v>-19728.900000000001</v>
      </c>
      <c r="J1049" s="237">
        <v>-120936.31</v>
      </c>
      <c r="K1049" s="237">
        <v>-18989.560000000001</v>
      </c>
      <c r="L1049" s="237">
        <v>-17799.98</v>
      </c>
      <c r="M1049" s="237">
        <v>-16323.87</v>
      </c>
      <c r="N1049" s="237">
        <v>-13262.8</v>
      </c>
      <c r="O1049" s="237">
        <v>-16173.55</v>
      </c>
      <c r="P1049" s="237">
        <v>-560491.94999999995</v>
      </c>
      <c r="Q1049" s="238">
        <v>-25784.09</v>
      </c>
      <c r="R1049" s="238">
        <v>-26609.040000000001</v>
      </c>
      <c r="S1049" s="238">
        <v>-24275.68</v>
      </c>
      <c r="T1049" s="234">
        <v>-21917.43</v>
      </c>
      <c r="U1049" s="234">
        <v>-20418.12</v>
      </c>
      <c r="V1049" s="234">
        <v>-20059.79</v>
      </c>
      <c r="W1049" s="238">
        <v>-16316.78</v>
      </c>
      <c r="X1049" s="238">
        <v>-16201.76</v>
      </c>
      <c r="Y1049" s="238">
        <v>-14220.45</v>
      </c>
      <c r="Z1049" s="238"/>
      <c r="AA1049" s="238"/>
      <c r="AB1049" s="238"/>
      <c r="AC1049" s="231">
        <v>-14220.45</v>
      </c>
    </row>
    <row r="1050" spans="1:29" ht="15.75" thickBot="1" x14ac:dyDescent="0.3">
      <c r="A1050" s="220" t="str">
        <f t="shared" si="16"/>
        <v>232032</v>
      </c>
      <c r="B1050" s="239" t="s">
        <v>1048</v>
      </c>
      <c r="C1050" s="240" t="s">
        <v>2139</v>
      </c>
      <c r="D1050" s="87" t="s">
        <v>4</v>
      </c>
      <c r="E1050" s="233">
        <v>-2277285.0099999998</v>
      </c>
      <c r="F1050" s="233">
        <v>-2464433.75</v>
      </c>
      <c r="G1050" s="233">
        <v>-2634082.15</v>
      </c>
      <c r="H1050" s="233">
        <v>-2789956.03</v>
      </c>
      <c r="I1050" s="233">
        <v>-2996813.59</v>
      </c>
      <c r="J1050" s="233">
        <v>-2730228.7</v>
      </c>
      <c r="K1050" s="233">
        <v>-2639107.77</v>
      </c>
      <c r="L1050" s="233">
        <v>-2684234.2799999998</v>
      </c>
      <c r="M1050" s="233">
        <v>-2478971.27</v>
      </c>
      <c r="N1050" s="233">
        <v>-2684271.8199999998</v>
      </c>
      <c r="O1050" s="233">
        <v>-2524399.12</v>
      </c>
      <c r="P1050" s="233">
        <v>-2247102.0299999998</v>
      </c>
      <c r="Q1050" s="234">
        <v>-2312750.34</v>
      </c>
      <c r="R1050" s="234">
        <v>-2522886.5</v>
      </c>
      <c r="S1050" s="234">
        <v>-2779607.3</v>
      </c>
      <c r="T1050" s="238">
        <v>-3094434.17</v>
      </c>
      <c r="U1050" s="238">
        <v>-3169469.12</v>
      </c>
      <c r="V1050" s="238">
        <v>-3364060.85</v>
      </c>
      <c r="W1050" s="234">
        <v>-3268170.81</v>
      </c>
      <c r="X1050" s="234">
        <v>-3296792.98</v>
      </c>
      <c r="Y1050" s="234">
        <v>-3206256.58</v>
      </c>
      <c r="Z1050" s="234"/>
      <c r="AA1050" s="234"/>
      <c r="AB1050" s="234"/>
      <c r="AC1050" s="231">
        <v>-3206256.58</v>
      </c>
    </row>
    <row r="1051" spans="1:29" ht="15.75" thickBot="1" x14ac:dyDescent="0.3">
      <c r="A1051" s="220" t="str">
        <f t="shared" si="16"/>
        <v>232040</v>
      </c>
      <c r="B1051" s="239" t="s">
        <v>1049</v>
      </c>
      <c r="C1051" s="240" t="s">
        <v>2140</v>
      </c>
      <c r="D1051" s="87" t="s">
        <v>4</v>
      </c>
      <c r="E1051" s="233">
        <v>-4393746</v>
      </c>
      <c r="F1051" s="233">
        <v>-7464951</v>
      </c>
      <c r="G1051" s="233">
        <v>-8778193</v>
      </c>
      <c r="H1051" s="233">
        <v>-8590965</v>
      </c>
      <c r="I1051" s="233">
        <v>-6751102</v>
      </c>
      <c r="J1051" s="233">
        <v>-4003276</v>
      </c>
      <c r="K1051" s="233">
        <v>-762670</v>
      </c>
      <c r="L1051" s="233">
        <v>2470450</v>
      </c>
      <c r="M1051" s="233">
        <v>5329197</v>
      </c>
      <c r="N1051" s="233">
        <v>6633106</v>
      </c>
      <c r="O1051" s="233">
        <v>4626666</v>
      </c>
      <c r="P1051" s="233">
        <v>0</v>
      </c>
      <c r="Q1051" s="234">
        <v>-4393746</v>
      </c>
      <c r="R1051" s="234">
        <v>-7464951</v>
      </c>
      <c r="S1051" s="234">
        <v>-8778193</v>
      </c>
      <c r="T1051" s="234">
        <v>-8590965</v>
      </c>
      <c r="U1051" s="234">
        <v>-6751102</v>
      </c>
      <c r="V1051" s="234">
        <v>-4003276</v>
      </c>
      <c r="W1051" s="234">
        <v>-762670</v>
      </c>
      <c r="X1051" s="234">
        <v>2470450</v>
      </c>
      <c r="Y1051" s="234">
        <v>5329197</v>
      </c>
      <c r="Z1051" s="234"/>
      <c r="AA1051" s="234"/>
      <c r="AB1051" s="234"/>
      <c r="AC1051" s="231">
        <v>5329197</v>
      </c>
    </row>
    <row r="1052" spans="1:29" ht="15.75" thickBot="1" x14ac:dyDescent="0.3">
      <c r="A1052" s="220" t="str">
        <f t="shared" si="16"/>
        <v>232098</v>
      </c>
      <c r="B1052" s="239" t="s">
        <v>1050</v>
      </c>
      <c r="C1052" s="240" t="s">
        <v>2141</v>
      </c>
      <c r="D1052" s="87" t="s">
        <v>4</v>
      </c>
      <c r="E1052" s="237">
        <v>0</v>
      </c>
      <c r="F1052" s="237">
        <v>0</v>
      </c>
      <c r="G1052" s="237">
        <v>0</v>
      </c>
      <c r="H1052" s="237">
        <v>0</v>
      </c>
      <c r="I1052" s="237">
        <v>0</v>
      </c>
      <c r="J1052" s="237">
        <v>0</v>
      </c>
      <c r="K1052" s="237">
        <v>0</v>
      </c>
      <c r="L1052" s="237">
        <v>0</v>
      </c>
      <c r="M1052" s="237">
        <v>0</v>
      </c>
      <c r="N1052" s="237">
        <v>0</v>
      </c>
      <c r="O1052" s="237">
        <v>0</v>
      </c>
      <c r="P1052" s="237">
        <v>0</v>
      </c>
      <c r="Q1052" s="238">
        <v>0</v>
      </c>
      <c r="R1052" s="238">
        <v>0</v>
      </c>
      <c r="S1052" s="238">
        <v>0</v>
      </c>
      <c r="T1052" s="238">
        <v>0</v>
      </c>
      <c r="U1052" s="238">
        <v>0</v>
      </c>
      <c r="V1052" s="238">
        <v>0</v>
      </c>
      <c r="W1052" s="238">
        <v>0</v>
      </c>
      <c r="X1052" s="238">
        <v>0</v>
      </c>
      <c r="Y1052" s="238">
        <v>0</v>
      </c>
      <c r="Z1052" s="238"/>
      <c r="AA1052" s="238"/>
      <c r="AB1052" s="238"/>
      <c r="AC1052" s="231">
        <v>0</v>
      </c>
    </row>
    <row r="1053" spans="1:29" ht="15.75" thickBot="1" x14ac:dyDescent="0.3">
      <c r="A1053" s="220" t="str">
        <f t="shared" si="16"/>
        <v>232099</v>
      </c>
      <c r="B1053" s="239" t="s">
        <v>1051</v>
      </c>
      <c r="C1053" s="240" t="s">
        <v>2142</v>
      </c>
      <c r="D1053" s="87" t="s">
        <v>4</v>
      </c>
      <c r="E1053" s="233">
        <v>0</v>
      </c>
      <c r="F1053" s="233">
        <v>0</v>
      </c>
      <c r="G1053" s="233">
        <v>0</v>
      </c>
      <c r="H1053" s="233">
        <v>0</v>
      </c>
      <c r="I1053" s="233">
        <v>0</v>
      </c>
      <c r="J1053" s="233">
        <v>0</v>
      </c>
      <c r="K1053" s="233">
        <v>0</v>
      </c>
      <c r="L1053" s="233">
        <v>0</v>
      </c>
      <c r="M1053" s="233">
        <v>0</v>
      </c>
      <c r="N1053" s="233">
        <v>0</v>
      </c>
      <c r="O1053" s="233">
        <v>0</v>
      </c>
      <c r="P1053" s="233">
        <v>0</v>
      </c>
      <c r="Q1053" s="234">
        <v>0</v>
      </c>
      <c r="R1053" s="234">
        <v>0</v>
      </c>
      <c r="S1053" s="234">
        <v>0</v>
      </c>
      <c r="T1053" s="234">
        <v>0</v>
      </c>
      <c r="U1053" s="234">
        <v>0</v>
      </c>
      <c r="V1053" s="234">
        <v>0</v>
      </c>
      <c r="W1053" s="234">
        <v>0</v>
      </c>
      <c r="X1053" s="234">
        <v>0</v>
      </c>
      <c r="Y1053" s="234">
        <v>0</v>
      </c>
      <c r="Z1053" s="234"/>
      <c r="AA1053" s="234"/>
      <c r="AB1053" s="234"/>
      <c r="AC1053" s="231">
        <v>0</v>
      </c>
    </row>
    <row r="1054" spans="1:29" ht="15.75" thickBot="1" x14ac:dyDescent="0.3">
      <c r="A1054" s="220" t="str">
        <f t="shared" si="16"/>
        <v>232100</v>
      </c>
      <c r="B1054" s="239" t="s">
        <v>1052</v>
      </c>
      <c r="C1054" s="240" t="s">
        <v>2143</v>
      </c>
      <c r="D1054" s="87" t="s">
        <v>4</v>
      </c>
      <c r="E1054" s="237">
        <v>0</v>
      </c>
      <c r="F1054" s="237">
        <v>0</v>
      </c>
      <c r="G1054" s="237">
        <v>0</v>
      </c>
      <c r="H1054" s="237">
        <v>0</v>
      </c>
      <c r="I1054" s="237">
        <v>0</v>
      </c>
      <c r="J1054" s="237">
        <v>0</v>
      </c>
      <c r="K1054" s="237">
        <v>0</v>
      </c>
      <c r="L1054" s="237">
        <v>0</v>
      </c>
      <c r="M1054" s="237">
        <v>0</v>
      </c>
      <c r="N1054" s="237">
        <v>0</v>
      </c>
      <c r="O1054" s="237">
        <v>0</v>
      </c>
      <c r="P1054" s="237">
        <v>0</v>
      </c>
      <c r="Q1054" s="238">
        <v>0</v>
      </c>
      <c r="R1054" s="238">
        <v>0</v>
      </c>
      <c r="S1054" s="238">
        <v>0</v>
      </c>
      <c r="T1054" s="238">
        <v>0</v>
      </c>
      <c r="U1054" s="238">
        <v>0</v>
      </c>
      <c r="V1054" s="238">
        <v>0</v>
      </c>
      <c r="W1054" s="238">
        <v>0</v>
      </c>
      <c r="X1054" s="238">
        <v>0</v>
      </c>
      <c r="Y1054" s="238">
        <v>0</v>
      </c>
      <c r="Z1054" s="238"/>
      <c r="AA1054" s="238"/>
      <c r="AB1054" s="238"/>
      <c r="AC1054" s="231">
        <v>0</v>
      </c>
    </row>
    <row r="1055" spans="1:29" ht="15.75" thickBot="1" x14ac:dyDescent="0.3">
      <c r="A1055" s="220" t="str">
        <f t="shared" si="16"/>
        <v>232109</v>
      </c>
      <c r="B1055" s="239" t="s">
        <v>1050</v>
      </c>
      <c r="C1055" s="240" t="s">
        <v>2144</v>
      </c>
      <c r="D1055" s="87" t="s">
        <v>4</v>
      </c>
      <c r="E1055" s="233">
        <v>0</v>
      </c>
      <c r="F1055" s="233">
        <v>0</v>
      </c>
      <c r="G1055" s="233">
        <v>0</v>
      </c>
      <c r="H1055" s="233">
        <v>0</v>
      </c>
      <c r="I1055" s="233">
        <v>0</v>
      </c>
      <c r="J1055" s="233">
        <v>0</v>
      </c>
      <c r="K1055" s="233">
        <v>0</v>
      </c>
      <c r="L1055" s="233">
        <v>0</v>
      </c>
      <c r="M1055" s="233">
        <v>0</v>
      </c>
      <c r="N1055" s="233">
        <v>0</v>
      </c>
      <c r="O1055" s="233">
        <v>0</v>
      </c>
      <c r="P1055" s="233">
        <v>0</v>
      </c>
      <c r="Q1055" s="234">
        <v>0</v>
      </c>
      <c r="R1055" s="234">
        <v>0</v>
      </c>
      <c r="S1055" s="234">
        <v>0</v>
      </c>
      <c r="T1055" s="234">
        <v>0</v>
      </c>
      <c r="U1055" s="234">
        <v>0</v>
      </c>
      <c r="V1055" s="234">
        <v>0</v>
      </c>
      <c r="W1055" s="234">
        <v>0</v>
      </c>
      <c r="X1055" s="234">
        <v>0</v>
      </c>
      <c r="Y1055" s="234">
        <v>0</v>
      </c>
      <c r="Z1055" s="234"/>
      <c r="AA1055" s="234"/>
      <c r="AB1055" s="234"/>
      <c r="AC1055" s="231">
        <v>0</v>
      </c>
    </row>
    <row r="1056" spans="1:29" ht="15.75" thickBot="1" x14ac:dyDescent="0.3">
      <c r="A1056" s="220" t="str">
        <f t="shared" si="16"/>
        <v>232202</v>
      </c>
      <c r="B1056" s="239" t="s">
        <v>1053</v>
      </c>
      <c r="C1056" s="240" t="s">
        <v>2145</v>
      </c>
      <c r="D1056" s="87" t="s">
        <v>4</v>
      </c>
      <c r="E1056" s="237">
        <v>-16565.84</v>
      </c>
      <c r="F1056" s="237">
        <v>-17595.96</v>
      </c>
      <c r="G1056" s="237">
        <v>-5739.98</v>
      </c>
      <c r="H1056" s="237">
        <v>-5405.31</v>
      </c>
      <c r="I1056" s="237">
        <v>-4946.24</v>
      </c>
      <c r="J1056" s="237">
        <v>-13524.65</v>
      </c>
      <c r="K1056" s="237">
        <v>-15159.24</v>
      </c>
      <c r="L1056" s="237">
        <v>-4593.16</v>
      </c>
      <c r="M1056" s="237">
        <v>-4973.12</v>
      </c>
      <c r="N1056" s="237">
        <v>-5344.59</v>
      </c>
      <c r="O1056" s="237">
        <v>-4686.43</v>
      </c>
      <c r="P1056" s="237">
        <v>-13388.4</v>
      </c>
      <c r="Q1056" s="238">
        <v>-5126.66</v>
      </c>
      <c r="R1056" s="238">
        <v>-5971.13</v>
      </c>
      <c r="S1056" s="238">
        <v>-5113.6499999999996</v>
      </c>
      <c r="T1056" s="238">
        <v>-4946.5</v>
      </c>
      <c r="U1056" s="238">
        <v>-13508.32</v>
      </c>
      <c r="V1056" s="238">
        <v>-11247</v>
      </c>
      <c r="W1056" s="238">
        <v>-4332.18</v>
      </c>
      <c r="X1056" s="238">
        <v>-4332.18</v>
      </c>
      <c r="Y1056" s="238">
        <v>-4924.18</v>
      </c>
      <c r="Z1056" s="238"/>
      <c r="AA1056" s="238"/>
      <c r="AB1056" s="238"/>
      <c r="AC1056" s="231">
        <v>-4924.18</v>
      </c>
    </row>
    <row r="1057" spans="1:29" ht="15.75" thickBot="1" x14ac:dyDescent="0.3">
      <c r="A1057" s="220" t="str">
        <f t="shared" si="16"/>
        <v>232210</v>
      </c>
      <c r="B1057" s="239" t="s">
        <v>3998</v>
      </c>
      <c r="C1057" s="240" t="s">
        <v>3999</v>
      </c>
      <c r="D1057" s="87"/>
      <c r="E1057" s="233"/>
      <c r="F1057" s="233"/>
      <c r="G1057" s="233"/>
      <c r="H1057" s="233"/>
      <c r="I1057" s="233"/>
      <c r="J1057" s="233"/>
      <c r="K1057" s="233"/>
      <c r="L1057" s="233"/>
      <c r="M1057" s="233"/>
      <c r="N1057" s="233"/>
      <c r="O1057" s="233"/>
      <c r="P1057" s="233"/>
      <c r="Q1057" s="234"/>
      <c r="R1057" s="234"/>
      <c r="S1057" s="234"/>
      <c r="T1057" s="234"/>
      <c r="U1057" s="234"/>
      <c r="V1057" s="234">
        <v>0</v>
      </c>
      <c r="W1057" s="234">
        <v>-382859.36</v>
      </c>
      <c r="X1057" s="234">
        <v>-304267.65000000002</v>
      </c>
      <c r="Y1057" s="234">
        <v>-330549.42</v>
      </c>
      <c r="Z1057" s="234"/>
      <c r="AA1057" s="234"/>
      <c r="AB1057" s="234"/>
      <c r="AC1057" s="231">
        <v>-330549.42</v>
      </c>
    </row>
    <row r="1058" spans="1:29" ht="15.75" thickBot="1" x14ac:dyDescent="0.3">
      <c r="A1058" s="220" t="str">
        <f t="shared" si="16"/>
        <v>232211</v>
      </c>
      <c r="B1058" s="239" t="s">
        <v>1054</v>
      </c>
      <c r="C1058" s="240" t="s">
        <v>2146</v>
      </c>
      <c r="D1058" s="87" t="s">
        <v>4</v>
      </c>
      <c r="E1058" s="237">
        <v>0</v>
      </c>
      <c r="F1058" s="237">
        <v>-36755.629999999997</v>
      </c>
      <c r="G1058" s="237">
        <v>-232</v>
      </c>
      <c r="H1058" s="237">
        <v>-232</v>
      </c>
      <c r="I1058" s="237">
        <v>-232</v>
      </c>
      <c r="J1058" s="237">
        <v>-36365.629999999997</v>
      </c>
      <c r="K1058" s="237">
        <v>-35843.629999999997</v>
      </c>
      <c r="L1058" s="237">
        <v>-232</v>
      </c>
      <c r="M1058" s="237">
        <v>-348</v>
      </c>
      <c r="N1058" s="237">
        <v>-410.2</v>
      </c>
      <c r="O1058" s="237">
        <v>-174.9</v>
      </c>
      <c r="P1058" s="237">
        <v>-36115.199999999997</v>
      </c>
      <c r="Q1058" s="238">
        <v>-349.8</v>
      </c>
      <c r="R1058" s="238">
        <v>-174.9</v>
      </c>
      <c r="S1058" s="238">
        <v>-233.2</v>
      </c>
      <c r="T1058" s="238">
        <v>-233.2</v>
      </c>
      <c r="U1058" s="238">
        <v>-35780.21</v>
      </c>
      <c r="V1058" s="238">
        <v>-35255.51</v>
      </c>
      <c r="W1058" s="238">
        <v>-174.9</v>
      </c>
      <c r="X1058" s="238">
        <v>-291.5</v>
      </c>
      <c r="Y1058" s="238">
        <v>-466.4</v>
      </c>
      <c r="Z1058" s="238"/>
      <c r="AA1058" s="238"/>
      <c r="AB1058" s="238"/>
      <c r="AC1058" s="231">
        <v>-466.4</v>
      </c>
    </row>
    <row r="1059" spans="1:29" ht="15.75" thickBot="1" x14ac:dyDescent="0.3">
      <c r="A1059" s="220" t="str">
        <f t="shared" si="16"/>
        <v>232212</v>
      </c>
      <c r="B1059" s="239" t="s">
        <v>1055</v>
      </c>
      <c r="C1059" s="240" t="s">
        <v>2147</v>
      </c>
      <c r="D1059" s="87" t="s">
        <v>4</v>
      </c>
      <c r="E1059" s="233">
        <v>0</v>
      </c>
      <c r="F1059" s="233">
        <v>0</v>
      </c>
      <c r="G1059" s="233">
        <v>0</v>
      </c>
      <c r="H1059" s="233">
        <v>0</v>
      </c>
      <c r="I1059" s="233">
        <v>0</v>
      </c>
      <c r="J1059" s="233">
        <v>0</v>
      </c>
      <c r="K1059" s="233">
        <v>0</v>
      </c>
      <c r="L1059" s="233">
        <v>0</v>
      </c>
      <c r="M1059" s="233">
        <v>0</v>
      </c>
      <c r="N1059" s="233">
        <v>0</v>
      </c>
      <c r="O1059" s="233">
        <v>0</v>
      </c>
      <c r="P1059" s="233">
        <v>0</v>
      </c>
      <c r="Q1059" s="234">
        <v>0</v>
      </c>
      <c r="R1059" s="234">
        <v>0</v>
      </c>
      <c r="S1059" s="234">
        <v>0</v>
      </c>
      <c r="T1059" s="234">
        <v>0</v>
      </c>
      <c r="U1059" s="234">
        <v>0</v>
      </c>
      <c r="V1059" s="234">
        <v>0</v>
      </c>
      <c r="W1059" s="234">
        <v>0</v>
      </c>
      <c r="X1059" s="234">
        <v>0</v>
      </c>
      <c r="Y1059" s="234">
        <v>0</v>
      </c>
      <c r="Z1059" s="234"/>
      <c r="AA1059" s="234"/>
      <c r="AB1059" s="234"/>
      <c r="AC1059" s="231">
        <v>0</v>
      </c>
    </row>
    <row r="1060" spans="1:29" ht="15.75" thickBot="1" x14ac:dyDescent="0.3">
      <c r="A1060" s="220" t="str">
        <f t="shared" si="16"/>
        <v>232213</v>
      </c>
      <c r="B1060" s="239" t="s">
        <v>1056</v>
      </c>
      <c r="C1060" s="240" t="s">
        <v>2148</v>
      </c>
      <c r="D1060" s="87" t="s">
        <v>4</v>
      </c>
      <c r="E1060" s="237">
        <v>0</v>
      </c>
      <c r="F1060" s="237">
        <v>0</v>
      </c>
      <c r="G1060" s="237">
        <v>0</v>
      </c>
      <c r="H1060" s="237">
        <v>0</v>
      </c>
      <c r="I1060" s="237">
        <v>0</v>
      </c>
      <c r="J1060" s="237">
        <v>0</v>
      </c>
      <c r="K1060" s="237">
        <v>0</v>
      </c>
      <c r="L1060" s="237">
        <v>0</v>
      </c>
      <c r="M1060" s="237">
        <v>0</v>
      </c>
      <c r="N1060" s="237">
        <v>0</v>
      </c>
      <c r="O1060" s="237">
        <v>0</v>
      </c>
      <c r="P1060" s="237">
        <v>0</v>
      </c>
      <c r="Q1060" s="238">
        <v>0</v>
      </c>
      <c r="R1060" s="238">
        <v>0</v>
      </c>
      <c r="S1060" s="238">
        <v>0</v>
      </c>
      <c r="T1060" s="238">
        <v>0</v>
      </c>
      <c r="U1060" s="238">
        <v>0</v>
      </c>
      <c r="V1060" s="238">
        <v>0</v>
      </c>
      <c r="W1060" s="238">
        <v>0</v>
      </c>
      <c r="X1060" s="238">
        <v>0</v>
      </c>
      <c r="Y1060" s="238">
        <v>0</v>
      </c>
      <c r="Z1060" s="238"/>
      <c r="AA1060" s="238"/>
      <c r="AB1060" s="238"/>
      <c r="AC1060" s="231">
        <v>0</v>
      </c>
    </row>
    <row r="1061" spans="1:29" ht="15.75" thickBot="1" x14ac:dyDescent="0.3">
      <c r="A1061" s="220" t="str">
        <f t="shared" si="16"/>
        <v>232217</v>
      </c>
      <c r="B1061" s="239" t="s">
        <v>1057</v>
      </c>
      <c r="C1061" s="240" t="s">
        <v>2149</v>
      </c>
      <c r="D1061" s="87" t="s">
        <v>4</v>
      </c>
      <c r="E1061" s="233">
        <v>0</v>
      </c>
      <c r="F1061" s="233">
        <v>0</v>
      </c>
      <c r="G1061" s="233">
        <v>0</v>
      </c>
      <c r="H1061" s="233">
        <v>0</v>
      </c>
      <c r="I1061" s="233">
        <v>0</v>
      </c>
      <c r="J1061" s="233">
        <v>0</v>
      </c>
      <c r="K1061" s="233">
        <v>0</v>
      </c>
      <c r="L1061" s="233">
        <v>0</v>
      </c>
      <c r="M1061" s="233">
        <v>0</v>
      </c>
      <c r="N1061" s="233">
        <v>0</v>
      </c>
      <c r="O1061" s="233">
        <v>0</v>
      </c>
      <c r="P1061" s="233">
        <v>0</v>
      </c>
      <c r="Q1061" s="234">
        <v>0</v>
      </c>
      <c r="R1061" s="234">
        <v>0</v>
      </c>
      <c r="S1061" s="234">
        <v>0</v>
      </c>
      <c r="T1061" s="234">
        <v>0</v>
      </c>
      <c r="U1061" s="234">
        <v>0</v>
      </c>
      <c r="V1061" s="234">
        <v>0</v>
      </c>
      <c r="W1061" s="234">
        <v>0</v>
      </c>
      <c r="X1061" s="234">
        <v>0</v>
      </c>
      <c r="Y1061" s="234">
        <v>0</v>
      </c>
      <c r="Z1061" s="234"/>
      <c r="AA1061" s="234"/>
      <c r="AB1061" s="234"/>
      <c r="AC1061" s="231">
        <v>0</v>
      </c>
    </row>
    <row r="1062" spans="1:29" ht="15.75" thickBot="1" x14ac:dyDescent="0.3">
      <c r="A1062" s="220" t="str">
        <f t="shared" si="16"/>
        <v>232218</v>
      </c>
      <c r="B1062" s="239" t="s">
        <v>1058</v>
      </c>
      <c r="C1062" s="240" t="s">
        <v>2150</v>
      </c>
      <c r="D1062" s="87" t="s">
        <v>4</v>
      </c>
      <c r="E1062" s="237">
        <v>-777.5</v>
      </c>
      <c r="F1062" s="237">
        <v>-742.5</v>
      </c>
      <c r="G1062" s="237">
        <v>-680</v>
      </c>
      <c r="H1062" s="237">
        <v>-680</v>
      </c>
      <c r="I1062" s="237">
        <v>-680</v>
      </c>
      <c r="J1062" s="237">
        <v>-680</v>
      </c>
      <c r="K1062" s="237">
        <v>-642.5</v>
      </c>
      <c r="L1062" s="237">
        <v>-680</v>
      </c>
      <c r="M1062" s="237">
        <v>-680</v>
      </c>
      <c r="N1062" s="237">
        <v>-680</v>
      </c>
      <c r="O1062" s="237">
        <v>0</v>
      </c>
      <c r="P1062" s="237">
        <v>0</v>
      </c>
      <c r="Q1062" s="238">
        <v>0</v>
      </c>
      <c r="R1062" s="238">
        <v>0</v>
      </c>
      <c r="S1062" s="238">
        <v>0</v>
      </c>
      <c r="T1062" s="238">
        <v>0</v>
      </c>
      <c r="U1062" s="238">
        <v>0</v>
      </c>
      <c r="V1062" s="238">
        <v>0</v>
      </c>
      <c r="W1062" s="238">
        <v>0</v>
      </c>
      <c r="X1062" s="238">
        <v>0</v>
      </c>
      <c r="Y1062" s="238">
        <v>0</v>
      </c>
      <c r="Z1062" s="238"/>
      <c r="AA1062" s="238"/>
      <c r="AB1062" s="238"/>
      <c r="AC1062" s="231">
        <v>0</v>
      </c>
    </row>
    <row r="1063" spans="1:29" ht="15.75" thickBot="1" x14ac:dyDescent="0.3">
      <c r="A1063" s="220" t="str">
        <f t="shared" si="16"/>
        <v>232219</v>
      </c>
      <c r="B1063" s="239" t="s">
        <v>1059</v>
      </c>
      <c r="C1063" s="240" t="s">
        <v>2151</v>
      </c>
      <c r="D1063" s="87" t="s">
        <v>4</v>
      </c>
      <c r="E1063" s="233">
        <v>-436648.58</v>
      </c>
      <c r="F1063" s="233">
        <v>-1652529.7</v>
      </c>
      <c r="G1063" s="233">
        <v>-447520.32</v>
      </c>
      <c r="H1063" s="233">
        <v>-432165.78</v>
      </c>
      <c r="I1063" s="233">
        <v>-423856.74</v>
      </c>
      <c r="J1063" s="233">
        <v>-798081.17</v>
      </c>
      <c r="K1063" s="233">
        <v>-499460</v>
      </c>
      <c r="L1063" s="233">
        <v>-477978.54</v>
      </c>
      <c r="M1063" s="233">
        <v>-468918.09</v>
      </c>
      <c r="N1063" s="233">
        <v>-460569.34</v>
      </c>
      <c r="O1063" s="233">
        <v>-145279.21</v>
      </c>
      <c r="P1063" s="233">
        <v>-914103.7</v>
      </c>
      <c r="Q1063" s="234">
        <v>-582011.79</v>
      </c>
      <c r="R1063" s="234">
        <v>-1963808.3</v>
      </c>
      <c r="S1063" s="234">
        <v>-587345.79</v>
      </c>
      <c r="T1063" s="241">
        <v>-587073.18000000005</v>
      </c>
      <c r="U1063" s="241">
        <v>-950204.4</v>
      </c>
      <c r="V1063" s="241">
        <v>-951304.81</v>
      </c>
      <c r="W1063" s="234">
        <v>-578075.13</v>
      </c>
      <c r="X1063" s="234">
        <v>-566632.1</v>
      </c>
      <c r="Y1063" s="234">
        <v>-565007.11</v>
      </c>
      <c r="Z1063" s="234"/>
      <c r="AA1063" s="234"/>
      <c r="AB1063" s="234"/>
      <c r="AC1063" s="231">
        <v>-565007.11</v>
      </c>
    </row>
    <row r="1064" spans="1:29" ht="15.75" thickBot="1" x14ac:dyDescent="0.3">
      <c r="A1064" s="220" t="str">
        <f t="shared" si="16"/>
        <v>232220</v>
      </c>
      <c r="B1064" s="239" t="s">
        <v>2152</v>
      </c>
      <c r="C1064" s="240" t="s">
        <v>2153</v>
      </c>
      <c r="D1064" s="87" t="s">
        <v>4</v>
      </c>
      <c r="E1064" s="237">
        <v>-226.97</v>
      </c>
      <c r="F1064" s="237">
        <v>-201.97</v>
      </c>
      <c r="G1064" s="237">
        <v>-170.3</v>
      </c>
      <c r="H1064" s="237">
        <v>-170.3</v>
      </c>
      <c r="I1064" s="237">
        <v>-170.3</v>
      </c>
      <c r="J1064" s="237">
        <v>-179.47</v>
      </c>
      <c r="K1064" s="237">
        <v>-166.97</v>
      </c>
      <c r="L1064" s="237">
        <v>-145.30000000000001</v>
      </c>
      <c r="M1064" s="237">
        <v>-145.30000000000001</v>
      </c>
      <c r="N1064" s="237">
        <v>-145.30000000000001</v>
      </c>
      <c r="O1064" s="237">
        <v>-145.30000000000001</v>
      </c>
      <c r="P1064" s="237">
        <v>0</v>
      </c>
      <c r="Q1064" s="238">
        <v>0</v>
      </c>
      <c r="R1064" s="238">
        <v>0</v>
      </c>
      <c r="S1064" s="238">
        <v>0</v>
      </c>
      <c r="T1064" s="238">
        <v>0</v>
      </c>
      <c r="U1064" s="238">
        <v>0</v>
      </c>
      <c r="V1064" s="238">
        <v>0</v>
      </c>
      <c r="W1064" s="238">
        <v>0</v>
      </c>
      <c r="X1064" s="238">
        <v>0</v>
      </c>
      <c r="Y1064" s="238">
        <v>0</v>
      </c>
      <c r="Z1064" s="238"/>
      <c r="AA1064" s="238"/>
      <c r="AB1064" s="238"/>
      <c r="AC1064" s="231">
        <v>0</v>
      </c>
    </row>
    <row r="1065" spans="1:29" ht="15.75" thickBot="1" x14ac:dyDescent="0.3">
      <c r="A1065" s="220" t="str">
        <f t="shared" si="16"/>
        <v>232221</v>
      </c>
      <c r="B1065" s="239" t="s">
        <v>1060</v>
      </c>
      <c r="C1065" s="240" t="s">
        <v>2154</v>
      </c>
      <c r="D1065" s="87" t="s">
        <v>4</v>
      </c>
      <c r="E1065" s="237">
        <v>-3092.16</v>
      </c>
      <c r="F1065" s="237">
        <v>-2967.16</v>
      </c>
      <c r="G1065" s="237">
        <v>-2623.49</v>
      </c>
      <c r="H1065" s="237">
        <v>-2623.49</v>
      </c>
      <c r="I1065" s="237">
        <v>-2623.49</v>
      </c>
      <c r="J1065" s="237">
        <v>-2857.99</v>
      </c>
      <c r="K1065" s="237">
        <v>-2805.49</v>
      </c>
      <c r="L1065" s="237">
        <v>-2508.4899999999998</v>
      </c>
      <c r="M1065" s="237">
        <v>-2508.4899999999998</v>
      </c>
      <c r="N1065" s="237">
        <v>-2508.4899999999998</v>
      </c>
      <c r="O1065" s="237">
        <v>-2508.4899999999998</v>
      </c>
      <c r="P1065" s="237">
        <v>0</v>
      </c>
      <c r="Q1065" s="238">
        <v>0</v>
      </c>
      <c r="R1065" s="238">
        <v>0</v>
      </c>
      <c r="S1065" s="238">
        <v>0</v>
      </c>
      <c r="T1065" s="241">
        <v>0</v>
      </c>
      <c r="U1065" s="241">
        <v>0</v>
      </c>
      <c r="V1065" s="241">
        <v>0</v>
      </c>
      <c r="W1065" s="238">
        <v>0</v>
      </c>
      <c r="X1065" s="238">
        <v>0</v>
      </c>
      <c r="Y1065" s="238">
        <v>0</v>
      </c>
      <c r="Z1065" s="238"/>
      <c r="AA1065" s="238"/>
      <c r="AB1065" s="238"/>
      <c r="AC1065" s="231">
        <v>0</v>
      </c>
    </row>
    <row r="1066" spans="1:29" ht="15.75" thickBot="1" x14ac:dyDescent="0.3">
      <c r="A1066" s="220" t="str">
        <f t="shared" si="16"/>
        <v>232222</v>
      </c>
      <c r="B1066" s="239" t="s">
        <v>1061</v>
      </c>
      <c r="C1066" s="240" t="s">
        <v>2155</v>
      </c>
      <c r="D1066" s="87" t="s">
        <v>4</v>
      </c>
      <c r="E1066" s="233">
        <v>-259.5</v>
      </c>
      <c r="F1066" s="233">
        <v>-259.5</v>
      </c>
      <c r="G1066" s="233">
        <v>-249</v>
      </c>
      <c r="H1066" s="233">
        <v>-249</v>
      </c>
      <c r="I1066" s="233">
        <v>-249</v>
      </c>
      <c r="J1066" s="233">
        <v>-238.67</v>
      </c>
      <c r="K1066" s="233">
        <v>-238.67</v>
      </c>
      <c r="L1066" s="233">
        <v>-228.17</v>
      </c>
      <c r="M1066" s="233">
        <v>-228.17</v>
      </c>
      <c r="N1066" s="233">
        <v>-228.17</v>
      </c>
      <c r="O1066" s="233">
        <v>-228.17</v>
      </c>
      <c r="P1066" s="233">
        <v>0</v>
      </c>
      <c r="Q1066" s="234">
        <v>0</v>
      </c>
      <c r="R1066" s="234">
        <v>0</v>
      </c>
      <c r="S1066" s="234">
        <v>0</v>
      </c>
      <c r="T1066" s="238">
        <v>0</v>
      </c>
      <c r="U1066" s="238">
        <v>0</v>
      </c>
      <c r="V1066" s="238">
        <v>0</v>
      </c>
      <c r="W1066" s="234">
        <v>0</v>
      </c>
      <c r="X1066" s="234">
        <v>0</v>
      </c>
      <c r="Y1066" s="234">
        <v>0</v>
      </c>
      <c r="Z1066" s="234"/>
      <c r="AA1066" s="234"/>
      <c r="AB1066" s="234"/>
      <c r="AC1066" s="231">
        <v>0</v>
      </c>
    </row>
    <row r="1067" spans="1:29" ht="15.75" thickBot="1" x14ac:dyDescent="0.3">
      <c r="A1067" s="220" t="str">
        <f t="shared" si="16"/>
        <v>232223</v>
      </c>
      <c r="B1067" s="239" t="s">
        <v>1062</v>
      </c>
      <c r="C1067" s="240" t="s">
        <v>2156</v>
      </c>
      <c r="D1067" s="87" t="s">
        <v>4</v>
      </c>
      <c r="E1067" s="237">
        <v>566</v>
      </c>
      <c r="F1067" s="237">
        <v>-308.29000000000002</v>
      </c>
      <c r="G1067" s="237">
        <v>-216.96</v>
      </c>
      <c r="H1067" s="237">
        <v>-216.96</v>
      </c>
      <c r="I1067" s="237">
        <v>-216.96</v>
      </c>
      <c r="J1067" s="237">
        <v>-191.63</v>
      </c>
      <c r="K1067" s="237">
        <v>-191.63</v>
      </c>
      <c r="L1067" s="237">
        <v>-183.63</v>
      </c>
      <c r="M1067" s="237">
        <v>-183.63</v>
      </c>
      <c r="N1067" s="237">
        <v>-183.63</v>
      </c>
      <c r="O1067" s="237">
        <v>-183.63</v>
      </c>
      <c r="P1067" s="237">
        <v>0</v>
      </c>
      <c r="Q1067" s="238">
        <v>0</v>
      </c>
      <c r="R1067" s="238">
        <v>0</v>
      </c>
      <c r="S1067" s="238">
        <v>0</v>
      </c>
      <c r="T1067" s="234">
        <v>0</v>
      </c>
      <c r="U1067" s="234">
        <v>0</v>
      </c>
      <c r="V1067" s="234">
        <v>0</v>
      </c>
      <c r="W1067" s="238">
        <v>0</v>
      </c>
      <c r="X1067" s="238">
        <v>0</v>
      </c>
      <c r="Y1067" s="238">
        <v>0</v>
      </c>
      <c r="Z1067" s="238"/>
      <c r="AA1067" s="238"/>
      <c r="AB1067" s="238"/>
      <c r="AC1067" s="231">
        <v>0</v>
      </c>
    </row>
    <row r="1068" spans="1:29" ht="15.75" thickBot="1" x14ac:dyDescent="0.3">
      <c r="A1068" s="220" t="str">
        <f t="shared" si="16"/>
        <v>232224</v>
      </c>
      <c r="B1068" s="239" t="s">
        <v>3501</v>
      </c>
      <c r="C1068" s="240" t="s">
        <v>3502</v>
      </c>
      <c r="D1068" s="87"/>
      <c r="E1068" s="233"/>
      <c r="F1068" s="233"/>
      <c r="G1068" s="233"/>
      <c r="H1068" s="233"/>
      <c r="I1068" s="233"/>
      <c r="J1068" s="233"/>
      <c r="K1068" s="233"/>
      <c r="L1068" s="233"/>
      <c r="M1068" s="233"/>
      <c r="N1068" s="233"/>
      <c r="O1068" s="233"/>
      <c r="P1068" s="233"/>
      <c r="Q1068" s="234"/>
      <c r="R1068" s="234"/>
      <c r="S1068" s="234"/>
      <c r="T1068" s="238"/>
      <c r="U1068" s="238"/>
      <c r="V1068" s="238"/>
      <c r="W1068" s="234"/>
      <c r="X1068" s="234"/>
      <c r="Y1068" s="234"/>
      <c r="Z1068" s="234"/>
      <c r="AA1068" s="234"/>
      <c r="AB1068" s="234"/>
      <c r="AC1068" s="231"/>
    </row>
    <row r="1069" spans="1:29" ht="15.75" thickBot="1" x14ac:dyDescent="0.3">
      <c r="A1069" s="220" t="str">
        <f t="shared" si="16"/>
        <v>232229</v>
      </c>
      <c r="B1069" s="239" t="s">
        <v>3503</v>
      </c>
      <c r="C1069" s="240" t="s">
        <v>3504</v>
      </c>
      <c r="D1069" s="87"/>
      <c r="E1069" s="233"/>
      <c r="F1069" s="233"/>
      <c r="G1069" s="233"/>
      <c r="H1069" s="233"/>
      <c r="I1069" s="233"/>
      <c r="J1069" s="233"/>
      <c r="K1069" s="233"/>
      <c r="L1069" s="233"/>
      <c r="M1069" s="233"/>
      <c r="N1069" s="233"/>
      <c r="O1069" s="233"/>
      <c r="P1069" s="233"/>
      <c r="Q1069" s="234"/>
      <c r="R1069" s="234"/>
      <c r="S1069" s="234"/>
      <c r="T1069" s="234"/>
      <c r="U1069" s="234"/>
      <c r="V1069" s="234"/>
      <c r="W1069" s="234"/>
      <c r="X1069" s="234"/>
      <c r="Y1069" s="234"/>
      <c r="Z1069" s="234"/>
      <c r="AA1069" s="234"/>
      <c r="AB1069" s="234"/>
      <c r="AC1069" s="231"/>
    </row>
    <row r="1070" spans="1:29" ht="15.75" thickBot="1" x14ac:dyDescent="0.3">
      <c r="A1070" s="220" t="str">
        <f t="shared" si="16"/>
        <v>232230</v>
      </c>
      <c r="B1070" s="239" t="s">
        <v>1063</v>
      </c>
      <c r="C1070" s="240" t="s">
        <v>2157</v>
      </c>
      <c r="D1070" s="87" t="s">
        <v>4</v>
      </c>
      <c r="E1070" s="237">
        <v>0</v>
      </c>
      <c r="F1070" s="237">
        <v>0</v>
      </c>
      <c r="G1070" s="237">
        <v>0</v>
      </c>
      <c r="H1070" s="237">
        <v>0</v>
      </c>
      <c r="I1070" s="237">
        <v>0</v>
      </c>
      <c r="J1070" s="237">
        <v>0</v>
      </c>
      <c r="K1070" s="237">
        <v>0</v>
      </c>
      <c r="L1070" s="237">
        <v>0</v>
      </c>
      <c r="M1070" s="237">
        <v>0</v>
      </c>
      <c r="N1070" s="237">
        <v>0</v>
      </c>
      <c r="O1070" s="237">
        <v>0</v>
      </c>
      <c r="P1070" s="237">
        <v>0</v>
      </c>
      <c r="Q1070" s="238">
        <v>0</v>
      </c>
      <c r="R1070" s="238">
        <v>0</v>
      </c>
      <c r="S1070" s="238">
        <v>0</v>
      </c>
      <c r="T1070" s="238">
        <v>0</v>
      </c>
      <c r="U1070" s="238">
        <v>0</v>
      </c>
      <c r="V1070" s="238">
        <v>0</v>
      </c>
      <c r="W1070" s="238">
        <v>0</v>
      </c>
      <c r="X1070" s="238">
        <v>0</v>
      </c>
      <c r="Y1070" s="238">
        <v>0</v>
      </c>
      <c r="Z1070" s="238"/>
      <c r="AA1070" s="238"/>
      <c r="AB1070" s="238"/>
      <c r="AC1070" s="231">
        <v>0</v>
      </c>
    </row>
    <row r="1071" spans="1:29" ht="15.75" thickBot="1" x14ac:dyDescent="0.3">
      <c r="A1071" s="220" t="str">
        <f t="shared" si="16"/>
        <v>232232</v>
      </c>
      <c r="B1071" s="239" t="s">
        <v>1064</v>
      </c>
      <c r="C1071" s="240" t="s">
        <v>2158</v>
      </c>
      <c r="D1071" s="87" t="s">
        <v>4</v>
      </c>
      <c r="E1071" s="233">
        <v>-8291579.1399999997</v>
      </c>
      <c r="F1071" s="233">
        <v>-5879470.2800000003</v>
      </c>
      <c r="G1071" s="233">
        <v>-4322695.0199999996</v>
      </c>
      <c r="H1071" s="233">
        <v>-4097597.67</v>
      </c>
      <c r="I1071" s="233">
        <v>-4712498.1100000003</v>
      </c>
      <c r="J1071" s="233">
        <v>-7578363.3600000003</v>
      </c>
      <c r="K1071" s="233">
        <v>-9346787.3300000001</v>
      </c>
      <c r="L1071" s="233">
        <v>-11658032.74</v>
      </c>
      <c r="M1071" s="233">
        <v>-14321843.83</v>
      </c>
      <c r="N1071" s="233">
        <v>-15492735.08</v>
      </c>
      <c r="O1071" s="233">
        <v>-14315748.48</v>
      </c>
      <c r="P1071" s="233">
        <v>-10657977.970000001</v>
      </c>
      <c r="Q1071" s="234">
        <v>-7250092.04</v>
      </c>
      <c r="R1071" s="234">
        <v>-5582796.6799999997</v>
      </c>
      <c r="S1071" s="234">
        <v>-5067075.6399999997</v>
      </c>
      <c r="T1071" s="234">
        <v>-4356937.8899999997</v>
      </c>
      <c r="U1071" s="234">
        <v>-4905124.03</v>
      </c>
      <c r="V1071" s="234">
        <v>-8358324.54</v>
      </c>
      <c r="W1071" s="234">
        <v>-9947146.6699999999</v>
      </c>
      <c r="X1071" s="234">
        <v>-12226145.130000001</v>
      </c>
      <c r="Y1071" s="234">
        <v>-14977253.800000001</v>
      </c>
      <c r="Z1071" s="234"/>
      <c r="AA1071" s="234"/>
      <c r="AB1071" s="234"/>
      <c r="AC1071" s="231">
        <v>-14977253.800000001</v>
      </c>
    </row>
    <row r="1072" spans="1:29" ht="15.75" thickBot="1" x14ac:dyDescent="0.3">
      <c r="A1072" s="220" t="str">
        <f t="shared" si="16"/>
        <v>232233</v>
      </c>
      <c r="B1072" s="239" t="s">
        <v>1065</v>
      </c>
      <c r="C1072" s="240" t="s">
        <v>2159</v>
      </c>
      <c r="D1072" s="87" t="s">
        <v>4</v>
      </c>
      <c r="E1072" s="237">
        <v>-33544744.690000001</v>
      </c>
      <c r="F1072" s="237">
        <v>-35341402.439999998</v>
      </c>
      <c r="G1072" s="237">
        <v>-39488154.469999999</v>
      </c>
      <c r="H1072" s="237">
        <v>-16466869.029999999</v>
      </c>
      <c r="I1072" s="237">
        <v>-11295262.83</v>
      </c>
      <c r="J1072" s="237">
        <v>-10351589.18</v>
      </c>
      <c r="K1072" s="237">
        <v>-14776090.68</v>
      </c>
      <c r="L1072" s="237">
        <v>-13300625.51</v>
      </c>
      <c r="M1072" s="237">
        <v>-11482934.85</v>
      </c>
      <c r="N1072" s="237">
        <v>-20342739</v>
      </c>
      <c r="O1072" s="237">
        <v>-31749953.940000001</v>
      </c>
      <c r="P1072" s="237">
        <v>-40855994.490000002</v>
      </c>
      <c r="Q1072" s="238">
        <v>-31302153.699999999</v>
      </c>
      <c r="R1072" s="238">
        <v>-24605189.609999999</v>
      </c>
      <c r="S1072" s="238">
        <v>-21096195.600000001</v>
      </c>
      <c r="T1072" s="238">
        <v>-14807419.390000001</v>
      </c>
      <c r="U1072" s="238">
        <v>-12630215.960000001</v>
      </c>
      <c r="V1072" s="238">
        <v>-11787925.029999999</v>
      </c>
      <c r="W1072" s="238">
        <v>-10630209.800000001</v>
      </c>
      <c r="X1072" s="238">
        <v>-11460106.199999999</v>
      </c>
      <c r="Y1072" s="238">
        <v>-11898887.130000001</v>
      </c>
      <c r="Z1072" s="238"/>
      <c r="AA1072" s="238"/>
      <c r="AB1072" s="238"/>
      <c r="AC1072" s="231">
        <v>-11898887.130000001</v>
      </c>
    </row>
    <row r="1073" spans="1:29" ht="15.75" thickBot="1" x14ac:dyDescent="0.3">
      <c r="A1073" s="220" t="str">
        <f t="shared" si="16"/>
        <v>232234</v>
      </c>
      <c r="B1073" s="239" t="s">
        <v>3505</v>
      </c>
      <c r="C1073" s="240" t="s">
        <v>3506</v>
      </c>
      <c r="D1073" s="87"/>
      <c r="E1073" s="233"/>
      <c r="F1073" s="233"/>
      <c r="G1073" s="233"/>
      <c r="H1073" s="233"/>
      <c r="I1073" s="233"/>
      <c r="J1073" s="233"/>
      <c r="K1073" s="233"/>
      <c r="L1073" s="233"/>
      <c r="M1073" s="233"/>
      <c r="N1073" s="233"/>
      <c r="O1073" s="233"/>
      <c r="P1073" s="233"/>
      <c r="Q1073" s="234"/>
      <c r="R1073" s="234"/>
      <c r="S1073" s="234"/>
      <c r="T1073" s="234"/>
      <c r="U1073" s="234"/>
      <c r="V1073" s="234"/>
      <c r="W1073" s="234"/>
      <c r="X1073" s="234"/>
      <c r="Y1073" s="234"/>
      <c r="Z1073" s="234"/>
      <c r="AA1073" s="234"/>
      <c r="AB1073" s="234"/>
      <c r="AC1073" s="231"/>
    </row>
    <row r="1074" spans="1:29" ht="15.75" thickBot="1" x14ac:dyDescent="0.3">
      <c r="A1074" s="220" t="str">
        <f t="shared" si="16"/>
        <v>232235</v>
      </c>
      <c r="B1074" s="239" t="s">
        <v>1066</v>
      </c>
      <c r="C1074" s="240" t="s">
        <v>2160</v>
      </c>
      <c r="D1074" s="87" t="s">
        <v>4</v>
      </c>
      <c r="E1074" s="237">
        <v>-612542.53</v>
      </c>
      <c r="F1074" s="237">
        <v>-1402171.43</v>
      </c>
      <c r="G1074" s="237">
        <v>-507748.26</v>
      </c>
      <c r="H1074" s="237">
        <v>-447779.8</v>
      </c>
      <c r="I1074" s="237">
        <v>-767953.7</v>
      </c>
      <c r="J1074" s="237">
        <v>-368408.26</v>
      </c>
      <c r="K1074" s="237">
        <v>-133589.60999999999</v>
      </c>
      <c r="L1074" s="237">
        <v>-246184.58</v>
      </c>
      <c r="M1074" s="237">
        <v>0</v>
      </c>
      <c r="N1074" s="237">
        <v>-105240.78</v>
      </c>
      <c r="O1074" s="237">
        <v>-477217.04</v>
      </c>
      <c r="P1074" s="237">
        <v>-472015.04</v>
      </c>
      <c r="Q1074" s="238">
        <v>-307083.73</v>
      </c>
      <c r="R1074" s="238">
        <v>-366693.86</v>
      </c>
      <c r="S1074" s="238">
        <v>-313263.37</v>
      </c>
      <c r="T1074" s="238">
        <v>1015</v>
      </c>
      <c r="U1074" s="238">
        <v>-346143.31</v>
      </c>
      <c r="V1074" s="238">
        <v>101921.4</v>
      </c>
      <c r="W1074" s="238">
        <v>298387.55</v>
      </c>
      <c r="X1074" s="238">
        <v>267748.62</v>
      </c>
      <c r="Y1074" s="238">
        <v>71538.77</v>
      </c>
      <c r="Z1074" s="238"/>
      <c r="AA1074" s="238"/>
      <c r="AB1074" s="238"/>
      <c r="AC1074" s="231">
        <v>71538.77</v>
      </c>
    </row>
    <row r="1075" spans="1:29" ht="15.75" thickBot="1" x14ac:dyDescent="0.3">
      <c r="A1075" s="220" t="str">
        <f t="shared" si="16"/>
        <v>232239</v>
      </c>
      <c r="B1075" s="239" t="s">
        <v>1067</v>
      </c>
      <c r="C1075" s="240" t="s">
        <v>2161</v>
      </c>
      <c r="D1075" s="87" t="s">
        <v>4</v>
      </c>
      <c r="E1075" s="233">
        <v>-482.16</v>
      </c>
      <c r="F1075" s="233">
        <v>-482.16</v>
      </c>
      <c r="G1075" s="233">
        <v>-482.16</v>
      </c>
      <c r="H1075" s="233">
        <v>-482.16</v>
      </c>
      <c r="I1075" s="233">
        <v>-482.16</v>
      </c>
      <c r="J1075" s="233">
        <v>-482.16</v>
      </c>
      <c r="K1075" s="233">
        <v>-482.16</v>
      </c>
      <c r="L1075" s="233">
        <v>-482.16</v>
      </c>
      <c r="M1075" s="233">
        <v>-482.16</v>
      </c>
      <c r="N1075" s="233">
        <v>-482.16</v>
      </c>
      <c r="O1075" s="233">
        <v>-482.16</v>
      </c>
      <c r="P1075" s="233">
        <v>-482.16</v>
      </c>
      <c r="Q1075" s="234">
        <v>-482.16</v>
      </c>
      <c r="R1075" s="234">
        <v>-482.16</v>
      </c>
      <c r="S1075" s="234">
        <v>-482.16</v>
      </c>
      <c r="T1075" s="234">
        <v>-482.16</v>
      </c>
      <c r="U1075" s="234">
        <v>-482.16</v>
      </c>
      <c r="V1075" s="234">
        <v>-482.16</v>
      </c>
      <c r="W1075" s="234">
        <v>-482.16</v>
      </c>
      <c r="X1075" s="234">
        <v>-482.16</v>
      </c>
      <c r="Y1075" s="234">
        <v>-482.16</v>
      </c>
      <c r="Z1075" s="234"/>
      <c r="AA1075" s="234"/>
      <c r="AB1075" s="234"/>
      <c r="AC1075" s="231">
        <v>-482.16</v>
      </c>
    </row>
    <row r="1076" spans="1:29" ht="15.75" thickBot="1" x14ac:dyDescent="0.3">
      <c r="A1076" s="220" t="str">
        <f t="shared" si="16"/>
        <v>232240</v>
      </c>
      <c r="B1076" s="239" t="s">
        <v>3507</v>
      </c>
      <c r="C1076" s="240" t="s">
        <v>3508</v>
      </c>
      <c r="D1076" s="87"/>
      <c r="E1076" s="237"/>
      <c r="F1076" s="237"/>
      <c r="G1076" s="237"/>
      <c r="H1076" s="237"/>
      <c r="I1076" s="237"/>
      <c r="J1076" s="237"/>
      <c r="K1076" s="237"/>
      <c r="L1076" s="237"/>
      <c r="M1076" s="237"/>
      <c r="N1076" s="237"/>
      <c r="O1076" s="237"/>
      <c r="P1076" s="237"/>
      <c r="Q1076" s="238"/>
      <c r="R1076" s="238"/>
      <c r="S1076" s="238"/>
      <c r="T1076" s="238"/>
      <c r="U1076" s="238"/>
      <c r="V1076" s="238"/>
      <c r="W1076" s="238"/>
      <c r="X1076" s="238"/>
      <c r="Y1076" s="238"/>
      <c r="Z1076" s="238"/>
      <c r="AA1076" s="238"/>
      <c r="AB1076" s="238"/>
      <c r="AC1076" s="231"/>
    </row>
    <row r="1077" spans="1:29" ht="15.75" thickBot="1" x14ac:dyDescent="0.3">
      <c r="A1077" s="220" t="str">
        <f t="shared" si="16"/>
        <v>232242</v>
      </c>
      <c r="B1077" s="239" t="s">
        <v>1068</v>
      </c>
      <c r="C1077" s="240" t="s">
        <v>2162</v>
      </c>
      <c r="D1077" s="87" t="s">
        <v>4</v>
      </c>
      <c r="E1077" s="233">
        <v>-471.11</v>
      </c>
      <c r="F1077" s="233">
        <v>-471.11</v>
      </c>
      <c r="G1077" s="233">
        <v>-446.78</v>
      </c>
      <c r="H1077" s="233">
        <v>-446.78</v>
      </c>
      <c r="I1077" s="233">
        <v>-446.78</v>
      </c>
      <c r="J1077" s="233">
        <v>-450.28</v>
      </c>
      <c r="K1077" s="233">
        <v>-425.28</v>
      </c>
      <c r="L1077" s="233">
        <v>-400.95</v>
      </c>
      <c r="M1077" s="233">
        <v>-400.95</v>
      </c>
      <c r="N1077" s="233">
        <v>-400.95</v>
      </c>
      <c r="O1077" s="233">
        <v>-400.95</v>
      </c>
      <c r="P1077" s="233">
        <v>0</v>
      </c>
      <c r="Q1077" s="234">
        <v>0</v>
      </c>
      <c r="R1077" s="234">
        <v>0</v>
      </c>
      <c r="S1077" s="234">
        <v>0</v>
      </c>
      <c r="T1077" s="234">
        <v>0</v>
      </c>
      <c r="U1077" s="234">
        <v>0</v>
      </c>
      <c r="V1077" s="234">
        <v>0</v>
      </c>
      <c r="W1077" s="234">
        <v>0</v>
      </c>
      <c r="X1077" s="234">
        <v>0</v>
      </c>
      <c r="Y1077" s="234">
        <v>0</v>
      </c>
      <c r="Z1077" s="234"/>
      <c r="AA1077" s="234"/>
      <c r="AB1077" s="234"/>
      <c r="AC1077" s="231">
        <v>0</v>
      </c>
    </row>
    <row r="1078" spans="1:29" ht="15.75" thickBot="1" x14ac:dyDescent="0.3">
      <c r="A1078" s="220" t="str">
        <f t="shared" si="16"/>
        <v>232249</v>
      </c>
      <c r="B1078" s="239" t="s">
        <v>1059</v>
      </c>
      <c r="C1078" s="240" t="s">
        <v>2163</v>
      </c>
      <c r="D1078" s="87" t="s">
        <v>4</v>
      </c>
      <c r="E1078" s="237">
        <v>0</v>
      </c>
      <c r="F1078" s="237">
        <v>0</v>
      </c>
      <c r="G1078" s="237">
        <v>0</v>
      </c>
      <c r="H1078" s="237">
        <v>0</v>
      </c>
      <c r="I1078" s="237">
        <v>0</v>
      </c>
      <c r="J1078" s="237">
        <v>0</v>
      </c>
      <c r="K1078" s="237">
        <v>0</v>
      </c>
      <c r="L1078" s="237">
        <v>0</v>
      </c>
      <c r="M1078" s="237">
        <v>0</v>
      </c>
      <c r="N1078" s="237">
        <v>0</v>
      </c>
      <c r="O1078" s="237">
        <v>0</v>
      </c>
      <c r="P1078" s="237">
        <v>0</v>
      </c>
      <c r="Q1078" s="238">
        <v>0</v>
      </c>
      <c r="R1078" s="238">
        <v>0</v>
      </c>
      <c r="S1078" s="238">
        <v>0</v>
      </c>
      <c r="T1078" s="238">
        <v>0</v>
      </c>
      <c r="U1078" s="238">
        <v>0</v>
      </c>
      <c r="V1078" s="238">
        <v>0</v>
      </c>
      <c r="W1078" s="238">
        <v>0</v>
      </c>
      <c r="X1078" s="238">
        <v>0</v>
      </c>
      <c r="Y1078" s="238">
        <v>0</v>
      </c>
      <c r="Z1078" s="238"/>
      <c r="AA1078" s="238"/>
      <c r="AB1078" s="238"/>
      <c r="AC1078" s="231">
        <v>0</v>
      </c>
    </row>
    <row r="1079" spans="1:29" ht="15.75" thickBot="1" x14ac:dyDescent="0.3">
      <c r="A1079" s="220" t="str">
        <f t="shared" si="16"/>
        <v>232250</v>
      </c>
      <c r="B1079" s="239" t="s">
        <v>2967</v>
      </c>
      <c r="C1079" s="240" t="s">
        <v>2968</v>
      </c>
      <c r="D1079" s="87" t="s">
        <v>4</v>
      </c>
      <c r="E1079" s="233"/>
      <c r="F1079" s="233"/>
      <c r="G1079" s="233"/>
      <c r="H1079" s="233"/>
      <c r="I1079" s="233"/>
      <c r="J1079" s="233"/>
      <c r="K1079" s="233"/>
      <c r="L1079" s="233"/>
      <c r="M1079" s="233"/>
      <c r="N1079" s="233">
        <v>0</v>
      </c>
      <c r="O1079" s="233">
        <v>0</v>
      </c>
      <c r="P1079" s="233">
        <v>-3596.21</v>
      </c>
      <c r="Q1079" s="234">
        <v>-10540.27</v>
      </c>
      <c r="R1079" s="234">
        <v>-17697.310000000001</v>
      </c>
      <c r="S1079" s="234">
        <v>-24871.67</v>
      </c>
      <c r="T1079" s="234">
        <v>-10456.049999999999</v>
      </c>
      <c r="U1079" s="234">
        <v>-17796.849999999999</v>
      </c>
      <c r="V1079" s="234">
        <v>-24879.27</v>
      </c>
      <c r="W1079" s="234">
        <v>-10594.59</v>
      </c>
      <c r="X1079" s="234">
        <v>-17738.27</v>
      </c>
      <c r="Y1079" s="234">
        <v>-24881.95</v>
      </c>
      <c r="Z1079" s="234"/>
      <c r="AA1079" s="234"/>
      <c r="AB1079" s="234"/>
      <c r="AC1079" s="231">
        <v>-24881.95</v>
      </c>
    </row>
    <row r="1080" spans="1:29" ht="15.75" thickBot="1" x14ac:dyDescent="0.3">
      <c r="A1080" s="220" t="str">
        <f t="shared" si="16"/>
        <v>232400</v>
      </c>
      <c r="B1080" s="239" t="s">
        <v>1069</v>
      </c>
      <c r="C1080" s="240" t="s">
        <v>2164</v>
      </c>
      <c r="D1080" s="87" t="s">
        <v>4</v>
      </c>
      <c r="E1080" s="237">
        <v>-243267.6</v>
      </c>
      <c r="F1080" s="237">
        <v>-201290.68</v>
      </c>
      <c r="G1080" s="237">
        <v>-134193.76999999999</v>
      </c>
      <c r="H1080" s="237">
        <v>-151289.66</v>
      </c>
      <c r="I1080" s="237">
        <v>-164643.94</v>
      </c>
      <c r="J1080" s="237">
        <v>-184845.23</v>
      </c>
      <c r="K1080" s="237">
        <v>-208254.86</v>
      </c>
      <c r="L1080" s="237">
        <v>-232499.29</v>
      </c>
      <c r="M1080" s="237">
        <v>-265910.39</v>
      </c>
      <c r="N1080" s="237">
        <v>-299321.49</v>
      </c>
      <c r="O1080" s="237">
        <v>-332627.33</v>
      </c>
      <c r="P1080" s="237">
        <v>-455718.43</v>
      </c>
      <c r="Q1080" s="238">
        <v>-350944.05</v>
      </c>
      <c r="R1080" s="238">
        <v>-240600.74</v>
      </c>
      <c r="S1080" s="238">
        <v>-221277.35</v>
      </c>
      <c r="T1080" s="238">
        <v>-239257.07</v>
      </c>
      <c r="U1080" s="238">
        <v>-261140.79</v>
      </c>
      <c r="V1080" s="238">
        <v>-206992.76</v>
      </c>
      <c r="W1080" s="238">
        <v>-327387.67</v>
      </c>
      <c r="X1080" s="238">
        <v>-347008.54</v>
      </c>
      <c r="Y1080" s="238">
        <v>-275009.27</v>
      </c>
      <c r="Z1080" s="238"/>
      <c r="AA1080" s="238"/>
      <c r="AB1080" s="238"/>
      <c r="AC1080" s="231">
        <v>-275009.27</v>
      </c>
    </row>
    <row r="1081" spans="1:29" ht="15.75" thickBot="1" x14ac:dyDescent="0.3">
      <c r="A1081" s="220" t="str">
        <f t="shared" si="16"/>
        <v>232450</v>
      </c>
      <c r="B1081" s="239" t="s">
        <v>1070</v>
      </c>
      <c r="C1081" s="240" t="s">
        <v>2165</v>
      </c>
      <c r="D1081" s="87" t="s">
        <v>4</v>
      </c>
      <c r="E1081" s="233">
        <v>-172233</v>
      </c>
      <c r="F1081" s="233">
        <v>-172233</v>
      </c>
      <c r="G1081" s="233">
        <v>-172233</v>
      </c>
      <c r="H1081" s="233">
        <v>-172233</v>
      </c>
      <c r="I1081" s="233">
        <v>-172233</v>
      </c>
      <c r="J1081" s="233">
        <v>-172233</v>
      </c>
      <c r="K1081" s="233">
        <v>-172233</v>
      </c>
      <c r="L1081" s="233">
        <v>-172233</v>
      </c>
      <c r="M1081" s="233">
        <v>0</v>
      </c>
      <c r="N1081" s="233">
        <v>0</v>
      </c>
      <c r="O1081" s="233">
        <v>0</v>
      </c>
      <c r="P1081" s="233">
        <v>0</v>
      </c>
      <c r="Q1081" s="234"/>
      <c r="R1081" s="234"/>
      <c r="S1081" s="234"/>
      <c r="T1081" s="241"/>
      <c r="U1081" s="241"/>
      <c r="V1081" s="241"/>
      <c r="W1081" s="234"/>
      <c r="X1081" s="234"/>
      <c r="Y1081" s="234"/>
      <c r="Z1081" s="234"/>
      <c r="AA1081" s="234"/>
      <c r="AB1081" s="234"/>
      <c r="AC1081" s="231"/>
    </row>
    <row r="1082" spans="1:29" ht="15.75" thickBot="1" x14ac:dyDescent="0.3">
      <c r="A1082" s="220" t="str">
        <f t="shared" si="16"/>
        <v>232500</v>
      </c>
      <c r="B1082" s="239" t="s">
        <v>1071</v>
      </c>
      <c r="C1082" s="240" t="s">
        <v>2166</v>
      </c>
      <c r="D1082" s="87" t="s">
        <v>4</v>
      </c>
      <c r="E1082" s="237">
        <v>-8333.33</v>
      </c>
      <c r="F1082" s="237">
        <v>-16666.66</v>
      </c>
      <c r="G1082" s="237">
        <v>-24999.99</v>
      </c>
      <c r="H1082" s="237">
        <v>-33333.32</v>
      </c>
      <c r="I1082" s="237">
        <v>-41666.65</v>
      </c>
      <c r="J1082" s="237">
        <v>-49999.98</v>
      </c>
      <c r="K1082" s="237">
        <v>-58333.31</v>
      </c>
      <c r="L1082" s="237">
        <v>-66666.64</v>
      </c>
      <c r="M1082" s="237">
        <v>0</v>
      </c>
      <c r="N1082" s="237">
        <v>16667.28</v>
      </c>
      <c r="O1082" s="237">
        <v>8333.9500000000007</v>
      </c>
      <c r="P1082" s="237">
        <v>0</v>
      </c>
      <c r="Q1082" s="238">
        <v>-8333.33</v>
      </c>
      <c r="R1082" s="238">
        <v>-16666.66</v>
      </c>
      <c r="S1082" s="238">
        <v>-24999.99</v>
      </c>
      <c r="T1082" s="238">
        <v>-33333.32</v>
      </c>
      <c r="U1082" s="238">
        <v>-41666.65</v>
      </c>
      <c r="V1082" s="238">
        <v>-49999.98</v>
      </c>
      <c r="W1082" s="238">
        <v>-58333.31</v>
      </c>
      <c r="X1082" s="238">
        <v>-66666.64</v>
      </c>
      <c r="Y1082" s="238">
        <v>0</v>
      </c>
      <c r="Z1082" s="238"/>
      <c r="AA1082" s="238"/>
      <c r="AB1082" s="238"/>
      <c r="AC1082" s="231">
        <v>0</v>
      </c>
    </row>
    <row r="1083" spans="1:29" ht="15.75" thickBot="1" x14ac:dyDescent="0.3">
      <c r="A1083" s="220" t="str">
        <f t="shared" si="16"/>
        <v>232666</v>
      </c>
      <c r="B1083" s="239" t="s">
        <v>3509</v>
      </c>
      <c r="C1083" s="240" t="s">
        <v>3510</v>
      </c>
      <c r="D1083" s="87"/>
      <c r="E1083" s="237"/>
      <c r="F1083" s="237"/>
      <c r="G1083" s="237"/>
      <c r="H1083" s="237"/>
      <c r="I1083" s="237"/>
      <c r="J1083" s="237"/>
      <c r="K1083" s="237"/>
      <c r="L1083" s="237"/>
      <c r="M1083" s="237"/>
      <c r="N1083" s="237"/>
      <c r="O1083" s="237"/>
      <c r="P1083" s="237"/>
      <c r="Q1083" s="238"/>
      <c r="R1083" s="238"/>
      <c r="S1083" s="238"/>
      <c r="T1083" s="241"/>
      <c r="U1083" s="241"/>
      <c r="V1083" s="241"/>
      <c r="W1083" s="238"/>
      <c r="X1083" s="238"/>
      <c r="Y1083" s="238"/>
      <c r="Z1083" s="238"/>
      <c r="AA1083" s="238"/>
      <c r="AB1083" s="238"/>
      <c r="AC1083" s="231"/>
    </row>
    <row r="1084" spans="1:29" ht="15.75" thickBot="1" x14ac:dyDescent="0.3">
      <c r="A1084" s="220" t="str">
        <f t="shared" si="16"/>
        <v>232999</v>
      </c>
      <c r="B1084" s="239" t="s">
        <v>1072</v>
      </c>
      <c r="C1084" s="240" t="s">
        <v>2167</v>
      </c>
      <c r="D1084" s="87" t="s">
        <v>4</v>
      </c>
      <c r="E1084" s="233">
        <v>-4353681.95</v>
      </c>
      <c r="F1084" s="233">
        <v>-3165521.77</v>
      </c>
      <c r="G1084" s="233">
        <v>-6650158.2199999997</v>
      </c>
      <c r="H1084" s="233">
        <v>-3292280.46</v>
      </c>
      <c r="I1084" s="233">
        <v>-3167150</v>
      </c>
      <c r="J1084" s="233">
        <v>-2601508.88</v>
      </c>
      <c r="K1084" s="233">
        <v>-2054247.92</v>
      </c>
      <c r="L1084" s="233">
        <v>-15984608.630000001</v>
      </c>
      <c r="M1084" s="233">
        <v>-2623181.16</v>
      </c>
      <c r="N1084" s="233">
        <v>-3426206.53</v>
      </c>
      <c r="O1084" s="233">
        <v>0</v>
      </c>
      <c r="P1084" s="233">
        <v>-3198098.98</v>
      </c>
      <c r="Q1084" s="234">
        <v>-2713055.4</v>
      </c>
      <c r="R1084" s="234">
        <v>-7997377.79</v>
      </c>
      <c r="S1084" s="234">
        <v>0</v>
      </c>
      <c r="T1084" s="238">
        <v>-4918370.8</v>
      </c>
      <c r="U1084" s="238">
        <v>-5208456.38</v>
      </c>
      <c r="V1084" s="238">
        <v>0</v>
      </c>
      <c r="W1084" s="234">
        <v>-3779827.06</v>
      </c>
      <c r="X1084" s="234">
        <v>-2131106.38</v>
      </c>
      <c r="Y1084" s="234">
        <v>-6624251.0899999999</v>
      </c>
      <c r="Z1084" s="234"/>
      <c r="AA1084" s="234"/>
      <c r="AB1084" s="234"/>
      <c r="AC1084" s="231">
        <v>-6624251.0899999999</v>
      </c>
    </row>
    <row r="1085" spans="1:29" ht="15.75" thickBot="1" x14ac:dyDescent="0.3">
      <c r="A1085" s="220" t="str">
        <f t="shared" si="16"/>
        <v>241001</v>
      </c>
      <c r="B1085" s="239" t="s">
        <v>1074</v>
      </c>
      <c r="C1085" s="240" t="s">
        <v>2168</v>
      </c>
      <c r="D1085" s="87" t="s">
        <v>4</v>
      </c>
      <c r="E1085" s="237">
        <v>-444348.04</v>
      </c>
      <c r="F1085" s="237">
        <v>-2149071.25</v>
      </c>
      <c r="G1085" s="237">
        <v>-534976.54</v>
      </c>
      <c r="H1085" s="237">
        <v>-293702.87</v>
      </c>
      <c r="I1085" s="237">
        <v>-299885.59000000003</v>
      </c>
      <c r="J1085" s="237">
        <v>-489066.1</v>
      </c>
      <c r="K1085" s="237">
        <v>-476437.28</v>
      </c>
      <c r="L1085" s="237">
        <v>-487373.79</v>
      </c>
      <c r="M1085" s="237">
        <v>-316245.51</v>
      </c>
      <c r="N1085" s="237">
        <v>-307898.95</v>
      </c>
      <c r="O1085" s="237">
        <v>-325068.03000000003</v>
      </c>
      <c r="P1085" s="237">
        <v>-534347.88</v>
      </c>
      <c r="Q1085" s="238">
        <v>-498378.55</v>
      </c>
      <c r="R1085" s="238">
        <v>-2240279.9300000002</v>
      </c>
      <c r="S1085" s="238">
        <v>-343973.89</v>
      </c>
      <c r="T1085" s="234">
        <v>-331976.78000000003</v>
      </c>
      <c r="U1085" s="234">
        <v>-551226.88</v>
      </c>
      <c r="V1085" s="234">
        <v>-536659.05000000005</v>
      </c>
      <c r="W1085" s="238">
        <v>-548302.66</v>
      </c>
      <c r="X1085" s="238">
        <v>-344750.22</v>
      </c>
      <c r="Y1085" s="238">
        <v>-361874.98</v>
      </c>
      <c r="Z1085" s="238"/>
      <c r="AA1085" s="238"/>
      <c r="AB1085" s="238"/>
      <c r="AC1085" s="231">
        <v>-361874.98</v>
      </c>
    </row>
    <row r="1086" spans="1:29" ht="15.75" thickBot="1" x14ac:dyDescent="0.3">
      <c r="A1086" s="220" t="str">
        <f t="shared" si="16"/>
        <v>241002</v>
      </c>
      <c r="B1086" s="239" t="s">
        <v>1076</v>
      </c>
      <c r="C1086" s="240" t="s">
        <v>2169</v>
      </c>
      <c r="D1086" s="87" t="s">
        <v>4</v>
      </c>
      <c r="E1086" s="233">
        <v>-255365.6</v>
      </c>
      <c r="F1086" s="233">
        <v>-724889.62</v>
      </c>
      <c r="G1086" s="233">
        <v>-267452.43</v>
      </c>
      <c r="H1086" s="233">
        <v>-130800.69</v>
      </c>
      <c r="I1086" s="233">
        <v>-129271.55</v>
      </c>
      <c r="J1086" s="233">
        <v>-245348.81</v>
      </c>
      <c r="K1086" s="233">
        <v>-239474.26</v>
      </c>
      <c r="L1086" s="233">
        <v>-238610.03</v>
      </c>
      <c r="M1086" s="233">
        <v>-118418.37</v>
      </c>
      <c r="N1086" s="233">
        <v>-112217.68</v>
      </c>
      <c r="O1086" s="233">
        <v>-103125.8</v>
      </c>
      <c r="P1086" s="233">
        <v>-269907.99</v>
      </c>
      <c r="Q1086" s="234">
        <v>-272299.96000000002</v>
      </c>
      <c r="R1086" s="234">
        <v>-722808.17</v>
      </c>
      <c r="S1086" s="234">
        <v>-141592.49</v>
      </c>
      <c r="T1086" s="238">
        <v>-141418.94</v>
      </c>
      <c r="U1086" s="238">
        <v>-267930.42</v>
      </c>
      <c r="V1086" s="238">
        <v>-258258.37</v>
      </c>
      <c r="W1086" s="234">
        <v>-257080.61</v>
      </c>
      <c r="X1086" s="234">
        <v>-130150.3</v>
      </c>
      <c r="Y1086" s="234">
        <v>-130505.82</v>
      </c>
      <c r="Z1086" s="234"/>
      <c r="AA1086" s="234"/>
      <c r="AB1086" s="234"/>
      <c r="AC1086" s="231">
        <v>-130505.82</v>
      </c>
    </row>
    <row r="1087" spans="1:29" ht="15.75" thickBot="1" x14ac:dyDescent="0.3">
      <c r="A1087" s="220" t="str">
        <f t="shared" si="16"/>
        <v>241003</v>
      </c>
      <c r="B1087" s="239" t="s">
        <v>1078</v>
      </c>
      <c r="C1087" s="240" t="s">
        <v>2170</v>
      </c>
      <c r="D1087" s="87" t="s">
        <v>4</v>
      </c>
      <c r="E1087" s="233">
        <v>-284448.32</v>
      </c>
      <c r="F1087" s="233">
        <v>-906045.16</v>
      </c>
      <c r="G1087" s="233">
        <v>-321838.34000000003</v>
      </c>
      <c r="H1087" s="233">
        <v>-158224.94</v>
      </c>
      <c r="I1087" s="233">
        <v>-167002.54999999999</v>
      </c>
      <c r="J1087" s="233">
        <v>-287671.49</v>
      </c>
      <c r="K1087" s="233">
        <v>-270440.58</v>
      </c>
      <c r="L1087" s="233">
        <v>-281566.2</v>
      </c>
      <c r="M1087" s="233">
        <v>-180169.29</v>
      </c>
      <c r="N1087" s="233">
        <v>-164445.88</v>
      </c>
      <c r="O1087" s="233">
        <v>-176449.56</v>
      </c>
      <c r="P1087" s="233">
        <v>-307267.51</v>
      </c>
      <c r="Q1087" s="234">
        <v>-272168.88</v>
      </c>
      <c r="R1087" s="234">
        <v>-875271.33</v>
      </c>
      <c r="S1087" s="234">
        <v>-198909.49</v>
      </c>
      <c r="T1087" s="234">
        <v>-167147.44</v>
      </c>
      <c r="U1087" s="234">
        <v>-297528.14</v>
      </c>
      <c r="V1087" s="234">
        <v>-295616.95</v>
      </c>
      <c r="W1087" s="234">
        <v>-285523.36</v>
      </c>
      <c r="X1087" s="234">
        <v>-175518.62</v>
      </c>
      <c r="Y1087" s="234">
        <v>-188484.24</v>
      </c>
      <c r="Z1087" s="234"/>
      <c r="AA1087" s="234"/>
      <c r="AB1087" s="234"/>
      <c r="AC1087" s="231">
        <v>-188484.24</v>
      </c>
    </row>
    <row r="1088" spans="1:29" ht="15.75" thickBot="1" x14ac:dyDescent="0.3">
      <c r="A1088" s="220" t="str">
        <f t="shared" si="16"/>
        <v>241006</v>
      </c>
      <c r="B1088" s="239" t="s">
        <v>1080</v>
      </c>
      <c r="C1088" s="240" t="s">
        <v>2171</v>
      </c>
      <c r="D1088" s="87" t="s">
        <v>4</v>
      </c>
      <c r="E1088" s="237">
        <v>-106758.73</v>
      </c>
      <c r="F1088" s="237">
        <v>-107160.23</v>
      </c>
      <c r="G1088" s="237">
        <v>-109852.85</v>
      </c>
      <c r="H1088" s="237">
        <v>-110609.89</v>
      </c>
      <c r="I1088" s="237">
        <v>-111698.1</v>
      </c>
      <c r="J1088" s="237">
        <v>-113182.11</v>
      </c>
      <c r="K1088" s="237">
        <v>-113316.22</v>
      </c>
      <c r="L1088" s="237">
        <v>-115166.06</v>
      </c>
      <c r="M1088" s="237">
        <v>-115073.18</v>
      </c>
      <c r="N1088" s="237">
        <v>-115051.46</v>
      </c>
      <c r="O1088" s="237">
        <v>-117351.95</v>
      </c>
      <c r="P1088" s="237">
        <v>-114921.86</v>
      </c>
      <c r="Q1088" s="238">
        <v>-114708.88</v>
      </c>
      <c r="R1088" s="238">
        <v>-119335.05</v>
      </c>
      <c r="S1088" s="238">
        <v>-115870.54</v>
      </c>
      <c r="T1088" s="238">
        <v>-117639.21</v>
      </c>
      <c r="U1088" s="238">
        <v>-117232.13</v>
      </c>
      <c r="V1088" s="238">
        <v>-117845.03</v>
      </c>
      <c r="W1088" s="238">
        <v>-118259.51</v>
      </c>
      <c r="X1088" s="238">
        <v>-119919.43</v>
      </c>
      <c r="Y1088" s="238">
        <v>-118537.2</v>
      </c>
      <c r="Z1088" s="238"/>
      <c r="AA1088" s="238"/>
      <c r="AB1088" s="238"/>
      <c r="AC1088" s="231">
        <v>-118537.2</v>
      </c>
    </row>
    <row r="1089" spans="1:29" ht="15.75" thickBot="1" x14ac:dyDescent="0.3">
      <c r="A1089" s="220" t="str">
        <f t="shared" si="16"/>
        <v>241007</v>
      </c>
      <c r="B1089" s="239" t="s">
        <v>1082</v>
      </c>
      <c r="C1089" s="240" t="s">
        <v>2172</v>
      </c>
      <c r="D1089" s="87" t="s">
        <v>4</v>
      </c>
      <c r="E1089" s="233">
        <v>-69577.22</v>
      </c>
      <c r="F1089" s="233">
        <v>-69986.11</v>
      </c>
      <c r="G1089" s="233">
        <v>-71081.59</v>
      </c>
      <c r="H1089" s="233">
        <v>-71424.429999999993</v>
      </c>
      <c r="I1089" s="233">
        <v>-71946.17</v>
      </c>
      <c r="J1089" s="233">
        <v>-72988.53</v>
      </c>
      <c r="K1089" s="233">
        <v>-72918.3</v>
      </c>
      <c r="L1089" s="233">
        <v>-74249.41</v>
      </c>
      <c r="M1089" s="233">
        <v>-74874.66</v>
      </c>
      <c r="N1089" s="233">
        <v>-74626.12</v>
      </c>
      <c r="O1089" s="233">
        <v>-75426.399999999994</v>
      </c>
      <c r="P1089" s="233">
        <v>-74913.98</v>
      </c>
      <c r="Q1089" s="234">
        <v>-72595.320000000007</v>
      </c>
      <c r="R1089" s="234">
        <v>-74526.39</v>
      </c>
      <c r="S1089" s="234">
        <v>-73287.81</v>
      </c>
      <c r="T1089" s="234">
        <v>-74205.710000000006</v>
      </c>
      <c r="U1089" s="234">
        <v>-74278.86</v>
      </c>
      <c r="V1089" s="234">
        <v>-74549.27</v>
      </c>
      <c r="W1089" s="234">
        <v>-74620.899999999994</v>
      </c>
      <c r="X1089" s="234">
        <v>-75921.36</v>
      </c>
      <c r="Y1089" s="234">
        <v>-75249.070000000007</v>
      </c>
      <c r="Z1089" s="234"/>
      <c r="AA1089" s="234"/>
      <c r="AB1089" s="234"/>
      <c r="AC1089" s="231">
        <v>-75249.070000000007</v>
      </c>
    </row>
    <row r="1090" spans="1:29" ht="15.75" thickBot="1" x14ac:dyDescent="0.3">
      <c r="A1090" s="220" t="str">
        <f t="shared" si="16"/>
        <v>241011</v>
      </c>
      <c r="B1090" s="239" t="s">
        <v>1074</v>
      </c>
      <c r="C1090" s="240" t="s">
        <v>2173</v>
      </c>
      <c r="D1090" s="87" t="s">
        <v>4</v>
      </c>
      <c r="E1090" s="237">
        <v>0</v>
      </c>
      <c r="F1090" s="237">
        <v>0</v>
      </c>
      <c r="G1090" s="237">
        <v>0</v>
      </c>
      <c r="H1090" s="237">
        <v>0</v>
      </c>
      <c r="I1090" s="237">
        <v>0</v>
      </c>
      <c r="J1090" s="237">
        <v>0</v>
      </c>
      <c r="K1090" s="237">
        <v>0</v>
      </c>
      <c r="L1090" s="237">
        <v>0</v>
      </c>
      <c r="M1090" s="237">
        <v>0</v>
      </c>
      <c r="N1090" s="237">
        <v>0</v>
      </c>
      <c r="O1090" s="237">
        <v>0</v>
      </c>
      <c r="P1090" s="237">
        <v>0</v>
      </c>
      <c r="Q1090" s="238">
        <v>0</v>
      </c>
      <c r="R1090" s="238">
        <v>0</v>
      </c>
      <c r="S1090" s="238">
        <v>0</v>
      </c>
      <c r="T1090" s="238">
        <v>0</v>
      </c>
      <c r="U1090" s="238">
        <v>0</v>
      </c>
      <c r="V1090" s="238">
        <v>0</v>
      </c>
      <c r="W1090" s="238">
        <v>0</v>
      </c>
      <c r="X1090" s="238">
        <v>0</v>
      </c>
      <c r="Y1090" s="238">
        <v>0</v>
      </c>
      <c r="Z1090" s="238"/>
      <c r="AA1090" s="238"/>
      <c r="AB1090" s="238"/>
      <c r="AC1090" s="231">
        <v>0</v>
      </c>
    </row>
    <row r="1091" spans="1:29" ht="15.75" thickBot="1" x14ac:dyDescent="0.3">
      <c r="A1091" s="220" t="str">
        <f t="shared" si="16"/>
        <v>241012</v>
      </c>
      <c r="B1091" s="239" t="s">
        <v>1076</v>
      </c>
      <c r="C1091" s="240" t="s">
        <v>2174</v>
      </c>
      <c r="D1091" s="87" t="s">
        <v>4</v>
      </c>
      <c r="E1091" s="233">
        <v>0</v>
      </c>
      <c r="F1091" s="233">
        <v>0</v>
      </c>
      <c r="G1091" s="233">
        <v>0</v>
      </c>
      <c r="H1091" s="233">
        <v>0</v>
      </c>
      <c r="I1091" s="233">
        <v>0</v>
      </c>
      <c r="J1091" s="233">
        <v>0</v>
      </c>
      <c r="K1091" s="233">
        <v>0</v>
      </c>
      <c r="L1091" s="233">
        <v>0</v>
      </c>
      <c r="M1091" s="233">
        <v>0</v>
      </c>
      <c r="N1091" s="233">
        <v>0</v>
      </c>
      <c r="O1091" s="233">
        <v>0</v>
      </c>
      <c r="P1091" s="233">
        <v>0</v>
      </c>
      <c r="Q1091" s="234">
        <v>0</v>
      </c>
      <c r="R1091" s="234">
        <v>0</v>
      </c>
      <c r="S1091" s="234">
        <v>0</v>
      </c>
      <c r="T1091" s="234">
        <v>0</v>
      </c>
      <c r="U1091" s="234">
        <v>0</v>
      </c>
      <c r="V1091" s="234">
        <v>0</v>
      </c>
      <c r="W1091" s="234">
        <v>0</v>
      </c>
      <c r="X1091" s="234">
        <v>0</v>
      </c>
      <c r="Y1091" s="234">
        <v>0</v>
      </c>
      <c r="Z1091" s="234"/>
      <c r="AA1091" s="234"/>
      <c r="AB1091" s="234"/>
      <c r="AC1091" s="231">
        <v>0</v>
      </c>
    </row>
    <row r="1092" spans="1:29" ht="15.75" thickBot="1" x14ac:dyDescent="0.3">
      <c r="A1092" s="220" t="str">
        <f t="shared" si="16"/>
        <v>241013</v>
      </c>
      <c r="B1092" s="239" t="s">
        <v>1078</v>
      </c>
      <c r="C1092" s="240" t="s">
        <v>2175</v>
      </c>
      <c r="D1092" s="87" t="s">
        <v>4</v>
      </c>
      <c r="E1092" s="237">
        <v>0</v>
      </c>
      <c r="F1092" s="237">
        <v>0</v>
      </c>
      <c r="G1092" s="237">
        <v>0</v>
      </c>
      <c r="H1092" s="237">
        <v>0</v>
      </c>
      <c r="I1092" s="237">
        <v>0</v>
      </c>
      <c r="J1092" s="237">
        <v>0</v>
      </c>
      <c r="K1092" s="237">
        <v>0</v>
      </c>
      <c r="L1092" s="237">
        <v>0</v>
      </c>
      <c r="M1092" s="237">
        <v>0</v>
      </c>
      <c r="N1092" s="237">
        <v>0</v>
      </c>
      <c r="O1092" s="237">
        <v>0</v>
      </c>
      <c r="P1092" s="237">
        <v>0</v>
      </c>
      <c r="Q1092" s="238">
        <v>0</v>
      </c>
      <c r="R1092" s="238">
        <v>0</v>
      </c>
      <c r="S1092" s="238">
        <v>0</v>
      </c>
      <c r="T1092" s="238">
        <v>0</v>
      </c>
      <c r="U1092" s="238">
        <v>0</v>
      </c>
      <c r="V1092" s="238">
        <v>0</v>
      </c>
      <c r="W1092" s="238">
        <v>0</v>
      </c>
      <c r="X1092" s="238">
        <v>0</v>
      </c>
      <c r="Y1092" s="238">
        <v>0</v>
      </c>
      <c r="Z1092" s="238"/>
      <c r="AA1092" s="238"/>
      <c r="AB1092" s="238"/>
      <c r="AC1092" s="231">
        <v>0</v>
      </c>
    </row>
    <row r="1093" spans="1:29" ht="15.75" thickBot="1" x14ac:dyDescent="0.3">
      <c r="A1093" s="220" t="str">
        <f t="shared" si="16"/>
        <v>241023</v>
      </c>
      <c r="B1093" s="239" t="s">
        <v>1087</v>
      </c>
      <c r="C1093" s="240" t="s">
        <v>2176</v>
      </c>
      <c r="D1093" s="87" t="s">
        <v>4</v>
      </c>
      <c r="E1093" s="233">
        <v>0</v>
      </c>
      <c r="F1093" s="233">
        <v>0</v>
      </c>
      <c r="G1093" s="233">
        <v>0</v>
      </c>
      <c r="H1093" s="233">
        <v>0</v>
      </c>
      <c r="I1093" s="233">
        <v>0</v>
      </c>
      <c r="J1093" s="233">
        <v>0</v>
      </c>
      <c r="K1093" s="233">
        <v>0</v>
      </c>
      <c r="L1093" s="233">
        <v>0</v>
      </c>
      <c r="M1093" s="233">
        <v>0</v>
      </c>
      <c r="N1093" s="233">
        <v>0</v>
      </c>
      <c r="O1093" s="233">
        <v>0</v>
      </c>
      <c r="P1093" s="233">
        <v>-357.26</v>
      </c>
      <c r="Q1093" s="234">
        <v>-200.17</v>
      </c>
      <c r="R1093" s="234">
        <v>-1249.73</v>
      </c>
      <c r="S1093" s="234">
        <v>-199.14</v>
      </c>
      <c r="T1093" s="234">
        <v>-598.45000000000005</v>
      </c>
      <c r="U1093" s="234">
        <v>0</v>
      </c>
      <c r="V1093" s="234">
        <v>0</v>
      </c>
      <c r="W1093" s="234">
        <v>0</v>
      </c>
      <c r="X1093" s="234">
        <v>0</v>
      </c>
      <c r="Y1093" s="234">
        <v>0</v>
      </c>
      <c r="Z1093" s="234"/>
      <c r="AA1093" s="234"/>
      <c r="AB1093" s="234"/>
      <c r="AC1093" s="231">
        <v>0</v>
      </c>
    </row>
    <row r="1094" spans="1:29" ht="15.75" thickBot="1" x14ac:dyDescent="0.3">
      <c r="A1094" s="220" t="str">
        <f t="shared" si="16"/>
        <v>241030</v>
      </c>
      <c r="B1094" s="239" t="s">
        <v>3511</v>
      </c>
      <c r="C1094" s="240" t="s">
        <v>3512</v>
      </c>
      <c r="D1094" s="87"/>
      <c r="E1094" s="237"/>
      <c r="F1094" s="237"/>
      <c r="G1094" s="237"/>
      <c r="H1094" s="237"/>
      <c r="I1094" s="237"/>
      <c r="J1094" s="237"/>
      <c r="K1094" s="237"/>
      <c r="L1094" s="237"/>
      <c r="M1094" s="237"/>
      <c r="N1094" s="237"/>
      <c r="O1094" s="237"/>
      <c r="P1094" s="237"/>
      <c r="Q1094" s="238"/>
      <c r="R1094" s="238"/>
      <c r="S1094" s="238"/>
      <c r="T1094" s="238"/>
      <c r="U1094" s="238"/>
      <c r="V1094" s="238"/>
      <c r="W1094" s="238"/>
      <c r="X1094" s="238"/>
      <c r="Y1094" s="238"/>
      <c r="Z1094" s="238"/>
      <c r="AA1094" s="238"/>
      <c r="AB1094" s="238"/>
      <c r="AC1094" s="231"/>
    </row>
    <row r="1095" spans="1:29" ht="15.75" thickBot="1" x14ac:dyDescent="0.3">
      <c r="A1095" s="220" t="str">
        <f t="shared" si="16"/>
        <v>241031</v>
      </c>
      <c r="B1095" s="239" t="s">
        <v>1089</v>
      </c>
      <c r="C1095" s="240" t="s">
        <v>2177</v>
      </c>
      <c r="D1095" s="87" t="s">
        <v>4</v>
      </c>
      <c r="E1095" s="233">
        <v>-58142.720000000001</v>
      </c>
      <c r="F1095" s="233">
        <v>-168177.95</v>
      </c>
      <c r="G1095" s="233">
        <v>-66194.33</v>
      </c>
      <c r="H1095" s="233">
        <v>-33398.620000000003</v>
      </c>
      <c r="I1095" s="233">
        <v>-33104.050000000003</v>
      </c>
      <c r="J1095" s="233">
        <v>-60762.28</v>
      </c>
      <c r="K1095" s="233">
        <v>-61208.03</v>
      </c>
      <c r="L1095" s="233">
        <v>-60712.77</v>
      </c>
      <c r="M1095" s="233">
        <v>-33480.1</v>
      </c>
      <c r="N1095" s="233">
        <v>-33673.019999999997</v>
      </c>
      <c r="O1095" s="233">
        <v>-34454</v>
      </c>
      <c r="P1095" s="233">
        <v>-62757.68</v>
      </c>
      <c r="Q1095" s="234">
        <v>-62102.87</v>
      </c>
      <c r="R1095" s="234">
        <v>-171361.67</v>
      </c>
      <c r="S1095" s="234">
        <v>-36494.33</v>
      </c>
      <c r="T1095" s="234">
        <v>-36008.769999999997</v>
      </c>
      <c r="U1095" s="234">
        <v>-65959.360000000001</v>
      </c>
      <c r="V1095" s="234">
        <v>-64347.98</v>
      </c>
      <c r="W1095" s="234">
        <v>-65754.53</v>
      </c>
      <c r="X1095" s="234">
        <v>-36160.400000000001</v>
      </c>
      <c r="Y1095" s="234">
        <v>-37137.4</v>
      </c>
      <c r="Z1095" s="234"/>
      <c r="AA1095" s="234"/>
      <c r="AB1095" s="234"/>
      <c r="AC1095" s="231">
        <v>-37137.4</v>
      </c>
    </row>
    <row r="1096" spans="1:29" ht="15.75" thickBot="1" x14ac:dyDescent="0.3">
      <c r="A1096" s="220" t="str">
        <f t="shared" si="16"/>
        <v>241041</v>
      </c>
      <c r="B1096" s="239" t="s">
        <v>1089</v>
      </c>
      <c r="C1096" s="240" t="s">
        <v>2178</v>
      </c>
      <c r="D1096" s="87" t="s">
        <v>4</v>
      </c>
      <c r="E1096" s="237">
        <v>0</v>
      </c>
      <c r="F1096" s="237">
        <v>0</v>
      </c>
      <c r="G1096" s="237">
        <v>0</v>
      </c>
      <c r="H1096" s="237">
        <v>0</v>
      </c>
      <c r="I1096" s="237">
        <v>0</v>
      </c>
      <c r="J1096" s="237">
        <v>0</v>
      </c>
      <c r="K1096" s="237">
        <v>0</v>
      </c>
      <c r="L1096" s="237">
        <v>0</v>
      </c>
      <c r="M1096" s="237">
        <v>0</v>
      </c>
      <c r="N1096" s="237">
        <v>0</v>
      </c>
      <c r="O1096" s="237">
        <v>0</v>
      </c>
      <c r="P1096" s="237">
        <v>0</v>
      </c>
      <c r="Q1096" s="238">
        <v>0</v>
      </c>
      <c r="R1096" s="238">
        <v>0</v>
      </c>
      <c r="S1096" s="238">
        <v>0</v>
      </c>
      <c r="T1096" s="238">
        <v>0</v>
      </c>
      <c r="U1096" s="238">
        <v>0</v>
      </c>
      <c r="V1096" s="238">
        <v>0</v>
      </c>
      <c r="W1096" s="238">
        <v>0</v>
      </c>
      <c r="X1096" s="238">
        <v>0</v>
      </c>
      <c r="Y1096" s="238">
        <v>0</v>
      </c>
      <c r="Z1096" s="238"/>
      <c r="AA1096" s="238"/>
      <c r="AB1096" s="238"/>
      <c r="AC1096" s="231">
        <v>0</v>
      </c>
    </row>
    <row r="1097" spans="1:29" ht="15.75" thickBot="1" x14ac:dyDescent="0.3">
      <c r="A1097" s="220" t="str">
        <f t="shared" si="16"/>
        <v>500171</v>
      </c>
      <c r="B1097" s="239" t="s">
        <v>1092</v>
      </c>
      <c r="C1097" s="240">
        <v>500171</v>
      </c>
      <c r="D1097" s="87"/>
      <c r="E1097" s="233">
        <v>-12948168.449999999</v>
      </c>
      <c r="F1097" s="233">
        <v>-10514616.67</v>
      </c>
      <c r="G1097" s="233">
        <v>-10868770.1</v>
      </c>
      <c r="H1097" s="233">
        <v>-9718065.6899999995</v>
      </c>
      <c r="I1097" s="233">
        <v>-6518296.5800000001</v>
      </c>
      <c r="J1097" s="233">
        <v>-6903457.5899999999</v>
      </c>
      <c r="K1097" s="233">
        <v>-9164138.25</v>
      </c>
      <c r="L1097" s="233">
        <v>-9968160.8200000003</v>
      </c>
      <c r="M1097" s="233">
        <v>-12941217.68</v>
      </c>
      <c r="N1097" s="233">
        <v>-16170704.720000001</v>
      </c>
      <c r="O1097" s="233">
        <v>-9396022.6500000004</v>
      </c>
      <c r="P1097" s="233">
        <v>-11717247.75</v>
      </c>
      <c r="Q1097" s="234">
        <v>-13442572.74</v>
      </c>
      <c r="R1097" s="234">
        <v>-10238098.93</v>
      </c>
      <c r="S1097" s="234">
        <v>-11620986.380000001</v>
      </c>
      <c r="T1097" s="234">
        <v>-11360291.619999999</v>
      </c>
      <c r="U1097" s="234">
        <v>-8570867.2400000002</v>
      </c>
      <c r="V1097" s="234">
        <v>-7375647.0700000003</v>
      </c>
      <c r="W1097" s="234">
        <v>-11679687.99</v>
      </c>
      <c r="X1097" s="234">
        <v>-13231676.17</v>
      </c>
      <c r="Y1097" s="234">
        <v>-13604196.58</v>
      </c>
      <c r="Z1097" s="234"/>
      <c r="AA1097" s="234"/>
      <c r="AB1097" s="234"/>
      <c r="AC1097" s="231">
        <v>-13604196.58</v>
      </c>
    </row>
    <row r="1098" spans="1:29" ht="15.75" thickBot="1" x14ac:dyDescent="0.3">
      <c r="A1098" s="220" t="str">
        <f t="shared" si="16"/>
        <v>236011</v>
      </c>
      <c r="B1098" s="239" t="s">
        <v>2179</v>
      </c>
      <c r="C1098" s="240" t="s">
        <v>2180</v>
      </c>
      <c r="D1098" s="87" t="s">
        <v>4</v>
      </c>
      <c r="E1098" s="237"/>
      <c r="F1098" s="237"/>
      <c r="G1098" s="237"/>
      <c r="H1098" s="237"/>
      <c r="I1098" s="237"/>
      <c r="J1098" s="237">
        <v>0</v>
      </c>
      <c r="K1098" s="237">
        <v>-2059437</v>
      </c>
      <c r="L1098" s="237">
        <v>-4118874</v>
      </c>
      <c r="M1098" s="237">
        <v>-6178311</v>
      </c>
      <c r="N1098" s="237">
        <v>-8237748</v>
      </c>
      <c r="O1098" s="237">
        <v>0</v>
      </c>
      <c r="P1098" s="237">
        <v>0</v>
      </c>
      <c r="Q1098" s="238"/>
      <c r="R1098" s="238"/>
      <c r="S1098" s="238"/>
      <c r="T1098" s="238"/>
      <c r="U1098" s="238"/>
      <c r="V1098" s="238">
        <v>0</v>
      </c>
      <c r="W1098" s="238">
        <v>-2228792</v>
      </c>
      <c r="X1098" s="238">
        <v>-4457584</v>
      </c>
      <c r="Y1098" s="238">
        <v>-6686376</v>
      </c>
      <c r="Z1098" s="238"/>
      <c r="AA1098" s="238"/>
      <c r="AB1098" s="238"/>
      <c r="AC1098" s="231">
        <v>-6686376</v>
      </c>
    </row>
    <row r="1099" spans="1:29" ht="15.75" thickBot="1" x14ac:dyDescent="0.3">
      <c r="A1099" s="220" t="str">
        <f t="shared" si="16"/>
        <v>236012</v>
      </c>
      <c r="B1099" s="239" t="s">
        <v>2181</v>
      </c>
      <c r="C1099" s="240" t="s">
        <v>2182</v>
      </c>
      <c r="D1099" s="87" t="s">
        <v>4</v>
      </c>
      <c r="E1099" s="233">
        <v>-1904756</v>
      </c>
      <c r="F1099" s="233">
        <v>-2056669</v>
      </c>
      <c r="G1099" s="233">
        <v>-1840294.71</v>
      </c>
      <c r="H1099" s="233">
        <v>-1299698.73</v>
      </c>
      <c r="I1099" s="233">
        <v>-1451611.73</v>
      </c>
      <c r="J1099" s="233">
        <v>-1603524.73</v>
      </c>
      <c r="K1099" s="233">
        <v>-1755437.73</v>
      </c>
      <c r="L1099" s="233">
        <v>-1907350.73</v>
      </c>
      <c r="M1099" s="233">
        <v>-2059263.73</v>
      </c>
      <c r="N1099" s="233">
        <v>-1519130</v>
      </c>
      <c r="O1099" s="233">
        <v>-1671043</v>
      </c>
      <c r="P1099" s="233">
        <v>-1647458</v>
      </c>
      <c r="Q1099" s="234">
        <v>-1809029</v>
      </c>
      <c r="R1099" s="234">
        <v>-1970600</v>
      </c>
      <c r="S1099" s="234">
        <v>-2069378.02</v>
      </c>
      <c r="T1099" s="241">
        <v>-1438376.49</v>
      </c>
      <c r="U1099" s="241">
        <v>-1599947.49</v>
      </c>
      <c r="V1099" s="241">
        <v>-1761518.49</v>
      </c>
      <c r="W1099" s="234">
        <v>-1923089.49</v>
      </c>
      <c r="X1099" s="234">
        <v>-2084660.49</v>
      </c>
      <c r="Y1099" s="234">
        <v>-2246231.4900000002</v>
      </c>
      <c r="Z1099" s="234"/>
      <c r="AA1099" s="234"/>
      <c r="AB1099" s="234"/>
      <c r="AC1099" s="231">
        <v>-2246231.4900000002</v>
      </c>
    </row>
    <row r="1100" spans="1:29" ht="15.75" thickBot="1" x14ac:dyDescent="0.3">
      <c r="A1100" s="220" t="str">
        <f t="shared" si="16"/>
        <v>236015</v>
      </c>
      <c r="B1100" s="239" t="s">
        <v>2183</v>
      </c>
      <c r="C1100" s="240" t="s">
        <v>2184</v>
      </c>
      <c r="D1100" s="87" t="s">
        <v>4</v>
      </c>
      <c r="E1100" s="237">
        <v>0</v>
      </c>
      <c r="F1100" s="237">
        <v>0</v>
      </c>
      <c r="G1100" s="237">
        <v>0</v>
      </c>
      <c r="H1100" s="237">
        <v>0</v>
      </c>
      <c r="I1100" s="237">
        <v>0</v>
      </c>
      <c r="J1100" s="237">
        <v>0</v>
      </c>
      <c r="K1100" s="237">
        <v>0</v>
      </c>
      <c r="L1100" s="237">
        <v>0</v>
      </c>
      <c r="M1100" s="237">
        <v>0</v>
      </c>
      <c r="N1100" s="237">
        <v>0</v>
      </c>
      <c r="O1100" s="237">
        <v>0</v>
      </c>
      <c r="P1100" s="237">
        <v>0</v>
      </c>
      <c r="Q1100" s="238">
        <v>0</v>
      </c>
      <c r="R1100" s="238">
        <v>0</v>
      </c>
      <c r="S1100" s="238">
        <v>0</v>
      </c>
      <c r="T1100" s="238">
        <v>0</v>
      </c>
      <c r="U1100" s="238">
        <v>0</v>
      </c>
      <c r="V1100" s="238">
        <v>0</v>
      </c>
      <c r="W1100" s="238">
        <v>0</v>
      </c>
      <c r="X1100" s="238">
        <v>0</v>
      </c>
      <c r="Y1100" s="238">
        <v>0</v>
      </c>
      <c r="Z1100" s="238"/>
      <c r="AA1100" s="238"/>
      <c r="AB1100" s="238"/>
      <c r="AC1100" s="231">
        <v>0</v>
      </c>
    </row>
    <row r="1101" spans="1:29" ht="15.75" thickBot="1" x14ac:dyDescent="0.3">
      <c r="A1101" s="220" t="str">
        <f t="shared" si="16"/>
        <v>236016</v>
      </c>
      <c r="B1101" s="239" t="s">
        <v>2185</v>
      </c>
      <c r="C1101" s="240" t="s">
        <v>2186</v>
      </c>
      <c r="D1101" s="87" t="s">
        <v>4</v>
      </c>
      <c r="E1101" s="237">
        <v>0</v>
      </c>
      <c r="F1101" s="237">
        <v>0</v>
      </c>
      <c r="G1101" s="237">
        <v>0</v>
      </c>
      <c r="H1101" s="237">
        <v>0</v>
      </c>
      <c r="I1101" s="237">
        <v>0</v>
      </c>
      <c r="J1101" s="237">
        <v>0</v>
      </c>
      <c r="K1101" s="237">
        <v>0</v>
      </c>
      <c r="L1101" s="237">
        <v>0</v>
      </c>
      <c r="M1101" s="237">
        <v>0</v>
      </c>
      <c r="N1101" s="237">
        <v>0</v>
      </c>
      <c r="O1101" s="237">
        <v>0</v>
      </c>
      <c r="P1101" s="237">
        <v>0</v>
      </c>
      <c r="Q1101" s="238">
        <v>0</v>
      </c>
      <c r="R1101" s="238">
        <v>0</v>
      </c>
      <c r="S1101" s="238">
        <v>0</v>
      </c>
      <c r="T1101" s="241">
        <v>0</v>
      </c>
      <c r="U1101" s="241">
        <v>0</v>
      </c>
      <c r="V1101" s="241">
        <v>0</v>
      </c>
      <c r="W1101" s="238">
        <v>0</v>
      </c>
      <c r="X1101" s="238">
        <v>0</v>
      </c>
      <c r="Y1101" s="238">
        <v>0</v>
      </c>
      <c r="Z1101" s="238"/>
      <c r="AA1101" s="238"/>
      <c r="AB1101" s="238"/>
      <c r="AC1101" s="231">
        <v>0</v>
      </c>
    </row>
    <row r="1102" spans="1:29" ht="15.75" thickBot="1" x14ac:dyDescent="0.3">
      <c r="A1102" s="220" t="str">
        <f t="shared" si="16"/>
        <v>236017</v>
      </c>
      <c r="B1102" s="239" t="s">
        <v>3513</v>
      </c>
      <c r="C1102" s="240" t="s">
        <v>3514</v>
      </c>
      <c r="D1102" s="87"/>
      <c r="E1102" s="233"/>
      <c r="F1102" s="233"/>
      <c r="G1102" s="233"/>
      <c r="H1102" s="233"/>
      <c r="I1102" s="233"/>
      <c r="J1102" s="233"/>
      <c r="K1102" s="233"/>
      <c r="L1102" s="233"/>
      <c r="M1102" s="233"/>
      <c r="N1102" s="233"/>
      <c r="O1102" s="233"/>
      <c r="P1102" s="233"/>
      <c r="Q1102" s="234">
        <v>0</v>
      </c>
      <c r="R1102" s="234">
        <v>0</v>
      </c>
      <c r="S1102" s="234">
        <v>0</v>
      </c>
      <c r="T1102" s="238">
        <v>-80937</v>
      </c>
      <c r="U1102" s="238">
        <v>-105941</v>
      </c>
      <c r="V1102" s="238">
        <v>-2000726</v>
      </c>
      <c r="W1102" s="234">
        <v>-1679912</v>
      </c>
      <c r="X1102" s="234">
        <v>-1415997</v>
      </c>
      <c r="Y1102" s="234">
        <v>-1213996</v>
      </c>
      <c r="Z1102" s="234"/>
      <c r="AA1102" s="234"/>
      <c r="AB1102" s="234"/>
      <c r="AC1102" s="231">
        <v>-1213996</v>
      </c>
    </row>
    <row r="1103" spans="1:29" ht="15.75" thickBot="1" x14ac:dyDescent="0.3">
      <c r="A1103" s="220" t="str">
        <f t="shared" ref="A1103:A1166" si="17">RIGHT(C1103,6)</f>
        <v>236018</v>
      </c>
      <c r="B1103" s="239" t="s">
        <v>3515</v>
      </c>
      <c r="C1103" s="240" t="s">
        <v>3516</v>
      </c>
      <c r="D1103" s="87"/>
      <c r="E1103" s="237"/>
      <c r="F1103" s="237"/>
      <c r="G1103" s="237"/>
      <c r="H1103" s="237"/>
      <c r="I1103" s="237"/>
      <c r="J1103" s="237"/>
      <c r="K1103" s="237"/>
      <c r="L1103" s="237"/>
      <c r="M1103" s="237"/>
      <c r="N1103" s="237"/>
      <c r="O1103" s="237"/>
      <c r="P1103" s="237"/>
      <c r="Q1103" s="238"/>
      <c r="R1103" s="238"/>
      <c r="S1103" s="238"/>
      <c r="T1103" s="234"/>
      <c r="U1103" s="234"/>
      <c r="V1103" s="234"/>
      <c r="W1103" s="238"/>
      <c r="X1103" s="238"/>
      <c r="Y1103" s="238"/>
      <c r="Z1103" s="238"/>
      <c r="AA1103" s="238"/>
      <c r="AB1103" s="238"/>
      <c r="AC1103" s="231"/>
    </row>
    <row r="1104" spans="1:29" ht="15.75" thickBot="1" x14ac:dyDescent="0.3">
      <c r="A1104" s="220" t="str">
        <f t="shared" si="17"/>
        <v>236019</v>
      </c>
      <c r="B1104" s="239" t="s">
        <v>3517</v>
      </c>
      <c r="C1104" s="240" t="s">
        <v>3518</v>
      </c>
      <c r="D1104" s="87"/>
      <c r="E1104" s="233"/>
      <c r="F1104" s="233"/>
      <c r="G1104" s="233"/>
      <c r="H1104" s="233"/>
      <c r="I1104" s="233"/>
      <c r="J1104" s="233"/>
      <c r="K1104" s="233"/>
      <c r="L1104" s="233"/>
      <c r="M1104" s="233"/>
      <c r="N1104" s="233"/>
      <c r="O1104" s="233"/>
      <c r="P1104" s="233"/>
      <c r="Q1104" s="234"/>
      <c r="R1104" s="234"/>
      <c r="S1104" s="234"/>
      <c r="T1104" s="238"/>
      <c r="U1104" s="238"/>
      <c r="V1104" s="238"/>
      <c r="W1104" s="234"/>
      <c r="X1104" s="234"/>
      <c r="Y1104" s="234"/>
      <c r="Z1104" s="234"/>
      <c r="AA1104" s="234"/>
      <c r="AB1104" s="234"/>
      <c r="AC1104" s="231"/>
    </row>
    <row r="1105" spans="1:29" ht="15.75" thickBot="1" x14ac:dyDescent="0.3">
      <c r="A1105" s="220" t="str">
        <f t="shared" si="17"/>
        <v>236020</v>
      </c>
      <c r="B1105" s="239" t="s">
        <v>3519</v>
      </c>
      <c r="C1105" s="240" t="s">
        <v>3520</v>
      </c>
      <c r="D1105" s="87"/>
      <c r="E1105" s="233"/>
      <c r="F1105" s="233"/>
      <c r="G1105" s="233"/>
      <c r="H1105" s="233"/>
      <c r="I1105" s="233"/>
      <c r="J1105" s="233"/>
      <c r="K1105" s="233"/>
      <c r="L1105" s="233"/>
      <c r="M1105" s="233"/>
      <c r="N1105" s="233"/>
      <c r="O1105" s="233"/>
      <c r="P1105" s="233"/>
      <c r="Q1105" s="234">
        <v>-3524830</v>
      </c>
      <c r="R1105" s="234">
        <v>-6378713</v>
      </c>
      <c r="S1105" s="234">
        <v>-12315193</v>
      </c>
      <c r="T1105" s="234">
        <v>-13047483</v>
      </c>
      <c r="U1105" s="234">
        <v>-12200441</v>
      </c>
      <c r="V1105" s="234">
        <v>-10569547</v>
      </c>
      <c r="W1105" s="234">
        <v>-7892132</v>
      </c>
      <c r="X1105" s="234">
        <v>-5647181</v>
      </c>
      <c r="Y1105" s="234">
        <v>-3715986</v>
      </c>
      <c r="Z1105" s="234"/>
      <c r="AA1105" s="234"/>
      <c r="AB1105" s="234"/>
      <c r="AC1105" s="231">
        <v>-3715986</v>
      </c>
    </row>
    <row r="1106" spans="1:29" ht="15.75" thickBot="1" x14ac:dyDescent="0.3">
      <c r="A1106" s="220" t="str">
        <f t="shared" si="17"/>
        <v>236021</v>
      </c>
      <c r="B1106" s="239" t="s">
        <v>3521</v>
      </c>
      <c r="C1106" s="240" t="s">
        <v>3522</v>
      </c>
      <c r="D1106" s="87"/>
      <c r="E1106" s="237"/>
      <c r="F1106" s="237"/>
      <c r="G1106" s="237"/>
      <c r="H1106" s="237"/>
      <c r="I1106" s="237"/>
      <c r="J1106" s="237"/>
      <c r="K1106" s="237"/>
      <c r="L1106" s="237"/>
      <c r="M1106" s="237"/>
      <c r="N1106" s="237"/>
      <c r="O1106" s="237"/>
      <c r="P1106" s="237"/>
      <c r="Q1106" s="238"/>
      <c r="R1106" s="238"/>
      <c r="S1106" s="238"/>
      <c r="T1106" s="238"/>
      <c r="U1106" s="238"/>
      <c r="V1106" s="238"/>
      <c r="W1106" s="238"/>
      <c r="X1106" s="238"/>
      <c r="Y1106" s="238"/>
      <c r="Z1106" s="238"/>
      <c r="AA1106" s="238"/>
      <c r="AB1106" s="238"/>
      <c r="AC1106" s="231"/>
    </row>
    <row r="1107" spans="1:29" ht="15.75" thickBot="1" x14ac:dyDescent="0.3">
      <c r="A1107" s="220" t="str">
        <f t="shared" si="17"/>
        <v>236022</v>
      </c>
      <c r="B1107" s="239" t="s">
        <v>3523</v>
      </c>
      <c r="C1107" s="240" t="s">
        <v>3524</v>
      </c>
      <c r="D1107" s="87"/>
      <c r="E1107" s="233"/>
      <c r="F1107" s="233"/>
      <c r="G1107" s="233"/>
      <c r="H1107" s="233"/>
      <c r="I1107" s="233"/>
      <c r="J1107" s="233"/>
      <c r="K1107" s="233"/>
      <c r="L1107" s="233"/>
      <c r="M1107" s="233"/>
      <c r="N1107" s="233"/>
      <c r="O1107" s="233"/>
      <c r="P1107" s="233"/>
      <c r="Q1107" s="234"/>
      <c r="R1107" s="234"/>
      <c r="S1107" s="234"/>
      <c r="T1107" s="234"/>
      <c r="U1107" s="234"/>
      <c r="V1107" s="234"/>
      <c r="W1107" s="234"/>
      <c r="X1107" s="234"/>
      <c r="Y1107" s="234"/>
      <c r="Z1107" s="234"/>
      <c r="AA1107" s="234"/>
      <c r="AB1107" s="234"/>
      <c r="AC1107" s="231"/>
    </row>
    <row r="1108" spans="1:29" ht="15.75" thickBot="1" x14ac:dyDescent="0.3">
      <c r="A1108" s="220" t="str">
        <f t="shared" si="17"/>
        <v>236023</v>
      </c>
      <c r="B1108" s="239" t="s">
        <v>3525</v>
      </c>
      <c r="C1108" s="240" t="s">
        <v>3526</v>
      </c>
      <c r="D1108" s="87"/>
      <c r="E1108" s="237"/>
      <c r="F1108" s="237"/>
      <c r="G1108" s="237"/>
      <c r="H1108" s="237"/>
      <c r="I1108" s="237"/>
      <c r="J1108" s="237"/>
      <c r="K1108" s="237"/>
      <c r="L1108" s="237"/>
      <c r="M1108" s="237"/>
      <c r="N1108" s="237"/>
      <c r="O1108" s="237"/>
      <c r="P1108" s="237"/>
      <c r="Q1108" s="238"/>
      <c r="R1108" s="238"/>
      <c r="S1108" s="238"/>
      <c r="T1108" s="238"/>
      <c r="U1108" s="238"/>
      <c r="V1108" s="238"/>
      <c r="W1108" s="238"/>
      <c r="X1108" s="238"/>
      <c r="Y1108" s="238"/>
      <c r="Z1108" s="238"/>
      <c r="AA1108" s="238"/>
      <c r="AB1108" s="238"/>
      <c r="AC1108" s="231"/>
    </row>
    <row r="1109" spans="1:29" ht="15.75" thickBot="1" x14ac:dyDescent="0.3">
      <c r="A1109" s="220" t="str">
        <f t="shared" si="17"/>
        <v>236024</v>
      </c>
      <c r="B1109" s="239" t="s">
        <v>3527</v>
      </c>
      <c r="C1109" s="240" t="s">
        <v>3528</v>
      </c>
      <c r="D1109" s="87"/>
      <c r="E1109" s="233"/>
      <c r="F1109" s="233"/>
      <c r="G1109" s="233"/>
      <c r="H1109" s="233"/>
      <c r="I1109" s="233"/>
      <c r="J1109" s="233"/>
      <c r="K1109" s="233"/>
      <c r="L1109" s="233"/>
      <c r="M1109" s="233"/>
      <c r="N1109" s="233"/>
      <c r="O1109" s="233"/>
      <c r="P1109" s="233"/>
      <c r="Q1109" s="234"/>
      <c r="R1109" s="234"/>
      <c r="S1109" s="234"/>
      <c r="T1109" s="234"/>
      <c r="U1109" s="234"/>
      <c r="V1109" s="234"/>
      <c r="W1109" s="234"/>
      <c r="X1109" s="234"/>
      <c r="Y1109" s="234"/>
      <c r="Z1109" s="234"/>
      <c r="AA1109" s="234"/>
      <c r="AB1109" s="234"/>
      <c r="AC1109" s="231"/>
    </row>
    <row r="1110" spans="1:29" ht="15.75" thickBot="1" x14ac:dyDescent="0.3">
      <c r="A1110" s="220" t="str">
        <f t="shared" si="17"/>
        <v>236025</v>
      </c>
      <c r="B1110" s="239" t="s">
        <v>3529</v>
      </c>
      <c r="C1110" s="240" t="s">
        <v>3530</v>
      </c>
      <c r="D1110" s="87"/>
      <c r="E1110" s="237"/>
      <c r="F1110" s="237"/>
      <c r="G1110" s="237"/>
      <c r="H1110" s="237"/>
      <c r="I1110" s="237"/>
      <c r="J1110" s="237"/>
      <c r="K1110" s="237"/>
      <c r="L1110" s="237"/>
      <c r="M1110" s="237"/>
      <c r="N1110" s="237"/>
      <c r="O1110" s="237"/>
      <c r="P1110" s="237"/>
      <c r="Q1110" s="238"/>
      <c r="R1110" s="238"/>
      <c r="S1110" s="238"/>
      <c r="T1110" s="238"/>
      <c r="U1110" s="238"/>
      <c r="V1110" s="238"/>
      <c r="W1110" s="238"/>
      <c r="X1110" s="238"/>
      <c r="Y1110" s="238"/>
      <c r="Z1110" s="238"/>
      <c r="AA1110" s="238"/>
      <c r="AB1110" s="238"/>
      <c r="AC1110" s="231"/>
    </row>
    <row r="1111" spans="1:29" ht="15.75" thickBot="1" x14ac:dyDescent="0.3">
      <c r="A1111" s="220" t="str">
        <f t="shared" si="17"/>
        <v>236026</v>
      </c>
      <c r="B1111" s="239" t="s">
        <v>3531</v>
      </c>
      <c r="C1111" s="240" t="s">
        <v>3532</v>
      </c>
      <c r="D1111" s="87"/>
      <c r="E1111" s="233"/>
      <c r="F1111" s="233"/>
      <c r="G1111" s="233"/>
      <c r="H1111" s="233"/>
      <c r="I1111" s="233"/>
      <c r="J1111" s="233"/>
      <c r="K1111" s="233"/>
      <c r="L1111" s="233"/>
      <c r="M1111" s="233"/>
      <c r="N1111" s="233"/>
      <c r="O1111" s="233"/>
      <c r="P1111" s="233"/>
      <c r="Q1111" s="234"/>
      <c r="R1111" s="234"/>
      <c r="S1111" s="234"/>
      <c r="T1111" s="234"/>
      <c r="U1111" s="234"/>
      <c r="V1111" s="234"/>
      <c r="W1111" s="234"/>
      <c r="X1111" s="234"/>
      <c r="Y1111" s="234"/>
      <c r="Z1111" s="234"/>
      <c r="AA1111" s="234"/>
      <c r="AB1111" s="234"/>
      <c r="AC1111" s="231"/>
    </row>
    <row r="1112" spans="1:29" ht="15.75" thickBot="1" x14ac:dyDescent="0.3">
      <c r="A1112" s="220" t="str">
        <f t="shared" si="17"/>
        <v>236027</v>
      </c>
      <c r="B1112" s="239" t="s">
        <v>2187</v>
      </c>
      <c r="C1112" s="240" t="s">
        <v>2188</v>
      </c>
      <c r="D1112" s="87" t="s">
        <v>4</v>
      </c>
      <c r="E1112" s="237">
        <v>0</v>
      </c>
      <c r="F1112" s="237">
        <v>0</v>
      </c>
      <c r="G1112" s="237">
        <v>0</v>
      </c>
      <c r="H1112" s="237">
        <v>0</v>
      </c>
      <c r="I1112" s="237">
        <v>0</v>
      </c>
      <c r="J1112" s="237">
        <v>0</v>
      </c>
      <c r="K1112" s="237">
        <v>0</v>
      </c>
      <c r="L1112" s="237">
        <v>0</v>
      </c>
      <c r="M1112" s="237">
        <v>0</v>
      </c>
      <c r="N1112" s="237">
        <v>0</v>
      </c>
      <c r="O1112" s="237">
        <v>0</v>
      </c>
      <c r="P1112" s="237">
        <v>0</v>
      </c>
      <c r="Q1112" s="238"/>
      <c r="R1112" s="238"/>
      <c r="S1112" s="238"/>
      <c r="T1112" s="238"/>
      <c r="U1112" s="238"/>
      <c r="V1112" s="238"/>
      <c r="W1112" s="238"/>
      <c r="X1112" s="238"/>
      <c r="Y1112" s="238"/>
      <c r="Z1112" s="238"/>
      <c r="AA1112" s="238"/>
      <c r="AB1112" s="238"/>
      <c r="AC1112" s="231"/>
    </row>
    <row r="1113" spans="1:29" ht="15.75" thickBot="1" x14ac:dyDescent="0.3">
      <c r="A1113" s="220" t="str">
        <f t="shared" si="17"/>
        <v>236028</v>
      </c>
      <c r="B1113" s="239" t="s">
        <v>2189</v>
      </c>
      <c r="C1113" s="240" t="s">
        <v>2190</v>
      </c>
      <c r="D1113" s="87" t="s">
        <v>4</v>
      </c>
      <c r="E1113" s="233">
        <v>0</v>
      </c>
      <c r="F1113" s="233">
        <v>0</v>
      </c>
      <c r="G1113" s="233">
        <v>0</v>
      </c>
      <c r="H1113" s="233">
        <v>-2357385.19</v>
      </c>
      <c r="I1113" s="233">
        <v>-2357385.19</v>
      </c>
      <c r="J1113" s="233">
        <v>-2357385.19</v>
      </c>
      <c r="K1113" s="233">
        <v>-2357385.19</v>
      </c>
      <c r="L1113" s="233">
        <v>-2357385.19</v>
      </c>
      <c r="M1113" s="233">
        <v>-2357385.19</v>
      </c>
      <c r="N1113" s="233">
        <v>-2357385.19</v>
      </c>
      <c r="O1113" s="233">
        <v>-2357385.19</v>
      </c>
      <c r="P1113" s="233">
        <v>-2425982.19</v>
      </c>
      <c r="Q1113" s="234">
        <v>-2425982.19</v>
      </c>
      <c r="R1113" s="234">
        <v>-2425982.19</v>
      </c>
      <c r="S1113" s="234">
        <v>-2425982.19</v>
      </c>
      <c r="T1113" s="234">
        <v>-2425982.19</v>
      </c>
      <c r="U1113" s="234">
        <v>-2425982.19</v>
      </c>
      <c r="V1113" s="234">
        <v>0</v>
      </c>
      <c r="W1113" s="234">
        <v>0</v>
      </c>
      <c r="X1113" s="234">
        <v>0</v>
      </c>
      <c r="Y1113" s="234">
        <v>0</v>
      </c>
      <c r="Z1113" s="234"/>
      <c r="AA1113" s="234"/>
      <c r="AB1113" s="234"/>
      <c r="AC1113" s="231">
        <v>0</v>
      </c>
    </row>
    <row r="1114" spans="1:29" ht="15.75" thickBot="1" x14ac:dyDescent="0.3">
      <c r="A1114" s="220" t="str">
        <f t="shared" si="17"/>
        <v>236029</v>
      </c>
      <c r="B1114" s="239" t="s">
        <v>2784</v>
      </c>
      <c r="C1114" s="240" t="s">
        <v>2785</v>
      </c>
      <c r="D1114" s="87" t="s">
        <v>4</v>
      </c>
      <c r="E1114" s="237">
        <v>0</v>
      </c>
      <c r="F1114" s="237">
        <v>0</v>
      </c>
      <c r="G1114" s="237">
        <v>2769379</v>
      </c>
      <c r="H1114" s="237">
        <v>-1893838</v>
      </c>
      <c r="I1114" s="237">
        <v>-11062392</v>
      </c>
      <c r="J1114" s="237">
        <v>-9536819</v>
      </c>
      <c r="K1114" s="237">
        <v>-6258402</v>
      </c>
      <c r="L1114" s="237">
        <v>-3068196</v>
      </c>
      <c r="M1114" s="237">
        <v>-1148083</v>
      </c>
      <c r="N1114" s="237">
        <v>-179459</v>
      </c>
      <c r="O1114" s="237">
        <v>-3150745</v>
      </c>
      <c r="P1114" s="237">
        <v>-6092549</v>
      </c>
      <c r="Q1114" s="238">
        <v>-6161616</v>
      </c>
      <c r="R1114" s="238">
        <v>-6229261</v>
      </c>
      <c r="S1114" s="238">
        <v>-6314433</v>
      </c>
      <c r="T1114" s="238">
        <v>-6390661</v>
      </c>
      <c r="U1114" s="238">
        <v>-6466840</v>
      </c>
      <c r="V1114" s="238">
        <v>-951597.19</v>
      </c>
      <c r="W1114" s="238">
        <v>-1049500.19</v>
      </c>
      <c r="X1114" s="238">
        <v>-1153649.19</v>
      </c>
      <c r="Y1114" s="238">
        <v>-1387313.19</v>
      </c>
      <c r="Z1114" s="238"/>
      <c r="AA1114" s="238"/>
      <c r="AB1114" s="238"/>
      <c r="AC1114" s="231">
        <v>-1387313.19</v>
      </c>
    </row>
    <row r="1115" spans="1:29" ht="15.75" thickBot="1" x14ac:dyDescent="0.3">
      <c r="A1115" s="220" t="str">
        <f t="shared" si="17"/>
        <v>236030</v>
      </c>
      <c r="B1115" s="239" t="s">
        <v>3533</v>
      </c>
      <c r="C1115" s="240" t="s">
        <v>3534</v>
      </c>
      <c r="D1115" s="87"/>
      <c r="E1115" s="233"/>
      <c r="F1115" s="233"/>
      <c r="G1115" s="233"/>
      <c r="H1115" s="233"/>
      <c r="I1115" s="233"/>
      <c r="J1115" s="233"/>
      <c r="K1115" s="233"/>
      <c r="L1115" s="233"/>
      <c r="M1115" s="233"/>
      <c r="N1115" s="233"/>
      <c r="O1115" s="233"/>
      <c r="P1115" s="233"/>
      <c r="Q1115" s="234">
        <v>-1182017</v>
      </c>
      <c r="R1115" s="234">
        <v>-2147873</v>
      </c>
      <c r="S1115" s="234">
        <v>-4244996</v>
      </c>
      <c r="T1115" s="234">
        <v>-4514640</v>
      </c>
      <c r="U1115" s="234">
        <v>-4253462</v>
      </c>
      <c r="V1115" s="234">
        <v>-3960154</v>
      </c>
      <c r="W1115" s="234">
        <v>-3088643</v>
      </c>
      <c r="X1115" s="234">
        <v>-2368578</v>
      </c>
      <c r="Y1115" s="234">
        <v>-1796410</v>
      </c>
      <c r="Z1115" s="234"/>
      <c r="AA1115" s="234"/>
      <c r="AB1115" s="234"/>
      <c r="AC1115" s="231">
        <v>-1796410</v>
      </c>
    </row>
    <row r="1116" spans="1:29" ht="15.75" thickBot="1" x14ac:dyDescent="0.3">
      <c r="A1116" s="220" t="str">
        <f t="shared" si="17"/>
        <v>236031</v>
      </c>
      <c r="B1116" s="239" t="s">
        <v>3535</v>
      </c>
      <c r="C1116" s="240" t="s">
        <v>3536</v>
      </c>
      <c r="D1116" s="87"/>
      <c r="E1116" s="237"/>
      <c r="F1116" s="237"/>
      <c r="G1116" s="237"/>
      <c r="H1116" s="237"/>
      <c r="I1116" s="237"/>
      <c r="J1116" s="237"/>
      <c r="K1116" s="237"/>
      <c r="L1116" s="237"/>
      <c r="M1116" s="237"/>
      <c r="N1116" s="237"/>
      <c r="O1116" s="237"/>
      <c r="P1116" s="237"/>
      <c r="Q1116" s="238"/>
      <c r="R1116" s="238"/>
      <c r="S1116" s="238"/>
      <c r="T1116" s="238"/>
      <c r="U1116" s="238"/>
      <c r="V1116" s="238"/>
      <c r="W1116" s="238"/>
      <c r="X1116" s="238"/>
      <c r="Y1116" s="238"/>
      <c r="Z1116" s="238"/>
      <c r="AA1116" s="238"/>
      <c r="AB1116" s="238"/>
      <c r="AC1116" s="231"/>
    </row>
    <row r="1117" spans="1:29" ht="15.75" thickBot="1" x14ac:dyDescent="0.3">
      <c r="A1117" s="220" t="str">
        <f t="shared" si="17"/>
        <v>236032</v>
      </c>
      <c r="B1117" s="239" t="s">
        <v>3537</v>
      </c>
      <c r="C1117" s="240" t="s">
        <v>3538</v>
      </c>
      <c r="D1117" s="87"/>
      <c r="E1117" s="233"/>
      <c r="F1117" s="233"/>
      <c r="G1117" s="233"/>
      <c r="H1117" s="233"/>
      <c r="I1117" s="233"/>
      <c r="J1117" s="233"/>
      <c r="K1117" s="233"/>
      <c r="L1117" s="233"/>
      <c r="M1117" s="233"/>
      <c r="N1117" s="233"/>
      <c r="O1117" s="233"/>
      <c r="P1117" s="233"/>
      <c r="Q1117" s="234"/>
      <c r="R1117" s="234"/>
      <c r="S1117" s="234"/>
      <c r="T1117" s="241"/>
      <c r="U1117" s="241"/>
      <c r="V1117" s="241"/>
      <c r="W1117" s="234"/>
      <c r="X1117" s="234"/>
      <c r="Y1117" s="234"/>
      <c r="Z1117" s="234"/>
      <c r="AA1117" s="234"/>
      <c r="AB1117" s="234"/>
      <c r="AC1117" s="231"/>
    </row>
    <row r="1118" spans="1:29" ht="15.75" thickBot="1" x14ac:dyDescent="0.3">
      <c r="A1118" s="220" t="str">
        <f t="shared" si="17"/>
        <v>236033</v>
      </c>
      <c r="B1118" s="239" t="s">
        <v>3539</v>
      </c>
      <c r="C1118" s="240" t="s">
        <v>3540</v>
      </c>
      <c r="D1118" s="87"/>
      <c r="E1118" s="237"/>
      <c r="F1118" s="237"/>
      <c r="G1118" s="237"/>
      <c r="H1118" s="237"/>
      <c r="I1118" s="237"/>
      <c r="J1118" s="237"/>
      <c r="K1118" s="237"/>
      <c r="L1118" s="237"/>
      <c r="M1118" s="237"/>
      <c r="N1118" s="237"/>
      <c r="O1118" s="237"/>
      <c r="P1118" s="237"/>
      <c r="Q1118" s="238"/>
      <c r="R1118" s="238"/>
      <c r="S1118" s="238"/>
      <c r="T1118" s="238"/>
      <c r="U1118" s="238"/>
      <c r="V1118" s="238"/>
      <c r="W1118" s="238"/>
      <c r="X1118" s="238"/>
      <c r="Y1118" s="238"/>
      <c r="Z1118" s="238"/>
      <c r="AA1118" s="238"/>
      <c r="AB1118" s="238"/>
      <c r="AC1118" s="231"/>
    </row>
    <row r="1119" spans="1:29" ht="15.75" thickBot="1" x14ac:dyDescent="0.3">
      <c r="A1119" s="220" t="str">
        <f t="shared" si="17"/>
        <v>236034</v>
      </c>
      <c r="B1119" s="239" t="s">
        <v>3541</v>
      </c>
      <c r="C1119" s="240" t="s">
        <v>3542</v>
      </c>
      <c r="D1119" s="87"/>
      <c r="E1119" s="237"/>
      <c r="F1119" s="237"/>
      <c r="G1119" s="237"/>
      <c r="H1119" s="237"/>
      <c r="I1119" s="237"/>
      <c r="J1119" s="237"/>
      <c r="K1119" s="237"/>
      <c r="L1119" s="237"/>
      <c r="M1119" s="237"/>
      <c r="N1119" s="237"/>
      <c r="O1119" s="237"/>
      <c r="P1119" s="237"/>
      <c r="Q1119" s="238"/>
      <c r="R1119" s="238"/>
      <c r="S1119" s="238"/>
      <c r="T1119" s="241"/>
      <c r="U1119" s="241"/>
      <c r="V1119" s="241"/>
      <c r="W1119" s="238"/>
      <c r="X1119" s="238"/>
      <c r="Y1119" s="238"/>
      <c r="Z1119" s="238"/>
      <c r="AA1119" s="238"/>
      <c r="AB1119" s="238"/>
      <c r="AC1119" s="231"/>
    </row>
    <row r="1120" spans="1:29" ht="15.75" thickBot="1" x14ac:dyDescent="0.3">
      <c r="A1120" s="220" t="str">
        <f t="shared" si="17"/>
        <v>236035</v>
      </c>
      <c r="B1120" s="239" t="s">
        <v>3543</v>
      </c>
      <c r="C1120" s="240" t="s">
        <v>3544</v>
      </c>
      <c r="D1120" s="87"/>
      <c r="E1120" s="233"/>
      <c r="F1120" s="233"/>
      <c r="G1120" s="233"/>
      <c r="H1120" s="233"/>
      <c r="I1120" s="233"/>
      <c r="J1120" s="233"/>
      <c r="K1120" s="233"/>
      <c r="L1120" s="233"/>
      <c r="M1120" s="233"/>
      <c r="N1120" s="233"/>
      <c r="O1120" s="233"/>
      <c r="P1120" s="233"/>
      <c r="Q1120" s="234"/>
      <c r="R1120" s="234"/>
      <c r="S1120" s="234"/>
      <c r="T1120" s="238"/>
      <c r="U1120" s="238"/>
      <c r="V1120" s="238"/>
      <c r="W1120" s="234"/>
      <c r="X1120" s="234"/>
      <c r="Y1120" s="234"/>
      <c r="Z1120" s="234"/>
      <c r="AA1120" s="234"/>
      <c r="AB1120" s="234"/>
      <c r="AC1120" s="231"/>
    </row>
    <row r="1121" spans="1:29" ht="15.75" thickBot="1" x14ac:dyDescent="0.3">
      <c r="A1121" s="220" t="str">
        <f t="shared" si="17"/>
        <v>236036</v>
      </c>
      <c r="B1121" s="239" t="s">
        <v>3545</v>
      </c>
      <c r="C1121" s="240" t="s">
        <v>3546</v>
      </c>
      <c r="D1121" s="87"/>
      <c r="E1121" s="237"/>
      <c r="F1121" s="237"/>
      <c r="G1121" s="237"/>
      <c r="H1121" s="237"/>
      <c r="I1121" s="237"/>
      <c r="J1121" s="237"/>
      <c r="K1121" s="237"/>
      <c r="L1121" s="237"/>
      <c r="M1121" s="237"/>
      <c r="N1121" s="237"/>
      <c r="O1121" s="237"/>
      <c r="P1121" s="237"/>
      <c r="Q1121" s="238"/>
      <c r="R1121" s="238"/>
      <c r="S1121" s="238"/>
      <c r="T1121" s="234"/>
      <c r="U1121" s="234"/>
      <c r="V1121" s="234"/>
      <c r="W1121" s="238"/>
      <c r="X1121" s="238"/>
      <c r="Y1121" s="238"/>
      <c r="Z1121" s="238"/>
      <c r="AA1121" s="238"/>
      <c r="AB1121" s="238"/>
      <c r="AC1121" s="231"/>
    </row>
    <row r="1122" spans="1:29" ht="15.75" thickBot="1" x14ac:dyDescent="0.3">
      <c r="A1122" s="220" t="str">
        <f t="shared" si="17"/>
        <v>236037</v>
      </c>
      <c r="B1122" s="239" t="s">
        <v>2191</v>
      </c>
      <c r="C1122" s="240" t="s">
        <v>2192</v>
      </c>
      <c r="D1122" s="87" t="s">
        <v>4</v>
      </c>
      <c r="E1122" s="233">
        <v>0</v>
      </c>
      <c r="F1122" s="233">
        <v>0</v>
      </c>
      <c r="G1122" s="233">
        <v>0</v>
      </c>
      <c r="H1122" s="233">
        <v>0</v>
      </c>
      <c r="I1122" s="233">
        <v>0</v>
      </c>
      <c r="J1122" s="233">
        <v>0</v>
      </c>
      <c r="K1122" s="233">
        <v>0</v>
      </c>
      <c r="L1122" s="233">
        <v>0</v>
      </c>
      <c r="M1122" s="233">
        <v>0</v>
      </c>
      <c r="N1122" s="233">
        <v>0</v>
      </c>
      <c r="O1122" s="233">
        <v>0</v>
      </c>
      <c r="P1122" s="233">
        <v>0</v>
      </c>
      <c r="Q1122" s="234"/>
      <c r="R1122" s="234"/>
      <c r="S1122" s="234"/>
      <c r="T1122" s="238"/>
      <c r="U1122" s="238"/>
      <c r="V1122" s="238"/>
      <c r="W1122" s="234"/>
      <c r="X1122" s="234"/>
      <c r="Y1122" s="234"/>
      <c r="Z1122" s="234"/>
      <c r="AA1122" s="234"/>
      <c r="AB1122" s="234"/>
      <c r="AC1122" s="231"/>
    </row>
    <row r="1123" spans="1:29" ht="15.75" thickBot="1" x14ac:dyDescent="0.3">
      <c r="A1123" s="220" t="str">
        <f t="shared" si="17"/>
        <v>236038</v>
      </c>
      <c r="B1123" s="239" t="s">
        <v>2193</v>
      </c>
      <c r="C1123" s="240" t="s">
        <v>2194</v>
      </c>
      <c r="D1123" s="87" t="s">
        <v>4</v>
      </c>
      <c r="E1123" s="233">
        <v>-88687.67</v>
      </c>
      <c r="F1123" s="233">
        <v>-91315</v>
      </c>
      <c r="G1123" s="233">
        <v>-91315</v>
      </c>
      <c r="H1123" s="233">
        <v>1190892</v>
      </c>
      <c r="I1123" s="233">
        <v>1190892</v>
      </c>
      <c r="J1123" s="233">
        <v>1190892</v>
      </c>
      <c r="K1123" s="233">
        <v>1190892</v>
      </c>
      <c r="L1123" s="233">
        <v>1190892</v>
      </c>
      <c r="M1123" s="233">
        <v>1190892</v>
      </c>
      <c r="N1123" s="233">
        <v>1190892</v>
      </c>
      <c r="O1123" s="233">
        <v>1190892</v>
      </c>
      <c r="P1123" s="233">
        <v>1280780</v>
      </c>
      <c r="Q1123" s="234">
        <v>1280780</v>
      </c>
      <c r="R1123" s="234">
        <v>1280780</v>
      </c>
      <c r="S1123" s="234">
        <v>1280780</v>
      </c>
      <c r="T1123" s="234">
        <v>1280780</v>
      </c>
      <c r="U1123" s="234">
        <v>1280780</v>
      </c>
      <c r="V1123" s="234">
        <v>0</v>
      </c>
      <c r="W1123" s="234">
        <v>0</v>
      </c>
      <c r="X1123" s="234">
        <v>0</v>
      </c>
      <c r="Y1123" s="234">
        <v>0</v>
      </c>
      <c r="Z1123" s="234"/>
      <c r="AA1123" s="234"/>
      <c r="AB1123" s="234"/>
      <c r="AC1123" s="231">
        <v>0</v>
      </c>
    </row>
    <row r="1124" spans="1:29" ht="15.75" thickBot="1" x14ac:dyDescent="0.3">
      <c r="A1124" s="220" t="str">
        <f t="shared" si="17"/>
        <v>236039</v>
      </c>
      <c r="B1124" s="239" t="s">
        <v>2786</v>
      </c>
      <c r="C1124" s="240" t="s">
        <v>2787</v>
      </c>
      <c r="D1124" s="87" t="s">
        <v>4</v>
      </c>
      <c r="E1124" s="237">
        <v>0</v>
      </c>
      <c r="F1124" s="237">
        <v>0</v>
      </c>
      <c r="G1124" s="237">
        <v>978408</v>
      </c>
      <c r="H1124" s="237">
        <v>-471799</v>
      </c>
      <c r="I1124" s="237">
        <v>-3705555</v>
      </c>
      <c r="J1124" s="237">
        <v>-3189952</v>
      </c>
      <c r="K1124" s="237">
        <v>-2062948</v>
      </c>
      <c r="L1124" s="237">
        <v>-963950</v>
      </c>
      <c r="M1124" s="237">
        <v>-310506</v>
      </c>
      <c r="N1124" s="237">
        <v>34608</v>
      </c>
      <c r="O1124" s="237">
        <v>-963563</v>
      </c>
      <c r="P1124" s="237">
        <v>-1898585</v>
      </c>
      <c r="Q1124" s="238">
        <v>-1898585</v>
      </c>
      <c r="R1124" s="238">
        <v>-1898585</v>
      </c>
      <c r="S1124" s="238">
        <v>-1898585</v>
      </c>
      <c r="T1124" s="238">
        <v>-1898585</v>
      </c>
      <c r="U1124" s="238">
        <v>-1898585</v>
      </c>
      <c r="V1124" s="238">
        <v>-38037</v>
      </c>
      <c r="W1124" s="238">
        <v>-38037</v>
      </c>
      <c r="X1124" s="238">
        <v>-38037</v>
      </c>
      <c r="Y1124" s="238">
        <v>-38037</v>
      </c>
      <c r="Z1124" s="238"/>
      <c r="AA1124" s="238"/>
      <c r="AB1124" s="238"/>
      <c r="AC1124" s="231">
        <v>-38037</v>
      </c>
    </row>
    <row r="1125" spans="1:29" ht="15.75" thickBot="1" x14ac:dyDescent="0.3">
      <c r="A1125" s="220" t="str">
        <f t="shared" si="17"/>
        <v>236045</v>
      </c>
      <c r="B1125" s="239" t="s">
        <v>2195</v>
      </c>
      <c r="C1125" s="240" t="s">
        <v>2196</v>
      </c>
      <c r="D1125" s="87" t="s">
        <v>4</v>
      </c>
      <c r="E1125" s="233">
        <v>0</v>
      </c>
      <c r="F1125" s="233">
        <v>0</v>
      </c>
      <c r="G1125" s="233">
        <v>0</v>
      </c>
      <c r="H1125" s="233">
        <v>0</v>
      </c>
      <c r="I1125" s="233">
        <v>0</v>
      </c>
      <c r="J1125" s="233">
        <v>0</v>
      </c>
      <c r="K1125" s="233">
        <v>0</v>
      </c>
      <c r="L1125" s="233">
        <v>0</v>
      </c>
      <c r="M1125" s="233">
        <v>0</v>
      </c>
      <c r="N1125" s="233">
        <v>0</v>
      </c>
      <c r="O1125" s="233">
        <v>0</v>
      </c>
      <c r="P1125" s="233">
        <v>0</v>
      </c>
      <c r="Q1125" s="234">
        <v>0</v>
      </c>
      <c r="R1125" s="234">
        <v>0</v>
      </c>
      <c r="S1125" s="234">
        <v>0</v>
      </c>
      <c r="T1125" s="234">
        <v>0</v>
      </c>
      <c r="U1125" s="234">
        <v>0</v>
      </c>
      <c r="V1125" s="234">
        <v>0</v>
      </c>
      <c r="W1125" s="234">
        <v>0</v>
      </c>
      <c r="X1125" s="234">
        <v>0</v>
      </c>
      <c r="Y1125" s="234">
        <v>0</v>
      </c>
      <c r="Z1125" s="234"/>
      <c r="AA1125" s="234"/>
      <c r="AB1125" s="234"/>
      <c r="AC1125" s="231">
        <v>0</v>
      </c>
    </row>
    <row r="1126" spans="1:29" ht="15.75" thickBot="1" x14ac:dyDescent="0.3">
      <c r="A1126" s="220" t="str">
        <f t="shared" si="17"/>
        <v>236046</v>
      </c>
      <c r="B1126" s="239" t="s">
        <v>2197</v>
      </c>
      <c r="C1126" s="240" t="s">
        <v>2198</v>
      </c>
      <c r="D1126" s="87" t="s">
        <v>4</v>
      </c>
      <c r="E1126" s="237">
        <v>-2163256.2999999998</v>
      </c>
      <c r="F1126" s="237">
        <v>-2461642.92</v>
      </c>
      <c r="G1126" s="237">
        <v>-1520147.12</v>
      </c>
      <c r="H1126" s="237">
        <v>-1120856.44</v>
      </c>
      <c r="I1126" s="237">
        <v>-826615.78</v>
      </c>
      <c r="J1126" s="237">
        <v>-636273.61</v>
      </c>
      <c r="K1126" s="237">
        <v>-513226.07</v>
      </c>
      <c r="L1126" s="237">
        <v>-569354.06000000006</v>
      </c>
      <c r="M1126" s="237">
        <v>-770764.33</v>
      </c>
      <c r="N1126" s="237">
        <v>-1688842.26</v>
      </c>
      <c r="O1126" s="237">
        <v>-2330810.94</v>
      </c>
      <c r="P1126" s="237">
        <v>-2340011.44</v>
      </c>
      <c r="Q1126" s="238">
        <v>-1923166.77</v>
      </c>
      <c r="R1126" s="238">
        <v>-1985228.39</v>
      </c>
      <c r="S1126" s="238">
        <v>-1868941.7</v>
      </c>
      <c r="T1126" s="238">
        <v>-1058639.94</v>
      </c>
      <c r="U1126" s="238">
        <v>-831228.02</v>
      </c>
      <c r="V1126" s="238">
        <v>-656181.32999999996</v>
      </c>
      <c r="W1126" s="238">
        <v>-526668.1</v>
      </c>
      <c r="X1126" s="238">
        <v>-584456.24</v>
      </c>
      <c r="Y1126" s="238">
        <v>-633504.05000000005</v>
      </c>
      <c r="Z1126" s="238"/>
      <c r="AA1126" s="238"/>
      <c r="AB1126" s="238"/>
      <c r="AC1126" s="231">
        <v>-633504.05000000005</v>
      </c>
    </row>
    <row r="1127" spans="1:29" ht="15.75" thickBot="1" x14ac:dyDescent="0.3">
      <c r="A1127" s="220" t="str">
        <f t="shared" si="17"/>
        <v>236047</v>
      </c>
      <c r="B1127" s="239" t="s">
        <v>2199</v>
      </c>
      <c r="C1127" s="240" t="s">
        <v>2200</v>
      </c>
      <c r="D1127" s="87" t="s">
        <v>4</v>
      </c>
      <c r="E1127" s="233">
        <v>-31382.84</v>
      </c>
      <c r="F1127" s="233">
        <v>115701.97</v>
      </c>
      <c r="G1127" s="233">
        <v>-21502.02</v>
      </c>
      <c r="H1127" s="233">
        <v>-34748.019999999997</v>
      </c>
      <c r="I1127" s="233">
        <v>0</v>
      </c>
      <c r="J1127" s="233">
        <v>0</v>
      </c>
      <c r="K1127" s="233">
        <v>0</v>
      </c>
      <c r="L1127" s="233">
        <v>0</v>
      </c>
      <c r="M1127" s="233">
        <v>0</v>
      </c>
      <c r="N1127" s="233">
        <v>0</v>
      </c>
      <c r="O1127" s="233">
        <v>784.17</v>
      </c>
      <c r="P1127" s="233">
        <v>-43248.52</v>
      </c>
      <c r="Q1127" s="234">
        <v>-93648.53</v>
      </c>
      <c r="R1127" s="234">
        <v>-3914.54</v>
      </c>
      <c r="S1127" s="234">
        <v>37931.040000000001</v>
      </c>
      <c r="T1127" s="234">
        <v>-51511.89</v>
      </c>
      <c r="U1127" s="234">
        <v>0.01</v>
      </c>
      <c r="V1127" s="234">
        <v>0.01</v>
      </c>
      <c r="W1127" s="234">
        <v>0.01</v>
      </c>
      <c r="X1127" s="234">
        <v>0.01</v>
      </c>
      <c r="Y1127" s="234">
        <v>0.01</v>
      </c>
      <c r="Z1127" s="234"/>
      <c r="AA1127" s="234"/>
      <c r="AB1127" s="234"/>
      <c r="AC1127" s="231">
        <v>0.01</v>
      </c>
    </row>
    <row r="1128" spans="1:29" ht="15.75" thickBot="1" x14ac:dyDescent="0.3">
      <c r="A1128" s="220" t="str">
        <f t="shared" si="17"/>
        <v>236049</v>
      </c>
      <c r="B1128" s="239" t="s">
        <v>3924</v>
      </c>
      <c r="C1128" s="240" t="s">
        <v>3925</v>
      </c>
      <c r="D1128" s="87"/>
      <c r="E1128" s="237"/>
      <c r="F1128" s="237"/>
      <c r="G1128" s="237"/>
      <c r="H1128" s="237"/>
      <c r="I1128" s="237"/>
      <c r="J1128" s="237"/>
      <c r="K1128" s="237"/>
      <c r="L1128" s="237"/>
      <c r="M1128" s="237"/>
      <c r="N1128" s="237"/>
      <c r="O1128" s="237"/>
      <c r="P1128" s="237"/>
      <c r="Q1128" s="238"/>
      <c r="R1128" s="238"/>
      <c r="S1128" s="238">
        <v>0</v>
      </c>
      <c r="T1128" s="238">
        <v>-529551.49</v>
      </c>
      <c r="U1128" s="238">
        <v>-1055427.29</v>
      </c>
      <c r="V1128" s="238">
        <v>0</v>
      </c>
      <c r="W1128" s="238">
        <v>-2105426.4900000002</v>
      </c>
      <c r="X1128" s="238">
        <v>-2741380.37</v>
      </c>
      <c r="Y1128" s="238">
        <v>0</v>
      </c>
      <c r="Z1128" s="238"/>
      <c r="AA1128" s="238"/>
      <c r="AB1128" s="238"/>
      <c r="AC1128" s="231">
        <v>0</v>
      </c>
    </row>
    <row r="1129" spans="1:29" ht="15.75" thickBot="1" x14ac:dyDescent="0.3">
      <c r="A1129" s="220" t="str">
        <f t="shared" si="17"/>
        <v>236050</v>
      </c>
      <c r="B1129" s="239" t="s">
        <v>2201</v>
      </c>
      <c r="C1129" s="240" t="s">
        <v>2202</v>
      </c>
      <c r="D1129" s="87" t="s">
        <v>4</v>
      </c>
      <c r="E1129" s="233">
        <v>3539.91</v>
      </c>
      <c r="F1129" s="233">
        <v>3539.91</v>
      </c>
      <c r="G1129" s="233">
        <v>3539.91</v>
      </c>
      <c r="H1129" s="233">
        <v>9770.07</v>
      </c>
      <c r="I1129" s="233">
        <v>9770.07</v>
      </c>
      <c r="J1129" s="233">
        <v>9770.07</v>
      </c>
      <c r="K1129" s="233">
        <v>13323.53</v>
      </c>
      <c r="L1129" s="233">
        <v>13323.53</v>
      </c>
      <c r="M1129" s="233">
        <v>13323.53</v>
      </c>
      <c r="N1129" s="233">
        <v>17040.64</v>
      </c>
      <c r="O1129" s="233">
        <v>17040.64</v>
      </c>
      <c r="P1129" s="233">
        <v>0</v>
      </c>
      <c r="Q1129" s="234">
        <v>3597.17</v>
      </c>
      <c r="R1129" s="234">
        <v>3597.17</v>
      </c>
      <c r="S1129" s="234">
        <v>3597.17</v>
      </c>
      <c r="T1129" s="234">
        <v>10092.67</v>
      </c>
      <c r="U1129" s="234">
        <v>10092.67</v>
      </c>
      <c r="V1129" s="234">
        <v>10092.67</v>
      </c>
      <c r="W1129" s="234">
        <v>13797.28</v>
      </c>
      <c r="X1129" s="234">
        <v>13797.28</v>
      </c>
      <c r="Y1129" s="234">
        <v>13797.28</v>
      </c>
      <c r="Z1129" s="234"/>
      <c r="AA1129" s="234"/>
      <c r="AB1129" s="234"/>
      <c r="AC1129" s="231">
        <v>13797.28</v>
      </c>
    </row>
    <row r="1130" spans="1:29" ht="15.75" thickBot="1" x14ac:dyDescent="0.3">
      <c r="A1130" s="220" t="str">
        <f t="shared" si="17"/>
        <v>236051</v>
      </c>
      <c r="B1130" s="239" t="s">
        <v>2203</v>
      </c>
      <c r="C1130" s="240" t="s">
        <v>2204</v>
      </c>
      <c r="D1130" s="87" t="s">
        <v>4</v>
      </c>
      <c r="E1130" s="237">
        <v>-2389115.27</v>
      </c>
      <c r="F1130" s="237">
        <v>-3165195.5</v>
      </c>
      <c r="G1130" s="237">
        <v>-4031808.47</v>
      </c>
      <c r="H1130" s="237">
        <v>-4872041.13</v>
      </c>
      <c r="I1130" s="237">
        <v>-5745502.4699999997</v>
      </c>
      <c r="J1130" s="237">
        <v>-6548562.5599999996</v>
      </c>
      <c r="K1130" s="237">
        <v>-7410237.5599999996</v>
      </c>
      <c r="L1130" s="237">
        <v>-8256806.3200000003</v>
      </c>
      <c r="M1130" s="237">
        <v>-9074039.1600000001</v>
      </c>
      <c r="N1130" s="237">
        <v>-9936552.6300000008</v>
      </c>
      <c r="O1130" s="237">
        <v>-10771227.890000001</v>
      </c>
      <c r="P1130" s="237">
        <v>-1751513.9</v>
      </c>
      <c r="Q1130" s="238">
        <v>-2636167.7799999998</v>
      </c>
      <c r="R1130" s="238">
        <v>-3472188.02</v>
      </c>
      <c r="S1130" s="238">
        <v>-4363107.9400000004</v>
      </c>
      <c r="T1130" s="238">
        <v>-5239961.95</v>
      </c>
      <c r="U1130" s="238">
        <v>-6112864.3600000003</v>
      </c>
      <c r="V1130" s="238">
        <v>-6984911.9400000004</v>
      </c>
      <c r="W1130" s="238">
        <v>-7888807.4000000004</v>
      </c>
      <c r="X1130" s="238">
        <v>-8753226.9000000004</v>
      </c>
      <c r="Y1130" s="238">
        <v>-9650934.8000000007</v>
      </c>
      <c r="Z1130" s="238"/>
      <c r="AA1130" s="238"/>
      <c r="AB1130" s="238"/>
      <c r="AC1130" s="231">
        <v>-9650934.8000000007</v>
      </c>
    </row>
    <row r="1131" spans="1:29" ht="15.75" thickBot="1" x14ac:dyDescent="0.3">
      <c r="A1131" s="220" t="str">
        <f t="shared" si="17"/>
        <v>236052</v>
      </c>
      <c r="B1131" s="239" t="s">
        <v>2205</v>
      </c>
      <c r="C1131" s="240" t="s">
        <v>2206</v>
      </c>
      <c r="D1131" s="87" t="s">
        <v>4</v>
      </c>
      <c r="E1131" s="233">
        <v>17088.79</v>
      </c>
      <c r="F1131" s="233">
        <v>17088.79</v>
      </c>
      <c r="G1131" s="233">
        <v>17088.79</v>
      </c>
      <c r="H1131" s="233">
        <v>488165.67</v>
      </c>
      <c r="I1131" s="233">
        <v>488165.67</v>
      </c>
      <c r="J1131" s="233">
        <v>488165.67</v>
      </c>
      <c r="K1131" s="233">
        <v>667513.38</v>
      </c>
      <c r="L1131" s="233">
        <v>667513.38</v>
      </c>
      <c r="M1131" s="233">
        <v>667513.38</v>
      </c>
      <c r="N1131" s="233">
        <v>716280.69</v>
      </c>
      <c r="O1131" s="233">
        <v>716280.69</v>
      </c>
      <c r="P1131" s="233">
        <v>0</v>
      </c>
      <c r="Q1131" s="234">
        <v>21740.47</v>
      </c>
      <c r="R1131" s="234">
        <v>21740.47</v>
      </c>
      <c r="S1131" s="234">
        <v>21740.47</v>
      </c>
      <c r="T1131" s="234">
        <v>386582.83</v>
      </c>
      <c r="U1131" s="234">
        <v>386582.83</v>
      </c>
      <c r="V1131" s="234">
        <v>386582.83</v>
      </c>
      <c r="W1131" s="234">
        <v>524666.91</v>
      </c>
      <c r="X1131" s="234">
        <v>524666.91</v>
      </c>
      <c r="Y1131" s="234">
        <v>524666.91</v>
      </c>
      <c r="Z1131" s="234"/>
      <c r="AA1131" s="234"/>
      <c r="AB1131" s="234"/>
      <c r="AC1131" s="231">
        <v>524666.91</v>
      </c>
    </row>
    <row r="1132" spans="1:29" ht="15.75" thickBot="1" x14ac:dyDescent="0.3">
      <c r="A1132" s="220" t="str">
        <f t="shared" si="17"/>
        <v>236053</v>
      </c>
      <c r="B1132" s="239" t="s">
        <v>2207</v>
      </c>
      <c r="C1132" s="240" t="s">
        <v>2208</v>
      </c>
      <c r="D1132" s="87" t="s">
        <v>4</v>
      </c>
      <c r="E1132" s="237">
        <v>129.99</v>
      </c>
      <c r="F1132" s="237">
        <v>129.99</v>
      </c>
      <c r="G1132" s="237">
        <v>129.99</v>
      </c>
      <c r="H1132" s="237">
        <v>2604.25</v>
      </c>
      <c r="I1132" s="237">
        <v>2604.25</v>
      </c>
      <c r="J1132" s="237">
        <v>2604.25</v>
      </c>
      <c r="K1132" s="237">
        <v>4173.53</v>
      </c>
      <c r="L1132" s="237">
        <v>4173.53</v>
      </c>
      <c r="M1132" s="237">
        <v>4173.53</v>
      </c>
      <c r="N1132" s="237">
        <v>4905.92</v>
      </c>
      <c r="O1132" s="237">
        <v>4905.92</v>
      </c>
      <c r="P1132" s="237">
        <v>0</v>
      </c>
      <c r="Q1132" s="238">
        <v>175.21</v>
      </c>
      <c r="R1132" s="238">
        <v>175.21</v>
      </c>
      <c r="S1132" s="238">
        <v>175.21</v>
      </c>
      <c r="T1132" s="238">
        <v>1803.28</v>
      </c>
      <c r="U1132" s="238">
        <v>1803.28</v>
      </c>
      <c r="V1132" s="238">
        <v>1803.28</v>
      </c>
      <c r="W1132" s="238">
        <v>2689.88</v>
      </c>
      <c r="X1132" s="238">
        <v>2689.88</v>
      </c>
      <c r="Y1132" s="238">
        <v>2689.88</v>
      </c>
      <c r="Z1132" s="238"/>
      <c r="AA1132" s="238"/>
      <c r="AB1132" s="238"/>
      <c r="AC1132" s="231">
        <v>2689.88</v>
      </c>
    </row>
    <row r="1133" spans="1:29" ht="15.75" thickBot="1" x14ac:dyDescent="0.3">
      <c r="A1133" s="220" t="str">
        <f t="shared" si="17"/>
        <v>236054</v>
      </c>
      <c r="B1133" s="239" t="s">
        <v>2209</v>
      </c>
      <c r="C1133" s="240" t="s">
        <v>2210</v>
      </c>
      <c r="D1133" s="87" t="s">
        <v>4</v>
      </c>
      <c r="E1133" s="233">
        <v>797.39</v>
      </c>
      <c r="F1133" s="233">
        <v>797.39</v>
      </c>
      <c r="G1133" s="233">
        <v>797.39</v>
      </c>
      <c r="H1133" s="233">
        <v>49939.29</v>
      </c>
      <c r="I1133" s="233">
        <v>49939.29</v>
      </c>
      <c r="J1133" s="233">
        <v>49939.29</v>
      </c>
      <c r="K1133" s="233">
        <v>50735.49</v>
      </c>
      <c r="L1133" s="233">
        <v>50735.49</v>
      </c>
      <c r="M1133" s="233">
        <v>50735.49</v>
      </c>
      <c r="N1133" s="233">
        <v>52294.19</v>
      </c>
      <c r="O1133" s="233">
        <v>52294.19</v>
      </c>
      <c r="P1133" s="233">
        <v>0</v>
      </c>
      <c r="Q1133" s="234">
        <v>1937.35</v>
      </c>
      <c r="R1133" s="234">
        <v>1937.35</v>
      </c>
      <c r="S1133" s="234">
        <v>1937.35</v>
      </c>
      <c r="T1133" s="234">
        <v>51867.199999999997</v>
      </c>
      <c r="U1133" s="234">
        <v>51867.199999999997</v>
      </c>
      <c r="V1133" s="234">
        <v>51867.199999999997</v>
      </c>
      <c r="W1133" s="234">
        <v>52606.23</v>
      </c>
      <c r="X1133" s="234">
        <v>52606.23</v>
      </c>
      <c r="Y1133" s="234">
        <v>52606.23</v>
      </c>
      <c r="Z1133" s="234"/>
      <c r="AA1133" s="234"/>
      <c r="AB1133" s="234"/>
      <c r="AC1133" s="231">
        <v>52606.23</v>
      </c>
    </row>
    <row r="1134" spans="1:29" ht="15.75" thickBot="1" x14ac:dyDescent="0.3">
      <c r="A1134" s="220" t="str">
        <f t="shared" si="17"/>
        <v>236055</v>
      </c>
      <c r="B1134" s="239" t="s">
        <v>2211</v>
      </c>
      <c r="C1134" s="240" t="s">
        <v>2212</v>
      </c>
      <c r="D1134" s="87" t="s">
        <v>4</v>
      </c>
      <c r="E1134" s="237">
        <v>19.61</v>
      </c>
      <c r="F1134" s="237">
        <v>19.61</v>
      </c>
      <c r="G1134" s="237">
        <v>19.61</v>
      </c>
      <c r="H1134" s="237">
        <v>1228.02</v>
      </c>
      <c r="I1134" s="237">
        <v>1228.02</v>
      </c>
      <c r="J1134" s="237">
        <v>1228.02</v>
      </c>
      <c r="K1134" s="237">
        <v>1247.5999999999999</v>
      </c>
      <c r="L1134" s="237">
        <v>1247.5999999999999</v>
      </c>
      <c r="M1134" s="237">
        <v>1247.5999999999999</v>
      </c>
      <c r="N1134" s="237">
        <v>1285.93</v>
      </c>
      <c r="O1134" s="237">
        <v>1285.93</v>
      </c>
      <c r="P1134" s="237">
        <v>0</v>
      </c>
      <c r="Q1134" s="238">
        <v>47.64</v>
      </c>
      <c r="R1134" s="238">
        <v>47.64</v>
      </c>
      <c r="S1134" s="238">
        <v>47.64</v>
      </c>
      <c r="T1134" s="238">
        <v>1275.42</v>
      </c>
      <c r="U1134" s="238">
        <v>1275.42</v>
      </c>
      <c r="V1134" s="238">
        <v>1275.42</v>
      </c>
      <c r="W1134" s="238">
        <v>1293.5899999999999</v>
      </c>
      <c r="X1134" s="238">
        <v>1293.5899999999999</v>
      </c>
      <c r="Y1134" s="238">
        <v>1293.5899999999999</v>
      </c>
      <c r="Z1134" s="238"/>
      <c r="AA1134" s="238"/>
      <c r="AB1134" s="238"/>
      <c r="AC1134" s="231">
        <v>1293.5899999999999</v>
      </c>
    </row>
    <row r="1135" spans="1:29" ht="15.75" thickBot="1" x14ac:dyDescent="0.3">
      <c r="A1135" s="220" t="str">
        <f t="shared" si="17"/>
        <v>236056</v>
      </c>
      <c r="B1135" s="239" t="s">
        <v>2213</v>
      </c>
      <c r="C1135" s="240" t="s">
        <v>2214</v>
      </c>
      <c r="D1135" s="87" t="s">
        <v>4</v>
      </c>
      <c r="E1135" s="233">
        <v>540721.41</v>
      </c>
      <c r="F1135" s="233">
        <v>1061862.6399999999</v>
      </c>
      <c r="G1135" s="233">
        <v>2098910.6</v>
      </c>
      <c r="H1135" s="233">
        <v>2730238.4</v>
      </c>
      <c r="I1135" s="233">
        <v>3234280.86</v>
      </c>
      <c r="J1135" s="233">
        <v>3725954.7</v>
      </c>
      <c r="K1135" s="233">
        <v>4217177.91</v>
      </c>
      <c r="L1135" s="233">
        <v>4695347.8</v>
      </c>
      <c r="M1135" s="233">
        <v>5292204.2</v>
      </c>
      <c r="N1135" s="233">
        <v>5762036.6299999999</v>
      </c>
      <c r="O1135" s="233">
        <v>6215129.2699999996</v>
      </c>
      <c r="P1135" s="233">
        <v>0</v>
      </c>
      <c r="Q1135" s="234">
        <v>552430.94999999995</v>
      </c>
      <c r="R1135" s="234">
        <v>1096959.3400000001</v>
      </c>
      <c r="S1135" s="234">
        <v>2323109.14</v>
      </c>
      <c r="T1135" s="241">
        <v>2853816.45</v>
      </c>
      <c r="U1135" s="241">
        <v>3379692.25</v>
      </c>
      <c r="V1135" s="241">
        <v>3909346.28</v>
      </c>
      <c r="W1135" s="234">
        <v>4428898.24</v>
      </c>
      <c r="X1135" s="234">
        <v>5064852.12</v>
      </c>
      <c r="Y1135" s="234">
        <v>5581032.3399999999</v>
      </c>
      <c r="Z1135" s="234"/>
      <c r="AA1135" s="234"/>
      <c r="AB1135" s="234"/>
      <c r="AC1135" s="231">
        <v>5581032.3399999999</v>
      </c>
    </row>
    <row r="1136" spans="1:29" ht="15.75" thickBot="1" x14ac:dyDescent="0.3">
      <c r="A1136" s="220" t="str">
        <f t="shared" si="17"/>
        <v>236057</v>
      </c>
      <c r="B1136" s="239" t="s">
        <v>2215</v>
      </c>
      <c r="C1136" s="240" t="s">
        <v>2216</v>
      </c>
      <c r="D1136" s="87" t="s">
        <v>4</v>
      </c>
      <c r="E1136" s="237">
        <v>152234.23999999999</v>
      </c>
      <c r="F1136" s="237">
        <v>152234.23999999999</v>
      </c>
      <c r="G1136" s="237">
        <v>152234.23999999999</v>
      </c>
      <c r="H1136" s="237">
        <v>423718.07</v>
      </c>
      <c r="I1136" s="237">
        <v>423718.07</v>
      </c>
      <c r="J1136" s="237">
        <v>423718.07</v>
      </c>
      <c r="K1136" s="237">
        <v>578450.37</v>
      </c>
      <c r="L1136" s="237">
        <v>578334.75</v>
      </c>
      <c r="M1136" s="237">
        <v>578334.75</v>
      </c>
      <c r="N1136" s="237">
        <v>740310.97</v>
      </c>
      <c r="O1136" s="237">
        <v>740310.97</v>
      </c>
      <c r="P1136" s="237">
        <v>0</v>
      </c>
      <c r="Q1136" s="238">
        <v>156749.31</v>
      </c>
      <c r="R1136" s="238">
        <v>156749.31</v>
      </c>
      <c r="S1136" s="238">
        <v>156749.31</v>
      </c>
      <c r="T1136" s="238">
        <v>443502.36</v>
      </c>
      <c r="U1136" s="238">
        <v>443502.36</v>
      </c>
      <c r="V1136" s="238">
        <v>443502.36</v>
      </c>
      <c r="W1136" s="238">
        <v>606880.26</v>
      </c>
      <c r="X1136" s="238">
        <v>606880.26</v>
      </c>
      <c r="Y1136" s="238">
        <v>606880.26</v>
      </c>
      <c r="Z1136" s="238"/>
      <c r="AA1136" s="238"/>
      <c r="AB1136" s="238"/>
      <c r="AC1136" s="231">
        <v>606880.26</v>
      </c>
    </row>
    <row r="1137" spans="1:29" ht="15.75" thickBot="1" x14ac:dyDescent="0.3">
      <c r="A1137" s="220" t="str">
        <f t="shared" si="17"/>
        <v>236058</v>
      </c>
      <c r="B1137" s="239" t="s">
        <v>2217</v>
      </c>
      <c r="C1137" s="240" t="s">
        <v>2218</v>
      </c>
      <c r="D1137" s="87" t="s">
        <v>4</v>
      </c>
      <c r="E1137" s="237">
        <v>4982.92</v>
      </c>
      <c r="F1137" s="237">
        <v>4982.92</v>
      </c>
      <c r="G1137" s="237">
        <v>4982.92</v>
      </c>
      <c r="H1137" s="237">
        <v>11838.97</v>
      </c>
      <c r="I1137" s="237">
        <v>11838.97</v>
      </c>
      <c r="J1137" s="237">
        <v>11838.97</v>
      </c>
      <c r="K1137" s="237">
        <v>17515.43</v>
      </c>
      <c r="L1137" s="237">
        <v>17515.43</v>
      </c>
      <c r="M1137" s="237">
        <v>17515.43</v>
      </c>
      <c r="N1137" s="237">
        <v>23919.43</v>
      </c>
      <c r="O1137" s="237">
        <v>23919.43</v>
      </c>
      <c r="P1137" s="237">
        <v>0</v>
      </c>
      <c r="Q1137" s="238">
        <v>5901.41</v>
      </c>
      <c r="R1137" s="238">
        <v>5901.41</v>
      </c>
      <c r="S1137" s="238">
        <v>5901.41</v>
      </c>
      <c r="T1137" s="241">
        <v>14024.62</v>
      </c>
      <c r="U1137" s="241">
        <v>14024.62</v>
      </c>
      <c r="V1137" s="241">
        <v>14024.62</v>
      </c>
      <c r="W1137" s="238">
        <v>20025.64</v>
      </c>
      <c r="X1137" s="238">
        <v>20025.64</v>
      </c>
      <c r="Y1137" s="238">
        <v>20025.64</v>
      </c>
      <c r="Z1137" s="238"/>
      <c r="AA1137" s="238"/>
      <c r="AB1137" s="238"/>
      <c r="AC1137" s="231">
        <v>20025.64</v>
      </c>
    </row>
    <row r="1138" spans="1:29" ht="15.75" thickBot="1" x14ac:dyDescent="0.3">
      <c r="A1138" s="220" t="str">
        <f t="shared" si="17"/>
        <v>236059</v>
      </c>
      <c r="B1138" s="239" t="s">
        <v>2219</v>
      </c>
      <c r="C1138" s="240" t="s">
        <v>2220</v>
      </c>
      <c r="D1138" s="87" t="s">
        <v>4</v>
      </c>
      <c r="E1138" s="233">
        <v>126458.88</v>
      </c>
      <c r="F1138" s="233">
        <v>248338.81</v>
      </c>
      <c r="G1138" s="233">
        <v>529107.22</v>
      </c>
      <c r="H1138" s="233">
        <v>682827.6</v>
      </c>
      <c r="I1138" s="233">
        <v>807977.61</v>
      </c>
      <c r="J1138" s="233">
        <v>928932.34</v>
      </c>
      <c r="K1138" s="233">
        <v>1052107.45</v>
      </c>
      <c r="L1138" s="233">
        <v>1175052.05</v>
      </c>
      <c r="M1138" s="233">
        <v>1324600.07</v>
      </c>
      <c r="N1138" s="233">
        <v>1446718.02</v>
      </c>
      <c r="O1138" s="233">
        <v>1568652.39</v>
      </c>
      <c r="P1138" s="233">
        <v>0</v>
      </c>
      <c r="Q1138" s="234">
        <v>130312.97</v>
      </c>
      <c r="R1138" s="234">
        <v>257662.25</v>
      </c>
      <c r="S1138" s="234">
        <v>584450.62</v>
      </c>
      <c r="T1138" s="238">
        <v>714899.04</v>
      </c>
      <c r="U1138" s="238">
        <v>843918.95</v>
      </c>
      <c r="V1138" s="238">
        <v>974272.01</v>
      </c>
      <c r="W1138" s="234">
        <v>1104201.68</v>
      </c>
      <c r="X1138" s="234">
        <v>1263870.29</v>
      </c>
      <c r="Y1138" s="234">
        <v>1396704.94</v>
      </c>
      <c r="Z1138" s="234"/>
      <c r="AA1138" s="234"/>
      <c r="AB1138" s="234"/>
      <c r="AC1138" s="231">
        <v>1396704.94</v>
      </c>
    </row>
    <row r="1139" spans="1:29" ht="15.75" thickBot="1" x14ac:dyDescent="0.3">
      <c r="A1139" s="220" t="str">
        <f t="shared" si="17"/>
        <v>236061</v>
      </c>
      <c r="B1139" s="239" t="s">
        <v>2221</v>
      </c>
      <c r="C1139" s="240" t="s">
        <v>2222</v>
      </c>
      <c r="D1139" s="87" t="s">
        <v>4</v>
      </c>
      <c r="E1139" s="237">
        <v>0</v>
      </c>
      <c r="F1139" s="237">
        <v>0</v>
      </c>
      <c r="G1139" s="237">
        <v>0</v>
      </c>
      <c r="H1139" s="237">
        <v>0</v>
      </c>
      <c r="I1139" s="237">
        <v>0</v>
      </c>
      <c r="J1139" s="237">
        <v>0</v>
      </c>
      <c r="K1139" s="237">
        <v>0</v>
      </c>
      <c r="L1139" s="237">
        <v>0</v>
      </c>
      <c r="M1139" s="237">
        <v>0</v>
      </c>
      <c r="N1139" s="237">
        <v>0</v>
      </c>
      <c r="O1139" s="237">
        <v>0</v>
      </c>
      <c r="P1139" s="237">
        <v>0</v>
      </c>
      <c r="Q1139" s="238">
        <v>0</v>
      </c>
      <c r="R1139" s="238">
        <v>0</v>
      </c>
      <c r="S1139" s="238">
        <v>0</v>
      </c>
      <c r="T1139" s="234">
        <v>0</v>
      </c>
      <c r="U1139" s="234">
        <v>0</v>
      </c>
      <c r="V1139" s="234">
        <v>0</v>
      </c>
      <c r="W1139" s="238">
        <v>0</v>
      </c>
      <c r="X1139" s="238">
        <v>0</v>
      </c>
      <c r="Y1139" s="238">
        <v>0</v>
      </c>
      <c r="Z1139" s="238"/>
      <c r="AA1139" s="238"/>
      <c r="AB1139" s="238"/>
      <c r="AC1139" s="231">
        <v>0</v>
      </c>
    </row>
    <row r="1140" spans="1:29" ht="15.75" thickBot="1" x14ac:dyDescent="0.3">
      <c r="A1140" s="220" t="str">
        <f t="shared" si="17"/>
        <v>236062</v>
      </c>
      <c r="B1140" s="239" t="s">
        <v>2223</v>
      </c>
      <c r="C1140" s="240" t="s">
        <v>2224</v>
      </c>
      <c r="D1140" s="87" t="s">
        <v>4</v>
      </c>
      <c r="E1140" s="233">
        <v>0</v>
      </c>
      <c r="F1140" s="233">
        <v>0</v>
      </c>
      <c r="G1140" s="233">
        <v>0</v>
      </c>
      <c r="H1140" s="233">
        <v>0</v>
      </c>
      <c r="I1140" s="233">
        <v>0</v>
      </c>
      <c r="J1140" s="233">
        <v>0</v>
      </c>
      <c r="K1140" s="233">
        <v>0</v>
      </c>
      <c r="L1140" s="233">
        <v>0</v>
      </c>
      <c r="M1140" s="233">
        <v>0</v>
      </c>
      <c r="N1140" s="233">
        <v>0</v>
      </c>
      <c r="O1140" s="233">
        <v>0</v>
      </c>
      <c r="P1140" s="233">
        <v>0</v>
      </c>
      <c r="Q1140" s="234">
        <v>0</v>
      </c>
      <c r="R1140" s="234">
        <v>0</v>
      </c>
      <c r="S1140" s="234">
        <v>0</v>
      </c>
      <c r="T1140" s="238">
        <v>0</v>
      </c>
      <c r="U1140" s="238">
        <v>0</v>
      </c>
      <c r="V1140" s="238">
        <v>0</v>
      </c>
      <c r="W1140" s="234">
        <v>0</v>
      </c>
      <c r="X1140" s="234">
        <v>0</v>
      </c>
      <c r="Y1140" s="234">
        <v>0</v>
      </c>
      <c r="Z1140" s="234"/>
      <c r="AA1140" s="234"/>
      <c r="AB1140" s="234"/>
      <c r="AC1140" s="231">
        <v>0</v>
      </c>
    </row>
    <row r="1141" spans="1:29" ht="15.75" thickBot="1" x14ac:dyDescent="0.3">
      <c r="A1141" s="220" t="str">
        <f t="shared" si="17"/>
        <v>236064</v>
      </c>
      <c r="B1141" s="239" t="s">
        <v>2225</v>
      </c>
      <c r="C1141" s="240" t="s">
        <v>2226</v>
      </c>
      <c r="D1141" s="87" t="s">
        <v>4</v>
      </c>
      <c r="E1141" s="233">
        <v>0</v>
      </c>
      <c r="F1141" s="233">
        <v>0</v>
      </c>
      <c r="G1141" s="233">
        <v>0</v>
      </c>
      <c r="H1141" s="233">
        <v>0</v>
      </c>
      <c r="I1141" s="233">
        <v>0</v>
      </c>
      <c r="J1141" s="233">
        <v>0</v>
      </c>
      <c r="K1141" s="233">
        <v>0</v>
      </c>
      <c r="L1141" s="233">
        <v>0</v>
      </c>
      <c r="M1141" s="233">
        <v>0</v>
      </c>
      <c r="N1141" s="233">
        <v>0</v>
      </c>
      <c r="O1141" s="233">
        <v>0</v>
      </c>
      <c r="P1141" s="233">
        <v>0</v>
      </c>
      <c r="Q1141" s="234">
        <v>0</v>
      </c>
      <c r="R1141" s="234">
        <v>0</v>
      </c>
      <c r="S1141" s="234">
        <v>0</v>
      </c>
      <c r="T1141" s="234">
        <v>0</v>
      </c>
      <c r="U1141" s="234">
        <v>0</v>
      </c>
      <c r="V1141" s="234">
        <v>0</v>
      </c>
      <c r="W1141" s="234">
        <v>0</v>
      </c>
      <c r="X1141" s="234">
        <v>0</v>
      </c>
      <c r="Y1141" s="234">
        <v>0</v>
      </c>
      <c r="Z1141" s="234"/>
      <c r="AA1141" s="234"/>
      <c r="AB1141" s="234"/>
      <c r="AC1141" s="231">
        <v>0</v>
      </c>
    </row>
    <row r="1142" spans="1:29" ht="15.75" thickBot="1" x14ac:dyDescent="0.3">
      <c r="A1142" s="220" t="str">
        <f t="shared" si="17"/>
        <v>236066</v>
      </c>
      <c r="B1142" s="239" t="s">
        <v>2213</v>
      </c>
      <c r="C1142" s="240" t="s">
        <v>2227</v>
      </c>
      <c r="D1142" s="87" t="s">
        <v>4</v>
      </c>
      <c r="E1142" s="237">
        <v>0</v>
      </c>
      <c r="F1142" s="237">
        <v>0</v>
      </c>
      <c r="G1142" s="237">
        <v>0</v>
      </c>
      <c r="H1142" s="237">
        <v>0</v>
      </c>
      <c r="I1142" s="237">
        <v>0</v>
      </c>
      <c r="J1142" s="237">
        <v>0</v>
      </c>
      <c r="K1142" s="237">
        <v>0</v>
      </c>
      <c r="L1142" s="237">
        <v>0</v>
      </c>
      <c r="M1142" s="237">
        <v>0</v>
      </c>
      <c r="N1142" s="237">
        <v>0</v>
      </c>
      <c r="O1142" s="237">
        <v>0</v>
      </c>
      <c r="P1142" s="237">
        <v>0</v>
      </c>
      <c r="Q1142" s="238">
        <v>0</v>
      </c>
      <c r="R1142" s="238">
        <v>0</v>
      </c>
      <c r="S1142" s="238">
        <v>0</v>
      </c>
      <c r="T1142" s="238">
        <v>0</v>
      </c>
      <c r="U1142" s="238">
        <v>0</v>
      </c>
      <c r="V1142" s="238">
        <v>0</v>
      </c>
      <c r="W1142" s="238">
        <v>0</v>
      </c>
      <c r="X1142" s="238">
        <v>0</v>
      </c>
      <c r="Y1142" s="238">
        <v>0</v>
      </c>
      <c r="Z1142" s="238"/>
      <c r="AA1142" s="238"/>
      <c r="AB1142" s="238"/>
      <c r="AC1142" s="231">
        <v>0</v>
      </c>
    </row>
    <row r="1143" spans="1:29" ht="15.75" thickBot="1" x14ac:dyDescent="0.3">
      <c r="A1143" s="220" t="str">
        <f t="shared" si="17"/>
        <v>236067</v>
      </c>
      <c r="B1143" s="239" t="s">
        <v>2215</v>
      </c>
      <c r="C1143" s="240" t="s">
        <v>2228</v>
      </c>
      <c r="D1143" s="87" t="s">
        <v>4</v>
      </c>
      <c r="E1143" s="233">
        <v>0</v>
      </c>
      <c r="F1143" s="233">
        <v>0</v>
      </c>
      <c r="G1143" s="233">
        <v>0</v>
      </c>
      <c r="H1143" s="233">
        <v>0</v>
      </c>
      <c r="I1143" s="233">
        <v>0</v>
      </c>
      <c r="J1143" s="233">
        <v>0</v>
      </c>
      <c r="K1143" s="233">
        <v>0</v>
      </c>
      <c r="L1143" s="233">
        <v>0</v>
      </c>
      <c r="M1143" s="233">
        <v>0</v>
      </c>
      <c r="N1143" s="233">
        <v>0</v>
      </c>
      <c r="O1143" s="233">
        <v>0</v>
      </c>
      <c r="P1143" s="233">
        <v>0</v>
      </c>
      <c r="Q1143" s="234">
        <v>0</v>
      </c>
      <c r="R1143" s="234">
        <v>0</v>
      </c>
      <c r="S1143" s="234">
        <v>0</v>
      </c>
      <c r="T1143" s="234">
        <v>0</v>
      </c>
      <c r="U1143" s="234">
        <v>0</v>
      </c>
      <c r="V1143" s="234">
        <v>0</v>
      </c>
      <c r="W1143" s="234">
        <v>0</v>
      </c>
      <c r="X1143" s="234">
        <v>0</v>
      </c>
      <c r="Y1143" s="234">
        <v>0</v>
      </c>
      <c r="Z1143" s="234"/>
      <c r="AA1143" s="234"/>
      <c r="AB1143" s="234"/>
      <c r="AC1143" s="231">
        <v>0</v>
      </c>
    </row>
    <row r="1144" spans="1:29" ht="15.75" thickBot="1" x14ac:dyDescent="0.3">
      <c r="A1144" s="220" t="str">
        <f t="shared" si="17"/>
        <v>236069</v>
      </c>
      <c r="B1144" s="239" t="s">
        <v>2219</v>
      </c>
      <c r="C1144" s="240" t="s">
        <v>2229</v>
      </c>
      <c r="D1144" s="87" t="s">
        <v>4</v>
      </c>
      <c r="E1144" s="237">
        <v>0</v>
      </c>
      <c r="F1144" s="237">
        <v>0</v>
      </c>
      <c r="G1144" s="237">
        <v>0</v>
      </c>
      <c r="H1144" s="237">
        <v>0</v>
      </c>
      <c r="I1144" s="237">
        <v>0</v>
      </c>
      <c r="J1144" s="237">
        <v>0</v>
      </c>
      <c r="K1144" s="237">
        <v>0</v>
      </c>
      <c r="L1144" s="237">
        <v>0</v>
      </c>
      <c r="M1144" s="237">
        <v>0</v>
      </c>
      <c r="N1144" s="237">
        <v>0</v>
      </c>
      <c r="O1144" s="237">
        <v>0</v>
      </c>
      <c r="P1144" s="237">
        <v>0</v>
      </c>
      <c r="Q1144" s="238">
        <v>0</v>
      </c>
      <c r="R1144" s="238">
        <v>0</v>
      </c>
      <c r="S1144" s="238">
        <v>0</v>
      </c>
      <c r="T1144" s="238">
        <v>0</v>
      </c>
      <c r="U1144" s="238">
        <v>0</v>
      </c>
      <c r="V1144" s="238">
        <v>0</v>
      </c>
      <c r="W1144" s="238">
        <v>0</v>
      </c>
      <c r="X1144" s="238">
        <v>0</v>
      </c>
      <c r="Y1144" s="238">
        <v>0</v>
      </c>
      <c r="Z1144" s="238"/>
      <c r="AA1144" s="238"/>
      <c r="AB1144" s="238"/>
      <c r="AC1144" s="231">
        <v>0</v>
      </c>
    </row>
    <row r="1145" spans="1:29" ht="15.75" thickBot="1" x14ac:dyDescent="0.3">
      <c r="A1145" s="220" t="str">
        <f t="shared" si="17"/>
        <v>236076</v>
      </c>
      <c r="B1145" s="239" t="s">
        <v>2230</v>
      </c>
      <c r="C1145" s="240" t="s">
        <v>2231</v>
      </c>
      <c r="D1145" s="87" t="s">
        <v>4</v>
      </c>
      <c r="E1145" s="233">
        <v>0</v>
      </c>
      <c r="F1145" s="233">
        <v>0</v>
      </c>
      <c r="G1145" s="233">
        <v>0</v>
      </c>
      <c r="H1145" s="233">
        <v>0</v>
      </c>
      <c r="I1145" s="233">
        <v>0</v>
      </c>
      <c r="J1145" s="233">
        <v>0</v>
      </c>
      <c r="K1145" s="233">
        <v>0</v>
      </c>
      <c r="L1145" s="233">
        <v>-12977</v>
      </c>
      <c r="M1145" s="233">
        <v>-12977</v>
      </c>
      <c r="N1145" s="233">
        <v>-12977</v>
      </c>
      <c r="O1145" s="233">
        <v>-12977</v>
      </c>
      <c r="P1145" s="233">
        <v>-12977</v>
      </c>
      <c r="Q1145" s="234">
        <v>0</v>
      </c>
      <c r="R1145" s="234">
        <v>0</v>
      </c>
      <c r="S1145" s="234">
        <v>0</v>
      </c>
      <c r="T1145" s="234">
        <v>0</v>
      </c>
      <c r="U1145" s="234">
        <v>0</v>
      </c>
      <c r="V1145" s="234">
        <v>0</v>
      </c>
      <c r="W1145" s="234">
        <v>0</v>
      </c>
      <c r="X1145" s="234">
        <v>0</v>
      </c>
      <c r="Y1145" s="234">
        <v>0</v>
      </c>
      <c r="Z1145" s="234"/>
      <c r="AA1145" s="234"/>
      <c r="AB1145" s="234"/>
      <c r="AC1145" s="231">
        <v>0</v>
      </c>
    </row>
    <row r="1146" spans="1:29" ht="15.75" thickBot="1" x14ac:dyDescent="0.3">
      <c r="A1146" s="220" t="str">
        <f t="shared" si="17"/>
        <v>236078</v>
      </c>
      <c r="B1146" s="239" t="s">
        <v>2232</v>
      </c>
      <c r="C1146" s="240" t="s">
        <v>2233</v>
      </c>
      <c r="D1146" s="87" t="s">
        <v>4</v>
      </c>
      <c r="E1146" s="237">
        <v>-24326.880000000001</v>
      </c>
      <c r="F1146" s="237">
        <v>-20129.2</v>
      </c>
      <c r="G1146" s="237">
        <v>-13169.52</v>
      </c>
      <c r="H1146" s="237">
        <v>-15129.12</v>
      </c>
      <c r="I1146" s="237">
        <v>-16464.560000000001</v>
      </c>
      <c r="J1146" s="237">
        <v>-19484.71</v>
      </c>
      <c r="K1146" s="237">
        <v>-20195.7</v>
      </c>
      <c r="L1146" s="237">
        <v>-23250.17</v>
      </c>
      <c r="M1146" s="237">
        <v>-26591.31</v>
      </c>
      <c r="N1146" s="237">
        <v>-29932.45</v>
      </c>
      <c r="O1146" s="237">
        <v>-33263.06</v>
      </c>
      <c r="P1146" s="237">
        <v>-45572.2</v>
      </c>
      <c r="Q1146" s="238">
        <v>-35094.78</v>
      </c>
      <c r="R1146" s="238">
        <v>-24060.47</v>
      </c>
      <c r="S1146" s="238">
        <v>-22128.15</v>
      </c>
      <c r="T1146" s="238">
        <v>-23926.14</v>
      </c>
      <c r="U1146" s="238">
        <v>-26114.86</v>
      </c>
      <c r="V1146" s="238">
        <v>-20700.07</v>
      </c>
      <c r="W1146" s="238">
        <v>-32739.58</v>
      </c>
      <c r="X1146" s="238">
        <v>-35201.67</v>
      </c>
      <c r="Y1146" s="238">
        <v>-27501.75</v>
      </c>
      <c r="Z1146" s="238"/>
      <c r="AA1146" s="238"/>
      <c r="AB1146" s="238"/>
      <c r="AC1146" s="231">
        <v>-27501.75</v>
      </c>
    </row>
    <row r="1147" spans="1:29" ht="15.75" thickBot="1" x14ac:dyDescent="0.3">
      <c r="A1147" s="220" t="str">
        <f t="shared" si="17"/>
        <v>236082</v>
      </c>
      <c r="B1147" s="239" t="s">
        <v>3547</v>
      </c>
      <c r="C1147" s="240" t="s">
        <v>3548</v>
      </c>
      <c r="D1147" s="87"/>
      <c r="E1147" s="233"/>
      <c r="F1147" s="233"/>
      <c r="G1147" s="233"/>
      <c r="H1147" s="233"/>
      <c r="I1147" s="233"/>
      <c r="J1147" s="233"/>
      <c r="K1147" s="233"/>
      <c r="L1147" s="233"/>
      <c r="M1147" s="233"/>
      <c r="N1147" s="233"/>
      <c r="O1147" s="233"/>
      <c r="P1147" s="233"/>
      <c r="Q1147" s="234"/>
      <c r="R1147" s="234"/>
      <c r="S1147" s="234"/>
      <c r="T1147" s="234"/>
      <c r="U1147" s="234"/>
      <c r="V1147" s="234"/>
      <c r="W1147" s="234"/>
      <c r="X1147" s="234"/>
      <c r="Y1147" s="234"/>
      <c r="Z1147" s="234"/>
      <c r="AA1147" s="234"/>
      <c r="AB1147" s="234"/>
      <c r="AC1147" s="231"/>
    </row>
    <row r="1148" spans="1:29" ht="15.75" thickBot="1" x14ac:dyDescent="0.3">
      <c r="A1148" s="220" t="str">
        <f t="shared" si="17"/>
        <v>236083</v>
      </c>
      <c r="B1148" s="239" t="s">
        <v>3549</v>
      </c>
      <c r="C1148" s="240" t="s">
        <v>3550</v>
      </c>
      <c r="D1148" s="87"/>
      <c r="E1148" s="237"/>
      <c r="F1148" s="237"/>
      <c r="G1148" s="237"/>
      <c r="H1148" s="237"/>
      <c r="I1148" s="237"/>
      <c r="J1148" s="237"/>
      <c r="K1148" s="237"/>
      <c r="L1148" s="237"/>
      <c r="M1148" s="237"/>
      <c r="N1148" s="237"/>
      <c r="O1148" s="237"/>
      <c r="P1148" s="237"/>
      <c r="Q1148" s="238"/>
      <c r="R1148" s="238"/>
      <c r="S1148" s="238"/>
      <c r="T1148" s="238"/>
      <c r="U1148" s="238"/>
      <c r="V1148" s="238"/>
      <c r="W1148" s="238"/>
      <c r="X1148" s="238"/>
      <c r="Y1148" s="238"/>
      <c r="Z1148" s="238"/>
      <c r="AA1148" s="238"/>
      <c r="AB1148" s="238"/>
      <c r="AC1148" s="231"/>
    </row>
    <row r="1149" spans="1:29" ht="15.75" thickBot="1" x14ac:dyDescent="0.3">
      <c r="A1149" s="220" t="str">
        <f t="shared" si="17"/>
        <v>236084</v>
      </c>
      <c r="B1149" s="239" t="s">
        <v>3551</v>
      </c>
      <c r="C1149" s="240" t="s">
        <v>3552</v>
      </c>
      <c r="D1149" s="87"/>
      <c r="E1149" s="233"/>
      <c r="F1149" s="233"/>
      <c r="G1149" s="233"/>
      <c r="H1149" s="233"/>
      <c r="I1149" s="233"/>
      <c r="J1149" s="233"/>
      <c r="K1149" s="233"/>
      <c r="L1149" s="233"/>
      <c r="M1149" s="233"/>
      <c r="N1149" s="233"/>
      <c r="O1149" s="233"/>
      <c r="P1149" s="233"/>
      <c r="Q1149" s="234"/>
      <c r="R1149" s="234"/>
      <c r="S1149" s="234"/>
      <c r="T1149" s="234"/>
      <c r="U1149" s="234"/>
      <c r="V1149" s="234"/>
      <c r="W1149" s="234"/>
      <c r="X1149" s="234"/>
      <c r="Y1149" s="234"/>
      <c r="Z1149" s="234"/>
      <c r="AA1149" s="234"/>
      <c r="AB1149" s="234"/>
      <c r="AC1149" s="231"/>
    </row>
    <row r="1150" spans="1:29" ht="15.75" thickBot="1" x14ac:dyDescent="0.3">
      <c r="A1150" s="220" t="str">
        <f t="shared" si="17"/>
        <v>236085</v>
      </c>
      <c r="B1150" s="239" t="s">
        <v>3553</v>
      </c>
      <c r="C1150" s="240" t="s">
        <v>3554</v>
      </c>
      <c r="D1150" s="87"/>
      <c r="E1150" s="237"/>
      <c r="F1150" s="237"/>
      <c r="G1150" s="237"/>
      <c r="H1150" s="237"/>
      <c r="I1150" s="237"/>
      <c r="J1150" s="237"/>
      <c r="K1150" s="237"/>
      <c r="L1150" s="237"/>
      <c r="M1150" s="237"/>
      <c r="N1150" s="237"/>
      <c r="O1150" s="237"/>
      <c r="P1150" s="237"/>
      <c r="Q1150" s="238"/>
      <c r="R1150" s="238"/>
      <c r="S1150" s="238"/>
      <c r="T1150" s="238"/>
      <c r="U1150" s="238"/>
      <c r="V1150" s="238"/>
      <c r="W1150" s="238"/>
      <c r="X1150" s="238"/>
      <c r="Y1150" s="238"/>
      <c r="Z1150" s="238"/>
      <c r="AA1150" s="238"/>
      <c r="AB1150" s="238"/>
      <c r="AC1150" s="231"/>
    </row>
    <row r="1151" spans="1:29" ht="15.75" thickBot="1" x14ac:dyDescent="0.3">
      <c r="A1151" s="220" t="str">
        <f t="shared" si="17"/>
        <v>236086</v>
      </c>
      <c r="B1151" s="239" t="s">
        <v>3555</v>
      </c>
      <c r="C1151" s="240" t="s">
        <v>3556</v>
      </c>
      <c r="D1151" s="87"/>
      <c r="E1151" s="233"/>
      <c r="F1151" s="233"/>
      <c r="G1151" s="233"/>
      <c r="H1151" s="233"/>
      <c r="I1151" s="233"/>
      <c r="J1151" s="233"/>
      <c r="K1151" s="233"/>
      <c r="L1151" s="233"/>
      <c r="M1151" s="233"/>
      <c r="N1151" s="233"/>
      <c r="O1151" s="233"/>
      <c r="P1151" s="233"/>
      <c r="Q1151" s="234"/>
      <c r="R1151" s="234"/>
      <c r="S1151" s="234"/>
      <c r="T1151" s="234"/>
      <c r="U1151" s="234"/>
      <c r="V1151" s="234"/>
      <c r="W1151" s="234"/>
      <c r="X1151" s="234"/>
      <c r="Y1151" s="234"/>
      <c r="Z1151" s="234"/>
      <c r="AA1151" s="234"/>
      <c r="AB1151" s="234"/>
      <c r="AC1151" s="231"/>
    </row>
    <row r="1152" spans="1:29" ht="15.75" thickBot="1" x14ac:dyDescent="0.3">
      <c r="A1152" s="220" t="str">
        <f t="shared" si="17"/>
        <v>236087</v>
      </c>
      <c r="B1152" s="239" t="s">
        <v>2234</v>
      </c>
      <c r="C1152" s="240" t="s">
        <v>2235</v>
      </c>
      <c r="D1152" s="87" t="s">
        <v>4</v>
      </c>
      <c r="E1152" s="237"/>
      <c r="F1152" s="237"/>
      <c r="G1152" s="237"/>
      <c r="H1152" s="237"/>
      <c r="I1152" s="237"/>
      <c r="J1152" s="237"/>
      <c r="K1152" s="237"/>
      <c r="L1152" s="237"/>
      <c r="M1152" s="237"/>
      <c r="N1152" s="237"/>
      <c r="O1152" s="237"/>
      <c r="P1152" s="237"/>
      <c r="Q1152" s="238"/>
      <c r="R1152" s="238"/>
      <c r="S1152" s="238"/>
      <c r="T1152" s="238"/>
      <c r="U1152" s="238"/>
      <c r="V1152" s="238"/>
      <c r="W1152" s="238"/>
      <c r="X1152" s="238"/>
      <c r="Y1152" s="238"/>
      <c r="Z1152" s="238"/>
      <c r="AA1152" s="238"/>
      <c r="AB1152" s="238"/>
      <c r="AC1152" s="231"/>
    </row>
    <row r="1153" spans="1:29" ht="15.75" thickBot="1" x14ac:dyDescent="0.3">
      <c r="A1153" s="220" t="str">
        <f t="shared" si="17"/>
        <v>236088</v>
      </c>
      <c r="B1153" s="239" t="s">
        <v>2236</v>
      </c>
      <c r="C1153" s="240" t="s">
        <v>2237</v>
      </c>
      <c r="D1153" s="87" t="s">
        <v>4</v>
      </c>
      <c r="E1153" s="233">
        <v>0</v>
      </c>
      <c r="F1153" s="233">
        <v>0</v>
      </c>
      <c r="G1153" s="233">
        <v>0</v>
      </c>
      <c r="H1153" s="233">
        <v>107181</v>
      </c>
      <c r="I1153" s="233">
        <v>107181</v>
      </c>
      <c r="J1153" s="233">
        <v>107181</v>
      </c>
      <c r="K1153" s="233">
        <v>107181</v>
      </c>
      <c r="L1153" s="233">
        <v>107181</v>
      </c>
      <c r="M1153" s="233">
        <v>107181</v>
      </c>
      <c r="N1153" s="233">
        <v>107181</v>
      </c>
      <c r="O1153" s="233">
        <v>107181</v>
      </c>
      <c r="P1153" s="233">
        <v>107181</v>
      </c>
      <c r="Q1153" s="234">
        <v>107181</v>
      </c>
      <c r="R1153" s="234">
        <v>107181</v>
      </c>
      <c r="S1153" s="234">
        <v>107181</v>
      </c>
      <c r="T1153" s="241">
        <v>107181</v>
      </c>
      <c r="U1153" s="241">
        <v>107181</v>
      </c>
      <c r="V1153" s="241">
        <v>0</v>
      </c>
      <c r="W1153" s="234">
        <v>0</v>
      </c>
      <c r="X1153" s="234">
        <v>0</v>
      </c>
      <c r="Y1153" s="234">
        <v>0</v>
      </c>
      <c r="Z1153" s="234"/>
      <c r="AA1153" s="234"/>
      <c r="AB1153" s="234"/>
      <c r="AC1153" s="231">
        <v>0</v>
      </c>
    </row>
    <row r="1154" spans="1:29" ht="15.75" thickBot="1" x14ac:dyDescent="0.3">
      <c r="A1154" s="220" t="str">
        <f t="shared" si="17"/>
        <v>236100</v>
      </c>
      <c r="B1154" s="239" t="s">
        <v>2238</v>
      </c>
      <c r="C1154" s="240" t="s">
        <v>2239</v>
      </c>
      <c r="D1154" s="87" t="s">
        <v>4</v>
      </c>
      <c r="E1154" s="237">
        <v>41069</v>
      </c>
      <c r="F1154" s="237">
        <v>41069</v>
      </c>
      <c r="G1154" s="237">
        <v>-28668</v>
      </c>
      <c r="H1154" s="237">
        <v>-28668</v>
      </c>
      <c r="I1154" s="237">
        <v>-28668</v>
      </c>
      <c r="J1154" s="237">
        <v>-28668</v>
      </c>
      <c r="K1154" s="237">
        <v>-28668</v>
      </c>
      <c r="L1154" s="237">
        <v>-28668</v>
      </c>
      <c r="M1154" s="237">
        <v>-28668</v>
      </c>
      <c r="N1154" s="237">
        <v>-28668</v>
      </c>
      <c r="O1154" s="237">
        <v>-28668</v>
      </c>
      <c r="P1154" s="237">
        <v>0</v>
      </c>
      <c r="Q1154" s="238">
        <v>0</v>
      </c>
      <c r="R1154" s="238">
        <v>0</v>
      </c>
      <c r="S1154" s="238">
        <v>-152300</v>
      </c>
      <c r="T1154" s="238">
        <v>-152300</v>
      </c>
      <c r="U1154" s="238">
        <v>-152300</v>
      </c>
      <c r="V1154" s="238">
        <v>-95235</v>
      </c>
      <c r="W1154" s="238">
        <v>-65235</v>
      </c>
      <c r="X1154" s="238">
        <v>-65235</v>
      </c>
      <c r="Y1154" s="238">
        <v>-65235</v>
      </c>
      <c r="Z1154" s="238"/>
      <c r="AA1154" s="238"/>
      <c r="AB1154" s="238"/>
      <c r="AC1154" s="231">
        <v>-65235</v>
      </c>
    </row>
    <row r="1155" spans="1:29" ht="15.75" thickBot="1" x14ac:dyDescent="0.3">
      <c r="A1155" s="220" t="str">
        <f t="shared" si="17"/>
        <v>236101</v>
      </c>
      <c r="B1155" s="239" t="s">
        <v>2240</v>
      </c>
      <c r="C1155" s="240" t="s">
        <v>2241</v>
      </c>
      <c r="D1155" s="87" t="s">
        <v>4</v>
      </c>
      <c r="E1155" s="237">
        <v>-1987427.72</v>
      </c>
      <c r="F1155" s="237">
        <v>-1454517.16</v>
      </c>
      <c r="G1155" s="237">
        <v>-2142285.19</v>
      </c>
      <c r="H1155" s="237">
        <v>-2584491.46</v>
      </c>
      <c r="I1155" s="237">
        <v>-743403.33</v>
      </c>
      <c r="J1155" s="237">
        <v>-846930.31</v>
      </c>
      <c r="K1155" s="237">
        <v>-1015288.89</v>
      </c>
      <c r="L1155" s="237">
        <v>-331718.69</v>
      </c>
      <c r="M1155" s="237">
        <v>-503269.94</v>
      </c>
      <c r="N1155" s="237">
        <v>-787932.97</v>
      </c>
      <c r="O1155" s="237">
        <v>-731630.79</v>
      </c>
      <c r="P1155" s="237">
        <v>-1410883.37</v>
      </c>
      <c r="Q1155" s="238">
        <v>-2191062.2599999998</v>
      </c>
      <c r="R1155" s="238">
        <v>-1439397.86</v>
      </c>
      <c r="S1155" s="238">
        <v>-2016227.65</v>
      </c>
      <c r="T1155" s="241">
        <v>-2466974</v>
      </c>
      <c r="U1155" s="241">
        <v>-735557.79</v>
      </c>
      <c r="V1155" s="241">
        <v>-834453.42</v>
      </c>
      <c r="W1155" s="238">
        <v>-1006591.66</v>
      </c>
      <c r="X1155" s="238">
        <v>-333928.2</v>
      </c>
      <c r="Y1155" s="238">
        <v>-493026.87</v>
      </c>
      <c r="Z1155" s="238"/>
      <c r="AA1155" s="238"/>
      <c r="AB1155" s="238"/>
      <c r="AC1155" s="231">
        <v>-493026.87</v>
      </c>
    </row>
    <row r="1156" spans="1:29" ht="15.75" thickBot="1" x14ac:dyDescent="0.3">
      <c r="A1156" s="220" t="str">
        <f t="shared" si="17"/>
        <v>236102</v>
      </c>
      <c r="B1156" s="239" t="s">
        <v>2242</v>
      </c>
      <c r="C1156" s="240" t="s">
        <v>2243</v>
      </c>
      <c r="D1156" s="87" t="s">
        <v>4</v>
      </c>
      <c r="E1156" s="233">
        <v>-56598.59</v>
      </c>
      <c r="F1156" s="233">
        <v>-49854.35</v>
      </c>
      <c r="G1156" s="233">
        <v>-48169.23</v>
      </c>
      <c r="H1156" s="233">
        <v>-32441.64</v>
      </c>
      <c r="I1156" s="233">
        <v>-20806.84</v>
      </c>
      <c r="J1156" s="233">
        <v>-7356.45</v>
      </c>
      <c r="K1156" s="233">
        <v>-13454.34</v>
      </c>
      <c r="L1156" s="233">
        <v>-12670.11</v>
      </c>
      <c r="M1156" s="233">
        <v>-12970.22</v>
      </c>
      <c r="N1156" s="233">
        <v>-22140.53</v>
      </c>
      <c r="O1156" s="233">
        <v>-33862.03</v>
      </c>
      <c r="P1156" s="233">
        <v>-52125.06</v>
      </c>
      <c r="Q1156" s="234">
        <v>-57585.39</v>
      </c>
      <c r="R1156" s="234">
        <v>-47206.33</v>
      </c>
      <c r="S1156" s="234">
        <v>-41666.79</v>
      </c>
      <c r="T1156" s="238">
        <v>-32525.040000000001</v>
      </c>
      <c r="U1156" s="238">
        <v>-53329.57</v>
      </c>
      <c r="V1156" s="238">
        <v>-6972.12</v>
      </c>
      <c r="W1156" s="234">
        <v>-13430.51</v>
      </c>
      <c r="X1156" s="234">
        <v>-11580.02</v>
      </c>
      <c r="Y1156" s="234">
        <v>-12331</v>
      </c>
      <c r="Z1156" s="234"/>
      <c r="AA1156" s="234"/>
      <c r="AB1156" s="234"/>
      <c r="AC1156" s="231">
        <v>-12331</v>
      </c>
    </row>
    <row r="1157" spans="1:29" ht="15.75" thickBot="1" x14ac:dyDescent="0.3">
      <c r="A1157" s="220" t="str">
        <f t="shared" si="17"/>
        <v>236103</v>
      </c>
      <c r="B1157" s="239" t="s">
        <v>2244</v>
      </c>
      <c r="C1157" s="240" t="s">
        <v>2245</v>
      </c>
      <c r="D1157" s="87" t="s">
        <v>4</v>
      </c>
      <c r="E1157" s="237">
        <v>-11409.31</v>
      </c>
      <c r="F1157" s="237">
        <v>-3083.6</v>
      </c>
      <c r="G1157" s="237">
        <v>-4635.63</v>
      </c>
      <c r="H1157" s="237">
        <v>-5651.33</v>
      </c>
      <c r="I1157" s="237">
        <v>-6452.66</v>
      </c>
      <c r="J1157" s="237">
        <v>-6620.19</v>
      </c>
      <c r="K1157" s="237">
        <v>-7022.16</v>
      </c>
      <c r="L1157" s="237">
        <v>-7364</v>
      </c>
      <c r="M1157" s="237">
        <v>-7700.01</v>
      </c>
      <c r="N1157" s="237">
        <v>-8162.18</v>
      </c>
      <c r="O1157" s="237">
        <v>-9097.68</v>
      </c>
      <c r="P1157" s="237">
        <v>-10480.879999999999</v>
      </c>
      <c r="Q1157" s="238">
        <v>-12168.41</v>
      </c>
      <c r="R1157" s="238">
        <v>-3085.41</v>
      </c>
      <c r="S1157" s="238">
        <v>-4329.0200000000004</v>
      </c>
      <c r="T1157" s="234">
        <v>-5364.31</v>
      </c>
      <c r="U1157" s="234">
        <v>-6087.82</v>
      </c>
      <c r="V1157" s="234">
        <v>-6262.73</v>
      </c>
      <c r="W1157" s="238">
        <v>-6675.32</v>
      </c>
      <c r="X1157" s="238">
        <v>-7041.75</v>
      </c>
      <c r="Y1157" s="238">
        <v>-7386.62</v>
      </c>
      <c r="Z1157" s="238"/>
      <c r="AA1157" s="238"/>
      <c r="AB1157" s="238"/>
      <c r="AC1157" s="231">
        <v>-7386.62</v>
      </c>
    </row>
    <row r="1158" spans="1:29" ht="15.75" thickBot="1" x14ac:dyDescent="0.3">
      <c r="A1158" s="220" t="str">
        <f t="shared" si="17"/>
        <v>236104</v>
      </c>
      <c r="B1158" s="239" t="s">
        <v>2246</v>
      </c>
      <c r="C1158" s="240" t="s">
        <v>2247</v>
      </c>
      <c r="D1158" s="87" t="s">
        <v>4</v>
      </c>
      <c r="E1158" s="233">
        <v>-52431.21</v>
      </c>
      <c r="F1158" s="233">
        <v>-46694.65</v>
      </c>
      <c r="G1158" s="233">
        <v>-47479.14</v>
      </c>
      <c r="H1158" s="233">
        <v>-32308.77</v>
      </c>
      <c r="I1158" s="233">
        <v>-20186.22</v>
      </c>
      <c r="J1158" s="233">
        <v>-8166.45</v>
      </c>
      <c r="K1158" s="233">
        <v>-13692.07</v>
      </c>
      <c r="L1158" s="233">
        <v>-12403.53</v>
      </c>
      <c r="M1158" s="233">
        <v>-12882.18</v>
      </c>
      <c r="N1158" s="233">
        <v>-22721.46</v>
      </c>
      <c r="O1158" s="233">
        <v>-33364.1</v>
      </c>
      <c r="P1158" s="233">
        <v>-48047.14</v>
      </c>
      <c r="Q1158" s="234">
        <v>-54301.919999999998</v>
      </c>
      <c r="R1158" s="234">
        <v>-43912.07</v>
      </c>
      <c r="S1158" s="234">
        <v>-41406.32</v>
      </c>
      <c r="T1158" s="238">
        <v>-30651.55</v>
      </c>
      <c r="U1158" s="238">
        <v>-51510.09</v>
      </c>
      <c r="V1158" s="238">
        <v>-8031.35</v>
      </c>
      <c r="W1158" s="234">
        <v>-13936.54</v>
      </c>
      <c r="X1158" s="234">
        <v>-12126.93</v>
      </c>
      <c r="Y1158" s="234">
        <v>-12462.4</v>
      </c>
      <c r="Z1158" s="234"/>
      <c r="AA1158" s="234"/>
      <c r="AB1158" s="234"/>
      <c r="AC1158" s="231">
        <v>-12462.4</v>
      </c>
    </row>
    <row r="1159" spans="1:29" ht="15.75" thickBot="1" x14ac:dyDescent="0.3">
      <c r="A1159" s="220" t="str">
        <f t="shared" si="17"/>
        <v>236105</v>
      </c>
      <c r="B1159" s="239" t="s">
        <v>2248</v>
      </c>
      <c r="C1159" s="240" t="s">
        <v>2249</v>
      </c>
      <c r="D1159" s="87" t="s">
        <v>4</v>
      </c>
      <c r="E1159" s="233">
        <v>-51182.91</v>
      </c>
      <c r="F1159" s="233">
        <v>-14220.21</v>
      </c>
      <c r="G1159" s="233">
        <v>-20482.43</v>
      </c>
      <c r="H1159" s="233">
        <v>-24160.400000000001</v>
      </c>
      <c r="I1159" s="233">
        <v>-26308.06</v>
      </c>
      <c r="J1159" s="233">
        <v>-26978.69</v>
      </c>
      <c r="K1159" s="233">
        <v>-28570.79</v>
      </c>
      <c r="L1159" s="233">
        <v>-30024.05</v>
      </c>
      <c r="M1159" s="233">
        <v>-31534.39</v>
      </c>
      <c r="N1159" s="233">
        <v>-34182.33</v>
      </c>
      <c r="O1159" s="233">
        <v>-38574.1</v>
      </c>
      <c r="P1159" s="233">
        <v>-45520.53</v>
      </c>
      <c r="Q1159" s="234">
        <v>-53240.78</v>
      </c>
      <c r="R1159" s="234">
        <v>-13755.01</v>
      </c>
      <c r="S1159" s="234">
        <v>-18957.53</v>
      </c>
      <c r="T1159" s="234">
        <v>-23035.65</v>
      </c>
      <c r="U1159" s="234">
        <v>-25327.16</v>
      </c>
      <c r="V1159" s="234">
        <v>-26085.72</v>
      </c>
      <c r="W1159" s="234">
        <v>-27741.67</v>
      </c>
      <c r="X1159" s="234">
        <v>-29135.24</v>
      </c>
      <c r="Y1159" s="234">
        <v>-30546.35</v>
      </c>
      <c r="Z1159" s="234"/>
      <c r="AA1159" s="234"/>
      <c r="AB1159" s="234"/>
      <c r="AC1159" s="231">
        <v>-30546.35</v>
      </c>
    </row>
    <row r="1160" spans="1:29" ht="15.75" thickBot="1" x14ac:dyDescent="0.3">
      <c r="A1160" s="220" t="str">
        <f t="shared" si="17"/>
        <v>236106</v>
      </c>
      <c r="B1160" s="239" t="s">
        <v>2250</v>
      </c>
      <c r="C1160" s="240" t="s">
        <v>2251</v>
      </c>
      <c r="D1160" s="87" t="s">
        <v>4</v>
      </c>
      <c r="E1160" s="237">
        <v>-6897.86</v>
      </c>
      <c r="F1160" s="237">
        <v>-1797.61</v>
      </c>
      <c r="G1160" s="237">
        <v>-2719.14</v>
      </c>
      <c r="H1160" s="237">
        <v>-3339.3</v>
      </c>
      <c r="I1160" s="237">
        <v>-3779.39</v>
      </c>
      <c r="J1160" s="237">
        <v>-3871.15</v>
      </c>
      <c r="K1160" s="237">
        <v>-4072.26</v>
      </c>
      <c r="L1160" s="237">
        <v>-4262.67</v>
      </c>
      <c r="M1160" s="237">
        <v>-4475.2</v>
      </c>
      <c r="N1160" s="237">
        <v>-4708.8599999999997</v>
      </c>
      <c r="O1160" s="237">
        <v>-5178.25</v>
      </c>
      <c r="P1160" s="237">
        <v>-5964.46</v>
      </c>
      <c r="Q1160" s="238">
        <v>-7006.11</v>
      </c>
      <c r="R1160" s="238">
        <v>-1904.51</v>
      </c>
      <c r="S1160" s="238">
        <v>-2690.91</v>
      </c>
      <c r="T1160" s="238">
        <v>-3296.8</v>
      </c>
      <c r="U1160" s="238">
        <v>-3712.82</v>
      </c>
      <c r="V1160" s="238">
        <v>-3857.46</v>
      </c>
      <c r="W1160" s="238">
        <v>-4083.91</v>
      </c>
      <c r="X1160" s="238">
        <v>-4287.16</v>
      </c>
      <c r="Y1160" s="238">
        <v>-4472.75</v>
      </c>
      <c r="Z1160" s="238"/>
      <c r="AA1160" s="238"/>
      <c r="AB1160" s="238"/>
      <c r="AC1160" s="231">
        <v>-4472.75</v>
      </c>
    </row>
    <row r="1161" spans="1:29" ht="15.75" thickBot="1" x14ac:dyDescent="0.3">
      <c r="A1161" s="220" t="str">
        <f t="shared" si="17"/>
        <v>236107</v>
      </c>
      <c r="B1161" s="239" t="s">
        <v>2252</v>
      </c>
      <c r="C1161" s="240" t="s">
        <v>2253</v>
      </c>
      <c r="D1161" s="87" t="s">
        <v>4</v>
      </c>
      <c r="E1161" s="233">
        <v>-5885.46</v>
      </c>
      <c r="F1161" s="233">
        <v>-4612.92</v>
      </c>
      <c r="G1161" s="233">
        <v>-6942.86</v>
      </c>
      <c r="H1161" s="233">
        <v>-8476.2199999999993</v>
      </c>
      <c r="I1161" s="233">
        <v>-2686.56</v>
      </c>
      <c r="J1161" s="233">
        <v>-2985.22</v>
      </c>
      <c r="K1161" s="233">
        <v>-3573.07</v>
      </c>
      <c r="L1161" s="233">
        <v>-1137.97</v>
      </c>
      <c r="M1161" s="233">
        <v>-1655.2</v>
      </c>
      <c r="N1161" s="233">
        <v>-2368.81</v>
      </c>
      <c r="O1161" s="233">
        <v>-2070.4899999999998</v>
      </c>
      <c r="P1161" s="233">
        <v>-4122.25</v>
      </c>
      <c r="Q1161" s="234">
        <v>-6731.38</v>
      </c>
      <c r="R1161" s="234">
        <v>-4862.6400000000003</v>
      </c>
      <c r="S1161" s="234">
        <v>-6844.2</v>
      </c>
      <c r="T1161" s="234">
        <v>-8465.44</v>
      </c>
      <c r="U1161" s="234">
        <v>-2775.61</v>
      </c>
      <c r="V1161" s="234">
        <v>-3135.35</v>
      </c>
      <c r="W1161" s="234">
        <v>-3800.12</v>
      </c>
      <c r="X1161" s="234">
        <v>-1279.08</v>
      </c>
      <c r="Y1161" s="234">
        <v>-1825.79</v>
      </c>
      <c r="Z1161" s="234"/>
      <c r="AA1161" s="234"/>
      <c r="AB1161" s="234"/>
      <c r="AC1161" s="231">
        <v>-1825.79</v>
      </c>
    </row>
    <row r="1162" spans="1:29" ht="15.75" thickBot="1" x14ac:dyDescent="0.3">
      <c r="A1162" s="220" t="str">
        <f t="shared" si="17"/>
        <v>236108</v>
      </c>
      <c r="B1162" s="239" t="s">
        <v>2254</v>
      </c>
      <c r="C1162" s="240" t="s">
        <v>2255</v>
      </c>
      <c r="D1162" s="87" t="s">
        <v>4</v>
      </c>
      <c r="E1162" s="237">
        <v>-16236.18</v>
      </c>
      <c r="F1162" s="237">
        <v>-14149.96</v>
      </c>
      <c r="G1162" s="237">
        <v>-13648.49</v>
      </c>
      <c r="H1162" s="237">
        <v>-9045.06</v>
      </c>
      <c r="I1162" s="237">
        <v>-5411.87</v>
      </c>
      <c r="J1162" s="237">
        <v>-1889.15</v>
      </c>
      <c r="K1162" s="237">
        <v>-3488.16</v>
      </c>
      <c r="L1162" s="237">
        <v>-4036.85</v>
      </c>
      <c r="M1162" s="237">
        <v>-3979.9</v>
      </c>
      <c r="N1162" s="237">
        <v>-7609.53</v>
      </c>
      <c r="O1162" s="237">
        <v>-10894.42</v>
      </c>
      <c r="P1162" s="237">
        <v>-15605.99</v>
      </c>
      <c r="Q1162" s="238">
        <v>-16324.75</v>
      </c>
      <c r="R1162" s="238">
        <v>-13327.16</v>
      </c>
      <c r="S1162" s="238">
        <v>-11952.84</v>
      </c>
      <c r="T1162" s="238">
        <v>-8910.73</v>
      </c>
      <c r="U1162" s="238">
        <v>-14429.5</v>
      </c>
      <c r="V1162" s="238">
        <v>-2052.7800000000002</v>
      </c>
      <c r="W1162" s="238">
        <v>-3914.5</v>
      </c>
      <c r="X1162" s="238">
        <v>-3699.19</v>
      </c>
      <c r="Y1162" s="238">
        <v>-4288.03</v>
      </c>
      <c r="Z1162" s="238"/>
      <c r="AA1162" s="238"/>
      <c r="AB1162" s="238"/>
      <c r="AC1162" s="231">
        <v>-4288.03</v>
      </c>
    </row>
    <row r="1163" spans="1:29" ht="15.75" thickBot="1" x14ac:dyDescent="0.3">
      <c r="A1163" s="220" t="str">
        <f t="shared" si="17"/>
        <v>236109</v>
      </c>
      <c r="B1163" s="239" t="s">
        <v>2256</v>
      </c>
      <c r="C1163" s="240" t="s">
        <v>2257</v>
      </c>
      <c r="D1163" s="87" t="s">
        <v>4</v>
      </c>
      <c r="E1163" s="233">
        <v>-79763.92</v>
      </c>
      <c r="F1163" s="233">
        <v>-44736.91</v>
      </c>
      <c r="G1163" s="233">
        <v>-63032.76</v>
      </c>
      <c r="H1163" s="233">
        <v>-75271.22</v>
      </c>
      <c r="I1163" s="233">
        <v>-81828.06</v>
      </c>
      <c r="J1163" s="233">
        <v>-83791.429999999993</v>
      </c>
      <c r="K1163" s="233">
        <v>-88607.5</v>
      </c>
      <c r="L1163" s="233">
        <v>-9196.24</v>
      </c>
      <c r="M1163" s="233">
        <v>-14144.75</v>
      </c>
      <c r="N1163" s="233">
        <v>-24506.1</v>
      </c>
      <c r="O1163" s="233">
        <v>-40119.629999999997</v>
      </c>
      <c r="P1163" s="233">
        <v>-65432.72</v>
      </c>
      <c r="Q1163" s="234">
        <v>-88618.84</v>
      </c>
      <c r="R1163" s="234">
        <v>-43495.06</v>
      </c>
      <c r="S1163" s="234">
        <v>-60212.22</v>
      </c>
      <c r="T1163" s="234">
        <v>-72138.5</v>
      </c>
      <c r="U1163" s="234">
        <v>-79385.77</v>
      </c>
      <c r="V1163" s="234">
        <v>-81416.929999999993</v>
      </c>
      <c r="W1163" s="234">
        <v>-86006.66</v>
      </c>
      <c r="X1163" s="234">
        <v>-9178.81</v>
      </c>
      <c r="Y1163" s="234">
        <v>-13877.16</v>
      </c>
      <c r="Z1163" s="234"/>
      <c r="AA1163" s="234"/>
      <c r="AB1163" s="234"/>
      <c r="AC1163" s="231">
        <v>-13877.16</v>
      </c>
    </row>
    <row r="1164" spans="1:29" ht="15.75" thickBot="1" x14ac:dyDescent="0.3">
      <c r="A1164" s="220" t="str">
        <f t="shared" si="17"/>
        <v>236110</v>
      </c>
      <c r="B1164" s="239" t="s">
        <v>2258</v>
      </c>
      <c r="C1164" s="240" t="s">
        <v>2259</v>
      </c>
      <c r="D1164" s="87" t="s">
        <v>4</v>
      </c>
      <c r="E1164" s="237">
        <v>-8045.81</v>
      </c>
      <c r="F1164" s="237">
        <v>-6035.57</v>
      </c>
      <c r="G1164" s="237">
        <v>-9073.4500000000007</v>
      </c>
      <c r="H1164" s="237">
        <v>-11121.99</v>
      </c>
      <c r="I1164" s="237">
        <v>-3696.31</v>
      </c>
      <c r="J1164" s="237">
        <v>-4047.2</v>
      </c>
      <c r="K1164" s="237">
        <v>-4847.62</v>
      </c>
      <c r="L1164" s="237">
        <v>-1486.56</v>
      </c>
      <c r="M1164" s="237">
        <v>-2221.98</v>
      </c>
      <c r="N1164" s="237">
        <v>-3159.63</v>
      </c>
      <c r="O1164" s="237">
        <v>-2924.39</v>
      </c>
      <c r="P1164" s="237">
        <v>-5638</v>
      </c>
      <c r="Q1164" s="238">
        <v>-8974.15</v>
      </c>
      <c r="R1164" s="238">
        <v>-6261.43</v>
      </c>
      <c r="S1164" s="238">
        <v>-9087.02</v>
      </c>
      <c r="T1164" s="238">
        <v>-11134.15</v>
      </c>
      <c r="U1164" s="238">
        <v>-3443.05</v>
      </c>
      <c r="V1164" s="238">
        <v>-3867.76</v>
      </c>
      <c r="W1164" s="238">
        <v>-4809.1499999999996</v>
      </c>
      <c r="X1164" s="238">
        <v>-1642.81</v>
      </c>
      <c r="Y1164" s="238">
        <v>-2356</v>
      </c>
      <c r="Z1164" s="238"/>
      <c r="AA1164" s="238"/>
      <c r="AB1164" s="238"/>
      <c r="AC1164" s="231">
        <v>-2356</v>
      </c>
    </row>
    <row r="1165" spans="1:29" ht="15.75" thickBot="1" x14ac:dyDescent="0.3">
      <c r="A1165" s="220" t="str">
        <f t="shared" si="17"/>
        <v>236111</v>
      </c>
      <c r="B1165" s="239" t="s">
        <v>2260</v>
      </c>
      <c r="C1165" s="240" t="s">
        <v>2261</v>
      </c>
      <c r="D1165" s="87" t="s">
        <v>4</v>
      </c>
      <c r="E1165" s="233">
        <v>-103103.76</v>
      </c>
      <c r="F1165" s="233">
        <v>-0.01</v>
      </c>
      <c r="G1165" s="233">
        <v>-0.01</v>
      </c>
      <c r="H1165" s="233">
        <v>-0.01</v>
      </c>
      <c r="I1165" s="233">
        <v>-5.0999999999999996</v>
      </c>
      <c r="J1165" s="233">
        <v>-5.0999999999999996</v>
      </c>
      <c r="K1165" s="233">
        <v>-0.01</v>
      </c>
      <c r="L1165" s="233">
        <v>-0.01</v>
      </c>
      <c r="M1165" s="233">
        <v>-0.01</v>
      </c>
      <c r="N1165" s="233">
        <v>-0.01</v>
      </c>
      <c r="O1165" s="233">
        <v>-0.01</v>
      </c>
      <c r="P1165" s="233">
        <v>-0.01</v>
      </c>
      <c r="Q1165" s="234">
        <v>-89382.96</v>
      </c>
      <c r="R1165" s="234">
        <v>-8.1</v>
      </c>
      <c r="S1165" s="234">
        <v>-8.1</v>
      </c>
      <c r="T1165" s="234">
        <v>0</v>
      </c>
      <c r="U1165" s="234">
        <v>0</v>
      </c>
      <c r="V1165" s="234">
        <v>0</v>
      </c>
      <c r="W1165" s="234">
        <v>0</v>
      </c>
      <c r="X1165" s="234">
        <v>0</v>
      </c>
      <c r="Y1165" s="234">
        <v>0</v>
      </c>
      <c r="Z1165" s="234"/>
      <c r="AA1165" s="234"/>
      <c r="AB1165" s="234"/>
      <c r="AC1165" s="231">
        <v>0</v>
      </c>
    </row>
    <row r="1166" spans="1:29" ht="15.75" thickBot="1" x14ac:dyDescent="0.3">
      <c r="A1166" s="220" t="str">
        <f t="shared" si="17"/>
        <v>236112</v>
      </c>
      <c r="B1166" s="239" t="s">
        <v>2262</v>
      </c>
      <c r="C1166" s="240" t="s">
        <v>2263</v>
      </c>
      <c r="D1166" s="87" t="s">
        <v>4</v>
      </c>
      <c r="E1166" s="237">
        <v>-11526.98</v>
      </c>
      <c r="F1166" s="237">
        <v>-21389.17</v>
      </c>
      <c r="G1166" s="237">
        <v>-31824.880000000001</v>
      </c>
      <c r="H1166" s="237">
        <v>-7647.12</v>
      </c>
      <c r="I1166" s="237">
        <v>-13570.21</v>
      </c>
      <c r="J1166" s="237">
        <v>-15227.26</v>
      </c>
      <c r="K1166" s="237">
        <v>-3008.81</v>
      </c>
      <c r="L1166" s="237">
        <v>-5905.26</v>
      </c>
      <c r="M1166" s="237">
        <v>-8904.6</v>
      </c>
      <c r="N1166" s="237">
        <v>-3755.88</v>
      </c>
      <c r="O1166" s="237">
        <v>-10905.26</v>
      </c>
      <c r="P1166" s="237">
        <v>-20256.23</v>
      </c>
      <c r="Q1166" s="238">
        <v>-11289.22</v>
      </c>
      <c r="R1166" s="238">
        <v>-21222.240000000002</v>
      </c>
      <c r="S1166" s="238">
        <v>-31073.439999999999</v>
      </c>
      <c r="T1166" s="238">
        <v>-7389.97</v>
      </c>
      <c r="U1166" s="238">
        <v>-12624.94</v>
      </c>
      <c r="V1166" s="238">
        <v>-14308.4</v>
      </c>
      <c r="W1166" s="238">
        <v>-3541.48</v>
      </c>
      <c r="X1166" s="238">
        <v>-6535.8</v>
      </c>
      <c r="Y1166" s="238">
        <v>-9501.9699999999993</v>
      </c>
      <c r="Z1166" s="238"/>
      <c r="AA1166" s="238"/>
      <c r="AB1166" s="238"/>
      <c r="AC1166" s="231">
        <v>-9501.9699999999993</v>
      </c>
    </row>
    <row r="1167" spans="1:29" ht="15.75" thickBot="1" x14ac:dyDescent="0.3">
      <c r="A1167" s="220" t="str">
        <f t="shared" ref="A1167:A1230" si="18">RIGHT(C1167,6)</f>
        <v>236113</v>
      </c>
      <c r="B1167" s="239" t="s">
        <v>2264</v>
      </c>
      <c r="C1167" s="240" t="s">
        <v>2265</v>
      </c>
      <c r="D1167" s="87" t="s">
        <v>4</v>
      </c>
      <c r="E1167" s="233">
        <v>-50131.83</v>
      </c>
      <c r="F1167" s="233">
        <v>-35913.410000000003</v>
      </c>
      <c r="G1167" s="233">
        <v>-52545.96</v>
      </c>
      <c r="H1167" s="233">
        <v>-62323.69</v>
      </c>
      <c r="I1167" s="233">
        <v>-15602.2</v>
      </c>
      <c r="J1167" s="233">
        <v>-17557.64</v>
      </c>
      <c r="K1167" s="233">
        <v>-21819.72</v>
      </c>
      <c r="L1167" s="233">
        <v>-8158.75</v>
      </c>
      <c r="M1167" s="233">
        <v>-12423.76</v>
      </c>
      <c r="N1167" s="233">
        <v>-19533.009999999998</v>
      </c>
      <c r="O1167" s="233">
        <v>-18476.8</v>
      </c>
      <c r="P1167" s="233">
        <v>-35625.629999999997</v>
      </c>
      <c r="Q1167" s="234">
        <v>-55373.83</v>
      </c>
      <c r="R1167" s="234">
        <v>-34776.629999999997</v>
      </c>
      <c r="S1167" s="234">
        <v>-48364.83</v>
      </c>
      <c r="T1167" s="234">
        <v>-58981.11</v>
      </c>
      <c r="U1167" s="234">
        <v>-17137.490000000002</v>
      </c>
      <c r="V1167" s="234">
        <v>-19302.98</v>
      </c>
      <c r="W1167" s="234">
        <v>-23820.83</v>
      </c>
      <c r="X1167" s="234">
        <v>-8298.8799999999992</v>
      </c>
      <c r="Y1167" s="234">
        <v>-12330.84</v>
      </c>
      <c r="Z1167" s="234"/>
      <c r="AA1167" s="234"/>
      <c r="AB1167" s="234"/>
      <c r="AC1167" s="231">
        <v>-12330.84</v>
      </c>
    </row>
    <row r="1168" spans="1:29" ht="15.75" thickBot="1" x14ac:dyDescent="0.3">
      <c r="A1168" s="220" t="str">
        <f t="shared" si="18"/>
        <v>236114</v>
      </c>
      <c r="B1168" s="239" t="s">
        <v>2266</v>
      </c>
      <c r="C1168" s="240" t="s">
        <v>2267</v>
      </c>
      <c r="D1168" s="87" t="s">
        <v>4</v>
      </c>
      <c r="E1168" s="237">
        <v>-124388.58</v>
      </c>
      <c r="F1168" s="237">
        <v>-69461.600000000006</v>
      </c>
      <c r="G1168" s="237">
        <v>-95455.1</v>
      </c>
      <c r="H1168" s="237">
        <v>-113528.27</v>
      </c>
      <c r="I1168" s="237">
        <v>-124633.16</v>
      </c>
      <c r="J1168" s="237">
        <v>-126736.4</v>
      </c>
      <c r="K1168" s="237">
        <v>-133853.67000000001</v>
      </c>
      <c r="L1168" s="237">
        <v>-17388.2</v>
      </c>
      <c r="M1168" s="237">
        <v>-32897.089999999997</v>
      </c>
      <c r="N1168" s="237">
        <v>-49965.42</v>
      </c>
      <c r="O1168" s="237">
        <v>-75279.08</v>
      </c>
      <c r="P1168" s="237">
        <v>-115216.83</v>
      </c>
      <c r="Q1168" s="238">
        <v>-151621.91</v>
      </c>
      <c r="R1168" s="238">
        <v>-67196.960000000006</v>
      </c>
      <c r="S1168" s="238">
        <v>-94560.24</v>
      </c>
      <c r="T1168" s="238">
        <v>-115112.98</v>
      </c>
      <c r="U1168" s="238">
        <v>-128048.93</v>
      </c>
      <c r="V1168" s="238">
        <v>-130973.95</v>
      </c>
      <c r="W1168" s="238">
        <v>-139348.39000000001</v>
      </c>
      <c r="X1168" s="238">
        <v>-15481.43</v>
      </c>
      <c r="Y1168" s="238">
        <v>-23463.01</v>
      </c>
      <c r="Z1168" s="238"/>
      <c r="AA1168" s="238"/>
      <c r="AB1168" s="238"/>
      <c r="AC1168" s="231">
        <v>-23463.01</v>
      </c>
    </row>
    <row r="1169" spans="1:29" ht="15.75" thickBot="1" x14ac:dyDescent="0.3">
      <c r="A1169" s="220" t="str">
        <f t="shared" si="18"/>
        <v>236115</v>
      </c>
      <c r="B1169" s="239" t="s">
        <v>2268</v>
      </c>
      <c r="C1169" s="240" t="s">
        <v>2269</v>
      </c>
      <c r="D1169" s="87" t="s">
        <v>4</v>
      </c>
      <c r="E1169" s="233">
        <v>-19423.34</v>
      </c>
      <c r="F1169" s="233">
        <v>-38037.919999999998</v>
      </c>
      <c r="G1169" s="233">
        <v>-57369.57</v>
      </c>
      <c r="H1169" s="233">
        <v>-13193.52</v>
      </c>
      <c r="I1169" s="233">
        <v>-22796.97</v>
      </c>
      <c r="J1169" s="233">
        <v>-25378.98</v>
      </c>
      <c r="K1169" s="233">
        <v>-5081.34</v>
      </c>
      <c r="L1169" s="233">
        <v>-9982.33</v>
      </c>
      <c r="M1169" s="233">
        <v>-14575.29</v>
      </c>
      <c r="N1169" s="233">
        <v>-5841.37</v>
      </c>
      <c r="O1169" s="233">
        <v>-16036.95</v>
      </c>
      <c r="P1169" s="233">
        <v>-32596.53</v>
      </c>
      <c r="Q1169" s="234">
        <v>-21088.35</v>
      </c>
      <c r="R1169" s="234">
        <v>-38633.54</v>
      </c>
      <c r="S1169" s="234">
        <v>-54640.71</v>
      </c>
      <c r="T1169" s="234">
        <v>-13262.37</v>
      </c>
      <c r="U1169" s="234">
        <v>-22045.919999999998</v>
      </c>
      <c r="V1169" s="234">
        <v>-25136.07</v>
      </c>
      <c r="W1169" s="234">
        <v>-5227.3999999999996</v>
      </c>
      <c r="X1169" s="234">
        <v>-10101.629999999999</v>
      </c>
      <c r="Y1169" s="234">
        <v>-14455.49</v>
      </c>
      <c r="Z1169" s="234"/>
      <c r="AA1169" s="234"/>
      <c r="AB1169" s="234"/>
      <c r="AC1169" s="231">
        <v>-14455.49</v>
      </c>
    </row>
    <row r="1170" spans="1:29" ht="15.75" thickBot="1" x14ac:dyDescent="0.3">
      <c r="A1170" s="220" t="str">
        <f t="shared" si="18"/>
        <v>236117</v>
      </c>
      <c r="B1170" s="239" t="s">
        <v>2270</v>
      </c>
      <c r="C1170" s="240" t="s">
        <v>2271</v>
      </c>
      <c r="D1170" s="87" t="s">
        <v>4</v>
      </c>
      <c r="E1170" s="237">
        <v>-275150.21000000002</v>
      </c>
      <c r="F1170" s="237">
        <v>-196089.64</v>
      </c>
      <c r="G1170" s="237">
        <v>-286350.34999999998</v>
      </c>
      <c r="H1170" s="237">
        <v>-341747.7</v>
      </c>
      <c r="I1170" s="237">
        <v>-91010.7</v>
      </c>
      <c r="J1170" s="237">
        <v>-100476.26</v>
      </c>
      <c r="K1170" s="237">
        <v>-123825.48</v>
      </c>
      <c r="L1170" s="237">
        <v>-43246.95</v>
      </c>
      <c r="M1170" s="237">
        <v>-65068.25</v>
      </c>
      <c r="N1170" s="237">
        <v>-105144.75</v>
      </c>
      <c r="O1170" s="237">
        <v>-101605.12</v>
      </c>
      <c r="P1170" s="237">
        <v>-194840.97</v>
      </c>
      <c r="Q1170" s="238">
        <v>-303788.81</v>
      </c>
      <c r="R1170" s="238">
        <v>-195923.26</v>
      </c>
      <c r="S1170" s="238">
        <v>-274335.02</v>
      </c>
      <c r="T1170" s="238">
        <v>-332356.74</v>
      </c>
      <c r="U1170" s="238">
        <v>-93350.080000000002</v>
      </c>
      <c r="V1170" s="238">
        <v>-103599.46</v>
      </c>
      <c r="W1170" s="238">
        <v>-125670.65</v>
      </c>
      <c r="X1170" s="238">
        <v>-41194.910000000003</v>
      </c>
      <c r="Y1170" s="238">
        <v>-61032.56</v>
      </c>
      <c r="Z1170" s="238"/>
      <c r="AA1170" s="238"/>
      <c r="AB1170" s="238"/>
      <c r="AC1170" s="231">
        <v>-61032.56</v>
      </c>
    </row>
    <row r="1171" spans="1:29" ht="15.75" thickBot="1" x14ac:dyDescent="0.3">
      <c r="A1171" s="220" t="str">
        <f t="shared" si="18"/>
        <v>236118</v>
      </c>
      <c r="B1171" s="239" t="s">
        <v>2272</v>
      </c>
      <c r="C1171" s="240" t="s">
        <v>2273</v>
      </c>
      <c r="D1171" s="87" t="s">
        <v>4</v>
      </c>
      <c r="E1171" s="233">
        <v>-104368.03</v>
      </c>
      <c r="F1171" s="233">
        <v>-27934.34</v>
      </c>
      <c r="G1171" s="233">
        <v>-41773.08</v>
      </c>
      <c r="H1171" s="233">
        <v>-52621.24</v>
      </c>
      <c r="I1171" s="233">
        <v>-60460.1</v>
      </c>
      <c r="J1171" s="233">
        <v>-64814.14</v>
      </c>
      <c r="K1171" s="233">
        <v>-65963.289999999994</v>
      </c>
      <c r="L1171" s="233">
        <v>-69376.649999999994</v>
      </c>
      <c r="M1171" s="233">
        <v>-72356.52</v>
      </c>
      <c r="N1171" s="233">
        <v>-75854.61</v>
      </c>
      <c r="O1171" s="233">
        <v>-83630.350000000006</v>
      </c>
      <c r="P1171" s="233">
        <v>-94153.45</v>
      </c>
      <c r="Q1171" s="234">
        <v>-109998.48</v>
      </c>
      <c r="R1171" s="234">
        <v>-29482.63</v>
      </c>
      <c r="S1171" s="234">
        <v>-41459.51</v>
      </c>
      <c r="T1171" s="241">
        <v>-52303.13</v>
      </c>
      <c r="U1171" s="241">
        <v>-59751.12</v>
      </c>
      <c r="V1171" s="241">
        <v>-64795.23</v>
      </c>
      <c r="W1171" s="234">
        <v>-66612.070000000007</v>
      </c>
      <c r="X1171" s="234">
        <v>-69948.820000000007</v>
      </c>
      <c r="Y1171" s="234">
        <v>-73035.899999999994</v>
      </c>
      <c r="Z1171" s="234"/>
      <c r="AA1171" s="234"/>
      <c r="AB1171" s="234"/>
      <c r="AC1171" s="231">
        <v>-73035.899999999994</v>
      </c>
    </row>
    <row r="1172" spans="1:29" ht="15.75" thickBot="1" x14ac:dyDescent="0.3">
      <c r="A1172" s="220" t="str">
        <f t="shared" si="18"/>
        <v>236119</v>
      </c>
      <c r="B1172" s="239" t="s">
        <v>2274</v>
      </c>
      <c r="C1172" s="240" t="s">
        <v>2275</v>
      </c>
      <c r="D1172" s="87" t="s">
        <v>4</v>
      </c>
      <c r="E1172" s="237">
        <v>-5488.47</v>
      </c>
      <c r="F1172" s="237">
        <v>-10322.32</v>
      </c>
      <c r="G1172" s="237">
        <v>-14932.88</v>
      </c>
      <c r="H1172" s="237">
        <v>-3308.82</v>
      </c>
      <c r="I1172" s="237">
        <v>-5793.35</v>
      </c>
      <c r="J1172" s="237">
        <v>-6499.87</v>
      </c>
      <c r="K1172" s="237">
        <v>-1488.28</v>
      </c>
      <c r="L1172" s="237">
        <v>-2909.54</v>
      </c>
      <c r="M1172" s="237">
        <v>-4374.16</v>
      </c>
      <c r="N1172" s="237">
        <v>-2601.66</v>
      </c>
      <c r="O1172" s="237">
        <v>-6067.07</v>
      </c>
      <c r="P1172" s="237">
        <v>-11091.55</v>
      </c>
      <c r="Q1172" s="238">
        <v>-5860.82</v>
      </c>
      <c r="R1172" s="238">
        <v>-10628.1</v>
      </c>
      <c r="S1172" s="238">
        <v>-15027.23</v>
      </c>
      <c r="T1172" s="238">
        <v>-3565.31</v>
      </c>
      <c r="U1172" s="238">
        <v>-5955.11</v>
      </c>
      <c r="V1172" s="238">
        <v>-6580.74</v>
      </c>
      <c r="W1172" s="238">
        <v>-1652.48</v>
      </c>
      <c r="X1172" s="238">
        <v>-2999.32</v>
      </c>
      <c r="Y1172" s="238">
        <v>-4439.2299999999996</v>
      </c>
      <c r="Z1172" s="238"/>
      <c r="AA1172" s="238"/>
      <c r="AB1172" s="238"/>
      <c r="AC1172" s="231">
        <v>-4439.2299999999996</v>
      </c>
    </row>
    <row r="1173" spans="1:29" ht="15.75" thickBot="1" x14ac:dyDescent="0.3">
      <c r="A1173" s="220" t="str">
        <f t="shared" si="18"/>
        <v>236120</v>
      </c>
      <c r="B1173" s="239" t="s">
        <v>2276</v>
      </c>
      <c r="C1173" s="240" t="s">
        <v>2277</v>
      </c>
      <c r="D1173" s="87" t="s">
        <v>4</v>
      </c>
      <c r="E1173" s="237">
        <v>-43868.42</v>
      </c>
      <c r="F1173" s="237">
        <v>-11757.84</v>
      </c>
      <c r="G1173" s="237">
        <v>-17363.080000000002</v>
      </c>
      <c r="H1173" s="237">
        <v>-20951.810000000001</v>
      </c>
      <c r="I1173" s="237">
        <v>-23571.72</v>
      </c>
      <c r="J1173" s="237">
        <v>-24330.15</v>
      </c>
      <c r="K1173" s="237">
        <v>-25747.99</v>
      </c>
      <c r="L1173" s="237">
        <v>-27107.87</v>
      </c>
      <c r="M1173" s="237">
        <v>-28436.28</v>
      </c>
      <c r="N1173" s="237">
        <v>-30720.87</v>
      </c>
      <c r="O1173" s="237">
        <v>-34409.300000000003</v>
      </c>
      <c r="P1173" s="237">
        <v>-40043.01</v>
      </c>
      <c r="Q1173" s="238">
        <v>-46850.86</v>
      </c>
      <c r="R1173" s="238">
        <v>-12226.09</v>
      </c>
      <c r="S1173" s="238">
        <v>-17057.34</v>
      </c>
      <c r="T1173" s="241">
        <v>-21174</v>
      </c>
      <c r="U1173" s="241">
        <v>-23755.22</v>
      </c>
      <c r="V1173" s="241">
        <v>-24717.03</v>
      </c>
      <c r="W1173" s="238">
        <v>-26364.67</v>
      </c>
      <c r="X1173" s="238">
        <v>-27703.33</v>
      </c>
      <c r="Y1173" s="238">
        <v>-29178.46</v>
      </c>
      <c r="Z1173" s="238"/>
      <c r="AA1173" s="238"/>
      <c r="AB1173" s="238"/>
      <c r="AC1173" s="231">
        <v>-29178.46</v>
      </c>
    </row>
    <row r="1174" spans="1:29" ht="15.75" thickBot="1" x14ac:dyDescent="0.3">
      <c r="A1174" s="220" t="str">
        <f t="shared" si="18"/>
        <v>236121</v>
      </c>
      <c r="B1174" s="239" t="s">
        <v>2278</v>
      </c>
      <c r="C1174" s="240" t="s">
        <v>2279</v>
      </c>
      <c r="D1174" s="87" t="s">
        <v>4</v>
      </c>
      <c r="E1174" s="233">
        <v>-314205.03999999998</v>
      </c>
      <c r="F1174" s="233">
        <v>-84169.44</v>
      </c>
      <c r="G1174" s="233">
        <v>-126627.41</v>
      </c>
      <c r="H1174" s="233">
        <v>-152829.89000000001</v>
      </c>
      <c r="I1174" s="233">
        <v>-170302.52</v>
      </c>
      <c r="J1174" s="233">
        <v>-176552.2</v>
      </c>
      <c r="K1174" s="233">
        <v>-186697.93</v>
      </c>
      <c r="L1174" s="233">
        <v>-196572.28</v>
      </c>
      <c r="M1174" s="233">
        <v>-206589.56</v>
      </c>
      <c r="N1174" s="233">
        <v>-222328.81</v>
      </c>
      <c r="O1174" s="233">
        <v>-248814.36</v>
      </c>
      <c r="P1174" s="233">
        <v>-287709.78999999998</v>
      </c>
      <c r="Q1174" s="234">
        <v>-333569.27</v>
      </c>
      <c r="R1174" s="234">
        <v>-84502.43</v>
      </c>
      <c r="S1174" s="234">
        <v>-119087.67999999999</v>
      </c>
      <c r="T1174" s="238">
        <v>-148396.5</v>
      </c>
      <c r="U1174" s="238">
        <v>-166980.70000000001</v>
      </c>
      <c r="V1174" s="238">
        <v>-174235.27</v>
      </c>
      <c r="W1174" s="234">
        <v>-69003.86</v>
      </c>
      <c r="X1174" s="234">
        <v>-24177.94</v>
      </c>
      <c r="Y1174" s="234">
        <v>-34440.57</v>
      </c>
      <c r="Z1174" s="234"/>
      <c r="AA1174" s="234"/>
      <c r="AB1174" s="234"/>
      <c r="AC1174" s="231">
        <v>-34440.57</v>
      </c>
    </row>
    <row r="1175" spans="1:29" ht="15.75" thickBot="1" x14ac:dyDescent="0.3">
      <c r="A1175" s="220" t="str">
        <f t="shared" si="18"/>
        <v>236122</v>
      </c>
      <c r="B1175" s="239" t="s">
        <v>2280</v>
      </c>
      <c r="C1175" s="240" t="s">
        <v>2281</v>
      </c>
      <c r="D1175" s="87" t="s">
        <v>4</v>
      </c>
      <c r="E1175" s="237">
        <v>-142429.79</v>
      </c>
      <c r="F1175" s="237">
        <v>-115949.38</v>
      </c>
      <c r="G1175" s="237">
        <v>-172651.36</v>
      </c>
      <c r="H1175" s="237">
        <v>-216354.78</v>
      </c>
      <c r="I1175" s="237">
        <v>-72596.009999999995</v>
      </c>
      <c r="J1175" s="237">
        <v>-88190.42</v>
      </c>
      <c r="K1175" s="237">
        <v>-92577.35</v>
      </c>
      <c r="L1175" s="237">
        <v>-16151.17</v>
      </c>
      <c r="M1175" s="237">
        <v>-27186.880000000001</v>
      </c>
      <c r="N1175" s="237">
        <v>-43778.82</v>
      </c>
      <c r="O1175" s="237">
        <v>-48764.54</v>
      </c>
      <c r="P1175" s="237">
        <v>-94494.48</v>
      </c>
      <c r="Q1175" s="238">
        <v>-159775.23000000001</v>
      </c>
      <c r="R1175" s="238">
        <v>-119635.02</v>
      </c>
      <c r="S1175" s="238">
        <v>-171440.25</v>
      </c>
      <c r="T1175" s="234">
        <v>-214895.01</v>
      </c>
      <c r="U1175" s="234">
        <v>-73098.37</v>
      </c>
      <c r="V1175" s="234">
        <v>-89817.31</v>
      </c>
      <c r="W1175" s="238">
        <v>-98927.25</v>
      </c>
      <c r="X1175" s="238">
        <v>-21103.18</v>
      </c>
      <c r="Y1175" s="238">
        <v>-32121.57</v>
      </c>
      <c r="Z1175" s="238"/>
      <c r="AA1175" s="238"/>
      <c r="AB1175" s="238"/>
      <c r="AC1175" s="231">
        <v>-32121.57</v>
      </c>
    </row>
    <row r="1176" spans="1:29" ht="15.75" thickBot="1" x14ac:dyDescent="0.3">
      <c r="A1176" s="220" t="str">
        <f t="shared" si="18"/>
        <v>236123</v>
      </c>
      <c r="B1176" s="239" t="s">
        <v>2282</v>
      </c>
      <c r="C1176" s="240" t="s">
        <v>2283</v>
      </c>
      <c r="D1176" s="87" t="s">
        <v>4</v>
      </c>
      <c r="E1176" s="233">
        <v>-148062.32</v>
      </c>
      <c r="F1176" s="233">
        <v>-39773.51</v>
      </c>
      <c r="G1176" s="233">
        <v>-56376.78</v>
      </c>
      <c r="H1176" s="233">
        <v>-68220.53</v>
      </c>
      <c r="I1176" s="233">
        <v>-75119.7</v>
      </c>
      <c r="J1176" s="233">
        <v>-76971.06</v>
      </c>
      <c r="K1176" s="233">
        <v>-81945.47</v>
      </c>
      <c r="L1176" s="233">
        <v>-86274.85</v>
      </c>
      <c r="M1176" s="233">
        <v>-90978.98</v>
      </c>
      <c r="N1176" s="233">
        <v>-99757.85</v>
      </c>
      <c r="O1176" s="233">
        <v>-113040.33</v>
      </c>
      <c r="P1176" s="233">
        <v>-132637.1</v>
      </c>
      <c r="Q1176" s="234">
        <v>-154810.53</v>
      </c>
      <c r="R1176" s="234">
        <v>-40111.769999999997</v>
      </c>
      <c r="S1176" s="234">
        <v>-55687.5</v>
      </c>
      <c r="T1176" s="238">
        <v>-67833.03</v>
      </c>
      <c r="U1176" s="238">
        <v>-74626.289999999994</v>
      </c>
      <c r="V1176" s="238">
        <v>-76986.11</v>
      </c>
      <c r="W1176" s="234">
        <v>-81936.23</v>
      </c>
      <c r="X1176" s="234">
        <v>-86283.63</v>
      </c>
      <c r="Y1176" s="234">
        <v>-90984.26</v>
      </c>
      <c r="Z1176" s="234"/>
      <c r="AA1176" s="234"/>
      <c r="AB1176" s="234"/>
      <c r="AC1176" s="231">
        <v>-90984.26</v>
      </c>
    </row>
    <row r="1177" spans="1:29" ht="15.75" thickBot="1" x14ac:dyDescent="0.3">
      <c r="A1177" s="220" t="str">
        <f t="shared" si="18"/>
        <v>236124</v>
      </c>
      <c r="B1177" s="239" t="s">
        <v>2284</v>
      </c>
      <c r="C1177" s="240" t="s">
        <v>2285</v>
      </c>
      <c r="D1177" s="87" t="s">
        <v>4</v>
      </c>
      <c r="E1177" s="233">
        <v>-160395.82</v>
      </c>
      <c r="F1177" s="233">
        <v>-43350.63</v>
      </c>
      <c r="G1177" s="233">
        <v>-62107.31</v>
      </c>
      <c r="H1177" s="233">
        <v>-74754.460000000006</v>
      </c>
      <c r="I1177" s="233">
        <v>-82003.820000000007</v>
      </c>
      <c r="J1177" s="233">
        <v>-84550.34</v>
      </c>
      <c r="K1177" s="233">
        <v>-89928.41</v>
      </c>
      <c r="L1177" s="233">
        <v>-94696.48</v>
      </c>
      <c r="M1177" s="233">
        <v>-99975.85</v>
      </c>
      <c r="N1177" s="233">
        <v>-109300.83</v>
      </c>
      <c r="O1177" s="233">
        <v>-124132.86</v>
      </c>
      <c r="P1177" s="233">
        <v>-146863.23000000001</v>
      </c>
      <c r="Q1177" s="234">
        <v>-172477.07</v>
      </c>
      <c r="R1177" s="234">
        <v>-45833.04</v>
      </c>
      <c r="S1177" s="234">
        <v>-63969.41</v>
      </c>
      <c r="T1177" s="234">
        <v>-77390.94</v>
      </c>
      <c r="U1177" s="234">
        <v>-86487.47</v>
      </c>
      <c r="V1177" s="234">
        <v>-89829.01</v>
      </c>
      <c r="W1177" s="234">
        <v>-95765.09</v>
      </c>
      <c r="X1177" s="234">
        <v>-101037.89</v>
      </c>
      <c r="Y1177" s="234">
        <v>-106458.1</v>
      </c>
      <c r="Z1177" s="234"/>
      <c r="AA1177" s="234"/>
      <c r="AB1177" s="234"/>
      <c r="AC1177" s="231">
        <v>-106458.1</v>
      </c>
    </row>
    <row r="1178" spans="1:29" ht="15.75" thickBot="1" x14ac:dyDescent="0.3">
      <c r="A1178" s="220" t="str">
        <f t="shared" si="18"/>
        <v>236125</v>
      </c>
      <c r="B1178" s="239" t="s">
        <v>2286</v>
      </c>
      <c r="C1178" s="240" t="s">
        <v>2287</v>
      </c>
      <c r="D1178" s="87" t="s">
        <v>4</v>
      </c>
      <c r="E1178" s="237">
        <v>-268146.84000000003</v>
      </c>
      <c r="F1178" s="237">
        <v>-210445.52</v>
      </c>
      <c r="G1178" s="237">
        <v>-313588.09000000003</v>
      </c>
      <c r="H1178" s="237">
        <v>-388364.87</v>
      </c>
      <c r="I1178" s="237">
        <v>-128228.23</v>
      </c>
      <c r="J1178" s="237">
        <v>-155591.44</v>
      </c>
      <c r="K1178" s="237">
        <v>-173387.41</v>
      </c>
      <c r="L1178" s="237">
        <v>-47642.67</v>
      </c>
      <c r="M1178" s="237">
        <v>-73185.320000000007</v>
      </c>
      <c r="N1178" s="237">
        <v>-109007.74</v>
      </c>
      <c r="O1178" s="237">
        <v>-96262.02</v>
      </c>
      <c r="P1178" s="237">
        <v>-181284.62</v>
      </c>
      <c r="Q1178" s="238">
        <v>-297140.15999999997</v>
      </c>
      <c r="R1178" s="238">
        <v>-217176.37</v>
      </c>
      <c r="S1178" s="238">
        <v>-311619.31</v>
      </c>
      <c r="T1178" s="238">
        <v>-387269.24</v>
      </c>
      <c r="U1178" s="238">
        <v>-128836.78</v>
      </c>
      <c r="V1178" s="238">
        <v>-158344.37</v>
      </c>
      <c r="W1178" s="238">
        <v>-22290.1</v>
      </c>
      <c r="X1178" s="238">
        <v>-49566.94</v>
      </c>
      <c r="Y1178" s="238">
        <v>-76063.37</v>
      </c>
      <c r="Z1178" s="238"/>
      <c r="AA1178" s="238"/>
      <c r="AB1178" s="238"/>
      <c r="AC1178" s="231">
        <v>-76063.37</v>
      </c>
    </row>
    <row r="1179" spans="1:29" ht="15.75" thickBot="1" x14ac:dyDescent="0.3">
      <c r="A1179" s="220" t="str">
        <f t="shared" si="18"/>
        <v>236128</v>
      </c>
      <c r="B1179" s="239" t="s">
        <v>2288</v>
      </c>
      <c r="C1179" s="240" t="s">
        <v>2289</v>
      </c>
      <c r="D1179" s="87" t="s">
        <v>4</v>
      </c>
      <c r="E1179" s="233">
        <v>-133996.63</v>
      </c>
      <c r="F1179" s="233">
        <v>-33803.97</v>
      </c>
      <c r="G1179" s="233">
        <v>-51514.78</v>
      </c>
      <c r="H1179" s="233">
        <v>-63150.27</v>
      </c>
      <c r="I1179" s="233">
        <v>-72388.05</v>
      </c>
      <c r="J1179" s="233">
        <v>-75036.61</v>
      </c>
      <c r="K1179" s="233">
        <v>-80345.94</v>
      </c>
      <c r="L1179" s="233">
        <v>-86557.47</v>
      </c>
      <c r="M1179" s="233">
        <v>-92254.39</v>
      </c>
      <c r="N1179" s="233">
        <v>-99379.69</v>
      </c>
      <c r="O1179" s="233">
        <v>-111468.5</v>
      </c>
      <c r="P1179" s="233">
        <v>-126518.54</v>
      </c>
      <c r="Q1179" s="234">
        <v>-144532.79</v>
      </c>
      <c r="R1179" s="234">
        <v>-34102.300000000003</v>
      </c>
      <c r="S1179" s="234">
        <v>-48990.18</v>
      </c>
      <c r="T1179" s="234">
        <v>-61601.84</v>
      </c>
      <c r="U1179" s="234">
        <v>-70532.17</v>
      </c>
      <c r="V1179" s="234">
        <v>-72823.11</v>
      </c>
      <c r="W1179" s="234">
        <v>-78277.48</v>
      </c>
      <c r="X1179" s="234">
        <v>-84188.51</v>
      </c>
      <c r="Y1179" s="234">
        <v>-89764.83</v>
      </c>
      <c r="Z1179" s="234"/>
      <c r="AA1179" s="234"/>
      <c r="AB1179" s="234"/>
      <c r="AC1179" s="231">
        <v>-89764.83</v>
      </c>
    </row>
    <row r="1180" spans="1:29" ht="15.75" thickBot="1" x14ac:dyDescent="0.3">
      <c r="A1180" s="220" t="str">
        <f t="shared" si="18"/>
        <v>236129</v>
      </c>
      <c r="B1180" s="239" t="s">
        <v>2290</v>
      </c>
      <c r="C1180" s="240" t="s">
        <v>2291</v>
      </c>
      <c r="D1180" s="87" t="s">
        <v>4</v>
      </c>
      <c r="E1180" s="237">
        <v>-18560.75</v>
      </c>
      <c r="F1180" s="237">
        <v>-15134.29</v>
      </c>
      <c r="G1180" s="237">
        <v>-22842.92</v>
      </c>
      <c r="H1180" s="237">
        <v>-27683.98</v>
      </c>
      <c r="I1180" s="237">
        <v>-8694.68</v>
      </c>
      <c r="J1180" s="237">
        <v>-9766.44</v>
      </c>
      <c r="K1180" s="237">
        <v>-11793.77</v>
      </c>
      <c r="L1180" s="237">
        <v>-3904.31</v>
      </c>
      <c r="M1180" s="237">
        <v>-5807.13</v>
      </c>
      <c r="N1180" s="237">
        <v>-8134.01</v>
      </c>
      <c r="O1180" s="237">
        <v>-6720.86</v>
      </c>
      <c r="P1180" s="237">
        <v>-13349.57</v>
      </c>
      <c r="Q1180" s="238">
        <v>-21667.65</v>
      </c>
      <c r="R1180" s="238">
        <v>-15655.39</v>
      </c>
      <c r="S1180" s="238">
        <v>-22364.52</v>
      </c>
      <c r="T1180" s="238">
        <v>-27906.32</v>
      </c>
      <c r="U1180" s="238">
        <v>-9321.85</v>
      </c>
      <c r="V1180" s="238">
        <v>-10654.84</v>
      </c>
      <c r="W1180" s="238">
        <v>-12806.96</v>
      </c>
      <c r="X1180" s="238">
        <v>-4167.22</v>
      </c>
      <c r="Y1180" s="238">
        <v>-5991.79</v>
      </c>
      <c r="Z1180" s="238"/>
      <c r="AA1180" s="238"/>
      <c r="AB1180" s="238"/>
      <c r="AC1180" s="231">
        <v>-5991.79</v>
      </c>
    </row>
    <row r="1181" spans="1:29" ht="15.75" thickBot="1" x14ac:dyDescent="0.3">
      <c r="A1181" s="220" t="str">
        <f t="shared" si="18"/>
        <v>236130</v>
      </c>
      <c r="B1181" s="239" t="s">
        <v>2292</v>
      </c>
      <c r="C1181" s="240" t="s">
        <v>2293</v>
      </c>
      <c r="D1181" s="87" t="s">
        <v>4</v>
      </c>
      <c r="E1181" s="233">
        <v>-264511.31</v>
      </c>
      <c r="F1181" s="233">
        <v>-189064.48</v>
      </c>
      <c r="G1181" s="233">
        <v>-270837.3</v>
      </c>
      <c r="H1181" s="233">
        <v>-323991.48</v>
      </c>
      <c r="I1181" s="233">
        <v>-83568.320000000007</v>
      </c>
      <c r="J1181" s="233">
        <v>-93940.35</v>
      </c>
      <c r="K1181" s="233">
        <v>-115423.61</v>
      </c>
      <c r="L1181" s="233">
        <v>-40664.47</v>
      </c>
      <c r="M1181" s="233">
        <v>-61771.41</v>
      </c>
      <c r="N1181" s="233">
        <v>-100948.32</v>
      </c>
      <c r="O1181" s="233">
        <v>-99338.89</v>
      </c>
      <c r="P1181" s="233">
        <v>-193350.1</v>
      </c>
      <c r="Q1181" s="234">
        <v>-294301.59000000003</v>
      </c>
      <c r="R1181" s="234">
        <v>-184795.5</v>
      </c>
      <c r="S1181" s="234">
        <v>-256447.37</v>
      </c>
      <c r="T1181" s="234">
        <v>-310912.93</v>
      </c>
      <c r="U1181" s="234">
        <v>-87743.75</v>
      </c>
      <c r="V1181" s="234">
        <v>-99920.82</v>
      </c>
      <c r="W1181" s="234">
        <v>-122469.59</v>
      </c>
      <c r="X1181" s="234">
        <v>-42048.09</v>
      </c>
      <c r="Y1181" s="234">
        <v>-62522.080000000002</v>
      </c>
      <c r="Z1181" s="234"/>
      <c r="AA1181" s="234"/>
      <c r="AB1181" s="234"/>
      <c r="AC1181" s="231">
        <v>-62522.080000000002</v>
      </c>
    </row>
    <row r="1182" spans="1:29" ht="15.75" thickBot="1" x14ac:dyDescent="0.3">
      <c r="A1182" s="220" t="str">
        <f t="shared" si="18"/>
        <v>236131</v>
      </c>
      <c r="B1182" s="239" t="s">
        <v>2294</v>
      </c>
      <c r="C1182" s="240" t="s">
        <v>2295</v>
      </c>
      <c r="D1182" s="87" t="s">
        <v>4</v>
      </c>
      <c r="E1182" s="237">
        <v>-29117.65</v>
      </c>
      <c r="F1182" s="237">
        <v>-20577.57</v>
      </c>
      <c r="G1182" s="237">
        <v>-29010.13</v>
      </c>
      <c r="H1182" s="237">
        <v>-35119.19</v>
      </c>
      <c r="I1182" s="237">
        <v>-8992.9699999999993</v>
      </c>
      <c r="J1182" s="237">
        <v>-9635.99</v>
      </c>
      <c r="K1182" s="237">
        <v>-11679.55</v>
      </c>
      <c r="L1182" s="237">
        <v>-3775.39</v>
      </c>
      <c r="M1182" s="237">
        <v>-5675.26</v>
      </c>
      <c r="N1182" s="237">
        <v>-10123.11</v>
      </c>
      <c r="O1182" s="237">
        <v>-11028.62</v>
      </c>
      <c r="P1182" s="237">
        <v>-21052.61</v>
      </c>
      <c r="Q1182" s="238">
        <v>-32568</v>
      </c>
      <c r="R1182" s="238">
        <v>-20433.2</v>
      </c>
      <c r="S1182" s="238">
        <v>-28593.7</v>
      </c>
      <c r="T1182" s="238">
        <v>-34305.089999999997</v>
      </c>
      <c r="U1182" s="238">
        <v>-8927.59</v>
      </c>
      <c r="V1182" s="238">
        <v>-9984.93</v>
      </c>
      <c r="W1182" s="238">
        <v>-12024.96</v>
      </c>
      <c r="X1182" s="238">
        <v>-3858.59</v>
      </c>
      <c r="Y1182" s="238">
        <v>-5870.42</v>
      </c>
      <c r="Z1182" s="238"/>
      <c r="AA1182" s="238"/>
      <c r="AB1182" s="238"/>
      <c r="AC1182" s="231">
        <v>-5870.42</v>
      </c>
    </row>
    <row r="1183" spans="1:29" ht="15.75" thickBot="1" x14ac:dyDescent="0.3">
      <c r="A1183" s="220" t="str">
        <f t="shared" si="18"/>
        <v>236132</v>
      </c>
      <c r="B1183" s="239" t="s">
        <v>2296</v>
      </c>
      <c r="C1183" s="240" t="s">
        <v>2297</v>
      </c>
      <c r="D1183" s="87" t="s">
        <v>4</v>
      </c>
      <c r="E1183" s="233">
        <v>-38702.699999999997</v>
      </c>
      <c r="F1183" s="233">
        <v>-75545.600000000006</v>
      </c>
      <c r="G1183" s="233">
        <v>-110202.63</v>
      </c>
      <c r="H1183" s="233">
        <v>-21733.4</v>
      </c>
      <c r="I1183" s="233">
        <v>-33755.949999999997</v>
      </c>
      <c r="J1183" s="233">
        <v>-37277.49</v>
      </c>
      <c r="K1183" s="233">
        <v>-9090.98</v>
      </c>
      <c r="L1183" s="233">
        <v>-16993.68</v>
      </c>
      <c r="M1183" s="233">
        <v>-26149.56</v>
      </c>
      <c r="N1183" s="233">
        <v>-17584.330000000002</v>
      </c>
      <c r="O1183" s="233">
        <v>-43142.14</v>
      </c>
      <c r="P1183" s="233">
        <v>-83466.990000000005</v>
      </c>
      <c r="Q1183" s="234">
        <v>-41535.24</v>
      </c>
      <c r="R1183" s="234">
        <v>-75748.95</v>
      </c>
      <c r="S1183" s="234">
        <v>-105169.35</v>
      </c>
      <c r="T1183" s="234">
        <v>-22084.98</v>
      </c>
      <c r="U1183" s="234">
        <v>-35529.08</v>
      </c>
      <c r="V1183" s="234">
        <v>-39925.07</v>
      </c>
      <c r="W1183" s="234">
        <v>-8920.39</v>
      </c>
      <c r="X1183" s="234">
        <v>-17049.900000000001</v>
      </c>
      <c r="Y1183" s="234">
        <v>-26109.94</v>
      </c>
      <c r="Z1183" s="234"/>
      <c r="AA1183" s="234"/>
      <c r="AB1183" s="234"/>
      <c r="AC1183" s="231">
        <v>-26109.94</v>
      </c>
    </row>
    <row r="1184" spans="1:29" ht="15.75" thickBot="1" x14ac:dyDescent="0.3">
      <c r="A1184" s="220" t="str">
        <f t="shared" si="18"/>
        <v>236133</v>
      </c>
      <c r="B1184" s="239" t="s">
        <v>2298</v>
      </c>
      <c r="C1184" s="240" t="s">
        <v>2299</v>
      </c>
      <c r="D1184" s="87" t="s">
        <v>4</v>
      </c>
      <c r="E1184" s="237">
        <v>-10012.469999999999</v>
      </c>
      <c r="F1184" s="237">
        <v>-6937.29</v>
      </c>
      <c r="G1184" s="237">
        <v>-10177.02</v>
      </c>
      <c r="H1184" s="237">
        <v>-12135.92</v>
      </c>
      <c r="I1184" s="237">
        <v>-3210.06</v>
      </c>
      <c r="J1184" s="237">
        <v>-3709.76</v>
      </c>
      <c r="K1184" s="237">
        <v>-4731.96</v>
      </c>
      <c r="L1184" s="237">
        <v>-1961.55</v>
      </c>
      <c r="M1184" s="237">
        <v>-2932.56</v>
      </c>
      <c r="N1184" s="237">
        <v>-4353.66</v>
      </c>
      <c r="O1184" s="237">
        <v>-3668.46</v>
      </c>
      <c r="P1184" s="237">
        <v>-7111.48</v>
      </c>
      <c r="Q1184" s="238">
        <v>-10874.35</v>
      </c>
      <c r="R1184" s="238">
        <v>-6772.6</v>
      </c>
      <c r="S1184" s="238">
        <v>-9466.26</v>
      </c>
      <c r="T1184" s="238">
        <v>-11465.93</v>
      </c>
      <c r="U1184" s="238">
        <v>-3324.54</v>
      </c>
      <c r="V1184" s="238">
        <v>-3840.37</v>
      </c>
      <c r="W1184" s="238">
        <v>-4887.54</v>
      </c>
      <c r="X1184" s="238">
        <v>-1963.05</v>
      </c>
      <c r="Y1184" s="238">
        <v>-2931.73</v>
      </c>
      <c r="Z1184" s="238"/>
      <c r="AA1184" s="238"/>
      <c r="AB1184" s="238"/>
      <c r="AC1184" s="231">
        <v>-2931.73</v>
      </c>
    </row>
    <row r="1185" spans="1:29" ht="15.75" thickBot="1" x14ac:dyDescent="0.3">
      <c r="A1185" s="220" t="str">
        <f t="shared" si="18"/>
        <v>236134</v>
      </c>
      <c r="B1185" s="239" t="s">
        <v>2300</v>
      </c>
      <c r="C1185" s="240" t="s">
        <v>2301</v>
      </c>
      <c r="D1185" s="87" t="s">
        <v>4</v>
      </c>
      <c r="E1185" s="233">
        <v>-322387</v>
      </c>
      <c r="F1185" s="233">
        <v>-232938.31</v>
      </c>
      <c r="G1185" s="233">
        <v>-348899.25</v>
      </c>
      <c r="H1185" s="233">
        <v>-427587.84000000003</v>
      </c>
      <c r="I1185" s="233">
        <v>-136269.17000000001</v>
      </c>
      <c r="J1185" s="233">
        <v>-156340.68</v>
      </c>
      <c r="K1185" s="233">
        <v>-190526.02</v>
      </c>
      <c r="L1185" s="233">
        <v>-66802.17</v>
      </c>
      <c r="M1185" s="233">
        <v>-99512.31</v>
      </c>
      <c r="N1185" s="233">
        <v>-145489.29</v>
      </c>
      <c r="O1185" s="233">
        <v>-124603.49</v>
      </c>
      <c r="P1185" s="233">
        <v>-236505.78</v>
      </c>
      <c r="Q1185" s="234">
        <v>-355455.19</v>
      </c>
      <c r="R1185" s="234">
        <v>-226193.62</v>
      </c>
      <c r="S1185" s="234">
        <v>-326306.59999999998</v>
      </c>
      <c r="T1185" s="234">
        <v>-407854.2</v>
      </c>
      <c r="U1185" s="234">
        <v>-136414.10999999999</v>
      </c>
      <c r="V1185" s="234">
        <v>-157857.88</v>
      </c>
      <c r="W1185" s="234">
        <v>-193269.65</v>
      </c>
      <c r="X1185" s="234">
        <v>-67406.429999999993</v>
      </c>
      <c r="Y1185" s="234">
        <v>-99882.22</v>
      </c>
      <c r="Z1185" s="234"/>
      <c r="AA1185" s="234"/>
      <c r="AB1185" s="234"/>
      <c r="AC1185" s="231">
        <v>-99882.22</v>
      </c>
    </row>
    <row r="1186" spans="1:29" ht="15.75" thickBot="1" x14ac:dyDescent="0.3">
      <c r="A1186" s="220" t="str">
        <f t="shared" si="18"/>
        <v>236135</v>
      </c>
      <c r="B1186" s="239" t="s">
        <v>2302</v>
      </c>
      <c r="C1186" s="240" t="s">
        <v>2303</v>
      </c>
      <c r="D1186" s="87" t="s">
        <v>4</v>
      </c>
      <c r="E1186" s="237">
        <v>-87079.3</v>
      </c>
      <c r="F1186" s="237">
        <v>-55718.26</v>
      </c>
      <c r="G1186" s="237">
        <v>-78105.850000000006</v>
      </c>
      <c r="H1186" s="237">
        <v>-93835.03</v>
      </c>
      <c r="I1186" s="237">
        <v>-27318.21</v>
      </c>
      <c r="J1186" s="237">
        <v>-31768.66</v>
      </c>
      <c r="K1186" s="237">
        <v>-40496.6</v>
      </c>
      <c r="L1186" s="237">
        <v>-16675.939999999999</v>
      </c>
      <c r="M1186" s="237">
        <v>-25291.64</v>
      </c>
      <c r="N1186" s="237">
        <v>-39727.49</v>
      </c>
      <c r="O1186" s="237">
        <v>-36415.97</v>
      </c>
      <c r="P1186" s="237">
        <v>-65741.87</v>
      </c>
      <c r="Q1186" s="238">
        <v>-91805.04</v>
      </c>
      <c r="R1186" s="238">
        <v>-50738.73</v>
      </c>
      <c r="S1186" s="238">
        <v>-71758.429999999993</v>
      </c>
      <c r="T1186" s="238">
        <v>-87010.94</v>
      </c>
      <c r="U1186" s="238">
        <v>-25806.240000000002</v>
      </c>
      <c r="V1186" s="238">
        <v>-29881.19</v>
      </c>
      <c r="W1186" s="238">
        <v>-38158.99</v>
      </c>
      <c r="X1186" s="238">
        <v>-15927.44</v>
      </c>
      <c r="Y1186" s="238">
        <v>-24549.83</v>
      </c>
      <c r="Z1186" s="238"/>
      <c r="AA1186" s="238"/>
      <c r="AB1186" s="238"/>
      <c r="AC1186" s="231">
        <v>-24549.83</v>
      </c>
    </row>
    <row r="1187" spans="1:29" ht="15.75" thickBot="1" x14ac:dyDescent="0.3">
      <c r="A1187" s="220" t="str">
        <f t="shared" si="18"/>
        <v>236136</v>
      </c>
      <c r="B1187" s="239" t="s">
        <v>2304</v>
      </c>
      <c r="C1187" s="240" t="s">
        <v>2305</v>
      </c>
      <c r="D1187" s="87" t="s">
        <v>4</v>
      </c>
      <c r="E1187" s="233">
        <v>-12205.18</v>
      </c>
      <c r="F1187" s="233">
        <v>-23992.91</v>
      </c>
      <c r="G1187" s="233">
        <v>-37172.9</v>
      </c>
      <c r="H1187" s="233">
        <v>-7989.62</v>
      </c>
      <c r="I1187" s="233">
        <v>-12871.69</v>
      </c>
      <c r="J1187" s="233">
        <v>-14352.92</v>
      </c>
      <c r="K1187" s="233">
        <v>-2935.7</v>
      </c>
      <c r="L1187" s="233">
        <v>-5808.18</v>
      </c>
      <c r="M1187" s="233">
        <v>-8638.44</v>
      </c>
      <c r="N1187" s="233">
        <v>-3330.46</v>
      </c>
      <c r="O1187" s="233">
        <v>-9672.7099999999991</v>
      </c>
      <c r="P1187" s="233">
        <v>-20535.07</v>
      </c>
      <c r="Q1187" s="234">
        <v>-13110.97</v>
      </c>
      <c r="R1187" s="234">
        <v>-24369.81</v>
      </c>
      <c r="S1187" s="234">
        <v>-33754.44</v>
      </c>
      <c r="T1187" s="234">
        <v>-7294.68</v>
      </c>
      <c r="U1187" s="234">
        <v>-11892.02</v>
      </c>
      <c r="V1187" s="234">
        <v>-13037.52</v>
      </c>
      <c r="W1187" s="234">
        <v>-2902.05</v>
      </c>
      <c r="X1187" s="234">
        <v>-5787.57</v>
      </c>
      <c r="Y1187" s="234">
        <v>-8420.3799999999992</v>
      </c>
      <c r="Z1187" s="234"/>
      <c r="AA1187" s="234"/>
      <c r="AB1187" s="234"/>
      <c r="AC1187" s="231">
        <v>-8420.3799999999992</v>
      </c>
    </row>
    <row r="1188" spans="1:29" ht="15.75" thickBot="1" x14ac:dyDescent="0.3">
      <c r="A1188" s="220" t="str">
        <f t="shared" si="18"/>
        <v>236137</v>
      </c>
      <c r="B1188" s="239" t="s">
        <v>2306</v>
      </c>
      <c r="C1188" s="240" t="s">
        <v>2307</v>
      </c>
      <c r="D1188" s="87" t="s">
        <v>4</v>
      </c>
      <c r="E1188" s="237">
        <v>-6048.34</v>
      </c>
      <c r="F1188" s="237">
        <v>-4547.88</v>
      </c>
      <c r="G1188" s="237">
        <v>-6997.55</v>
      </c>
      <c r="H1188" s="237">
        <v>-8630.31</v>
      </c>
      <c r="I1188" s="237">
        <v>-2782.83</v>
      </c>
      <c r="J1188" s="237">
        <v>-3178.99</v>
      </c>
      <c r="K1188" s="237">
        <v>-3819.5</v>
      </c>
      <c r="L1188" s="237">
        <v>-1185.52</v>
      </c>
      <c r="M1188" s="237">
        <v>-1763.85</v>
      </c>
      <c r="N1188" s="237">
        <v>-2778.19</v>
      </c>
      <c r="O1188" s="237">
        <v>-2533.4899999999998</v>
      </c>
      <c r="P1188" s="237">
        <v>-4651.51</v>
      </c>
      <c r="Q1188" s="238">
        <v>-7387.02</v>
      </c>
      <c r="R1188" s="238">
        <v>-5220.93</v>
      </c>
      <c r="S1188" s="238">
        <v>-7152.21</v>
      </c>
      <c r="T1188" s="238">
        <v>-8941.9500000000007</v>
      </c>
      <c r="U1188" s="238">
        <v>-2972.38</v>
      </c>
      <c r="V1188" s="238">
        <v>-3416.13</v>
      </c>
      <c r="W1188" s="238">
        <v>-4166.71</v>
      </c>
      <c r="X1188" s="238">
        <v>-1382.31</v>
      </c>
      <c r="Y1188" s="238">
        <v>-2119.83</v>
      </c>
      <c r="Z1188" s="238"/>
      <c r="AA1188" s="238"/>
      <c r="AB1188" s="238"/>
      <c r="AC1188" s="231">
        <v>-2119.83</v>
      </c>
    </row>
    <row r="1189" spans="1:29" ht="15.75" thickBot="1" x14ac:dyDescent="0.3">
      <c r="A1189" s="220" t="str">
        <f t="shared" si="18"/>
        <v>236138</v>
      </c>
      <c r="B1189" s="239" t="s">
        <v>2308</v>
      </c>
      <c r="C1189" s="240" t="s">
        <v>2309</v>
      </c>
      <c r="D1189" s="87" t="s">
        <v>4</v>
      </c>
      <c r="E1189" s="233">
        <v>-21811.08</v>
      </c>
      <c r="F1189" s="233">
        <v>-5975.08</v>
      </c>
      <c r="G1189" s="233">
        <v>-8769.5</v>
      </c>
      <c r="H1189" s="233">
        <v>-10521.57</v>
      </c>
      <c r="I1189" s="233">
        <v>-11722.73</v>
      </c>
      <c r="J1189" s="233">
        <v>-12024.13</v>
      </c>
      <c r="K1189" s="233">
        <v>-12935.27</v>
      </c>
      <c r="L1189" s="233">
        <v>-13769.97</v>
      </c>
      <c r="M1189" s="233">
        <v>-14703.48</v>
      </c>
      <c r="N1189" s="233">
        <v>-16256.95</v>
      </c>
      <c r="O1189" s="233">
        <v>-18498.689999999999</v>
      </c>
      <c r="P1189" s="233">
        <v>-21671.46</v>
      </c>
      <c r="Q1189" s="234">
        <v>-24467.71</v>
      </c>
      <c r="R1189" s="234">
        <v>-5667.11</v>
      </c>
      <c r="S1189" s="234">
        <v>-8068.07</v>
      </c>
      <c r="T1189" s="241">
        <v>-9840.6200000000008</v>
      </c>
      <c r="U1189" s="241">
        <v>-10932.29</v>
      </c>
      <c r="V1189" s="241">
        <v>-11220.32</v>
      </c>
      <c r="W1189" s="234">
        <v>-12127.89</v>
      </c>
      <c r="X1189" s="234">
        <v>-12940.64</v>
      </c>
      <c r="Y1189" s="234">
        <v>-13798.48</v>
      </c>
      <c r="Z1189" s="234"/>
      <c r="AA1189" s="234"/>
      <c r="AB1189" s="234"/>
      <c r="AC1189" s="231">
        <v>-13798.48</v>
      </c>
    </row>
    <row r="1190" spans="1:29" ht="15.75" thickBot="1" x14ac:dyDescent="0.3">
      <c r="A1190" s="220" t="str">
        <f t="shared" si="18"/>
        <v>236139</v>
      </c>
      <c r="B1190" s="239" t="s">
        <v>2310</v>
      </c>
      <c r="C1190" s="240" t="s">
        <v>2311</v>
      </c>
      <c r="D1190" s="87" t="s">
        <v>4</v>
      </c>
      <c r="E1190" s="237">
        <v>-11365.42</v>
      </c>
      <c r="F1190" s="237">
        <v>-21931.119999999999</v>
      </c>
      <c r="G1190" s="237">
        <v>-32534.91</v>
      </c>
      <c r="H1190" s="237">
        <v>-7687.94</v>
      </c>
      <c r="I1190" s="237">
        <v>-13281.43</v>
      </c>
      <c r="J1190" s="237">
        <v>-15213.69</v>
      </c>
      <c r="K1190" s="237">
        <v>-3351.77</v>
      </c>
      <c r="L1190" s="237">
        <v>-6422.94</v>
      </c>
      <c r="M1190" s="237">
        <v>-9584.1299999999992</v>
      </c>
      <c r="N1190" s="237">
        <v>-4919.99</v>
      </c>
      <c r="O1190" s="237">
        <v>-12422.92</v>
      </c>
      <c r="P1190" s="237">
        <v>-23049.53</v>
      </c>
      <c r="Q1190" s="238">
        <v>-12847.37</v>
      </c>
      <c r="R1190" s="238">
        <v>-23376.49</v>
      </c>
      <c r="S1190" s="238">
        <v>-33098.54</v>
      </c>
      <c r="T1190" s="238">
        <v>-7691.31</v>
      </c>
      <c r="U1190" s="238">
        <v>-13062.86</v>
      </c>
      <c r="V1190" s="238">
        <v>-15243.3</v>
      </c>
      <c r="W1190" s="238">
        <v>-3519.6</v>
      </c>
      <c r="X1190" s="238">
        <v>-6398.22</v>
      </c>
      <c r="Y1190" s="238">
        <v>-9483.39</v>
      </c>
      <c r="Z1190" s="238"/>
      <c r="AA1190" s="238"/>
      <c r="AB1190" s="238"/>
      <c r="AC1190" s="231">
        <v>-9483.39</v>
      </c>
    </row>
    <row r="1191" spans="1:29" ht="15.75" thickBot="1" x14ac:dyDescent="0.3">
      <c r="A1191" s="220" t="str">
        <f t="shared" si="18"/>
        <v>236140</v>
      </c>
      <c r="B1191" s="239" t="s">
        <v>2312</v>
      </c>
      <c r="C1191" s="240" t="s">
        <v>2313</v>
      </c>
      <c r="D1191" s="87" t="s">
        <v>4</v>
      </c>
      <c r="E1191" s="237">
        <v>-50713.4</v>
      </c>
      <c r="F1191" s="237">
        <v>-14005.12</v>
      </c>
      <c r="G1191" s="237">
        <v>-20746.52</v>
      </c>
      <c r="H1191" s="237">
        <v>-25390.07</v>
      </c>
      <c r="I1191" s="237">
        <v>-28557.07</v>
      </c>
      <c r="J1191" s="237">
        <v>-29234.61</v>
      </c>
      <c r="K1191" s="237">
        <v>-30941.32</v>
      </c>
      <c r="L1191" s="237">
        <v>-32349.8</v>
      </c>
      <c r="M1191" s="237">
        <v>-33870.410000000003</v>
      </c>
      <c r="N1191" s="237">
        <v>-35977.01</v>
      </c>
      <c r="O1191" s="237">
        <v>-40170.559999999998</v>
      </c>
      <c r="P1191" s="237">
        <v>-46297.1</v>
      </c>
      <c r="Q1191" s="238">
        <v>-53787.55</v>
      </c>
      <c r="R1191" s="238">
        <v>-13954.06</v>
      </c>
      <c r="S1191" s="238">
        <v>-19733.23</v>
      </c>
      <c r="T1191" s="241">
        <v>-24779.53</v>
      </c>
      <c r="U1191" s="241">
        <v>-27758.73</v>
      </c>
      <c r="V1191" s="241">
        <v>-28602.959999999999</v>
      </c>
      <c r="W1191" s="238">
        <v>-30501.13</v>
      </c>
      <c r="X1191" s="238">
        <v>-31941</v>
      </c>
      <c r="Y1191" s="238">
        <v>-33430.53</v>
      </c>
      <c r="Z1191" s="238"/>
      <c r="AA1191" s="238"/>
      <c r="AB1191" s="238"/>
      <c r="AC1191" s="231">
        <v>-33430.53</v>
      </c>
    </row>
    <row r="1192" spans="1:29" ht="15.75" thickBot="1" x14ac:dyDescent="0.3">
      <c r="A1192" s="220" t="str">
        <f t="shared" si="18"/>
        <v>236141</v>
      </c>
      <c r="B1192" s="239" t="s">
        <v>2314</v>
      </c>
      <c r="C1192" s="240" t="s">
        <v>2315</v>
      </c>
      <c r="D1192" s="87" t="s">
        <v>4</v>
      </c>
      <c r="E1192" s="233">
        <v>-210071.59</v>
      </c>
      <c r="F1192" s="233">
        <v>-127668.07</v>
      </c>
      <c r="G1192" s="233">
        <v>-190265.07</v>
      </c>
      <c r="H1192" s="233">
        <v>-226138.31</v>
      </c>
      <c r="I1192" s="233">
        <v>-251270.6</v>
      </c>
      <c r="J1192" s="233">
        <v>-257734.57</v>
      </c>
      <c r="K1192" s="233">
        <v>-271928.19</v>
      </c>
      <c r="L1192" s="233">
        <v>-26449.11</v>
      </c>
      <c r="M1192" s="233">
        <v>-39311.68</v>
      </c>
      <c r="N1192" s="233">
        <v>-62299.67</v>
      </c>
      <c r="O1192" s="233">
        <v>-101850.98</v>
      </c>
      <c r="P1192" s="233">
        <v>-162167.87</v>
      </c>
      <c r="Q1192" s="234">
        <v>-234210.88</v>
      </c>
      <c r="R1192" s="234">
        <v>-129244.81</v>
      </c>
      <c r="S1192" s="234">
        <v>-181001.2</v>
      </c>
      <c r="T1192" s="238">
        <v>-222402.95</v>
      </c>
      <c r="U1192" s="238">
        <v>-247151.68</v>
      </c>
      <c r="V1192" s="238">
        <v>-254357.06</v>
      </c>
      <c r="W1192" s="234">
        <v>-269490.45</v>
      </c>
      <c r="X1192" s="234">
        <v>-27542.9</v>
      </c>
      <c r="Y1192" s="234">
        <v>-39906.9</v>
      </c>
      <c r="Z1192" s="234"/>
      <c r="AA1192" s="234"/>
      <c r="AB1192" s="234"/>
      <c r="AC1192" s="231">
        <v>-39906.9</v>
      </c>
    </row>
    <row r="1193" spans="1:29" ht="15.75" thickBot="1" x14ac:dyDescent="0.3">
      <c r="A1193" s="220" t="str">
        <f t="shared" si="18"/>
        <v>236142</v>
      </c>
      <c r="B1193" s="239" t="s">
        <v>2316</v>
      </c>
      <c r="C1193" s="240" t="s">
        <v>2317</v>
      </c>
      <c r="D1193" s="87" t="s">
        <v>4</v>
      </c>
      <c r="E1193" s="237">
        <v>-6847.64</v>
      </c>
      <c r="F1193" s="237">
        <v>-12591.13</v>
      </c>
      <c r="G1193" s="237">
        <v>-18213.939999999999</v>
      </c>
      <c r="H1193" s="237">
        <v>-4230.79</v>
      </c>
      <c r="I1193" s="237">
        <v>-6564.86</v>
      </c>
      <c r="J1193" s="237">
        <v>-7215.97</v>
      </c>
      <c r="K1193" s="237">
        <v>-1519.96</v>
      </c>
      <c r="L1193" s="237">
        <v>-2832.32</v>
      </c>
      <c r="M1193" s="237">
        <v>-4286.74</v>
      </c>
      <c r="N1193" s="237">
        <v>-3073.24</v>
      </c>
      <c r="O1193" s="237">
        <v>-7479.77</v>
      </c>
      <c r="P1193" s="237">
        <v>-13447.45</v>
      </c>
      <c r="Q1193" s="238">
        <v>-7247.99</v>
      </c>
      <c r="R1193" s="238">
        <v>-12809.42</v>
      </c>
      <c r="S1193" s="238">
        <v>-17857.5</v>
      </c>
      <c r="T1193" s="234">
        <v>-4201.6099999999997</v>
      </c>
      <c r="U1193" s="234">
        <v>-6596.38</v>
      </c>
      <c r="V1193" s="234">
        <v>-7597.7</v>
      </c>
      <c r="W1193" s="238">
        <v>-1575.17</v>
      </c>
      <c r="X1193" s="238">
        <v>-2919.03</v>
      </c>
      <c r="Y1193" s="238">
        <v>-4441.84</v>
      </c>
      <c r="Z1193" s="238"/>
      <c r="AA1193" s="238"/>
      <c r="AB1193" s="238"/>
      <c r="AC1193" s="231">
        <v>-4441.84</v>
      </c>
    </row>
    <row r="1194" spans="1:29" ht="15.75" thickBot="1" x14ac:dyDescent="0.3">
      <c r="A1194" s="220" t="str">
        <f t="shared" si="18"/>
        <v>236145</v>
      </c>
      <c r="B1194" s="239" t="s">
        <v>2318</v>
      </c>
      <c r="C1194" s="240" t="s">
        <v>2319</v>
      </c>
      <c r="D1194" s="87" t="s">
        <v>4</v>
      </c>
      <c r="E1194" s="233">
        <v>-11694.97</v>
      </c>
      <c r="F1194" s="233">
        <v>-22587.58</v>
      </c>
      <c r="G1194" s="233">
        <v>-34198.769999999997</v>
      </c>
      <c r="H1194" s="233">
        <v>-7032.47</v>
      </c>
      <c r="I1194" s="233">
        <v>-11644.17</v>
      </c>
      <c r="J1194" s="233">
        <v>-13072.77</v>
      </c>
      <c r="K1194" s="233">
        <v>-3550.95</v>
      </c>
      <c r="L1194" s="233">
        <v>-6711.11</v>
      </c>
      <c r="M1194" s="233">
        <v>-10225.6</v>
      </c>
      <c r="N1194" s="233">
        <v>-5266.99</v>
      </c>
      <c r="O1194" s="233">
        <v>-13013.95</v>
      </c>
      <c r="P1194" s="233">
        <v>-23757.11</v>
      </c>
      <c r="Q1194" s="234">
        <v>-13107.02</v>
      </c>
      <c r="R1194" s="234">
        <v>-22548.46</v>
      </c>
      <c r="S1194" s="234">
        <v>-31409.53</v>
      </c>
      <c r="T1194" s="238">
        <v>-6243.47</v>
      </c>
      <c r="U1194" s="238">
        <v>-10626.51</v>
      </c>
      <c r="V1194" s="238">
        <v>-12290.03</v>
      </c>
      <c r="W1194" s="234">
        <v>-3502.08</v>
      </c>
      <c r="X1194" s="234">
        <v>-6761.43</v>
      </c>
      <c r="Y1194" s="234">
        <v>-10250.75</v>
      </c>
      <c r="Z1194" s="234"/>
      <c r="AA1194" s="234"/>
      <c r="AB1194" s="234"/>
      <c r="AC1194" s="231">
        <v>-10250.75</v>
      </c>
    </row>
    <row r="1195" spans="1:29" ht="15.75" thickBot="1" x14ac:dyDescent="0.3">
      <c r="A1195" s="220" t="str">
        <f t="shared" si="18"/>
        <v>236146</v>
      </c>
      <c r="B1195" s="239" t="s">
        <v>2320</v>
      </c>
      <c r="C1195" s="240" t="s">
        <v>2321</v>
      </c>
      <c r="D1195" s="87" t="s">
        <v>4</v>
      </c>
      <c r="E1195" s="233">
        <v>-21617.29</v>
      </c>
      <c r="F1195" s="233">
        <v>-14347.62</v>
      </c>
      <c r="G1195" s="233">
        <v>-22268.18</v>
      </c>
      <c r="H1195" s="233">
        <v>-26909.63</v>
      </c>
      <c r="I1195" s="233">
        <v>-8478.64</v>
      </c>
      <c r="J1195" s="233">
        <v>-9599.1200000000008</v>
      </c>
      <c r="K1195" s="233">
        <v>-12006.48</v>
      </c>
      <c r="L1195" s="233">
        <v>-4579.84</v>
      </c>
      <c r="M1195" s="233">
        <v>-6466.63</v>
      </c>
      <c r="N1195" s="233">
        <v>-9561.2000000000007</v>
      </c>
      <c r="O1195" s="233">
        <v>-8130.64</v>
      </c>
      <c r="P1195" s="233">
        <v>-14873.4</v>
      </c>
      <c r="Q1195" s="234">
        <v>-23001.64</v>
      </c>
      <c r="R1195" s="234">
        <v>-15302.64</v>
      </c>
      <c r="S1195" s="234">
        <v>-21149.78</v>
      </c>
      <c r="T1195" s="234">
        <v>-26208.58</v>
      </c>
      <c r="U1195" s="234">
        <v>-7946.29</v>
      </c>
      <c r="V1195" s="234">
        <v>-9252.9599999999991</v>
      </c>
      <c r="W1195" s="234">
        <v>-11614.31</v>
      </c>
      <c r="X1195" s="234">
        <v>-4295.8</v>
      </c>
      <c r="Y1195" s="234">
        <v>-6319.52</v>
      </c>
      <c r="Z1195" s="234"/>
      <c r="AA1195" s="234"/>
      <c r="AB1195" s="234"/>
      <c r="AC1195" s="231">
        <v>-6319.52</v>
      </c>
    </row>
    <row r="1196" spans="1:29" ht="15.75" thickBot="1" x14ac:dyDescent="0.3">
      <c r="A1196" s="220" t="str">
        <f t="shared" si="18"/>
        <v>236147</v>
      </c>
      <c r="B1196" s="239" t="s">
        <v>2322</v>
      </c>
      <c r="C1196" s="240" t="s">
        <v>2323</v>
      </c>
      <c r="D1196" s="87" t="s">
        <v>4</v>
      </c>
      <c r="E1196" s="237">
        <v>-2251.7399999999998</v>
      </c>
      <c r="F1196" s="237">
        <v>-4146.92</v>
      </c>
      <c r="G1196" s="237">
        <v>-6351.1</v>
      </c>
      <c r="H1196" s="237">
        <v>-1248.8900000000001</v>
      </c>
      <c r="I1196" s="237">
        <v>-2213.39</v>
      </c>
      <c r="J1196" s="237">
        <v>-2479.12</v>
      </c>
      <c r="K1196" s="237">
        <v>-487.41</v>
      </c>
      <c r="L1196" s="237">
        <v>-925.11</v>
      </c>
      <c r="M1196" s="237">
        <v>-1392.3</v>
      </c>
      <c r="N1196" s="237">
        <v>-739.95</v>
      </c>
      <c r="O1196" s="237">
        <v>-2074.81</v>
      </c>
      <c r="P1196" s="237">
        <v>-4003.15</v>
      </c>
      <c r="Q1196" s="238">
        <v>-2255.6999999999998</v>
      </c>
      <c r="R1196" s="238">
        <v>-4388.4799999999996</v>
      </c>
      <c r="S1196" s="238">
        <v>-6178.96</v>
      </c>
      <c r="T1196" s="238">
        <v>-1446.02</v>
      </c>
      <c r="U1196" s="238">
        <v>-2416.4</v>
      </c>
      <c r="V1196" s="238">
        <v>-2745.9</v>
      </c>
      <c r="W1196" s="238">
        <v>-570.30999999999995</v>
      </c>
      <c r="X1196" s="238">
        <v>-1041.3</v>
      </c>
      <c r="Y1196" s="238">
        <v>-1544.81</v>
      </c>
      <c r="Z1196" s="238"/>
      <c r="AA1196" s="238"/>
      <c r="AB1196" s="238"/>
      <c r="AC1196" s="231">
        <v>-1544.81</v>
      </c>
    </row>
    <row r="1197" spans="1:29" ht="15.75" thickBot="1" x14ac:dyDescent="0.3">
      <c r="A1197" s="220" t="str">
        <f t="shared" si="18"/>
        <v>236148</v>
      </c>
      <c r="B1197" s="239" t="s">
        <v>2324</v>
      </c>
      <c r="C1197" s="240" t="s">
        <v>2325</v>
      </c>
      <c r="D1197" s="87" t="s">
        <v>4</v>
      </c>
      <c r="E1197" s="233">
        <v>-7680.69</v>
      </c>
      <c r="F1197" s="233">
        <v>-2004.01</v>
      </c>
      <c r="G1197" s="233">
        <v>-3097.91</v>
      </c>
      <c r="H1197" s="233">
        <v>-3751.21</v>
      </c>
      <c r="I1197" s="233">
        <v>-4267.18</v>
      </c>
      <c r="J1197" s="233">
        <v>-4392.3500000000004</v>
      </c>
      <c r="K1197" s="233">
        <v>-4630.1899999999996</v>
      </c>
      <c r="L1197" s="233">
        <v>-4827.87</v>
      </c>
      <c r="M1197" s="233">
        <v>-5034.97</v>
      </c>
      <c r="N1197" s="233">
        <v>-5375.46</v>
      </c>
      <c r="O1197" s="233">
        <v>-6062.2</v>
      </c>
      <c r="P1197" s="233">
        <v>-6962.49</v>
      </c>
      <c r="Q1197" s="234">
        <v>-8118.6</v>
      </c>
      <c r="R1197" s="234">
        <v>-2139.31</v>
      </c>
      <c r="S1197" s="234">
        <v>-2927.46</v>
      </c>
      <c r="T1197" s="234">
        <v>-3683.77</v>
      </c>
      <c r="U1197" s="234">
        <v>-4188.1099999999997</v>
      </c>
      <c r="V1197" s="234">
        <v>-4362.1099999999997</v>
      </c>
      <c r="W1197" s="234">
        <v>-4629.72</v>
      </c>
      <c r="X1197" s="234">
        <v>-4833.82</v>
      </c>
      <c r="Y1197" s="234">
        <v>-5000.82</v>
      </c>
      <c r="Z1197" s="234"/>
      <c r="AA1197" s="234"/>
      <c r="AB1197" s="234"/>
      <c r="AC1197" s="231">
        <v>-5000.82</v>
      </c>
    </row>
    <row r="1198" spans="1:29" ht="15.75" thickBot="1" x14ac:dyDescent="0.3">
      <c r="A1198" s="220" t="str">
        <f t="shared" si="18"/>
        <v>236149</v>
      </c>
      <c r="B1198" s="239" t="s">
        <v>2326</v>
      </c>
      <c r="C1198" s="240" t="s">
        <v>2327</v>
      </c>
      <c r="D1198" s="87" t="s">
        <v>4</v>
      </c>
      <c r="E1198" s="237">
        <v>-11056.92</v>
      </c>
      <c r="F1198" s="237">
        <v>-2741.15</v>
      </c>
      <c r="G1198" s="237">
        <v>-4267.91</v>
      </c>
      <c r="H1198" s="237">
        <v>-5212.9399999999996</v>
      </c>
      <c r="I1198" s="237">
        <v>-5937.41</v>
      </c>
      <c r="J1198" s="237">
        <v>-6140.6</v>
      </c>
      <c r="K1198" s="237">
        <v>-6509.33</v>
      </c>
      <c r="L1198" s="237">
        <v>-6808.4</v>
      </c>
      <c r="M1198" s="237">
        <v>-7122.98</v>
      </c>
      <c r="N1198" s="237">
        <v>-7642.39</v>
      </c>
      <c r="O1198" s="237">
        <v>-8624.17</v>
      </c>
      <c r="P1198" s="237">
        <v>-9843.39</v>
      </c>
      <c r="Q1198" s="238">
        <v>-11499.93</v>
      </c>
      <c r="R1198" s="238">
        <v>-3063.76</v>
      </c>
      <c r="S1198" s="238">
        <v>-4201.9799999999996</v>
      </c>
      <c r="T1198" s="238">
        <v>-5254.77</v>
      </c>
      <c r="U1198" s="238">
        <v>-5970.45</v>
      </c>
      <c r="V1198" s="238">
        <v>-6243.17</v>
      </c>
      <c r="W1198" s="238">
        <v>-6629.02</v>
      </c>
      <c r="X1198" s="238">
        <v>-6924.39</v>
      </c>
      <c r="Y1198" s="238">
        <v>-7192.46</v>
      </c>
      <c r="Z1198" s="238"/>
      <c r="AA1198" s="238"/>
      <c r="AB1198" s="238"/>
      <c r="AC1198" s="231">
        <v>-7192.46</v>
      </c>
    </row>
    <row r="1199" spans="1:29" ht="15.75" thickBot="1" x14ac:dyDescent="0.3">
      <c r="A1199" s="220" t="str">
        <f t="shared" si="18"/>
        <v>236152</v>
      </c>
      <c r="B1199" s="239" t="s">
        <v>2328</v>
      </c>
      <c r="C1199" s="240" t="s">
        <v>2329</v>
      </c>
      <c r="D1199" s="87" t="s">
        <v>4</v>
      </c>
      <c r="E1199" s="233">
        <v>-37623.75</v>
      </c>
      <c r="F1199" s="233">
        <v>-10666.07</v>
      </c>
      <c r="G1199" s="233">
        <v>-16032.19</v>
      </c>
      <c r="H1199" s="233">
        <v>-19190.240000000002</v>
      </c>
      <c r="I1199" s="233">
        <v>-21559.27</v>
      </c>
      <c r="J1199" s="233">
        <v>-22211.42</v>
      </c>
      <c r="K1199" s="233">
        <v>-23382.17</v>
      </c>
      <c r="L1199" s="233">
        <v>-24456.799999999999</v>
      </c>
      <c r="M1199" s="233">
        <v>-25634.1</v>
      </c>
      <c r="N1199" s="233">
        <v>-27360.39</v>
      </c>
      <c r="O1199" s="233">
        <v>-30528</v>
      </c>
      <c r="P1199" s="233">
        <v>-35300.01</v>
      </c>
      <c r="Q1199" s="234">
        <v>-40359</v>
      </c>
      <c r="R1199" s="234">
        <v>-9747.6200000000008</v>
      </c>
      <c r="S1199" s="234">
        <v>-13770.57</v>
      </c>
      <c r="T1199" s="234">
        <v>-17011.990000000002</v>
      </c>
      <c r="U1199" s="234">
        <v>-19038.080000000002</v>
      </c>
      <c r="V1199" s="234">
        <v>-19653.830000000002</v>
      </c>
      <c r="W1199" s="234">
        <v>-20963.46</v>
      </c>
      <c r="X1199" s="234">
        <v>-22045.52</v>
      </c>
      <c r="Y1199" s="234">
        <v>-23198.76</v>
      </c>
      <c r="Z1199" s="234"/>
      <c r="AA1199" s="234"/>
      <c r="AB1199" s="234"/>
      <c r="AC1199" s="231">
        <v>-23198.76</v>
      </c>
    </row>
    <row r="1200" spans="1:29" ht="15.75" thickBot="1" x14ac:dyDescent="0.3">
      <c r="A1200" s="220" t="str">
        <f t="shared" si="18"/>
        <v>236153</v>
      </c>
      <c r="B1200" s="239" t="s">
        <v>2330</v>
      </c>
      <c r="C1200" s="240" t="s">
        <v>2331</v>
      </c>
      <c r="D1200" s="87" t="s">
        <v>4</v>
      </c>
      <c r="E1200" s="237">
        <v>-19939.02</v>
      </c>
      <c r="F1200" s="237">
        <v>-15898.68</v>
      </c>
      <c r="G1200" s="237">
        <v>-23650.05</v>
      </c>
      <c r="H1200" s="237">
        <v>-30125.24</v>
      </c>
      <c r="I1200" s="237">
        <v>-10882.57</v>
      </c>
      <c r="J1200" s="237">
        <v>-13772.45</v>
      </c>
      <c r="K1200" s="237">
        <v>-14408.58</v>
      </c>
      <c r="L1200" s="237">
        <v>-2654.99</v>
      </c>
      <c r="M1200" s="237">
        <v>-4453.96</v>
      </c>
      <c r="N1200" s="237">
        <v>-6868.66</v>
      </c>
      <c r="O1200" s="237">
        <v>-6845.19</v>
      </c>
      <c r="P1200" s="237">
        <v>-14263.86</v>
      </c>
      <c r="Q1200" s="238">
        <v>-22336.37</v>
      </c>
      <c r="R1200" s="238">
        <v>-15557.18</v>
      </c>
      <c r="S1200" s="238">
        <v>-23073.79</v>
      </c>
      <c r="T1200" s="238">
        <v>-29658.41</v>
      </c>
      <c r="U1200" s="238">
        <v>-10895.46</v>
      </c>
      <c r="V1200" s="238">
        <v>-13872.97</v>
      </c>
      <c r="W1200" s="238">
        <v>-14765.08</v>
      </c>
      <c r="X1200" s="238">
        <v>-3003.6</v>
      </c>
      <c r="Y1200" s="238">
        <v>-4843.18</v>
      </c>
      <c r="Z1200" s="238"/>
      <c r="AA1200" s="238"/>
      <c r="AB1200" s="238"/>
      <c r="AC1200" s="231">
        <v>-4843.18</v>
      </c>
    </row>
    <row r="1201" spans="1:29" ht="15.75" thickBot="1" x14ac:dyDescent="0.3">
      <c r="A1201" s="220" t="str">
        <f t="shared" si="18"/>
        <v>236154</v>
      </c>
      <c r="B1201" s="239" t="s">
        <v>2332</v>
      </c>
      <c r="C1201" s="240" t="s">
        <v>2333</v>
      </c>
      <c r="D1201" s="87" t="s">
        <v>4</v>
      </c>
      <c r="E1201" s="233">
        <v>-26858.19</v>
      </c>
      <c r="F1201" s="233">
        <v>-7095.35</v>
      </c>
      <c r="G1201" s="233">
        <v>-10652.07</v>
      </c>
      <c r="H1201" s="233">
        <v>-13241.53</v>
      </c>
      <c r="I1201" s="233">
        <v>-15123.41</v>
      </c>
      <c r="J1201" s="233">
        <v>-16337.97</v>
      </c>
      <c r="K1201" s="233">
        <v>-16624.150000000001</v>
      </c>
      <c r="L1201" s="233">
        <v>-17536.55</v>
      </c>
      <c r="M1201" s="233">
        <v>-18335.810000000001</v>
      </c>
      <c r="N1201" s="233">
        <v>-19418.82</v>
      </c>
      <c r="O1201" s="233">
        <v>-21371.71</v>
      </c>
      <c r="P1201" s="233">
        <v>-24599.03</v>
      </c>
      <c r="Q1201" s="234">
        <v>-28069.54</v>
      </c>
      <c r="R1201" s="234">
        <v>-6789.87</v>
      </c>
      <c r="S1201" s="234">
        <v>-10137.49</v>
      </c>
      <c r="T1201" s="234">
        <v>-12709.25</v>
      </c>
      <c r="U1201" s="234">
        <v>-14533.01</v>
      </c>
      <c r="V1201" s="234">
        <v>-15795.92</v>
      </c>
      <c r="W1201" s="234">
        <v>-16254.39</v>
      </c>
      <c r="X1201" s="234">
        <v>-17145.009999999998</v>
      </c>
      <c r="Y1201" s="234">
        <v>-17971.91</v>
      </c>
      <c r="Z1201" s="234"/>
      <c r="AA1201" s="234"/>
      <c r="AB1201" s="234"/>
      <c r="AC1201" s="231">
        <v>-17971.91</v>
      </c>
    </row>
    <row r="1202" spans="1:29" ht="15.75" thickBot="1" x14ac:dyDescent="0.3">
      <c r="A1202" s="220" t="str">
        <f t="shared" si="18"/>
        <v>236155</v>
      </c>
      <c r="B1202" s="239" t="s">
        <v>2334</v>
      </c>
      <c r="C1202" s="240" t="s">
        <v>2335</v>
      </c>
      <c r="D1202" s="87" t="s">
        <v>4</v>
      </c>
      <c r="E1202" s="237">
        <v>-15035.9</v>
      </c>
      <c r="F1202" s="237">
        <v>-3957.12</v>
      </c>
      <c r="G1202" s="237">
        <v>-5795.56</v>
      </c>
      <c r="H1202" s="237">
        <v>-7015.76</v>
      </c>
      <c r="I1202" s="237">
        <v>-8000.17</v>
      </c>
      <c r="J1202" s="237">
        <v>-8354.1200000000008</v>
      </c>
      <c r="K1202" s="237">
        <v>-8929.86</v>
      </c>
      <c r="L1202" s="237">
        <v>-9461.11</v>
      </c>
      <c r="M1202" s="237">
        <v>-10024.89</v>
      </c>
      <c r="N1202" s="237">
        <v>-10901.37</v>
      </c>
      <c r="O1202" s="237">
        <v>-12263</v>
      </c>
      <c r="P1202" s="237">
        <v>-14152.68</v>
      </c>
      <c r="Q1202" s="238">
        <v>-16476.34</v>
      </c>
      <c r="R1202" s="238">
        <v>-4220.54</v>
      </c>
      <c r="S1202" s="238">
        <v>-5941.69</v>
      </c>
      <c r="T1202" s="238">
        <v>-7298.3</v>
      </c>
      <c r="U1202" s="238">
        <v>-8309.83</v>
      </c>
      <c r="V1202" s="238">
        <v>-8744.09</v>
      </c>
      <c r="W1202" s="238">
        <v>-9393.85</v>
      </c>
      <c r="X1202" s="238">
        <v>-9910.99</v>
      </c>
      <c r="Y1202" s="238">
        <v>-10429.299999999999</v>
      </c>
      <c r="Z1202" s="238"/>
      <c r="AA1202" s="238"/>
      <c r="AB1202" s="238"/>
      <c r="AC1202" s="231">
        <v>-10429.299999999999</v>
      </c>
    </row>
    <row r="1203" spans="1:29" ht="15.75" thickBot="1" x14ac:dyDescent="0.3">
      <c r="A1203" s="220" t="str">
        <f t="shared" si="18"/>
        <v>236156</v>
      </c>
      <c r="B1203" s="239" t="s">
        <v>2336</v>
      </c>
      <c r="C1203" s="240" t="s">
        <v>2337</v>
      </c>
      <c r="D1203" s="87" t="s">
        <v>4</v>
      </c>
      <c r="E1203" s="233">
        <v>-3984.18</v>
      </c>
      <c r="F1203" s="233">
        <v>-3330.27</v>
      </c>
      <c r="G1203" s="233">
        <v>-3578.41</v>
      </c>
      <c r="H1203" s="233">
        <v>-2574.4699999999998</v>
      </c>
      <c r="I1203" s="233">
        <v>-1581.91</v>
      </c>
      <c r="J1203" s="233">
        <v>-713.44</v>
      </c>
      <c r="K1203" s="233">
        <v>-1177.99</v>
      </c>
      <c r="L1203" s="233">
        <v>-954.54</v>
      </c>
      <c r="M1203" s="233">
        <v>-998.33</v>
      </c>
      <c r="N1203" s="233">
        <v>-1664.8</v>
      </c>
      <c r="O1203" s="233">
        <v>-2398.9899999999998</v>
      </c>
      <c r="P1203" s="233">
        <v>-3448.49</v>
      </c>
      <c r="Q1203" s="234">
        <v>-4230.28</v>
      </c>
      <c r="R1203" s="234">
        <v>-3305.8</v>
      </c>
      <c r="S1203" s="234">
        <v>-3232.55</v>
      </c>
      <c r="T1203" s="234">
        <v>-2073.56</v>
      </c>
      <c r="U1203" s="234">
        <v>-3704.3</v>
      </c>
      <c r="V1203" s="234">
        <v>-660.67</v>
      </c>
      <c r="W1203" s="234">
        <v>-1162.69</v>
      </c>
      <c r="X1203" s="234">
        <v>-929.79</v>
      </c>
      <c r="Y1203" s="234">
        <v>-978.62</v>
      </c>
      <c r="Z1203" s="234"/>
      <c r="AA1203" s="234"/>
      <c r="AB1203" s="234"/>
      <c r="AC1203" s="231">
        <v>-978.62</v>
      </c>
    </row>
    <row r="1204" spans="1:29" ht="15.75" thickBot="1" x14ac:dyDescent="0.3">
      <c r="A1204" s="220" t="str">
        <f t="shared" si="18"/>
        <v>236158</v>
      </c>
      <c r="B1204" s="239" t="s">
        <v>2338</v>
      </c>
      <c r="C1204" s="240" t="s">
        <v>2339</v>
      </c>
      <c r="D1204" s="87" t="s">
        <v>4</v>
      </c>
      <c r="E1204" s="237">
        <v>-2685.97</v>
      </c>
      <c r="F1204" s="237">
        <v>-2012.31</v>
      </c>
      <c r="G1204" s="237">
        <v>-3024.35</v>
      </c>
      <c r="H1204" s="237">
        <v>-3683.86</v>
      </c>
      <c r="I1204" s="237">
        <v>-1161.03</v>
      </c>
      <c r="J1204" s="237">
        <v>-1319.87</v>
      </c>
      <c r="K1204" s="237">
        <v>-1610.91</v>
      </c>
      <c r="L1204" s="237">
        <v>-570.38</v>
      </c>
      <c r="M1204" s="237">
        <v>-836.41</v>
      </c>
      <c r="N1204" s="237">
        <v>-1261.8499999999999</v>
      </c>
      <c r="O1204" s="237">
        <v>-1072.97</v>
      </c>
      <c r="P1204" s="237">
        <v>-1707.92</v>
      </c>
      <c r="Q1204" s="238">
        <v>-2722.85</v>
      </c>
      <c r="R1204" s="238">
        <v>-1865.4</v>
      </c>
      <c r="S1204" s="238">
        <v>-2664.64</v>
      </c>
      <c r="T1204" s="238">
        <v>-3325.03</v>
      </c>
      <c r="U1204" s="238">
        <v>-1134.31</v>
      </c>
      <c r="V1204" s="238">
        <v>-1256.01</v>
      </c>
      <c r="W1204" s="238">
        <v>-1551.84</v>
      </c>
      <c r="X1204" s="238">
        <v>-556.44000000000005</v>
      </c>
      <c r="Y1204" s="238">
        <v>-789.76</v>
      </c>
      <c r="Z1204" s="238"/>
      <c r="AA1204" s="238"/>
      <c r="AB1204" s="238"/>
      <c r="AC1204" s="231">
        <v>-789.76</v>
      </c>
    </row>
    <row r="1205" spans="1:29" ht="15.75" thickBot="1" x14ac:dyDescent="0.3">
      <c r="A1205" s="220" t="str">
        <f t="shared" si="18"/>
        <v>236159</v>
      </c>
      <c r="B1205" s="239" t="s">
        <v>2340</v>
      </c>
      <c r="C1205" s="240" t="s">
        <v>2341</v>
      </c>
      <c r="D1205" s="87" t="s">
        <v>4</v>
      </c>
      <c r="E1205" s="233">
        <v>-146198.85</v>
      </c>
      <c r="F1205" s="233">
        <v>-34478.31</v>
      </c>
      <c r="G1205" s="233">
        <v>-49333.32</v>
      </c>
      <c r="H1205" s="233">
        <v>-60582.93</v>
      </c>
      <c r="I1205" s="233">
        <v>-68514.649999999994</v>
      </c>
      <c r="J1205" s="233">
        <v>-71423.61</v>
      </c>
      <c r="K1205" s="233">
        <v>-77375.62</v>
      </c>
      <c r="L1205" s="233">
        <v>-83061.59</v>
      </c>
      <c r="M1205" s="233">
        <v>-89053.93</v>
      </c>
      <c r="N1205" s="233">
        <v>-98617.27</v>
      </c>
      <c r="O1205" s="233">
        <v>-111857.17</v>
      </c>
      <c r="P1205" s="233">
        <v>-131676.99</v>
      </c>
      <c r="Q1205" s="234">
        <v>-148501.35</v>
      </c>
      <c r="R1205" s="234">
        <v>-32081.29</v>
      </c>
      <c r="S1205" s="234">
        <v>-45511.39</v>
      </c>
      <c r="T1205" s="234">
        <v>-55385.21</v>
      </c>
      <c r="U1205" s="234">
        <v>-63227.87</v>
      </c>
      <c r="V1205" s="234">
        <v>-65567.62</v>
      </c>
      <c r="W1205" s="234">
        <v>-71591.06</v>
      </c>
      <c r="X1205" s="234">
        <v>-77004.03</v>
      </c>
      <c r="Y1205" s="234">
        <v>-83031.83</v>
      </c>
      <c r="Z1205" s="234"/>
      <c r="AA1205" s="234"/>
      <c r="AB1205" s="234"/>
      <c r="AC1205" s="231">
        <v>-83031.83</v>
      </c>
    </row>
    <row r="1206" spans="1:29" ht="15.75" thickBot="1" x14ac:dyDescent="0.3">
      <c r="A1206" s="220" t="str">
        <f t="shared" si="18"/>
        <v>236160</v>
      </c>
      <c r="B1206" s="239" t="s">
        <v>2342</v>
      </c>
      <c r="C1206" s="240" t="s">
        <v>2343</v>
      </c>
      <c r="D1206" s="87" t="s">
        <v>4</v>
      </c>
      <c r="E1206" s="237">
        <v>-6894.74</v>
      </c>
      <c r="F1206" s="237">
        <v>-1821.09</v>
      </c>
      <c r="G1206" s="237">
        <v>-2543.65</v>
      </c>
      <c r="H1206" s="237">
        <v>-3056.08</v>
      </c>
      <c r="I1206" s="237">
        <v>-3325.97</v>
      </c>
      <c r="J1206" s="237">
        <v>-3389.78</v>
      </c>
      <c r="K1206" s="237">
        <v>-3578.12</v>
      </c>
      <c r="L1206" s="237">
        <v>-3758.83</v>
      </c>
      <c r="M1206" s="237">
        <v>-3948.92</v>
      </c>
      <c r="N1206" s="237">
        <v>-4360.63</v>
      </c>
      <c r="O1206" s="237">
        <v>-4999.2700000000004</v>
      </c>
      <c r="P1206" s="237">
        <v>-5991.04</v>
      </c>
      <c r="Q1206" s="238">
        <v>-6907.46</v>
      </c>
      <c r="R1206" s="238">
        <v>-1686.25</v>
      </c>
      <c r="S1206" s="238">
        <v>-2395.9299999999998</v>
      </c>
      <c r="T1206" s="238">
        <v>-2904.4</v>
      </c>
      <c r="U1206" s="238">
        <v>-3228.63</v>
      </c>
      <c r="V1206" s="238">
        <v>-3308.27</v>
      </c>
      <c r="W1206" s="238">
        <v>-3503.21</v>
      </c>
      <c r="X1206" s="238">
        <v>-3691.5</v>
      </c>
      <c r="Y1206" s="238">
        <v>-3878.3</v>
      </c>
      <c r="Z1206" s="238"/>
      <c r="AA1206" s="238"/>
      <c r="AB1206" s="238"/>
      <c r="AC1206" s="231">
        <v>-3878.3</v>
      </c>
    </row>
    <row r="1207" spans="1:29" ht="15.75" thickBot="1" x14ac:dyDescent="0.3">
      <c r="A1207" s="220" t="str">
        <f t="shared" si="18"/>
        <v>236161</v>
      </c>
      <c r="B1207" s="239" t="s">
        <v>2344</v>
      </c>
      <c r="C1207" s="240" t="s">
        <v>2345</v>
      </c>
      <c r="D1207" s="87" t="s">
        <v>4</v>
      </c>
      <c r="E1207" s="233">
        <v>-5419.71</v>
      </c>
      <c r="F1207" s="233">
        <v>-1444.1</v>
      </c>
      <c r="G1207" s="233">
        <v>-2196.1799999999998</v>
      </c>
      <c r="H1207" s="233">
        <v>-2613.5300000000002</v>
      </c>
      <c r="I1207" s="233">
        <v>-2932.44</v>
      </c>
      <c r="J1207" s="233">
        <v>-3010.34</v>
      </c>
      <c r="K1207" s="233">
        <v>-3150.31</v>
      </c>
      <c r="L1207" s="233">
        <v>-3280.78</v>
      </c>
      <c r="M1207" s="233">
        <v>-3405.73</v>
      </c>
      <c r="N1207" s="233">
        <v>-3633.29</v>
      </c>
      <c r="O1207" s="233">
        <v>-4095.39</v>
      </c>
      <c r="P1207" s="233">
        <v>-4817.26</v>
      </c>
      <c r="Q1207" s="234">
        <v>-5594.87</v>
      </c>
      <c r="R1207" s="234">
        <v>-1450.13</v>
      </c>
      <c r="S1207" s="234">
        <v>-2079.48</v>
      </c>
      <c r="T1207" s="241">
        <v>-2584.11</v>
      </c>
      <c r="U1207" s="241">
        <v>-2883.56</v>
      </c>
      <c r="V1207" s="241">
        <v>-2978.61</v>
      </c>
      <c r="W1207" s="234">
        <v>-3136.35</v>
      </c>
      <c r="X1207" s="234">
        <v>-3267.47</v>
      </c>
      <c r="Y1207" s="234">
        <v>-3393.89</v>
      </c>
      <c r="Z1207" s="234"/>
      <c r="AA1207" s="234"/>
      <c r="AB1207" s="234"/>
      <c r="AC1207" s="231">
        <v>-3393.89</v>
      </c>
    </row>
    <row r="1208" spans="1:29" ht="15.75" thickBot="1" x14ac:dyDescent="0.3">
      <c r="A1208" s="220" t="str">
        <f t="shared" si="18"/>
        <v>236162</v>
      </c>
      <c r="B1208" s="239" t="s">
        <v>2346</v>
      </c>
      <c r="C1208" s="240" t="s">
        <v>2347</v>
      </c>
      <c r="D1208" s="87" t="s">
        <v>4</v>
      </c>
      <c r="E1208" s="237">
        <v>-25342.880000000001</v>
      </c>
      <c r="F1208" s="237">
        <v>-5815.15</v>
      </c>
      <c r="G1208" s="237">
        <v>-8760.15</v>
      </c>
      <c r="H1208" s="237">
        <v>-10704.04</v>
      </c>
      <c r="I1208" s="237">
        <v>-12303.39</v>
      </c>
      <c r="J1208" s="237">
        <v>-12845.56</v>
      </c>
      <c r="K1208" s="237">
        <v>-13929.88</v>
      </c>
      <c r="L1208" s="237">
        <v>-15148.4</v>
      </c>
      <c r="M1208" s="237">
        <v>-16284.24</v>
      </c>
      <c r="N1208" s="237">
        <v>-17681.52</v>
      </c>
      <c r="O1208" s="237">
        <v>-19752.73</v>
      </c>
      <c r="P1208" s="237">
        <v>-22731.07</v>
      </c>
      <c r="Q1208" s="238">
        <v>-25741.48</v>
      </c>
      <c r="R1208" s="238">
        <v>-6028.55</v>
      </c>
      <c r="S1208" s="238">
        <v>-8697.2099999999991</v>
      </c>
      <c r="T1208" s="238">
        <v>-10953.82</v>
      </c>
      <c r="U1208" s="238">
        <v>-12580.52</v>
      </c>
      <c r="V1208" s="238">
        <v>-13215.26</v>
      </c>
      <c r="W1208" s="238">
        <v>-14433.15</v>
      </c>
      <c r="X1208" s="238">
        <v>-15600.23</v>
      </c>
      <c r="Y1208" s="238">
        <v>-16848.64</v>
      </c>
      <c r="Z1208" s="238"/>
      <c r="AA1208" s="238"/>
      <c r="AB1208" s="238"/>
      <c r="AC1208" s="231">
        <v>-16848.64</v>
      </c>
    </row>
    <row r="1209" spans="1:29" ht="15.75" thickBot="1" x14ac:dyDescent="0.3">
      <c r="A1209" s="220" t="str">
        <f t="shared" si="18"/>
        <v>236163</v>
      </c>
      <c r="B1209" s="239" t="s">
        <v>2348</v>
      </c>
      <c r="C1209" s="240" t="s">
        <v>2349</v>
      </c>
      <c r="D1209" s="87" t="s">
        <v>4</v>
      </c>
      <c r="E1209" s="237">
        <v>-10217.120000000001</v>
      </c>
      <c r="F1209" s="237">
        <v>-2683.63</v>
      </c>
      <c r="G1209" s="237">
        <v>-4003.78</v>
      </c>
      <c r="H1209" s="237">
        <v>-4853.5600000000004</v>
      </c>
      <c r="I1209" s="237">
        <v>-5461.92</v>
      </c>
      <c r="J1209" s="237">
        <v>-5638.86</v>
      </c>
      <c r="K1209" s="237">
        <v>-5900.99</v>
      </c>
      <c r="L1209" s="237">
        <v>-6170.18</v>
      </c>
      <c r="M1209" s="237">
        <v>-6437.57</v>
      </c>
      <c r="N1209" s="237">
        <v>-6913.29</v>
      </c>
      <c r="O1209" s="237">
        <v>-7821.71</v>
      </c>
      <c r="P1209" s="237">
        <v>-9270.66</v>
      </c>
      <c r="Q1209" s="238">
        <v>-10789.05</v>
      </c>
      <c r="R1209" s="238">
        <v>-2802.26</v>
      </c>
      <c r="S1209" s="238">
        <v>-4007.4</v>
      </c>
      <c r="T1209" s="241">
        <v>-4974.9399999999996</v>
      </c>
      <c r="U1209" s="241">
        <v>-5611.9</v>
      </c>
      <c r="V1209" s="241">
        <v>-5849.44</v>
      </c>
      <c r="W1209" s="238">
        <v>-6192.1</v>
      </c>
      <c r="X1209" s="238">
        <v>-6467.58</v>
      </c>
      <c r="Y1209" s="238">
        <v>-6740.1</v>
      </c>
      <c r="Z1209" s="238"/>
      <c r="AA1209" s="238"/>
      <c r="AB1209" s="238"/>
      <c r="AC1209" s="231">
        <v>-6740.1</v>
      </c>
    </row>
    <row r="1210" spans="1:29" ht="15.75" thickBot="1" x14ac:dyDescent="0.3">
      <c r="A1210" s="220" t="str">
        <f t="shared" si="18"/>
        <v>236165</v>
      </c>
      <c r="B1210" s="239" t="s">
        <v>2350</v>
      </c>
      <c r="C1210" s="240" t="s">
        <v>2351</v>
      </c>
      <c r="D1210" s="87" t="s">
        <v>4</v>
      </c>
      <c r="E1210" s="233">
        <v>-11770.11</v>
      </c>
      <c r="F1210" s="233">
        <v>-6898.4</v>
      </c>
      <c r="G1210" s="233">
        <v>-9632.5400000000009</v>
      </c>
      <c r="H1210" s="233">
        <v>-12007.67</v>
      </c>
      <c r="I1210" s="233">
        <v>-4187.78</v>
      </c>
      <c r="J1210" s="233">
        <v>-4773</v>
      </c>
      <c r="K1210" s="233">
        <v>-6214.12</v>
      </c>
      <c r="L1210" s="233">
        <v>-2739.7</v>
      </c>
      <c r="M1210" s="233">
        <v>-4024.54</v>
      </c>
      <c r="N1210" s="233">
        <v>-6040.22</v>
      </c>
      <c r="O1210" s="233">
        <v>-4885.53</v>
      </c>
      <c r="P1210" s="233">
        <v>-8963.5499999999993</v>
      </c>
      <c r="Q1210" s="234">
        <v>-12980.01</v>
      </c>
      <c r="R1210" s="234">
        <v>-7321.6</v>
      </c>
      <c r="S1210" s="234">
        <v>-10407.11</v>
      </c>
      <c r="T1210" s="238">
        <v>-12809.11</v>
      </c>
      <c r="U1210" s="238">
        <v>-4129.07</v>
      </c>
      <c r="V1210" s="238">
        <v>-4585.41</v>
      </c>
      <c r="W1210" s="234">
        <v>-5834.76</v>
      </c>
      <c r="X1210" s="234">
        <v>-2481.73</v>
      </c>
      <c r="Y1210" s="234">
        <v>-3627.32</v>
      </c>
      <c r="Z1210" s="234"/>
      <c r="AA1210" s="234"/>
      <c r="AB1210" s="234"/>
      <c r="AC1210" s="231">
        <v>-3627.32</v>
      </c>
    </row>
    <row r="1211" spans="1:29" ht="15.75" thickBot="1" x14ac:dyDescent="0.3">
      <c r="A1211" s="220" t="str">
        <f t="shared" si="18"/>
        <v>236166</v>
      </c>
      <c r="B1211" s="239" t="s">
        <v>2352</v>
      </c>
      <c r="C1211" s="240" t="s">
        <v>2353</v>
      </c>
      <c r="D1211" s="87" t="s">
        <v>4</v>
      </c>
      <c r="E1211" s="237">
        <v>-110681.38</v>
      </c>
      <c r="F1211" s="237">
        <v>-26504.799999999999</v>
      </c>
      <c r="G1211" s="237">
        <v>-40265.870000000003</v>
      </c>
      <c r="H1211" s="237">
        <v>-49591.1</v>
      </c>
      <c r="I1211" s="237">
        <v>-57020.72</v>
      </c>
      <c r="J1211" s="237">
        <v>-60003.05</v>
      </c>
      <c r="K1211" s="237">
        <v>-64275.55</v>
      </c>
      <c r="L1211" s="237">
        <v>-67916.77</v>
      </c>
      <c r="M1211" s="237">
        <v>-71772.03</v>
      </c>
      <c r="N1211" s="237">
        <v>-76815.509999999995</v>
      </c>
      <c r="O1211" s="237">
        <v>-85211.37</v>
      </c>
      <c r="P1211" s="237">
        <v>-97137.53</v>
      </c>
      <c r="Q1211" s="238">
        <v>-111353.64</v>
      </c>
      <c r="R1211" s="238">
        <v>-27497.08</v>
      </c>
      <c r="S1211" s="238">
        <v>-39308.550000000003</v>
      </c>
      <c r="T1211" s="234">
        <v>-49105.95</v>
      </c>
      <c r="U1211" s="234">
        <v>-55779.53</v>
      </c>
      <c r="V1211" s="234">
        <v>-58213.64</v>
      </c>
      <c r="W1211" s="238">
        <v>-62635.76</v>
      </c>
      <c r="X1211" s="238">
        <v>-66340.08</v>
      </c>
      <c r="Y1211" s="238">
        <v>-70144.7</v>
      </c>
      <c r="Z1211" s="238"/>
      <c r="AA1211" s="238"/>
      <c r="AB1211" s="238"/>
      <c r="AC1211" s="231">
        <v>-70144.7</v>
      </c>
    </row>
    <row r="1212" spans="1:29" ht="15.75" thickBot="1" x14ac:dyDescent="0.3">
      <c r="A1212" s="220" t="str">
        <f t="shared" si="18"/>
        <v>236167</v>
      </c>
      <c r="B1212" s="239" t="s">
        <v>2354</v>
      </c>
      <c r="C1212" s="240" t="s">
        <v>2355</v>
      </c>
      <c r="D1212" s="87" t="s">
        <v>4</v>
      </c>
      <c r="E1212" s="233">
        <v>-5262.54</v>
      </c>
      <c r="F1212" s="233">
        <v>-1238.58</v>
      </c>
      <c r="G1212" s="233">
        <v>-1869.85</v>
      </c>
      <c r="H1212" s="233">
        <v>-2344.6999999999998</v>
      </c>
      <c r="I1212" s="233">
        <v>-2691.43</v>
      </c>
      <c r="J1212" s="233">
        <v>-2788.88</v>
      </c>
      <c r="K1212" s="233">
        <v>-2988.71</v>
      </c>
      <c r="L1212" s="233">
        <v>-3165.3</v>
      </c>
      <c r="M1212" s="233">
        <v>-3383.88</v>
      </c>
      <c r="N1212" s="233">
        <v>-3629.1</v>
      </c>
      <c r="O1212" s="233">
        <v>-4068.02</v>
      </c>
      <c r="P1212" s="233">
        <v>-4671.59</v>
      </c>
      <c r="Q1212" s="234">
        <v>-5312.14</v>
      </c>
      <c r="R1212" s="234">
        <v>-1272.7</v>
      </c>
      <c r="S1212" s="234">
        <v>-1805.7</v>
      </c>
      <c r="T1212" s="238">
        <v>-2233.37</v>
      </c>
      <c r="U1212" s="238">
        <v>-2515.92</v>
      </c>
      <c r="V1212" s="238">
        <v>-2566.73</v>
      </c>
      <c r="W1212" s="234">
        <v>-2784.48</v>
      </c>
      <c r="X1212" s="234">
        <v>-2940.86</v>
      </c>
      <c r="Y1212" s="234">
        <v>-3099.09</v>
      </c>
      <c r="Z1212" s="234"/>
      <c r="AA1212" s="234"/>
      <c r="AB1212" s="234"/>
      <c r="AC1212" s="231">
        <v>-3099.09</v>
      </c>
    </row>
    <row r="1213" spans="1:29" ht="15.75" thickBot="1" x14ac:dyDescent="0.3">
      <c r="A1213" s="220" t="str">
        <f t="shared" si="18"/>
        <v>236168</v>
      </c>
      <c r="B1213" s="239" t="s">
        <v>2356</v>
      </c>
      <c r="C1213" s="240" t="s">
        <v>2357</v>
      </c>
      <c r="D1213" s="87" t="s">
        <v>4</v>
      </c>
      <c r="E1213" s="233">
        <v>-13130.24</v>
      </c>
      <c r="F1213" s="233">
        <v>-3365.92</v>
      </c>
      <c r="G1213" s="233">
        <v>-4822.01</v>
      </c>
      <c r="H1213" s="233">
        <v>-5921.76</v>
      </c>
      <c r="I1213" s="233">
        <v>-6525.04</v>
      </c>
      <c r="J1213" s="233">
        <v>-6774.06</v>
      </c>
      <c r="K1213" s="233">
        <v>-7149.51</v>
      </c>
      <c r="L1213" s="233">
        <v>-7561.12</v>
      </c>
      <c r="M1213" s="233">
        <v>-7976.24</v>
      </c>
      <c r="N1213" s="233">
        <v>-8690.98</v>
      </c>
      <c r="O1213" s="233">
        <v>-9802.9</v>
      </c>
      <c r="P1213" s="233">
        <v>-11545.73</v>
      </c>
      <c r="Q1213" s="234">
        <v>-13434.31</v>
      </c>
      <c r="R1213" s="234">
        <v>-3371.51</v>
      </c>
      <c r="S1213" s="234">
        <v>-4706.16</v>
      </c>
      <c r="T1213" s="234">
        <v>-5746.2</v>
      </c>
      <c r="U1213" s="234">
        <v>-6469.15</v>
      </c>
      <c r="V1213" s="234">
        <v>-6765.92</v>
      </c>
      <c r="W1213" s="234">
        <v>-7197.78</v>
      </c>
      <c r="X1213" s="234">
        <v>-7612.39</v>
      </c>
      <c r="Y1213" s="234">
        <v>-8035.83</v>
      </c>
      <c r="Z1213" s="234"/>
      <c r="AA1213" s="234"/>
      <c r="AB1213" s="234"/>
      <c r="AC1213" s="231">
        <v>-8035.83</v>
      </c>
    </row>
    <row r="1214" spans="1:29" ht="15.75" thickBot="1" x14ac:dyDescent="0.3">
      <c r="A1214" s="220" t="str">
        <f t="shared" si="18"/>
        <v>236169</v>
      </c>
      <c r="B1214" s="239" t="s">
        <v>2358</v>
      </c>
      <c r="C1214" s="240" t="s">
        <v>2359</v>
      </c>
      <c r="D1214" s="87" t="s">
        <v>4</v>
      </c>
      <c r="E1214" s="237">
        <v>-6298.92</v>
      </c>
      <c r="F1214" s="237">
        <v>-1744.38</v>
      </c>
      <c r="G1214" s="237">
        <v>-2556.87</v>
      </c>
      <c r="H1214" s="237">
        <v>-3079.93</v>
      </c>
      <c r="I1214" s="237">
        <v>-3366.39</v>
      </c>
      <c r="J1214" s="237">
        <v>-3453.85</v>
      </c>
      <c r="K1214" s="237">
        <v>-3616.82</v>
      </c>
      <c r="L1214" s="237">
        <v>-3777.02</v>
      </c>
      <c r="M1214" s="237">
        <v>-3940.5</v>
      </c>
      <c r="N1214" s="237">
        <v>-4292.6499999999996</v>
      </c>
      <c r="O1214" s="237">
        <v>-4881.12</v>
      </c>
      <c r="P1214" s="237">
        <v>-5810.95</v>
      </c>
      <c r="Q1214" s="238">
        <v>-6775.69</v>
      </c>
      <c r="R1214" s="238">
        <v>-1721.78</v>
      </c>
      <c r="S1214" s="238">
        <v>-2430.3000000000002</v>
      </c>
      <c r="T1214" s="238">
        <v>-2979.81</v>
      </c>
      <c r="U1214" s="238">
        <v>-3281.06</v>
      </c>
      <c r="V1214" s="238">
        <v>-3368.98</v>
      </c>
      <c r="W1214" s="238">
        <v>-3534.74</v>
      </c>
      <c r="X1214" s="238">
        <v>-3692.51</v>
      </c>
      <c r="Y1214" s="238">
        <v>-3861.38</v>
      </c>
      <c r="Z1214" s="238"/>
      <c r="AA1214" s="238"/>
      <c r="AB1214" s="238"/>
      <c r="AC1214" s="231">
        <v>-3861.38</v>
      </c>
    </row>
    <row r="1215" spans="1:29" ht="15.75" thickBot="1" x14ac:dyDescent="0.3">
      <c r="A1215" s="220" t="str">
        <f t="shared" si="18"/>
        <v>236170</v>
      </c>
      <c r="B1215" s="239" t="s">
        <v>2360</v>
      </c>
      <c r="C1215" s="240" t="s">
        <v>2361</v>
      </c>
      <c r="D1215" s="87" t="s">
        <v>4</v>
      </c>
      <c r="E1215" s="233">
        <v>-19948.14</v>
      </c>
      <c r="F1215" s="233">
        <v>-5213.97</v>
      </c>
      <c r="G1215" s="233">
        <v>-8090.76</v>
      </c>
      <c r="H1215" s="233">
        <v>-9674.35</v>
      </c>
      <c r="I1215" s="233">
        <v>-10904.38</v>
      </c>
      <c r="J1215" s="233">
        <v>-11251.74</v>
      </c>
      <c r="K1215" s="233">
        <v>-11943.13</v>
      </c>
      <c r="L1215" s="233">
        <v>-12526.16</v>
      </c>
      <c r="M1215" s="233">
        <v>-13170.95</v>
      </c>
      <c r="N1215" s="233">
        <v>-14101.25</v>
      </c>
      <c r="O1215" s="233">
        <v>-15809.34</v>
      </c>
      <c r="P1215" s="233">
        <v>-18171.439999999999</v>
      </c>
      <c r="Q1215" s="234">
        <v>-20907.96</v>
      </c>
      <c r="R1215" s="234">
        <v>-5531.42</v>
      </c>
      <c r="S1215" s="234">
        <v>-7646.96</v>
      </c>
      <c r="T1215" s="234">
        <v>-9585.7099999999991</v>
      </c>
      <c r="U1215" s="234">
        <v>-10855.92</v>
      </c>
      <c r="V1215" s="234">
        <v>-11334.1</v>
      </c>
      <c r="W1215" s="234">
        <v>-12134.51</v>
      </c>
      <c r="X1215" s="234">
        <v>-12770.34</v>
      </c>
      <c r="Y1215" s="234">
        <v>-13458.62</v>
      </c>
      <c r="Z1215" s="234"/>
      <c r="AA1215" s="234"/>
      <c r="AB1215" s="234"/>
      <c r="AC1215" s="231">
        <v>-13458.62</v>
      </c>
    </row>
    <row r="1216" spans="1:29" ht="15.75" thickBot="1" x14ac:dyDescent="0.3">
      <c r="A1216" s="220" t="str">
        <f t="shared" si="18"/>
        <v>236171</v>
      </c>
      <c r="B1216" s="239" t="s">
        <v>2362</v>
      </c>
      <c r="C1216" s="240" t="s">
        <v>2363</v>
      </c>
      <c r="D1216" s="87" t="s">
        <v>4</v>
      </c>
      <c r="E1216" s="237">
        <v>-49740.26</v>
      </c>
      <c r="F1216" s="237">
        <v>-13641.02</v>
      </c>
      <c r="G1216" s="237">
        <v>-19893.79</v>
      </c>
      <c r="H1216" s="237">
        <v>-23852.76</v>
      </c>
      <c r="I1216" s="237">
        <v>-26910.94</v>
      </c>
      <c r="J1216" s="237">
        <v>-27807.18</v>
      </c>
      <c r="K1216" s="237">
        <v>-29487.200000000001</v>
      </c>
      <c r="L1216" s="237">
        <v>-30849.47</v>
      </c>
      <c r="M1216" s="237">
        <v>-32415.46</v>
      </c>
      <c r="N1216" s="237">
        <v>-35364.910000000003</v>
      </c>
      <c r="O1216" s="237">
        <v>-40419.79</v>
      </c>
      <c r="P1216" s="237">
        <v>-46711.72</v>
      </c>
      <c r="Q1216" s="238">
        <v>-54603.07</v>
      </c>
      <c r="R1216" s="238">
        <v>-14126.32</v>
      </c>
      <c r="S1216" s="238">
        <v>-19690.12</v>
      </c>
      <c r="T1216" s="238">
        <v>-24333.08</v>
      </c>
      <c r="U1216" s="238">
        <v>-27180.52</v>
      </c>
      <c r="V1216" s="238">
        <v>-28451.98</v>
      </c>
      <c r="W1216" s="238">
        <v>-30108.51</v>
      </c>
      <c r="X1216" s="238">
        <v>-31674.69</v>
      </c>
      <c r="Y1216" s="238">
        <v>-33214.25</v>
      </c>
      <c r="Z1216" s="238"/>
      <c r="AA1216" s="238"/>
      <c r="AB1216" s="238"/>
      <c r="AC1216" s="231">
        <v>-33214.25</v>
      </c>
    </row>
    <row r="1217" spans="1:29" ht="15.75" thickBot="1" x14ac:dyDescent="0.3">
      <c r="A1217" s="220" t="str">
        <f t="shared" si="18"/>
        <v>236172</v>
      </c>
      <c r="B1217" s="239" t="s">
        <v>2364</v>
      </c>
      <c r="C1217" s="240" t="s">
        <v>2365</v>
      </c>
      <c r="D1217" s="87" t="s">
        <v>4</v>
      </c>
      <c r="E1217" s="233">
        <v>-800.31</v>
      </c>
      <c r="F1217" s="233">
        <v>-228.44</v>
      </c>
      <c r="G1217" s="233">
        <v>-342.83</v>
      </c>
      <c r="H1217" s="233">
        <v>-414.25</v>
      </c>
      <c r="I1217" s="233">
        <v>-469.98</v>
      </c>
      <c r="J1217" s="233">
        <v>-478.52</v>
      </c>
      <c r="K1217" s="233">
        <v>-497.66</v>
      </c>
      <c r="L1217" s="233">
        <v>-515.32000000000005</v>
      </c>
      <c r="M1217" s="233">
        <v>-529.98</v>
      </c>
      <c r="N1217" s="233">
        <v>-554.38</v>
      </c>
      <c r="O1217" s="233">
        <v>-616.41</v>
      </c>
      <c r="P1217" s="233">
        <v>-698.9</v>
      </c>
      <c r="Q1217" s="234">
        <v>-805.23</v>
      </c>
      <c r="R1217" s="234">
        <v>-205.3</v>
      </c>
      <c r="S1217" s="234">
        <v>-289.94</v>
      </c>
      <c r="T1217" s="234">
        <v>-360.15</v>
      </c>
      <c r="U1217" s="234">
        <v>-407.55</v>
      </c>
      <c r="V1217" s="234">
        <v>-415.7</v>
      </c>
      <c r="W1217" s="234">
        <v>-436.15</v>
      </c>
      <c r="X1217" s="234">
        <v>-454.6</v>
      </c>
      <c r="Y1217" s="234">
        <v>-471.59</v>
      </c>
      <c r="Z1217" s="234"/>
      <c r="AA1217" s="234"/>
      <c r="AB1217" s="234"/>
      <c r="AC1217" s="231">
        <v>-471.59</v>
      </c>
    </row>
    <row r="1218" spans="1:29" ht="15.75" thickBot="1" x14ac:dyDescent="0.3">
      <c r="A1218" s="220" t="str">
        <f t="shared" si="18"/>
        <v>236173</v>
      </c>
      <c r="B1218" s="239" t="s">
        <v>2366</v>
      </c>
      <c r="C1218" s="240" t="s">
        <v>2367</v>
      </c>
      <c r="D1218" s="87" t="s">
        <v>4</v>
      </c>
      <c r="E1218" s="237">
        <v>-8764.77</v>
      </c>
      <c r="F1218" s="237">
        <v>-2290.8000000000002</v>
      </c>
      <c r="G1218" s="237">
        <v>-3229.22</v>
      </c>
      <c r="H1218" s="237">
        <v>-3918.06</v>
      </c>
      <c r="I1218" s="237">
        <v>-4300.5600000000004</v>
      </c>
      <c r="J1218" s="237">
        <v>-4408.33</v>
      </c>
      <c r="K1218" s="237">
        <v>-4661.3500000000004</v>
      </c>
      <c r="L1218" s="237">
        <v>-4856.41</v>
      </c>
      <c r="M1218" s="237">
        <v>-5116.4799999999996</v>
      </c>
      <c r="N1218" s="237">
        <v>-5687.7</v>
      </c>
      <c r="O1218" s="237">
        <v>-6521.04</v>
      </c>
      <c r="P1218" s="237">
        <v>-7869.63</v>
      </c>
      <c r="Q1218" s="238">
        <v>-9120.6</v>
      </c>
      <c r="R1218" s="238">
        <v>-2302.2399999999998</v>
      </c>
      <c r="S1218" s="238">
        <v>-3192.15</v>
      </c>
      <c r="T1218" s="238">
        <v>-3860.96</v>
      </c>
      <c r="U1218" s="238">
        <v>-4274.57</v>
      </c>
      <c r="V1218" s="238">
        <v>-4406.5600000000004</v>
      </c>
      <c r="W1218" s="238">
        <v>-4658.67</v>
      </c>
      <c r="X1218" s="238">
        <v>-4892.07</v>
      </c>
      <c r="Y1218" s="238">
        <v>-5139.22</v>
      </c>
      <c r="Z1218" s="238"/>
      <c r="AA1218" s="238"/>
      <c r="AB1218" s="238"/>
      <c r="AC1218" s="231">
        <v>-5139.22</v>
      </c>
    </row>
    <row r="1219" spans="1:29" ht="15.75" thickBot="1" x14ac:dyDescent="0.3">
      <c r="A1219" s="220" t="str">
        <f t="shared" si="18"/>
        <v>236174</v>
      </c>
      <c r="B1219" s="239" t="s">
        <v>2368</v>
      </c>
      <c r="C1219" s="240" t="s">
        <v>2369</v>
      </c>
      <c r="D1219" s="87" t="s">
        <v>4</v>
      </c>
      <c r="E1219" s="233">
        <v>-689.82</v>
      </c>
      <c r="F1219" s="233">
        <v>-179.18</v>
      </c>
      <c r="G1219" s="233">
        <v>-261.08</v>
      </c>
      <c r="H1219" s="233">
        <v>-321.95999999999998</v>
      </c>
      <c r="I1219" s="233">
        <v>-354.52</v>
      </c>
      <c r="J1219" s="233">
        <v>-363.78</v>
      </c>
      <c r="K1219" s="233">
        <v>-385.05</v>
      </c>
      <c r="L1219" s="233">
        <v>-403.95</v>
      </c>
      <c r="M1219" s="233">
        <v>-425.41</v>
      </c>
      <c r="N1219" s="233">
        <v>-473.07</v>
      </c>
      <c r="O1219" s="233">
        <v>-543.17999999999995</v>
      </c>
      <c r="P1219" s="233">
        <v>-634.16999999999996</v>
      </c>
      <c r="Q1219" s="234">
        <v>-735.52</v>
      </c>
      <c r="R1219" s="234">
        <v>-183.27</v>
      </c>
      <c r="S1219" s="234">
        <v>-253.7</v>
      </c>
      <c r="T1219" s="234">
        <v>-311.61</v>
      </c>
      <c r="U1219" s="234">
        <v>-343.36</v>
      </c>
      <c r="V1219" s="234">
        <v>-355.14</v>
      </c>
      <c r="W1219" s="234">
        <v>-375.64</v>
      </c>
      <c r="X1219" s="234">
        <v>-394.03</v>
      </c>
      <c r="Y1219" s="234">
        <v>-414.68</v>
      </c>
      <c r="Z1219" s="234"/>
      <c r="AA1219" s="234"/>
      <c r="AB1219" s="234"/>
      <c r="AC1219" s="231">
        <v>-414.68</v>
      </c>
    </row>
    <row r="1220" spans="1:29" ht="15.75" thickBot="1" x14ac:dyDescent="0.3">
      <c r="A1220" s="220" t="str">
        <f t="shared" si="18"/>
        <v>236175</v>
      </c>
      <c r="B1220" s="239" t="s">
        <v>2370</v>
      </c>
      <c r="C1220" s="240" t="s">
        <v>2371</v>
      </c>
      <c r="D1220" s="87" t="s">
        <v>4</v>
      </c>
      <c r="E1220" s="237">
        <v>-928.04</v>
      </c>
      <c r="F1220" s="237">
        <v>-255.53</v>
      </c>
      <c r="G1220" s="237">
        <v>-373.18</v>
      </c>
      <c r="H1220" s="237">
        <v>-452.6</v>
      </c>
      <c r="I1220" s="237">
        <v>-493.69</v>
      </c>
      <c r="J1220" s="237">
        <v>-499.1</v>
      </c>
      <c r="K1220" s="237">
        <v>-521.36</v>
      </c>
      <c r="L1220" s="237">
        <v>-540.12</v>
      </c>
      <c r="M1220" s="237">
        <v>-562.23</v>
      </c>
      <c r="N1220" s="237">
        <v>-621.29</v>
      </c>
      <c r="O1220" s="237">
        <v>-715.89</v>
      </c>
      <c r="P1220" s="237">
        <v>-849.64</v>
      </c>
      <c r="Q1220" s="238">
        <v>-1002.2</v>
      </c>
      <c r="R1220" s="238">
        <v>-267.83999999999997</v>
      </c>
      <c r="S1220" s="238">
        <v>-375.21</v>
      </c>
      <c r="T1220" s="238">
        <v>-458.88</v>
      </c>
      <c r="U1220" s="238">
        <v>-501.11</v>
      </c>
      <c r="V1220" s="238">
        <v>-514.45000000000005</v>
      </c>
      <c r="W1220" s="238">
        <v>-538.98</v>
      </c>
      <c r="X1220" s="238">
        <v>-559.27</v>
      </c>
      <c r="Y1220" s="238">
        <v>-582.75</v>
      </c>
      <c r="Z1220" s="238"/>
      <c r="AA1220" s="238"/>
      <c r="AB1220" s="238"/>
      <c r="AC1220" s="231">
        <v>-582.75</v>
      </c>
    </row>
    <row r="1221" spans="1:29" ht="15.75" thickBot="1" x14ac:dyDescent="0.3">
      <c r="A1221" s="220" t="str">
        <f t="shared" si="18"/>
        <v>236176</v>
      </c>
      <c r="B1221" s="239" t="s">
        <v>2372</v>
      </c>
      <c r="C1221" s="240" t="s">
        <v>2373</v>
      </c>
      <c r="D1221" s="87" t="s">
        <v>4</v>
      </c>
      <c r="E1221" s="233">
        <v>-8732.19</v>
      </c>
      <c r="F1221" s="233">
        <v>-2322.86</v>
      </c>
      <c r="G1221" s="233">
        <v>-3446.61</v>
      </c>
      <c r="H1221" s="233">
        <v>-4221.97</v>
      </c>
      <c r="I1221" s="233">
        <v>-4788.68</v>
      </c>
      <c r="J1221" s="233">
        <v>-4927.4399999999996</v>
      </c>
      <c r="K1221" s="233">
        <v>-5219.54</v>
      </c>
      <c r="L1221" s="233">
        <v>-5471.66</v>
      </c>
      <c r="M1221" s="233">
        <v>-5737</v>
      </c>
      <c r="N1221" s="233">
        <v>-6120.83</v>
      </c>
      <c r="O1221" s="233">
        <v>-6836.02</v>
      </c>
      <c r="P1221" s="233">
        <v>-8011.73</v>
      </c>
      <c r="Q1221" s="234">
        <v>-9274.7999999999993</v>
      </c>
      <c r="R1221" s="234">
        <v>-2363.9899999999998</v>
      </c>
      <c r="S1221" s="234">
        <v>-3440.86</v>
      </c>
      <c r="T1221" s="234">
        <v>-4245.5</v>
      </c>
      <c r="U1221" s="234">
        <v>-4775.32</v>
      </c>
      <c r="V1221" s="234">
        <v>-4913.1400000000003</v>
      </c>
      <c r="W1221" s="234">
        <v>-5249.39</v>
      </c>
      <c r="X1221" s="234">
        <v>-5496.69</v>
      </c>
      <c r="Y1221" s="234">
        <v>-5745.53</v>
      </c>
      <c r="Z1221" s="234"/>
      <c r="AA1221" s="234"/>
      <c r="AB1221" s="234"/>
      <c r="AC1221" s="231">
        <v>-5745.53</v>
      </c>
    </row>
    <row r="1222" spans="1:29" ht="15.75" thickBot="1" x14ac:dyDescent="0.3">
      <c r="A1222" s="220" t="str">
        <f t="shared" si="18"/>
        <v>236177</v>
      </c>
      <c r="B1222" s="239" t="s">
        <v>2374</v>
      </c>
      <c r="C1222" s="240" t="s">
        <v>2375</v>
      </c>
      <c r="D1222" s="87" t="s">
        <v>4</v>
      </c>
      <c r="E1222" s="237">
        <v>-27115.119999999999</v>
      </c>
      <c r="F1222" s="237">
        <v>-6727.6</v>
      </c>
      <c r="G1222" s="237">
        <v>-9619.36</v>
      </c>
      <c r="H1222" s="237">
        <v>-11785.58</v>
      </c>
      <c r="I1222" s="237">
        <v>-13312.7</v>
      </c>
      <c r="J1222" s="237">
        <v>-13962.49</v>
      </c>
      <c r="K1222" s="237">
        <v>-15061.03</v>
      </c>
      <c r="L1222" s="237">
        <v>-15981.67</v>
      </c>
      <c r="M1222" s="237">
        <v>-16970.62</v>
      </c>
      <c r="N1222" s="237">
        <v>-18577.189999999999</v>
      </c>
      <c r="O1222" s="237">
        <v>-20934.59</v>
      </c>
      <c r="P1222" s="237">
        <v>-24218.73</v>
      </c>
      <c r="Q1222" s="238">
        <v>-28134.41</v>
      </c>
      <c r="R1222" s="238">
        <v>-6995.84</v>
      </c>
      <c r="S1222" s="238">
        <v>-9843.07</v>
      </c>
      <c r="T1222" s="238">
        <v>-12342.37</v>
      </c>
      <c r="U1222" s="238">
        <v>-13793.11</v>
      </c>
      <c r="V1222" s="238">
        <v>-14495.42</v>
      </c>
      <c r="W1222" s="238">
        <v>-15705.2</v>
      </c>
      <c r="X1222" s="238">
        <v>-16709.34</v>
      </c>
      <c r="Y1222" s="238">
        <v>-17796.939999999999</v>
      </c>
      <c r="Z1222" s="238"/>
      <c r="AA1222" s="238"/>
      <c r="AB1222" s="238"/>
      <c r="AC1222" s="231">
        <v>-17796.939999999999</v>
      </c>
    </row>
    <row r="1223" spans="1:29" ht="15.75" thickBot="1" x14ac:dyDescent="0.3">
      <c r="A1223" s="220" t="str">
        <f t="shared" si="18"/>
        <v>236179</v>
      </c>
      <c r="B1223" s="239" t="s">
        <v>2376</v>
      </c>
      <c r="C1223" s="240" t="s">
        <v>2377</v>
      </c>
      <c r="D1223" s="87" t="s">
        <v>4</v>
      </c>
      <c r="E1223" s="233">
        <v>-6951.13</v>
      </c>
      <c r="F1223" s="233">
        <v>-12706.09</v>
      </c>
      <c r="G1223" s="233">
        <v>-18296.09</v>
      </c>
      <c r="H1223" s="233">
        <v>-4288.46</v>
      </c>
      <c r="I1223" s="233">
        <v>-7370.06</v>
      </c>
      <c r="J1223" s="233">
        <v>-9092.19</v>
      </c>
      <c r="K1223" s="233">
        <v>-2598.34</v>
      </c>
      <c r="L1223" s="233">
        <v>-4945.7</v>
      </c>
      <c r="M1223" s="233">
        <v>-7153.01</v>
      </c>
      <c r="N1223" s="233">
        <v>-3257.28</v>
      </c>
      <c r="O1223" s="233">
        <v>-7491.24</v>
      </c>
      <c r="P1223" s="233">
        <v>-13600.92</v>
      </c>
      <c r="Q1223" s="234">
        <v>-7183.53</v>
      </c>
      <c r="R1223" s="234">
        <v>-12750.26</v>
      </c>
      <c r="S1223" s="234">
        <v>-18095.07</v>
      </c>
      <c r="T1223" s="234">
        <v>-4180.5600000000004</v>
      </c>
      <c r="U1223" s="234">
        <v>-7460.76</v>
      </c>
      <c r="V1223" s="234">
        <v>-9416.5400000000009</v>
      </c>
      <c r="W1223" s="234">
        <v>-3021.04</v>
      </c>
      <c r="X1223" s="234">
        <v>-5667.16</v>
      </c>
      <c r="Y1223" s="234">
        <v>-8066.75</v>
      </c>
      <c r="Z1223" s="234"/>
      <c r="AA1223" s="234"/>
      <c r="AB1223" s="234"/>
      <c r="AC1223" s="231">
        <v>-8066.75</v>
      </c>
    </row>
    <row r="1224" spans="1:29" ht="15.75" thickBot="1" x14ac:dyDescent="0.3">
      <c r="A1224" s="220" t="str">
        <f t="shared" si="18"/>
        <v>236180</v>
      </c>
      <c r="B1224" s="239" t="s">
        <v>2378</v>
      </c>
      <c r="C1224" s="240" t="s">
        <v>2379</v>
      </c>
      <c r="D1224" s="87" t="s">
        <v>4</v>
      </c>
      <c r="E1224" s="237">
        <v>-88074.19</v>
      </c>
      <c r="F1224" s="237">
        <v>-19543.759999999998</v>
      </c>
      <c r="G1224" s="237">
        <v>-28226.22</v>
      </c>
      <c r="H1224" s="237">
        <v>-35297.25</v>
      </c>
      <c r="I1224" s="237">
        <v>-41223.82</v>
      </c>
      <c r="J1224" s="237">
        <v>-43948.68</v>
      </c>
      <c r="K1224" s="237">
        <v>-48048.77</v>
      </c>
      <c r="L1224" s="237">
        <v>-51915.43</v>
      </c>
      <c r="M1224" s="237">
        <v>-55781.59</v>
      </c>
      <c r="N1224" s="237">
        <v>-61916.29</v>
      </c>
      <c r="O1224" s="237">
        <v>-69113.17</v>
      </c>
      <c r="P1224" s="237">
        <v>-79268.88</v>
      </c>
      <c r="Q1224" s="238">
        <v>-89983.28</v>
      </c>
      <c r="R1224" s="238">
        <v>-20204.939999999999</v>
      </c>
      <c r="S1224" s="238">
        <v>-28853.38</v>
      </c>
      <c r="T1224" s="238">
        <v>-35534.06</v>
      </c>
      <c r="U1224" s="238">
        <v>-40211.19</v>
      </c>
      <c r="V1224" s="238">
        <v>-42891.65</v>
      </c>
      <c r="W1224" s="238">
        <v>-47130.98</v>
      </c>
      <c r="X1224" s="238">
        <v>-51442.32</v>
      </c>
      <c r="Y1224" s="238">
        <v>-55466.41</v>
      </c>
      <c r="Z1224" s="238"/>
      <c r="AA1224" s="238"/>
      <c r="AB1224" s="238"/>
      <c r="AC1224" s="231">
        <v>-55466.41</v>
      </c>
    </row>
    <row r="1225" spans="1:29" ht="15.75" thickBot="1" x14ac:dyDescent="0.3">
      <c r="A1225" s="220" t="str">
        <f t="shared" si="18"/>
        <v>236181</v>
      </c>
      <c r="B1225" s="239" t="s">
        <v>2380</v>
      </c>
      <c r="C1225" s="240" t="s">
        <v>2381</v>
      </c>
      <c r="D1225" s="87" t="s">
        <v>4</v>
      </c>
      <c r="E1225" s="233">
        <v>-42263.31</v>
      </c>
      <c r="F1225" s="233">
        <v>-7599.3</v>
      </c>
      <c r="G1225" s="233">
        <v>-14308.67</v>
      </c>
      <c r="H1225" s="233">
        <v>-16829.77</v>
      </c>
      <c r="I1225" s="233">
        <v>-18519.38</v>
      </c>
      <c r="J1225" s="233">
        <v>-18525.09</v>
      </c>
      <c r="K1225" s="233">
        <v>-19672.919999999998</v>
      </c>
      <c r="L1225" s="233">
        <v>-20679.73</v>
      </c>
      <c r="M1225" s="233">
        <v>-21960.85</v>
      </c>
      <c r="N1225" s="233">
        <v>-24253.49</v>
      </c>
      <c r="O1225" s="233">
        <v>-27268.34</v>
      </c>
      <c r="P1225" s="233">
        <v>-31691.61</v>
      </c>
      <c r="Q1225" s="234">
        <v>-35745.56</v>
      </c>
      <c r="R1225" s="234">
        <v>-7603.79</v>
      </c>
      <c r="S1225" s="234">
        <v>-10820.9</v>
      </c>
      <c r="T1225" s="241">
        <v>-13409.77</v>
      </c>
      <c r="U1225" s="241">
        <v>-15117.38</v>
      </c>
      <c r="V1225" s="241">
        <v>-15931.56</v>
      </c>
      <c r="W1225" s="234">
        <v>-17161.36</v>
      </c>
      <c r="X1225" s="234">
        <v>-18314.27</v>
      </c>
      <c r="Y1225" s="234">
        <v>-19528.669999999998</v>
      </c>
      <c r="Z1225" s="234"/>
      <c r="AA1225" s="234"/>
      <c r="AB1225" s="234"/>
      <c r="AC1225" s="231">
        <v>-19528.669999999998</v>
      </c>
    </row>
    <row r="1226" spans="1:29" ht="15.75" thickBot="1" x14ac:dyDescent="0.3">
      <c r="A1226" s="220" t="str">
        <f t="shared" si="18"/>
        <v>236182</v>
      </c>
      <c r="B1226" s="239" t="s">
        <v>2382</v>
      </c>
      <c r="C1226" s="240" t="s">
        <v>2383</v>
      </c>
      <c r="D1226" s="87" t="s">
        <v>4</v>
      </c>
      <c r="E1226" s="237">
        <v>-38280.379999999997</v>
      </c>
      <c r="F1226" s="237">
        <v>-7640.2</v>
      </c>
      <c r="G1226" s="237">
        <v>-12459.42</v>
      </c>
      <c r="H1226" s="237">
        <v>-15185.74</v>
      </c>
      <c r="I1226" s="237">
        <v>-5208.45</v>
      </c>
      <c r="J1226" s="237">
        <v>-7112.24</v>
      </c>
      <c r="K1226" s="237">
        <v>-9467.75</v>
      </c>
      <c r="L1226" s="237">
        <v>-4579.1400000000003</v>
      </c>
      <c r="M1226" s="237">
        <v>-6796.87</v>
      </c>
      <c r="N1226" s="237">
        <v>-9722.84</v>
      </c>
      <c r="O1226" s="237">
        <v>-5773.24</v>
      </c>
      <c r="P1226" s="237">
        <v>-9055.66</v>
      </c>
      <c r="Q1226" s="238">
        <v>-12465.07</v>
      </c>
      <c r="R1226" s="238">
        <v>-6107.03</v>
      </c>
      <c r="S1226" s="238">
        <v>-9246.2000000000007</v>
      </c>
      <c r="T1226" s="238">
        <v>-12097.6</v>
      </c>
      <c r="U1226" s="238">
        <v>-5067.5200000000004</v>
      </c>
      <c r="V1226" s="238">
        <v>-7244.92</v>
      </c>
      <c r="W1226" s="238">
        <v>-9584.3799999999992</v>
      </c>
      <c r="X1226" s="238">
        <v>-4823.6499999999996</v>
      </c>
      <c r="Y1226" s="238">
        <v>-6796.67</v>
      </c>
      <c r="Z1226" s="238"/>
      <c r="AA1226" s="238"/>
      <c r="AB1226" s="238"/>
      <c r="AC1226" s="231">
        <v>-6796.67</v>
      </c>
    </row>
    <row r="1227" spans="1:29" ht="15.75" thickBot="1" x14ac:dyDescent="0.3">
      <c r="A1227" s="220" t="str">
        <f t="shared" si="18"/>
        <v>236183</v>
      </c>
      <c r="B1227" s="239" t="s">
        <v>2384</v>
      </c>
      <c r="C1227" s="240" t="s">
        <v>2385</v>
      </c>
      <c r="D1227" s="87" t="s">
        <v>4</v>
      </c>
      <c r="E1227" s="237">
        <v>-44372.35</v>
      </c>
      <c r="F1227" s="237">
        <v>-17991.580000000002</v>
      </c>
      <c r="G1227" s="237">
        <v>-26104.240000000002</v>
      </c>
      <c r="H1227" s="237">
        <v>-32867.83</v>
      </c>
      <c r="I1227" s="237">
        <v>-38678.199999999997</v>
      </c>
      <c r="J1227" s="237">
        <v>-42986.7</v>
      </c>
      <c r="K1227" s="237">
        <v>-48474.14</v>
      </c>
      <c r="L1227" s="237">
        <v>-10269.39</v>
      </c>
      <c r="M1227" s="237">
        <v>-15366.8</v>
      </c>
      <c r="N1227" s="237">
        <v>-21293.9</v>
      </c>
      <c r="O1227" s="237">
        <v>-27728.81</v>
      </c>
      <c r="P1227" s="237">
        <v>-36332.25</v>
      </c>
      <c r="Q1227" s="238">
        <v>-46283.77</v>
      </c>
      <c r="R1227" s="238">
        <v>-18045.29</v>
      </c>
      <c r="S1227" s="238">
        <v>-25646.29</v>
      </c>
      <c r="T1227" s="241">
        <v>-31673.65</v>
      </c>
      <c r="U1227" s="241">
        <v>-36790.120000000003</v>
      </c>
      <c r="V1227" s="241">
        <v>-39652.31</v>
      </c>
      <c r="W1227" s="238">
        <v>-44613.19</v>
      </c>
      <c r="X1227" s="238">
        <v>-9771.01</v>
      </c>
      <c r="Y1227" s="238">
        <v>-14915</v>
      </c>
      <c r="Z1227" s="238"/>
      <c r="AA1227" s="238"/>
      <c r="AB1227" s="238"/>
      <c r="AC1227" s="231">
        <v>-14915</v>
      </c>
    </row>
    <row r="1228" spans="1:29" ht="15.75" thickBot="1" x14ac:dyDescent="0.3">
      <c r="A1228" s="220" t="str">
        <f t="shared" si="18"/>
        <v>236184</v>
      </c>
      <c r="B1228" s="239" t="s">
        <v>2386</v>
      </c>
      <c r="C1228" s="240" t="s">
        <v>2387</v>
      </c>
      <c r="D1228" s="87" t="s">
        <v>4</v>
      </c>
      <c r="E1228" s="233">
        <v>-4213.95</v>
      </c>
      <c r="F1228" s="233">
        <v>-3570.14</v>
      </c>
      <c r="G1228" s="233">
        <v>-5426.08</v>
      </c>
      <c r="H1228" s="233">
        <v>-6522.11</v>
      </c>
      <c r="I1228" s="233">
        <v>-1900.45</v>
      </c>
      <c r="J1228" s="233">
        <v>-2068.4699999999998</v>
      </c>
      <c r="K1228" s="233">
        <v>-2432.09</v>
      </c>
      <c r="L1228" s="233">
        <v>-696.02</v>
      </c>
      <c r="M1228" s="233">
        <v>-1034.22</v>
      </c>
      <c r="N1228" s="233">
        <v>-1515</v>
      </c>
      <c r="O1228" s="233">
        <v>-1487.04</v>
      </c>
      <c r="P1228" s="233">
        <v>-2959.98</v>
      </c>
      <c r="Q1228" s="234">
        <v>-4783.25</v>
      </c>
      <c r="R1228" s="234">
        <v>-3423.47</v>
      </c>
      <c r="S1228" s="234">
        <v>-4963.04</v>
      </c>
      <c r="T1228" s="238">
        <v>-6184.9</v>
      </c>
      <c r="U1228" s="238">
        <v>-2064.4899999999998</v>
      </c>
      <c r="V1228" s="238">
        <v>-2332.67</v>
      </c>
      <c r="W1228" s="234">
        <v>-2741.22</v>
      </c>
      <c r="X1228" s="234">
        <v>-781.81</v>
      </c>
      <c r="Y1228" s="234">
        <v>-1108.82</v>
      </c>
      <c r="Z1228" s="234"/>
      <c r="AA1228" s="234"/>
      <c r="AB1228" s="234"/>
      <c r="AC1228" s="231">
        <v>-1108.82</v>
      </c>
    </row>
    <row r="1229" spans="1:29" ht="15.75" thickBot="1" x14ac:dyDescent="0.3">
      <c r="A1229" s="220" t="str">
        <f t="shared" si="18"/>
        <v>236185</v>
      </c>
      <c r="B1229" s="239" t="s">
        <v>2388</v>
      </c>
      <c r="C1229" s="240" t="s">
        <v>2389</v>
      </c>
      <c r="D1229" s="87" t="s">
        <v>4</v>
      </c>
      <c r="E1229" s="237">
        <v>-113263.49</v>
      </c>
      <c r="F1229" s="237">
        <v>-24998.86</v>
      </c>
      <c r="G1229" s="237">
        <v>-36071.089999999997</v>
      </c>
      <c r="H1229" s="237">
        <v>-45753.94</v>
      </c>
      <c r="I1229" s="237">
        <v>-52801.71</v>
      </c>
      <c r="J1229" s="237">
        <v>-56461.37</v>
      </c>
      <c r="K1229" s="237">
        <v>-62347.9</v>
      </c>
      <c r="L1229" s="237">
        <v>-67348.19</v>
      </c>
      <c r="M1229" s="237">
        <v>-72670.850000000006</v>
      </c>
      <c r="N1229" s="237">
        <v>-80076.58</v>
      </c>
      <c r="O1229" s="237">
        <v>-89621.52</v>
      </c>
      <c r="P1229" s="237">
        <v>-101992.75</v>
      </c>
      <c r="Q1229" s="238">
        <v>-116120.79</v>
      </c>
      <c r="R1229" s="238">
        <v>-25819.95</v>
      </c>
      <c r="S1229" s="238">
        <v>-36557.69</v>
      </c>
      <c r="T1229" s="234">
        <v>-44761.599999999999</v>
      </c>
      <c r="U1229" s="234">
        <v>-50616.639999999999</v>
      </c>
      <c r="V1229" s="234">
        <v>-54164.79</v>
      </c>
      <c r="W1229" s="238">
        <v>-59867.47</v>
      </c>
      <c r="X1229" s="238">
        <v>-65103.13</v>
      </c>
      <c r="Y1229" s="238">
        <v>-70701.539999999994</v>
      </c>
      <c r="Z1229" s="238"/>
      <c r="AA1229" s="238"/>
      <c r="AB1229" s="238"/>
      <c r="AC1229" s="231">
        <v>-70701.539999999994</v>
      </c>
    </row>
    <row r="1230" spans="1:29" ht="15.75" thickBot="1" x14ac:dyDescent="0.3">
      <c r="A1230" s="220" t="str">
        <f t="shared" si="18"/>
        <v>236186</v>
      </c>
      <c r="B1230" s="239" t="s">
        <v>2390</v>
      </c>
      <c r="C1230" s="240" t="s">
        <v>2391</v>
      </c>
      <c r="D1230" s="87" t="s">
        <v>4</v>
      </c>
      <c r="E1230" s="233">
        <v>-3218.57</v>
      </c>
      <c r="F1230" s="233">
        <v>-794.04</v>
      </c>
      <c r="G1230" s="233">
        <v>-1187.68</v>
      </c>
      <c r="H1230" s="233">
        <v>-1481.04</v>
      </c>
      <c r="I1230" s="233">
        <v>-1675.78</v>
      </c>
      <c r="J1230" s="233">
        <v>-1750.89</v>
      </c>
      <c r="K1230" s="233">
        <v>-1859.03</v>
      </c>
      <c r="L1230" s="233">
        <v>-1944.55</v>
      </c>
      <c r="M1230" s="233">
        <v>-2041.55</v>
      </c>
      <c r="N1230" s="233">
        <v>-2245.6</v>
      </c>
      <c r="O1230" s="233">
        <v>-2523.08</v>
      </c>
      <c r="P1230" s="233">
        <v>-2921.85</v>
      </c>
      <c r="Q1230" s="234">
        <v>-3332.17</v>
      </c>
      <c r="R1230" s="234">
        <v>-769.85</v>
      </c>
      <c r="S1230" s="234">
        <v>-1107.92</v>
      </c>
      <c r="T1230" s="238">
        <v>-1406.51</v>
      </c>
      <c r="U1230" s="238">
        <v>-1631.81</v>
      </c>
      <c r="V1230" s="238">
        <v>-1729.61</v>
      </c>
      <c r="W1230" s="234">
        <v>-1862.91</v>
      </c>
      <c r="X1230" s="234">
        <v>-1959.02</v>
      </c>
      <c r="Y1230" s="234">
        <v>-2069.73</v>
      </c>
      <c r="Z1230" s="234"/>
      <c r="AA1230" s="234"/>
      <c r="AB1230" s="234"/>
      <c r="AC1230" s="231">
        <v>-2069.73</v>
      </c>
    </row>
    <row r="1231" spans="1:29" ht="15.75" thickBot="1" x14ac:dyDescent="0.3">
      <c r="A1231" s="220" t="str">
        <f t="shared" ref="A1231:A1294" si="19">RIGHT(C1231,6)</f>
        <v>236187</v>
      </c>
      <c r="B1231" s="239" t="s">
        <v>2392</v>
      </c>
      <c r="C1231" s="240" t="s">
        <v>2393</v>
      </c>
      <c r="D1231" s="87" t="s">
        <v>4</v>
      </c>
      <c r="E1231" s="233">
        <v>-90627.05</v>
      </c>
      <c r="F1231" s="233">
        <v>-22713.05</v>
      </c>
      <c r="G1231" s="233">
        <v>-33817.21</v>
      </c>
      <c r="H1231" s="233">
        <v>-41172.86</v>
      </c>
      <c r="I1231" s="233">
        <v>-46233.75</v>
      </c>
      <c r="J1231" s="233">
        <v>-48285.3</v>
      </c>
      <c r="K1231" s="233">
        <v>-51707.27</v>
      </c>
      <c r="L1231" s="233">
        <v>-54709.69</v>
      </c>
      <c r="M1231" s="233">
        <v>-58106.58</v>
      </c>
      <c r="N1231" s="233">
        <v>-63218.18</v>
      </c>
      <c r="O1231" s="233">
        <v>-70714.62</v>
      </c>
      <c r="P1231" s="233">
        <v>-81914.429999999993</v>
      </c>
      <c r="Q1231" s="234">
        <v>-94962.52</v>
      </c>
      <c r="R1231" s="234">
        <v>-24343.16</v>
      </c>
      <c r="S1231" s="234">
        <v>-34141.339999999997</v>
      </c>
      <c r="T1231" s="234">
        <v>-41624.879999999997</v>
      </c>
      <c r="U1231" s="234">
        <v>-46886.42</v>
      </c>
      <c r="V1231" s="234">
        <v>-49298.18</v>
      </c>
      <c r="W1231" s="234">
        <v>-52853.07</v>
      </c>
      <c r="X1231" s="234">
        <v>-55711.75</v>
      </c>
      <c r="Y1231" s="234">
        <v>-58854.14</v>
      </c>
      <c r="Z1231" s="234"/>
      <c r="AA1231" s="234"/>
      <c r="AB1231" s="234"/>
      <c r="AC1231" s="231">
        <v>-58854.14</v>
      </c>
    </row>
    <row r="1232" spans="1:29" ht="15.75" thickBot="1" x14ac:dyDescent="0.3">
      <c r="A1232" s="220" t="str">
        <f t="shared" si="19"/>
        <v>236189</v>
      </c>
      <c r="B1232" s="239" t="s">
        <v>2394</v>
      </c>
      <c r="C1232" s="240" t="s">
        <v>2395</v>
      </c>
      <c r="D1232" s="87" t="s">
        <v>4</v>
      </c>
      <c r="E1232" s="237">
        <v>-99453.4</v>
      </c>
      <c r="F1232" s="237">
        <v>-26489.48</v>
      </c>
      <c r="G1232" s="237">
        <v>-40147.54</v>
      </c>
      <c r="H1232" s="237">
        <v>-49777.72</v>
      </c>
      <c r="I1232" s="237">
        <v>-56806.41</v>
      </c>
      <c r="J1232" s="237">
        <v>-58962.71</v>
      </c>
      <c r="K1232" s="237">
        <v>-62438.13</v>
      </c>
      <c r="L1232" s="237">
        <v>-65798.789999999994</v>
      </c>
      <c r="M1232" s="237">
        <v>-69106.289999999994</v>
      </c>
      <c r="N1232" s="237">
        <v>-73390.28</v>
      </c>
      <c r="O1232" s="237">
        <v>-82045.72</v>
      </c>
      <c r="P1232" s="237">
        <v>-93287.22</v>
      </c>
      <c r="Q1232" s="238">
        <v>-107730.34</v>
      </c>
      <c r="R1232" s="238">
        <v>-27420.959999999999</v>
      </c>
      <c r="S1232" s="238">
        <v>-38625.56</v>
      </c>
      <c r="T1232" s="238">
        <v>-48337.31</v>
      </c>
      <c r="U1232" s="238">
        <v>-54989.35</v>
      </c>
      <c r="V1232" s="238">
        <v>-57083.839999999997</v>
      </c>
      <c r="W1232" s="238">
        <v>-60917.94</v>
      </c>
      <c r="X1232" s="238">
        <v>-64397.760000000002</v>
      </c>
      <c r="Y1232" s="238">
        <v>-67585.350000000006</v>
      </c>
      <c r="Z1232" s="238"/>
      <c r="AA1232" s="238"/>
      <c r="AB1232" s="238"/>
      <c r="AC1232" s="231">
        <v>-67585.350000000006</v>
      </c>
    </row>
    <row r="1233" spans="1:29" ht="15.75" thickBot="1" x14ac:dyDescent="0.3">
      <c r="A1233" s="220" t="str">
        <f t="shared" si="19"/>
        <v>236190</v>
      </c>
      <c r="B1233" s="239" t="s">
        <v>2396</v>
      </c>
      <c r="C1233" s="240" t="s">
        <v>2397</v>
      </c>
      <c r="D1233" s="87" t="s">
        <v>4</v>
      </c>
      <c r="E1233" s="233">
        <v>-37373.33</v>
      </c>
      <c r="F1233" s="233">
        <v>-10050.11</v>
      </c>
      <c r="G1233" s="233">
        <v>-14238.72</v>
      </c>
      <c r="H1233" s="233">
        <v>-17222.14</v>
      </c>
      <c r="I1233" s="233">
        <v>-18942.78</v>
      </c>
      <c r="J1233" s="233">
        <v>-19578.650000000001</v>
      </c>
      <c r="K1233" s="233">
        <v>-20772.82</v>
      </c>
      <c r="L1233" s="233">
        <v>-21860.51</v>
      </c>
      <c r="M1233" s="233">
        <v>-23014.880000000001</v>
      </c>
      <c r="N1233" s="233">
        <v>-25093.32</v>
      </c>
      <c r="O1233" s="233">
        <v>-28313.18</v>
      </c>
      <c r="P1233" s="233">
        <v>-33331.43</v>
      </c>
      <c r="Q1233" s="234">
        <v>-39013.67</v>
      </c>
      <c r="R1233" s="234">
        <v>-10190.17</v>
      </c>
      <c r="S1233" s="234">
        <v>-14098.89</v>
      </c>
      <c r="T1233" s="234">
        <v>-17096.97</v>
      </c>
      <c r="U1233" s="234">
        <v>-19014.43</v>
      </c>
      <c r="V1233" s="234">
        <v>-19682.36</v>
      </c>
      <c r="W1233" s="234">
        <v>-20896.25</v>
      </c>
      <c r="X1233" s="234">
        <v>-21899.64</v>
      </c>
      <c r="Y1233" s="234">
        <v>-22998.09</v>
      </c>
      <c r="Z1233" s="234"/>
      <c r="AA1233" s="234"/>
      <c r="AB1233" s="234"/>
      <c r="AC1233" s="231">
        <v>-22998.09</v>
      </c>
    </row>
    <row r="1234" spans="1:29" ht="15.75" thickBot="1" x14ac:dyDescent="0.3">
      <c r="A1234" s="220" t="str">
        <f t="shared" si="19"/>
        <v>236191</v>
      </c>
      <c r="B1234" s="239" t="s">
        <v>2398</v>
      </c>
      <c r="C1234" s="240" t="s">
        <v>2399</v>
      </c>
      <c r="D1234" s="87" t="s">
        <v>4</v>
      </c>
      <c r="E1234" s="237">
        <v>-75717.55</v>
      </c>
      <c r="F1234" s="237">
        <v>-53822.38</v>
      </c>
      <c r="G1234" s="237">
        <v>-76034.679999999993</v>
      </c>
      <c r="H1234" s="237">
        <v>-90790.17</v>
      </c>
      <c r="I1234" s="237">
        <v>-23293.88</v>
      </c>
      <c r="J1234" s="237">
        <v>-25967.16</v>
      </c>
      <c r="K1234" s="237">
        <v>-31882.83</v>
      </c>
      <c r="L1234" s="237">
        <v>-11534.92</v>
      </c>
      <c r="M1234" s="237">
        <v>-17249.22</v>
      </c>
      <c r="N1234" s="237">
        <v>-29254.89</v>
      </c>
      <c r="O1234" s="237">
        <v>-29887.439999999999</v>
      </c>
      <c r="P1234" s="237">
        <v>-58935.21</v>
      </c>
      <c r="Q1234" s="238">
        <v>-88613.17</v>
      </c>
      <c r="R1234" s="238">
        <v>-54506.78</v>
      </c>
      <c r="S1234" s="238">
        <v>-75817.070000000007</v>
      </c>
      <c r="T1234" s="238">
        <v>-92236.75</v>
      </c>
      <c r="U1234" s="238">
        <v>-26780.79</v>
      </c>
      <c r="V1234" s="238">
        <v>-30329.86</v>
      </c>
      <c r="W1234" s="238">
        <v>-37173.78</v>
      </c>
      <c r="X1234" s="238">
        <v>-12477.24</v>
      </c>
      <c r="Y1234" s="238">
        <v>-18587.53</v>
      </c>
      <c r="Z1234" s="238"/>
      <c r="AA1234" s="238"/>
      <c r="AB1234" s="238"/>
      <c r="AC1234" s="231">
        <v>-18587.53</v>
      </c>
    </row>
    <row r="1235" spans="1:29" ht="15.75" thickBot="1" x14ac:dyDescent="0.3">
      <c r="A1235" s="220" t="str">
        <f t="shared" si="19"/>
        <v>236192</v>
      </c>
      <c r="B1235" s="239" t="s">
        <v>2400</v>
      </c>
      <c r="C1235" s="240" t="s">
        <v>2401</v>
      </c>
      <c r="D1235" s="87" t="s">
        <v>4</v>
      </c>
      <c r="E1235" s="233">
        <v>-12946.76</v>
      </c>
      <c r="F1235" s="233">
        <v>-3673.83</v>
      </c>
      <c r="G1235" s="233">
        <v>-5477.77</v>
      </c>
      <c r="H1235" s="233">
        <v>-6486.25</v>
      </c>
      <c r="I1235" s="233">
        <v>-7203.75</v>
      </c>
      <c r="J1235" s="233">
        <v>-7307.65</v>
      </c>
      <c r="K1235" s="233">
        <v>-7597.61</v>
      </c>
      <c r="L1235" s="233">
        <v>-7840.82</v>
      </c>
      <c r="M1235" s="233">
        <v>-8092.73</v>
      </c>
      <c r="N1235" s="233">
        <v>-8698.66</v>
      </c>
      <c r="O1235" s="233">
        <v>-9812.16</v>
      </c>
      <c r="P1235" s="233">
        <v>-11531.1</v>
      </c>
      <c r="Q1235" s="234">
        <v>-13577.36</v>
      </c>
      <c r="R1235" s="234">
        <v>-3660.43</v>
      </c>
      <c r="S1235" s="234">
        <v>-5162.84</v>
      </c>
      <c r="T1235" s="234">
        <v>-6425.16</v>
      </c>
      <c r="U1235" s="234">
        <v>-7111.12</v>
      </c>
      <c r="V1235" s="234">
        <v>-7257.78</v>
      </c>
      <c r="W1235" s="234">
        <v>-7603.22</v>
      </c>
      <c r="X1235" s="234">
        <v>-7839.63</v>
      </c>
      <c r="Y1235" s="234">
        <v>-8072.13</v>
      </c>
      <c r="Z1235" s="234"/>
      <c r="AA1235" s="234"/>
      <c r="AB1235" s="234"/>
      <c r="AC1235" s="231">
        <v>-8072.13</v>
      </c>
    </row>
    <row r="1236" spans="1:29" ht="15.75" thickBot="1" x14ac:dyDescent="0.3">
      <c r="A1236" s="220" t="str">
        <f t="shared" si="19"/>
        <v>236193</v>
      </c>
      <c r="B1236" s="239" t="s">
        <v>2402</v>
      </c>
      <c r="C1236" s="240" t="s">
        <v>2403</v>
      </c>
      <c r="D1236" s="87" t="s">
        <v>4</v>
      </c>
      <c r="E1236" s="237">
        <v>-8088.33</v>
      </c>
      <c r="F1236" s="237">
        <v>-5472.8</v>
      </c>
      <c r="G1236" s="237">
        <v>-7705.91</v>
      </c>
      <c r="H1236" s="237">
        <v>-9281.57</v>
      </c>
      <c r="I1236" s="237">
        <v>-2536.38</v>
      </c>
      <c r="J1236" s="237">
        <v>-2858.21</v>
      </c>
      <c r="K1236" s="237">
        <v>-3605.63</v>
      </c>
      <c r="L1236" s="237">
        <v>-1375.55</v>
      </c>
      <c r="M1236" s="237">
        <v>-2078.2199999999998</v>
      </c>
      <c r="N1236" s="237">
        <v>-3383.49</v>
      </c>
      <c r="O1236" s="237">
        <v>-3246.59</v>
      </c>
      <c r="P1236" s="237">
        <v>-6013.58</v>
      </c>
      <c r="Q1236" s="238">
        <v>-9179.5</v>
      </c>
      <c r="R1236" s="238">
        <v>-5653.37</v>
      </c>
      <c r="S1236" s="238">
        <v>-7779.07</v>
      </c>
      <c r="T1236" s="238">
        <v>-9449.3700000000008</v>
      </c>
      <c r="U1236" s="238">
        <v>-2636.16</v>
      </c>
      <c r="V1236" s="238">
        <v>-3054.15</v>
      </c>
      <c r="W1236" s="238">
        <v>-3716.53</v>
      </c>
      <c r="X1236" s="238">
        <v>-1286.01</v>
      </c>
      <c r="Y1236" s="238">
        <v>-1963.11</v>
      </c>
      <c r="Z1236" s="238"/>
      <c r="AA1236" s="238"/>
      <c r="AB1236" s="238"/>
      <c r="AC1236" s="231">
        <v>-1963.11</v>
      </c>
    </row>
    <row r="1237" spans="1:29" ht="15.75" thickBot="1" x14ac:dyDescent="0.3">
      <c r="A1237" s="220" t="str">
        <f t="shared" si="19"/>
        <v>236194</v>
      </c>
      <c r="B1237" s="239" t="s">
        <v>2404</v>
      </c>
      <c r="C1237" s="240" t="s">
        <v>2405</v>
      </c>
      <c r="D1237" s="87" t="s">
        <v>4</v>
      </c>
      <c r="E1237" s="233">
        <v>-2876.86</v>
      </c>
      <c r="F1237" s="233">
        <v>-1669.25</v>
      </c>
      <c r="G1237" s="233">
        <v>-2326.44</v>
      </c>
      <c r="H1237" s="233">
        <v>-2767.65</v>
      </c>
      <c r="I1237" s="233">
        <v>-2977.71</v>
      </c>
      <c r="J1237" s="233">
        <v>-3011.69</v>
      </c>
      <c r="K1237" s="233">
        <v>-3153.41</v>
      </c>
      <c r="L1237" s="233">
        <v>-265.97000000000003</v>
      </c>
      <c r="M1237" s="233">
        <v>-400.67</v>
      </c>
      <c r="N1237" s="233">
        <v>-805.52</v>
      </c>
      <c r="O1237" s="233">
        <v>-1365.02</v>
      </c>
      <c r="P1237" s="233">
        <v>-2243.2800000000002</v>
      </c>
      <c r="Q1237" s="234">
        <v>-3137.88</v>
      </c>
      <c r="R1237" s="234">
        <v>-1646.34</v>
      </c>
      <c r="S1237" s="234">
        <v>-2267.71</v>
      </c>
      <c r="T1237" s="234">
        <v>-2772.51</v>
      </c>
      <c r="U1237" s="234">
        <v>-3025.7</v>
      </c>
      <c r="V1237" s="234">
        <v>-3074.53</v>
      </c>
      <c r="W1237" s="234">
        <v>-3222.44</v>
      </c>
      <c r="X1237" s="234">
        <v>-274.60000000000002</v>
      </c>
      <c r="Y1237" s="234">
        <v>-411.45</v>
      </c>
      <c r="Z1237" s="234"/>
      <c r="AA1237" s="234"/>
      <c r="AB1237" s="234"/>
      <c r="AC1237" s="231">
        <v>-411.45</v>
      </c>
    </row>
    <row r="1238" spans="1:29" ht="15.75" thickBot="1" x14ac:dyDescent="0.3">
      <c r="A1238" s="220" t="str">
        <f t="shared" si="19"/>
        <v>236195</v>
      </c>
      <c r="B1238" s="239" t="s">
        <v>2406</v>
      </c>
      <c r="C1238" s="240" t="s">
        <v>2407</v>
      </c>
      <c r="D1238" s="87" t="s">
        <v>4</v>
      </c>
      <c r="E1238" s="237">
        <v>-30162.83</v>
      </c>
      <c r="F1238" s="237">
        <v>-58159.76</v>
      </c>
      <c r="G1238" s="237">
        <v>-87494.96</v>
      </c>
      <c r="H1238" s="237">
        <v>-20712.2</v>
      </c>
      <c r="I1238" s="237">
        <v>-35693.69</v>
      </c>
      <c r="J1238" s="237">
        <v>-43199.33</v>
      </c>
      <c r="K1238" s="237">
        <v>-2835.99</v>
      </c>
      <c r="L1238" s="237">
        <v>-10122.950000000001</v>
      </c>
      <c r="M1238" s="237">
        <v>-15718.22</v>
      </c>
      <c r="N1238" s="237">
        <v>-7804.58</v>
      </c>
      <c r="O1238" s="237">
        <v>-22648.31</v>
      </c>
      <c r="P1238" s="237">
        <v>-44526.81</v>
      </c>
      <c r="Q1238" s="238">
        <v>-32895.550000000003</v>
      </c>
      <c r="R1238" s="238">
        <v>-61088.61</v>
      </c>
      <c r="S1238" s="238">
        <v>-86331.47</v>
      </c>
      <c r="T1238" s="238">
        <v>-22096.97</v>
      </c>
      <c r="U1238" s="238">
        <v>-35977.870000000003</v>
      </c>
      <c r="V1238" s="238">
        <v>-43940.63</v>
      </c>
      <c r="W1238" s="238">
        <v>-2969.14</v>
      </c>
      <c r="X1238" s="238">
        <v>-9498.99</v>
      </c>
      <c r="Y1238" s="238">
        <v>-15222.89</v>
      </c>
      <c r="Z1238" s="238"/>
      <c r="AA1238" s="238"/>
      <c r="AB1238" s="238"/>
      <c r="AC1238" s="231">
        <v>-15222.89</v>
      </c>
    </row>
    <row r="1239" spans="1:29" ht="15.75" thickBot="1" x14ac:dyDescent="0.3">
      <c r="A1239" s="220" t="str">
        <f t="shared" si="19"/>
        <v>236196</v>
      </c>
      <c r="B1239" s="239" t="s">
        <v>2408</v>
      </c>
      <c r="C1239" s="240" t="s">
        <v>2409</v>
      </c>
      <c r="D1239" s="87" t="s">
        <v>4</v>
      </c>
      <c r="E1239" s="233">
        <v>-198.89</v>
      </c>
      <c r="F1239" s="233">
        <v>-40.76</v>
      </c>
      <c r="G1239" s="233">
        <v>-56.59</v>
      </c>
      <c r="H1239" s="233">
        <v>-70.27</v>
      </c>
      <c r="I1239" s="233">
        <v>-77.16</v>
      </c>
      <c r="J1239" s="233">
        <v>-79.06</v>
      </c>
      <c r="K1239" s="233">
        <v>-83.84</v>
      </c>
      <c r="L1239" s="233">
        <v>-88.25</v>
      </c>
      <c r="M1239" s="233">
        <v>-93.02</v>
      </c>
      <c r="N1239" s="233">
        <v>-103.2</v>
      </c>
      <c r="O1239" s="233">
        <v>-117.55</v>
      </c>
      <c r="P1239" s="233">
        <v>-139.16999999999999</v>
      </c>
      <c r="Q1239" s="234">
        <v>-165.17</v>
      </c>
      <c r="R1239" s="234">
        <v>-45.69</v>
      </c>
      <c r="S1239" s="234">
        <v>-62.62</v>
      </c>
      <c r="T1239" s="234">
        <v>-76.13</v>
      </c>
      <c r="U1239" s="234">
        <v>-84.04</v>
      </c>
      <c r="V1239" s="234">
        <v>-87.19</v>
      </c>
      <c r="W1239" s="234">
        <v>-92.33</v>
      </c>
      <c r="X1239" s="234">
        <v>-96.84</v>
      </c>
      <c r="Y1239" s="234">
        <v>-102.46</v>
      </c>
      <c r="Z1239" s="234"/>
      <c r="AA1239" s="234"/>
      <c r="AB1239" s="234"/>
      <c r="AC1239" s="231">
        <v>-102.46</v>
      </c>
    </row>
    <row r="1240" spans="1:29" ht="15.75" thickBot="1" x14ac:dyDescent="0.3">
      <c r="A1240" s="220" t="str">
        <f t="shared" si="19"/>
        <v>236197</v>
      </c>
      <c r="B1240" s="239" t="s">
        <v>2410</v>
      </c>
      <c r="C1240" s="240" t="s">
        <v>2411</v>
      </c>
      <c r="D1240" s="87" t="s">
        <v>4</v>
      </c>
      <c r="E1240" s="237">
        <v>-1854.04</v>
      </c>
      <c r="F1240" s="237">
        <v>-1276.6500000000001</v>
      </c>
      <c r="G1240" s="237">
        <v>-1906.27</v>
      </c>
      <c r="H1240" s="237">
        <v>-2407.1799999999998</v>
      </c>
      <c r="I1240" s="237">
        <v>-2738.76</v>
      </c>
      <c r="J1240" s="237">
        <v>-2910.07</v>
      </c>
      <c r="K1240" s="237">
        <v>-2956.56</v>
      </c>
      <c r="L1240" s="237">
        <v>-177.15</v>
      </c>
      <c r="M1240" s="237">
        <v>-296.27999999999997</v>
      </c>
      <c r="N1240" s="237">
        <v>-471.73</v>
      </c>
      <c r="O1240" s="237">
        <v>-837.07</v>
      </c>
      <c r="P1240" s="237">
        <v>-1417.68</v>
      </c>
      <c r="Q1240" s="238">
        <v>-2077.2800000000002</v>
      </c>
      <c r="R1240" s="238">
        <v>-1246.73</v>
      </c>
      <c r="S1240" s="238">
        <v>-1885.71</v>
      </c>
      <c r="T1240" s="238">
        <v>-2367.19</v>
      </c>
      <c r="U1240" s="238">
        <v>-2727.62</v>
      </c>
      <c r="V1240" s="238">
        <v>-2947.89</v>
      </c>
      <c r="W1240" s="238">
        <v>-3042.63</v>
      </c>
      <c r="X1240" s="238">
        <v>-238.29</v>
      </c>
      <c r="Y1240" s="238">
        <v>-367.85</v>
      </c>
      <c r="Z1240" s="238"/>
      <c r="AA1240" s="238"/>
      <c r="AB1240" s="238"/>
      <c r="AC1240" s="231">
        <v>-367.85</v>
      </c>
    </row>
    <row r="1241" spans="1:29" ht="15.75" thickBot="1" x14ac:dyDescent="0.3">
      <c r="A1241" s="220" t="str">
        <f t="shared" si="19"/>
        <v>236198</v>
      </c>
      <c r="B1241" s="239" t="s">
        <v>2412</v>
      </c>
      <c r="C1241" s="240" t="s">
        <v>2413</v>
      </c>
      <c r="D1241" s="87" t="s">
        <v>4</v>
      </c>
      <c r="E1241" s="233">
        <v>-1633.73</v>
      </c>
      <c r="F1241" s="233">
        <v>-1532.82</v>
      </c>
      <c r="G1241" s="233">
        <v>-1845.05</v>
      </c>
      <c r="H1241" s="233">
        <v>-976.85</v>
      </c>
      <c r="I1241" s="233">
        <v>-685.79</v>
      </c>
      <c r="J1241" s="233">
        <v>-158.88</v>
      </c>
      <c r="K1241" s="233">
        <v>-350.19</v>
      </c>
      <c r="L1241" s="233">
        <v>-339.46</v>
      </c>
      <c r="M1241" s="233">
        <v>-363.88</v>
      </c>
      <c r="N1241" s="233">
        <v>-561.76</v>
      </c>
      <c r="O1241" s="233">
        <v>-943.48</v>
      </c>
      <c r="P1241" s="233">
        <v>-1598.63</v>
      </c>
      <c r="Q1241" s="234">
        <v>-1650.91</v>
      </c>
      <c r="R1241" s="234">
        <v>-1409.17</v>
      </c>
      <c r="S1241" s="234">
        <v>-1251.96</v>
      </c>
      <c r="T1241" s="234">
        <v>-1061.1199999999999</v>
      </c>
      <c r="U1241" s="234">
        <v>-1684.92</v>
      </c>
      <c r="V1241" s="234">
        <v>-151.75</v>
      </c>
      <c r="W1241" s="234">
        <v>-386.86</v>
      </c>
      <c r="X1241" s="234">
        <v>-349.61</v>
      </c>
      <c r="Y1241" s="234">
        <v>-362.46</v>
      </c>
      <c r="Z1241" s="234"/>
      <c r="AA1241" s="234"/>
      <c r="AB1241" s="234"/>
      <c r="AC1241" s="231">
        <v>-362.46</v>
      </c>
    </row>
    <row r="1242" spans="1:29" ht="15.75" thickBot="1" x14ac:dyDescent="0.3">
      <c r="A1242" s="220" t="str">
        <f t="shared" si="19"/>
        <v>236199</v>
      </c>
      <c r="B1242" s="239" t="s">
        <v>2414</v>
      </c>
      <c r="C1242" s="240" t="s">
        <v>2415</v>
      </c>
      <c r="D1242" s="87" t="s">
        <v>4</v>
      </c>
      <c r="E1242" s="237">
        <v>-19503.599999999999</v>
      </c>
      <c r="F1242" s="237">
        <v>-4270.7700000000004</v>
      </c>
      <c r="G1242" s="237">
        <v>-6151.36</v>
      </c>
      <c r="H1242" s="237">
        <v>-7751.1</v>
      </c>
      <c r="I1242" s="237">
        <v>-8953.58</v>
      </c>
      <c r="J1242" s="237">
        <v>-9661.86</v>
      </c>
      <c r="K1242" s="237">
        <v>-10579.29</v>
      </c>
      <c r="L1242" s="237">
        <v>-11460</v>
      </c>
      <c r="M1242" s="237">
        <v>-12317.01</v>
      </c>
      <c r="N1242" s="237">
        <v>-13527.52</v>
      </c>
      <c r="O1242" s="237">
        <v>-15138.38</v>
      </c>
      <c r="P1242" s="237">
        <v>-17243.73</v>
      </c>
      <c r="Q1242" s="238">
        <v>-19728.77</v>
      </c>
      <c r="R1242" s="238">
        <v>-4474.83</v>
      </c>
      <c r="S1242" s="238">
        <v>-6327.51</v>
      </c>
      <c r="T1242" s="238">
        <v>-7793.07</v>
      </c>
      <c r="U1242" s="238">
        <v>-8726.67</v>
      </c>
      <c r="V1242" s="238">
        <v>-9214.7800000000007</v>
      </c>
      <c r="W1242" s="238">
        <v>-10209.65</v>
      </c>
      <c r="X1242" s="238">
        <v>-11109.44</v>
      </c>
      <c r="Y1242" s="238">
        <v>-12078.56</v>
      </c>
      <c r="Z1242" s="238"/>
      <c r="AA1242" s="238"/>
      <c r="AB1242" s="238"/>
      <c r="AC1242" s="231">
        <v>-12078.56</v>
      </c>
    </row>
    <row r="1243" spans="1:29" ht="15.75" thickBot="1" x14ac:dyDescent="0.3">
      <c r="A1243" s="220" t="str">
        <f t="shared" si="19"/>
        <v>236200</v>
      </c>
      <c r="B1243" s="239" t="s">
        <v>2416</v>
      </c>
      <c r="C1243" s="240" t="s">
        <v>2417</v>
      </c>
      <c r="D1243" s="87" t="s">
        <v>4</v>
      </c>
      <c r="E1243" s="233">
        <v>-27401.119999999999</v>
      </c>
      <c r="F1243" s="233">
        <v>-8003.64</v>
      </c>
      <c r="G1243" s="233">
        <v>-11390.03</v>
      </c>
      <c r="H1243" s="233">
        <v>-13849.69</v>
      </c>
      <c r="I1243" s="233">
        <v>-15469.47</v>
      </c>
      <c r="J1243" s="233">
        <v>-16546.259999999998</v>
      </c>
      <c r="K1243" s="233">
        <v>-17971.560000000001</v>
      </c>
      <c r="L1243" s="233">
        <v>-19359.95</v>
      </c>
      <c r="M1243" s="233">
        <v>-20763.810000000001</v>
      </c>
      <c r="N1243" s="233">
        <v>-22686.35</v>
      </c>
      <c r="O1243" s="233">
        <v>-25276.29</v>
      </c>
      <c r="P1243" s="233">
        <v>-29355.87</v>
      </c>
      <c r="Q1243" s="234">
        <v>-33673.879999999997</v>
      </c>
      <c r="R1243" s="234">
        <v>-7862.47</v>
      </c>
      <c r="S1243" s="234">
        <v>-11105.01</v>
      </c>
      <c r="T1243" s="241">
        <v>-13742.38</v>
      </c>
      <c r="U1243" s="241">
        <v>-15802.27</v>
      </c>
      <c r="V1243" s="241">
        <v>-17069</v>
      </c>
      <c r="W1243" s="234">
        <v>-18676.009999999998</v>
      </c>
      <c r="X1243" s="234">
        <v>-20232.89</v>
      </c>
      <c r="Y1243" s="234">
        <v>-21742.2</v>
      </c>
      <c r="Z1243" s="234"/>
      <c r="AA1243" s="234"/>
      <c r="AB1243" s="234"/>
      <c r="AC1243" s="231">
        <v>-21742.2</v>
      </c>
    </row>
    <row r="1244" spans="1:29" ht="15.75" thickBot="1" x14ac:dyDescent="0.3">
      <c r="A1244" s="220" t="str">
        <f t="shared" si="19"/>
        <v>236213</v>
      </c>
      <c r="B1244" s="239" t="s">
        <v>2418</v>
      </c>
      <c r="C1244" s="240" t="s">
        <v>2419</v>
      </c>
      <c r="D1244" s="87" t="s">
        <v>4</v>
      </c>
      <c r="E1244" s="237">
        <v>-4662.58</v>
      </c>
      <c r="F1244" s="237">
        <v>-1354.77</v>
      </c>
      <c r="G1244" s="237">
        <v>-1870.05</v>
      </c>
      <c r="H1244" s="237">
        <v>-2234.9299999999998</v>
      </c>
      <c r="I1244" s="237">
        <v>-2471.1</v>
      </c>
      <c r="J1244" s="237">
        <v>-2506.71</v>
      </c>
      <c r="K1244" s="237">
        <v>-2660.39</v>
      </c>
      <c r="L1244" s="237">
        <v>-2790.33</v>
      </c>
      <c r="M1244" s="237">
        <v>-2954.49</v>
      </c>
      <c r="N1244" s="237">
        <v>-3356.69</v>
      </c>
      <c r="O1244" s="237">
        <v>-3966.43</v>
      </c>
      <c r="P1244" s="237">
        <v>-4850.33</v>
      </c>
      <c r="Q1244" s="238">
        <v>-5633.47</v>
      </c>
      <c r="R1244" s="238">
        <v>-1503.22</v>
      </c>
      <c r="S1244" s="238">
        <v>-2111.09</v>
      </c>
      <c r="T1244" s="238">
        <v>-2574.85</v>
      </c>
      <c r="U1244" s="238">
        <v>-2862.94</v>
      </c>
      <c r="V1244" s="238">
        <v>-2938.2</v>
      </c>
      <c r="W1244" s="238">
        <v>-3127.35</v>
      </c>
      <c r="X1244" s="238">
        <v>-3301.72</v>
      </c>
      <c r="Y1244" s="238">
        <v>-3491.75</v>
      </c>
      <c r="Z1244" s="238"/>
      <c r="AA1244" s="238"/>
      <c r="AB1244" s="238"/>
      <c r="AC1244" s="231">
        <v>-3491.75</v>
      </c>
    </row>
    <row r="1245" spans="1:29" ht="15.75" thickBot="1" x14ac:dyDescent="0.3">
      <c r="A1245" s="220" t="str">
        <f t="shared" si="19"/>
        <v>236214</v>
      </c>
      <c r="B1245" s="239" t="s">
        <v>2420</v>
      </c>
      <c r="C1245" s="240" t="s">
        <v>2421</v>
      </c>
      <c r="D1245" s="87" t="s">
        <v>4</v>
      </c>
      <c r="E1245" s="237">
        <v>-72935.7</v>
      </c>
      <c r="F1245" s="237">
        <v>-58833.86</v>
      </c>
      <c r="G1245" s="237">
        <v>-90684.1</v>
      </c>
      <c r="H1245" s="237">
        <v>-110655.14</v>
      </c>
      <c r="I1245" s="237">
        <v>-34881.5</v>
      </c>
      <c r="J1245" s="237">
        <v>-42641.56</v>
      </c>
      <c r="K1245" s="237">
        <v>-46376.24</v>
      </c>
      <c r="L1245" s="237">
        <v>-10297.049999999999</v>
      </c>
      <c r="M1245" s="237">
        <v>-16661.63</v>
      </c>
      <c r="N1245" s="237">
        <v>-25059.98</v>
      </c>
      <c r="O1245" s="237">
        <v>-24141.74</v>
      </c>
      <c r="P1245" s="237">
        <v>-50481.58</v>
      </c>
      <c r="Q1245" s="238">
        <v>-80548.61</v>
      </c>
      <c r="R1245" s="238">
        <v>-59746.7</v>
      </c>
      <c r="S1245" s="238">
        <v>-84524.66</v>
      </c>
      <c r="T1245" s="241">
        <v>-105126.54</v>
      </c>
      <c r="U1245" s="241">
        <v>-34831.129999999997</v>
      </c>
      <c r="V1245" s="241">
        <v>-40005.56</v>
      </c>
      <c r="W1245" s="238">
        <v>-47915.32</v>
      </c>
      <c r="X1245" s="238">
        <v>-14884.76</v>
      </c>
      <c r="Y1245" s="238">
        <v>-21723.8</v>
      </c>
      <c r="Z1245" s="238"/>
      <c r="AA1245" s="238"/>
      <c r="AB1245" s="238"/>
      <c r="AC1245" s="231">
        <v>-21723.8</v>
      </c>
    </row>
    <row r="1246" spans="1:29" ht="15.75" thickBot="1" x14ac:dyDescent="0.3">
      <c r="A1246" s="220" t="str">
        <f t="shared" si="19"/>
        <v>236215</v>
      </c>
      <c r="B1246" s="239" t="s">
        <v>2422</v>
      </c>
      <c r="C1246" s="240" t="s">
        <v>2423</v>
      </c>
      <c r="D1246" s="87" t="s">
        <v>4</v>
      </c>
      <c r="E1246" s="233">
        <v>-16904.75</v>
      </c>
      <c r="F1246" s="233">
        <v>-4392.96</v>
      </c>
      <c r="G1246" s="233">
        <v>-5985.7</v>
      </c>
      <c r="H1246" s="233">
        <v>-7254.4</v>
      </c>
      <c r="I1246" s="233">
        <v>-8052.98</v>
      </c>
      <c r="J1246" s="233">
        <v>-8293.69</v>
      </c>
      <c r="K1246" s="233">
        <v>-8856.68</v>
      </c>
      <c r="L1246" s="233">
        <v>-9355.9500000000007</v>
      </c>
      <c r="M1246" s="233">
        <v>-9908.9699999999993</v>
      </c>
      <c r="N1246" s="233">
        <v>-10970.11</v>
      </c>
      <c r="O1246" s="233">
        <v>-12616.15</v>
      </c>
      <c r="P1246" s="233">
        <v>-15137.47</v>
      </c>
      <c r="Q1246" s="234">
        <v>-17290.03</v>
      </c>
      <c r="R1246" s="234">
        <v>-4022.25</v>
      </c>
      <c r="S1246" s="234">
        <v>-5606.81</v>
      </c>
      <c r="T1246" s="238">
        <v>-6811.77</v>
      </c>
      <c r="U1246" s="238">
        <v>-7678.55</v>
      </c>
      <c r="V1246" s="238">
        <v>-7936.74</v>
      </c>
      <c r="W1246" s="234">
        <v>-8548.9599999999991</v>
      </c>
      <c r="X1246" s="234">
        <v>-9076.2999999999993</v>
      </c>
      <c r="Y1246" s="234">
        <v>-9647.9</v>
      </c>
      <c r="Z1246" s="234"/>
      <c r="AA1246" s="234"/>
      <c r="AB1246" s="234"/>
      <c r="AC1246" s="231">
        <v>-9647.9</v>
      </c>
    </row>
    <row r="1247" spans="1:29" ht="15.75" thickBot="1" x14ac:dyDescent="0.3">
      <c r="A1247" s="220" t="str">
        <f t="shared" si="19"/>
        <v>236217</v>
      </c>
      <c r="B1247" s="239" t="s">
        <v>2424</v>
      </c>
      <c r="C1247" s="240" t="s">
        <v>2425</v>
      </c>
      <c r="D1247" s="87" t="s">
        <v>4</v>
      </c>
      <c r="E1247" s="237">
        <v>-39958.53</v>
      </c>
      <c r="F1247" s="237">
        <v>-8054.35</v>
      </c>
      <c r="G1247" s="237">
        <v>-12028.92</v>
      </c>
      <c r="H1247" s="237">
        <v>-15504.69</v>
      </c>
      <c r="I1247" s="237">
        <v>-18749.91</v>
      </c>
      <c r="J1247" s="237">
        <v>-21199.119999999999</v>
      </c>
      <c r="K1247" s="237">
        <v>-22411.85</v>
      </c>
      <c r="L1247" s="237">
        <v>-24755.47</v>
      </c>
      <c r="M1247" s="237">
        <v>-26666.12</v>
      </c>
      <c r="N1247" s="237">
        <v>-28648.87</v>
      </c>
      <c r="O1247" s="237">
        <v>-31724.54</v>
      </c>
      <c r="P1247" s="237">
        <v>-34894.83</v>
      </c>
      <c r="Q1247" s="238">
        <v>-39367.22</v>
      </c>
      <c r="R1247" s="238">
        <v>-8718.7199999999993</v>
      </c>
      <c r="S1247" s="238">
        <v>-12608.71</v>
      </c>
      <c r="T1247" s="234">
        <v>-16260.09</v>
      </c>
      <c r="U1247" s="234">
        <v>-18553.810000000001</v>
      </c>
      <c r="V1247" s="234">
        <v>-20452.09</v>
      </c>
      <c r="W1247" s="238">
        <v>-21659.48</v>
      </c>
      <c r="X1247" s="238">
        <v>-24029.3</v>
      </c>
      <c r="Y1247" s="238">
        <v>-26085.73</v>
      </c>
      <c r="Z1247" s="238"/>
      <c r="AA1247" s="238"/>
      <c r="AB1247" s="238"/>
      <c r="AC1247" s="231">
        <v>-26085.73</v>
      </c>
    </row>
    <row r="1248" spans="1:29" ht="15.75" thickBot="1" x14ac:dyDescent="0.3">
      <c r="A1248" s="220" t="str">
        <f t="shared" si="19"/>
        <v>236218</v>
      </c>
      <c r="B1248" s="239" t="s">
        <v>2426</v>
      </c>
      <c r="C1248" s="240" t="s">
        <v>2427</v>
      </c>
      <c r="D1248" s="87" t="s">
        <v>4</v>
      </c>
      <c r="E1248" s="233">
        <v>-5095.6899999999996</v>
      </c>
      <c r="F1248" s="233">
        <v>-3914.18</v>
      </c>
      <c r="G1248" s="233">
        <v>-5874.61</v>
      </c>
      <c r="H1248" s="233">
        <v>-7345.68</v>
      </c>
      <c r="I1248" s="233">
        <v>-2635.41</v>
      </c>
      <c r="J1248" s="233">
        <v>-3247.68</v>
      </c>
      <c r="K1248" s="233">
        <v>-3455.52</v>
      </c>
      <c r="L1248" s="233">
        <v>-605.5</v>
      </c>
      <c r="M1248" s="233">
        <v>-1034.27</v>
      </c>
      <c r="N1248" s="233">
        <v>-1665.56</v>
      </c>
      <c r="O1248" s="233">
        <v>-1803.34</v>
      </c>
      <c r="P1248" s="233">
        <v>-3677.69</v>
      </c>
      <c r="Q1248" s="234">
        <v>-5599.88</v>
      </c>
      <c r="R1248" s="234">
        <v>-3984.98</v>
      </c>
      <c r="S1248" s="234">
        <v>-5808.24</v>
      </c>
      <c r="T1248" s="238">
        <v>-7371.39</v>
      </c>
      <c r="U1248" s="238">
        <v>-2803.64</v>
      </c>
      <c r="V1248" s="238">
        <v>-3278.82</v>
      </c>
      <c r="W1248" s="234">
        <v>-3846.42</v>
      </c>
      <c r="X1248" s="234">
        <v>-1078.78</v>
      </c>
      <c r="Y1248" s="234">
        <v>-1519.51</v>
      </c>
      <c r="Z1248" s="234"/>
      <c r="AA1248" s="234"/>
      <c r="AB1248" s="234"/>
      <c r="AC1248" s="231">
        <v>-1519.51</v>
      </c>
    </row>
    <row r="1249" spans="1:29" ht="15.75" thickBot="1" x14ac:dyDescent="0.3">
      <c r="A1249" s="220" t="str">
        <f t="shared" si="19"/>
        <v>236225</v>
      </c>
      <c r="B1249" s="239" t="s">
        <v>2428</v>
      </c>
      <c r="C1249" s="240" t="s">
        <v>2429</v>
      </c>
      <c r="D1249" s="87" t="s">
        <v>4</v>
      </c>
      <c r="E1249" s="233">
        <v>-18337.75</v>
      </c>
      <c r="F1249" s="233">
        <v>-8569.65</v>
      </c>
      <c r="G1249" s="233">
        <v>-12619.01</v>
      </c>
      <c r="H1249" s="233">
        <v>-16101.37</v>
      </c>
      <c r="I1249" s="233">
        <v>-18686.28</v>
      </c>
      <c r="J1249" s="233">
        <v>-19789.28</v>
      </c>
      <c r="K1249" s="233">
        <v>-21538.65</v>
      </c>
      <c r="L1249" s="233">
        <v>-3240.69</v>
      </c>
      <c r="M1249" s="233">
        <v>-4757.2700000000004</v>
      </c>
      <c r="N1249" s="233">
        <v>-6954.42</v>
      </c>
      <c r="O1249" s="233">
        <v>-9924.42</v>
      </c>
      <c r="P1249" s="233">
        <v>-13975.31</v>
      </c>
      <c r="Q1249" s="234">
        <v>-19017.12</v>
      </c>
      <c r="R1249" s="234">
        <v>-9288.1200000000008</v>
      </c>
      <c r="S1249" s="234">
        <v>-13250.93</v>
      </c>
      <c r="T1249" s="234">
        <v>-16981.88</v>
      </c>
      <c r="U1249" s="234">
        <v>-19457.990000000002</v>
      </c>
      <c r="V1249" s="234">
        <v>-21178.67</v>
      </c>
      <c r="W1249" s="234">
        <v>-22218.23</v>
      </c>
      <c r="X1249" s="234">
        <v>-2662.1</v>
      </c>
      <c r="Y1249" s="234">
        <v>-4371.96</v>
      </c>
      <c r="Z1249" s="234"/>
      <c r="AA1249" s="234"/>
      <c r="AB1249" s="234"/>
      <c r="AC1249" s="231">
        <v>-4371.96</v>
      </c>
    </row>
    <row r="1250" spans="1:29" ht="15.75" thickBot="1" x14ac:dyDescent="0.3">
      <c r="A1250" s="220" t="str">
        <f t="shared" si="19"/>
        <v>236226</v>
      </c>
      <c r="B1250" s="239" t="s">
        <v>2430</v>
      </c>
      <c r="C1250" s="240" t="s">
        <v>2431</v>
      </c>
      <c r="D1250" s="87" t="s">
        <v>4</v>
      </c>
      <c r="E1250" s="237">
        <v>-28727.69</v>
      </c>
      <c r="F1250" s="237">
        <v>-6044.38</v>
      </c>
      <c r="G1250" s="237">
        <v>-9203.89</v>
      </c>
      <c r="H1250" s="237">
        <v>-11654.78</v>
      </c>
      <c r="I1250" s="237">
        <v>-13854.01</v>
      </c>
      <c r="J1250" s="237">
        <v>-14889.82</v>
      </c>
      <c r="K1250" s="237">
        <v>-16341.57</v>
      </c>
      <c r="L1250" s="237">
        <v>-17511.13</v>
      </c>
      <c r="M1250" s="237">
        <v>-18739.45</v>
      </c>
      <c r="N1250" s="237">
        <v>-20522.04</v>
      </c>
      <c r="O1250" s="237">
        <v>-22860.87</v>
      </c>
      <c r="P1250" s="237">
        <v>-25913.4</v>
      </c>
      <c r="Q1250" s="238">
        <v>-29492.42</v>
      </c>
      <c r="R1250" s="238">
        <v>-6766.54</v>
      </c>
      <c r="S1250" s="238">
        <v>-9685.6</v>
      </c>
      <c r="T1250" s="238">
        <v>-12138.71</v>
      </c>
      <c r="U1250" s="238">
        <v>-13913.49</v>
      </c>
      <c r="V1250" s="238">
        <v>-14657.61</v>
      </c>
      <c r="W1250" s="238">
        <v>-16044.17</v>
      </c>
      <c r="X1250" s="238">
        <v>-17238.400000000001</v>
      </c>
      <c r="Y1250" s="238">
        <v>-18473.63</v>
      </c>
      <c r="Z1250" s="238"/>
      <c r="AA1250" s="238"/>
      <c r="AB1250" s="238"/>
      <c r="AC1250" s="231">
        <v>-18473.63</v>
      </c>
    </row>
    <row r="1251" spans="1:29" ht="15.75" thickBot="1" x14ac:dyDescent="0.3">
      <c r="A1251" s="220" t="str">
        <f t="shared" si="19"/>
        <v>236229</v>
      </c>
      <c r="B1251" s="239" t="s">
        <v>2432</v>
      </c>
      <c r="C1251" s="240" t="s">
        <v>2433</v>
      </c>
      <c r="D1251" s="87" t="s">
        <v>4</v>
      </c>
      <c r="E1251" s="233">
        <v>-8278.26</v>
      </c>
      <c r="F1251" s="233">
        <v>-1820.17</v>
      </c>
      <c r="G1251" s="233">
        <v>-2681.54</v>
      </c>
      <c r="H1251" s="233">
        <v>-3500.86</v>
      </c>
      <c r="I1251" s="233">
        <v>-4150.2</v>
      </c>
      <c r="J1251" s="233">
        <v>-4398.5200000000004</v>
      </c>
      <c r="K1251" s="233">
        <v>-4920.3900000000003</v>
      </c>
      <c r="L1251" s="233">
        <v>-5361.37</v>
      </c>
      <c r="M1251" s="233">
        <v>-5855.32</v>
      </c>
      <c r="N1251" s="233">
        <v>-6423.7</v>
      </c>
      <c r="O1251" s="233">
        <v>-7065.23</v>
      </c>
      <c r="P1251" s="233">
        <v>-7987.26</v>
      </c>
      <c r="Q1251" s="234">
        <v>-8894.25</v>
      </c>
      <c r="R1251" s="234">
        <v>-1725.93</v>
      </c>
      <c r="S1251" s="234">
        <v>-2613.1799999999998</v>
      </c>
      <c r="T1251" s="234">
        <v>-3396.33</v>
      </c>
      <c r="U1251" s="234">
        <v>-4024.94</v>
      </c>
      <c r="V1251" s="234">
        <v>-4307.91</v>
      </c>
      <c r="W1251" s="234">
        <v>-4816.67</v>
      </c>
      <c r="X1251" s="234">
        <v>-5311.08</v>
      </c>
      <c r="Y1251" s="234">
        <v>-5894.99</v>
      </c>
      <c r="Z1251" s="234"/>
      <c r="AA1251" s="234"/>
      <c r="AB1251" s="234"/>
      <c r="AC1251" s="231">
        <v>-5894.99</v>
      </c>
    </row>
    <row r="1252" spans="1:29" ht="15.75" thickBot="1" x14ac:dyDescent="0.3">
      <c r="A1252" s="220" t="str">
        <f t="shared" si="19"/>
        <v>236230</v>
      </c>
      <c r="B1252" s="239" t="s">
        <v>2434</v>
      </c>
      <c r="C1252" s="240" t="s">
        <v>2435</v>
      </c>
      <c r="D1252" s="87" t="s">
        <v>4</v>
      </c>
      <c r="E1252" s="237">
        <v>-10510.6</v>
      </c>
      <c r="F1252" s="237">
        <v>-2417.23</v>
      </c>
      <c r="G1252" s="237">
        <v>-3530.86</v>
      </c>
      <c r="H1252" s="237">
        <v>-4387.6899999999996</v>
      </c>
      <c r="I1252" s="237">
        <v>-4933.4399999999996</v>
      </c>
      <c r="J1252" s="237">
        <v>-5153.93</v>
      </c>
      <c r="K1252" s="237">
        <v>-5558.65</v>
      </c>
      <c r="L1252" s="237">
        <v>-5876.54</v>
      </c>
      <c r="M1252" s="237">
        <v>-6204.43</v>
      </c>
      <c r="N1252" s="237">
        <v>-6742.32</v>
      </c>
      <c r="O1252" s="237">
        <v>-7550.75</v>
      </c>
      <c r="P1252" s="237">
        <v>-8820.48</v>
      </c>
      <c r="Q1252" s="238">
        <v>-10037.33</v>
      </c>
      <c r="R1252" s="238">
        <v>-2317.52</v>
      </c>
      <c r="S1252" s="238">
        <v>-3446.77</v>
      </c>
      <c r="T1252" s="238">
        <v>-4311.3500000000004</v>
      </c>
      <c r="U1252" s="238">
        <v>-4866.07</v>
      </c>
      <c r="V1252" s="238">
        <v>-5017.2700000000004</v>
      </c>
      <c r="W1252" s="238">
        <v>-5326.03</v>
      </c>
      <c r="X1252" s="238">
        <v>-5570.83</v>
      </c>
      <c r="Y1252" s="238">
        <v>-5866.5</v>
      </c>
      <c r="Z1252" s="238"/>
      <c r="AA1252" s="238"/>
      <c r="AB1252" s="238"/>
      <c r="AC1252" s="231">
        <v>-5866.5</v>
      </c>
    </row>
    <row r="1253" spans="1:29" ht="15.75" thickBot="1" x14ac:dyDescent="0.3">
      <c r="A1253" s="220" t="str">
        <f t="shared" si="19"/>
        <v>236232</v>
      </c>
      <c r="B1253" s="239" t="s">
        <v>2436</v>
      </c>
      <c r="C1253" s="240" t="s">
        <v>2437</v>
      </c>
      <c r="D1253" s="87" t="s">
        <v>4</v>
      </c>
      <c r="E1253" s="233">
        <v>0</v>
      </c>
      <c r="F1253" s="233">
        <v>0</v>
      </c>
      <c r="G1253" s="233">
        <v>0</v>
      </c>
      <c r="H1253" s="233">
        <v>0</v>
      </c>
      <c r="I1253" s="233">
        <v>0</v>
      </c>
      <c r="J1253" s="233">
        <v>0</v>
      </c>
      <c r="K1253" s="233">
        <v>0</v>
      </c>
      <c r="L1253" s="233">
        <v>0</v>
      </c>
      <c r="M1253" s="233">
        <v>0</v>
      </c>
      <c r="N1253" s="233">
        <v>0</v>
      </c>
      <c r="O1253" s="233">
        <v>0</v>
      </c>
      <c r="P1253" s="233">
        <v>0</v>
      </c>
      <c r="Q1253" s="234">
        <v>0</v>
      </c>
      <c r="R1253" s="234">
        <v>0</v>
      </c>
      <c r="S1253" s="234">
        <v>0</v>
      </c>
      <c r="T1253" s="234">
        <v>0</v>
      </c>
      <c r="U1253" s="234">
        <v>0</v>
      </c>
      <c r="V1253" s="234">
        <v>0</v>
      </c>
      <c r="W1253" s="234">
        <v>0</v>
      </c>
      <c r="X1253" s="234">
        <v>0</v>
      </c>
      <c r="Y1253" s="234">
        <v>0</v>
      </c>
      <c r="Z1253" s="234"/>
      <c r="AA1253" s="234"/>
      <c r="AB1253" s="234"/>
      <c r="AC1253" s="231">
        <v>0</v>
      </c>
    </row>
    <row r="1254" spans="1:29" ht="15.75" thickBot="1" x14ac:dyDescent="0.3">
      <c r="A1254" s="220" t="str">
        <f t="shared" si="19"/>
        <v>236995</v>
      </c>
      <c r="B1254" s="239" t="s">
        <v>2438</v>
      </c>
      <c r="C1254" s="240" t="s">
        <v>2439</v>
      </c>
      <c r="D1254" s="87" t="s">
        <v>4</v>
      </c>
      <c r="E1254" s="237">
        <v>0</v>
      </c>
      <c r="F1254" s="237">
        <v>0</v>
      </c>
      <c r="G1254" s="237">
        <v>0</v>
      </c>
      <c r="H1254" s="237">
        <v>0</v>
      </c>
      <c r="I1254" s="237">
        <v>0</v>
      </c>
      <c r="J1254" s="237">
        <v>0</v>
      </c>
      <c r="K1254" s="237">
        <v>0</v>
      </c>
      <c r="L1254" s="237">
        <v>0</v>
      </c>
      <c r="M1254" s="237">
        <v>0</v>
      </c>
      <c r="N1254" s="237">
        <v>0</v>
      </c>
      <c r="O1254" s="237">
        <v>0</v>
      </c>
      <c r="P1254" s="237">
        <v>0</v>
      </c>
      <c r="Q1254" s="238">
        <v>0</v>
      </c>
      <c r="R1254" s="238">
        <v>0</v>
      </c>
      <c r="S1254" s="238">
        <v>0</v>
      </c>
      <c r="T1254" s="238">
        <v>0</v>
      </c>
      <c r="U1254" s="238">
        <v>0</v>
      </c>
      <c r="V1254" s="238">
        <v>0</v>
      </c>
      <c r="W1254" s="238">
        <v>0</v>
      </c>
      <c r="X1254" s="238">
        <v>0</v>
      </c>
      <c r="Y1254" s="238">
        <v>0</v>
      </c>
      <c r="Z1254" s="238"/>
      <c r="AA1254" s="238"/>
      <c r="AB1254" s="238"/>
      <c r="AC1254" s="231">
        <v>0</v>
      </c>
    </row>
    <row r="1255" spans="1:29" ht="15.75" thickBot="1" x14ac:dyDescent="0.3">
      <c r="A1255" s="220" t="str">
        <f t="shared" si="19"/>
        <v>236998</v>
      </c>
      <c r="B1255" s="239" t="s">
        <v>2440</v>
      </c>
      <c r="C1255" s="240" t="s">
        <v>2441</v>
      </c>
      <c r="D1255" s="87" t="s">
        <v>4</v>
      </c>
      <c r="E1255" s="233">
        <v>0</v>
      </c>
      <c r="F1255" s="233">
        <v>0</v>
      </c>
      <c r="G1255" s="233">
        <v>-3656472</v>
      </c>
      <c r="H1255" s="233">
        <v>3424949.19</v>
      </c>
      <c r="I1255" s="233">
        <v>15827259.189999999</v>
      </c>
      <c r="J1255" s="233">
        <v>13786083.189999999</v>
      </c>
      <c r="K1255" s="233">
        <v>9380662.1899999995</v>
      </c>
      <c r="L1255" s="233">
        <v>5091458.1900000004</v>
      </c>
      <c r="M1255" s="233">
        <v>2517901.19</v>
      </c>
      <c r="N1255" s="233">
        <v>1204163.19</v>
      </c>
      <c r="O1255" s="233">
        <v>5173620.1900000004</v>
      </c>
      <c r="P1255" s="233">
        <v>9029155.1899999995</v>
      </c>
      <c r="Q1255" s="234">
        <v>13805069.189999999</v>
      </c>
      <c r="R1255" s="234">
        <v>17692453.190000001</v>
      </c>
      <c r="S1255" s="234">
        <v>25811228.190000001</v>
      </c>
      <c r="T1255" s="234">
        <v>26970327.190000001</v>
      </c>
      <c r="U1255" s="234">
        <v>25963290.190000001</v>
      </c>
      <c r="V1255" s="234">
        <v>17585296.190000001</v>
      </c>
      <c r="W1255" s="234">
        <v>13813459.189999999</v>
      </c>
      <c r="X1255" s="234">
        <v>10688677.189999999</v>
      </c>
      <c r="Y1255" s="234">
        <v>8216977.1900000004</v>
      </c>
      <c r="Z1255" s="234"/>
      <c r="AA1255" s="234"/>
      <c r="AB1255" s="234"/>
      <c r="AC1255" s="231">
        <v>8216977.1900000004</v>
      </c>
    </row>
    <row r="1256" spans="1:29" ht="15.75" thickBot="1" x14ac:dyDescent="0.3">
      <c r="A1256" s="220" t="str">
        <f t="shared" si="19"/>
        <v>236999</v>
      </c>
      <c r="B1256" s="239" t="s">
        <v>2442</v>
      </c>
      <c r="C1256" s="240" t="s">
        <v>2443</v>
      </c>
      <c r="D1256" s="87" t="s">
        <v>4</v>
      </c>
      <c r="E1256" s="237">
        <v>-391436.6</v>
      </c>
      <c r="F1256" s="237">
        <v>-387639.91</v>
      </c>
      <c r="G1256" s="237">
        <v>-416958.23</v>
      </c>
      <c r="H1256" s="237">
        <v>-219760.37</v>
      </c>
      <c r="I1256" s="237">
        <v>-161335.01999999999</v>
      </c>
      <c r="J1256" s="237">
        <v>-118361.43</v>
      </c>
      <c r="K1256" s="237">
        <v>-107488.74</v>
      </c>
      <c r="L1256" s="237">
        <v>-93940.26</v>
      </c>
      <c r="M1256" s="237">
        <v>-98041.63</v>
      </c>
      <c r="N1256" s="237">
        <v>-160326.25</v>
      </c>
      <c r="O1256" s="237">
        <v>-269317.56</v>
      </c>
      <c r="P1256" s="237">
        <v>-399121.68</v>
      </c>
      <c r="Q1256" s="238">
        <v>-441182.71999999997</v>
      </c>
      <c r="R1256" s="238">
        <v>-360745.38</v>
      </c>
      <c r="S1256" s="238">
        <v>-748730.34</v>
      </c>
      <c r="T1256" s="238">
        <v>-1023776.51</v>
      </c>
      <c r="U1256" s="238">
        <v>-555520.29</v>
      </c>
      <c r="V1256" s="238">
        <v>-139464.28</v>
      </c>
      <c r="W1256" s="238">
        <v>-120643.33</v>
      </c>
      <c r="X1256" s="238">
        <v>-136069.09</v>
      </c>
      <c r="Y1256" s="238">
        <v>-107960.95</v>
      </c>
      <c r="Z1256" s="238"/>
      <c r="AA1256" s="238"/>
      <c r="AB1256" s="238"/>
      <c r="AC1256" s="231">
        <v>-107960.95</v>
      </c>
    </row>
    <row r="1257" spans="1:29" ht="15.75" thickBot="1" x14ac:dyDescent="0.3">
      <c r="A1257" s="220" t="str">
        <f t="shared" si="19"/>
        <v>500172</v>
      </c>
      <c r="B1257" s="239" t="s">
        <v>1094</v>
      </c>
      <c r="C1257" s="240">
        <v>500172</v>
      </c>
      <c r="D1257" s="87"/>
      <c r="E1257" s="233">
        <v>-6492344.7999999998</v>
      </c>
      <c r="F1257" s="233">
        <v>-8715848.9900000002</v>
      </c>
      <c r="G1257" s="233">
        <v>-9225394.8399999999</v>
      </c>
      <c r="H1257" s="233">
        <v>-12337732.369999999</v>
      </c>
      <c r="I1257" s="233">
        <v>-4382253.22</v>
      </c>
      <c r="J1257" s="233">
        <v>-7674546.3600000003</v>
      </c>
      <c r="K1257" s="233">
        <v>-7099758.8099999996</v>
      </c>
      <c r="L1257" s="233">
        <v>-9756554.5899999999</v>
      </c>
      <c r="M1257" s="233">
        <v>-10404899.970000001</v>
      </c>
      <c r="N1257" s="233">
        <v>-13867360.890000001</v>
      </c>
      <c r="O1257" s="233">
        <v>-6678348.4100000001</v>
      </c>
      <c r="P1257" s="233">
        <v>-7441255.8399999999</v>
      </c>
      <c r="Q1257" s="234">
        <v>-6737810.0199999996</v>
      </c>
      <c r="R1257" s="234">
        <v>-8852822.5399999991</v>
      </c>
      <c r="S1257" s="234">
        <v>-9368316.5800000001</v>
      </c>
      <c r="T1257" s="234">
        <v>-12850689.300000001</v>
      </c>
      <c r="U1257" s="234">
        <v>-4228662.1900000004</v>
      </c>
      <c r="V1257" s="234">
        <v>-7156355.1200000001</v>
      </c>
      <c r="W1257" s="234">
        <v>-8537810.1500000004</v>
      </c>
      <c r="X1257" s="234">
        <v>-11104489.33</v>
      </c>
      <c r="Y1257" s="234">
        <v>-9552210.1799999997</v>
      </c>
      <c r="Z1257" s="234"/>
      <c r="AA1257" s="234"/>
      <c r="AB1257" s="234"/>
      <c r="AC1257" s="231">
        <v>-9552210.1799999997</v>
      </c>
    </row>
    <row r="1258" spans="1:29" ht="15.75" thickBot="1" x14ac:dyDescent="0.3">
      <c r="A1258" s="220" t="str">
        <f t="shared" si="19"/>
        <v>237026</v>
      </c>
      <c r="B1258" s="239" t="s">
        <v>1095</v>
      </c>
      <c r="C1258" s="240" t="s">
        <v>2444</v>
      </c>
      <c r="D1258" s="87" t="s">
        <v>4</v>
      </c>
      <c r="E1258" s="237">
        <v>-150833.38</v>
      </c>
      <c r="F1258" s="237">
        <v>-226250.05</v>
      </c>
      <c r="G1258" s="237">
        <v>-301666.71999999997</v>
      </c>
      <c r="H1258" s="237">
        <v>-377083.39</v>
      </c>
      <c r="I1258" s="237">
        <v>-0.06</v>
      </c>
      <c r="J1258" s="237">
        <v>-75416.73</v>
      </c>
      <c r="K1258" s="237">
        <v>-150833.4</v>
      </c>
      <c r="L1258" s="237">
        <v>-226250.07</v>
      </c>
      <c r="M1258" s="237">
        <v>-301666.74</v>
      </c>
      <c r="N1258" s="237">
        <v>-377083.41</v>
      </c>
      <c r="O1258" s="237">
        <v>-0.08</v>
      </c>
      <c r="P1258" s="237">
        <v>-75416.75</v>
      </c>
      <c r="Q1258" s="238">
        <v>-150833.42000000001</v>
      </c>
      <c r="R1258" s="238">
        <v>-226250.09</v>
      </c>
      <c r="S1258" s="238">
        <v>-301666.76</v>
      </c>
      <c r="T1258" s="238">
        <v>-377083.43</v>
      </c>
      <c r="U1258" s="238">
        <v>-0.1</v>
      </c>
      <c r="V1258" s="238">
        <v>-75416.77</v>
      </c>
      <c r="W1258" s="238">
        <v>-150833.44</v>
      </c>
      <c r="X1258" s="238">
        <v>-226250.11</v>
      </c>
      <c r="Y1258" s="238">
        <v>-301666.78000000003</v>
      </c>
      <c r="Z1258" s="238"/>
      <c r="AA1258" s="238"/>
      <c r="AB1258" s="238"/>
      <c r="AC1258" s="231">
        <v>-301666.78000000003</v>
      </c>
    </row>
    <row r="1259" spans="1:29" ht="15.75" thickBot="1" x14ac:dyDescent="0.3">
      <c r="A1259" s="220" t="str">
        <f t="shared" si="19"/>
        <v>237032</v>
      </c>
      <c r="B1259" s="239" t="s">
        <v>1096</v>
      </c>
      <c r="C1259" s="240" t="s">
        <v>2445</v>
      </c>
      <c r="D1259" s="87" t="s">
        <v>4</v>
      </c>
      <c r="E1259" s="233">
        <v>-27499.99</v>
      </c>
      <c r="F1259" s="233">
        <v>-49166.66</v>
      </c>
      <c r="G1259" s="233">
        <v>0.01</v>
      </c>
      <c r="H1259" s="233">
        <v>-25000</v>
      </c>
      <c r="I1259" s="233">
        <v>-50833.33</v>
      </c>
      <c r="J1259" s="233">
        <v>-75833.33</v>
      </c>
      <c r="K1259" s="233">
        <v>-25833.33</v>
      </c>
      <c r="L1259" s="233">
        <v>-51666.66</v>
      </c>
      <c r="M1259" s="233">
        <v>0.01</v>
      </c>
      <c r="N1259" s="233">
        <v>-25833.32</v>
      </c>
      <c r="O1259" s="233">
        <v>-50833.32</v>
      </c>
      <c r="P1259" s="233">
        <v>0.02</v>
      </c>
      <c r="Q1259" s="234">
        <v>-25833.31</v>
      </c>
      <c r="R1259" s="234">
        <v>-49999.98</v>
      </c>
      <c r="S1259" s="234">
        <v>0.02</v>
      </c>
      <c r="T1259" s="234">
        <v>-24999.99</v>
      </c>
      <c r="U1259" s="234">
        <v>-50833.32</v>
      </c>
      <c r="V1259" s="234">
        <v>0.01</v>
      </c>
      <c r="W1259" s="234">
        <v>-25833.32</v>
      </c>
      <c r="X1259" s="234">
        <v>-51666.65</v>
      </c>
      <c r="Y1259" s="234">
        <v>-76666.649999999994</v>
      </c>
      <c r="Z1259" s="234"/>
      <c r="AA1259" s="234"/>
      <c r="AB1259" s="234"/>
      <c r="AC1259" s="231">
        <v>-76666.649999999994</v>
      </c>
    </row>
    <row r="1260" spans="1:29" ht="15.75" thickBot="1" x14ac:dyDescent="0.3">
      <c r="A1260" s="220" t="str">
        <f t="shared" si="19"/>
        <v>237067</v>
      </c>
      <c r="B1260" s="239" t="s">
        <v>3557</v>
      </c>
      <c r="C1260" s="240" t="s">
        <v>3558</v>
      </c>
      <c r="D1260" s="87"/>
      <c r="E1260" s="237"/>
      <c r="F1260" s="237"/>
      <c r="G1260" s="237"/>
      <c r="H1260" s="237"/>
      <c r="I1260" s="237"/>
      <c r="J1260" s="237"/>
      <c r="K1260" s="237"/>
      <c r="L1260" s="237"/>
      <c r="M1260" s="237"/>
      <c r="N1260" s="237"/>
      <c r="O1260" s="237"/>
      <c r="P1260" s="237"/>
      <c r="Q1260" s="238"/>
      <c r="R1260" s="238"/>
      <c r="S1260" s="238"/>
      <c r="T1260" s="238"/>
      <c r="U1260" s="238"/>
      <c r="V1260" s="238"/>
      <c r="W1260" s="238"/>
      <c r="X1260" s="238"/>
      <c r="Y1260" s="238"/>
      <c r="Z1260" s="238"/>
      <c r="AA1260" s="238"/>
      <c r="AB1260" s="238"/>
      <c r="AC1260" s="231"/>
    </row>
    <row r="1261" spans="1:29" ht="15.75" thickBot="1" x14ac:dyDescent="0.3">
      <c r="A1261" s="220" t="str">
        <f t="shared" si="19"/>
        <v>237072</v>
      </c>
      <c r="B1261" s="239" t="s">
        <v>1097</v>
      </c>
      <c r="C1261" s="240" t="s">
        <v>2446</v>
      </c>
      <c r="D1261" s="87" t="s">
        <v>4</v>
      </c>
      <c r="E1261" s="233">
        <v>0.01</v>
      </c>
      <c r="F1261" s="233">
        <v>0.01</v>
      </c>
      <c r="G1261" s="233">
        <v>0.01</v>
      </c>
      <c r="H1261" s="233">
        <v>0.01</v>
      </c>
      <c r="I1261" s="233">
        <v>0.01</v>
      </c>
      <c r="J1261" s="233">
        <v>0.01</v>
      </c>
      <c r="K1261" s="233">
        <v>0.01</v>
      </c>
      <c r="L1261" s="233">
        <v>0.01</v>
      </c>
      <c r="M1261" s="233">
        <v>0.01</v>
      </c>
      <c r="N1261" s="233">
        <v>0.01</v>
      </c>
      <c r="O1261" s="233">
        <v>0.01</v>
      </c>
      <c r="P1261" s="233">
        <v>0.01</v>
      </c>
      <c r="Q1261" s="234">
        <v>0.01</v>
      </c>
      <c r="R1261" s="234">
        <v>0.01</v>
      </c>
      <c r="S1261" s="234">
        <v>0.01</v>
      </c>
      <c r="T1261" s="241">
        <v>0.01</v>
      </c>
      <c r="U1261" s="241">
        <v>0.01</v>
      </c>
      <c r="V1261" s="241">
        <v>0.01</v>
      </c>
      <c r="W1261" s="234">
        <v>0.01</v>
      </c>
      <c r="X1261" s="234">
        <v>0.01</v>
      </c>
      <c r="Y1261" s="234">
        <v>0.01</v>
      </c>
      <c r="Z1261" s="234"/>
      <c r="AA1261" s="234"/>
      <c r="AB1261" s="234"/>
      <c r="AC1261" s="231">
        <v>0.01</v>
      </c>
    </row>
    <row r="1262" spans="1:29" ht="15.75" thickBot="1" x14ac:dyDescent="0.3">
      <c r="A1262" s="220" t="str">
        <f t="shared" si="19"/>
        <v>237073</v>
      </c>
      <c r="B1262" s="239" t="s">
        <v>1098</v>
      </c>
      <c r="C1262" s="240" t="s">
        <v>2447</v>
      </c>
      <c r="D1262" s="87" t="s">
        <v>4</v>
      </c>
      <c r="E1262" s="237">
        <v>-138500</v>
      </c>
      <c r="F1262" s="237">
        <v>-207750</v>
      </c>
      <c r="G1262" s="237">
        <v>-277000</v>
      </c>
      <c r="H1262" s="237">
        <v>-346250</v>
      </c>
      <c r="I1262" s="237">
        <v>0</v>
      </c>
      <c r="J1262" s="237">
        <v>-69250</v>
      </c>
      <c r="K1262" s="237">
        <v>-138500</v>
      </c>
      <c r="L1262" s="237">
        <v>-207750</v>
      </c>
      <c r="M1262" s="237">
        <v>0</v>
      </c>
      <c r="N1262" s="237">
        <v>0</v>
      </c>
      <c r="O1262" s="237">
        <v>0</v>
      </c>
      <c r="P1262" s="237">
        <v>0</v>
      </c>
      <c r="Q1262" s="238">
        <v>0</v>
      </c>
      <c r="R1262" s="238">
        <v>0</v>
      </c>
      <c r="S1262" s="238">
        <v>0</v>
      </c>
      <c r="T1262" s="238">
        <v>0</v>
      </c>
      <c r="U1262" s="238">
        <v>0</v>
      </c>
      <c r="V1262" s="238">
        <v>0</v>
      </c>
      <c r="W1262" s="238">
        <v>0</v>
      </c>
      <c r="X1262" s="238">
        <v>0</v>
      </c>
      <c r="Y1262" s="238">
        <v>0</v>
      </c>
      <c r="Z1262" s="238"/>
      <c r="AA1262" s="238"/>
      <c r="AB1262" s="238"/>
      <c r="AC1262" s="231">
        <v>0</v>
      </c>
    </row>
    <row r="1263" spans="1:29" ht="15.75" thickBot="1" x14ac:dyDescent="0.3">
      <c r="A1263" s="220" t="str">
        <f t="shared" si="19"/>
        <v>237074</v>
      </c>
      <c r="B1263" s="239" t="s">
        <v>1099</v>
      </c>
      <c r="C1263" s="240" t="s">
        <v>2448</v>
      </c>
      <c r="D1263" s="87" t="s">
        <v>4</v>
      </c>
      <c r="E1263" s="237">
        <v>-108666.62</v>
      </c>
      <c r="F1263" s="237">
        <v>-162999.95000000001</v>
      </c>
      <c r="G1263" s="237">
        <v>-217333.28</v>
      </c>
      <c r="H1263" s="237">
        <v>-271666.61</v>
      </c>
      <c r="I1263" s="237">
        <v>0.06</v>
      </c>
      <c r="J1263" s="237">
        <v>-54333.27</v>
      </c>
      <c r="K1263" s="237">
        <v>-108666.6</v>
      </c>
      <c r="L1263" s="237">
        <v>-162999.93</v>
      </c>
      <c r="M1263" s="237">
        <v>-217333.26</v>
      </c>
      <c r="N1263" s="237">
        <v>-271666.59000000003</v>
      </c>
      <c r="O1263" s="237">
        <v>0.08</v>
      </c>
      <c r="P1263" s="237">
        <v>-54333.25</v>
      </c>
      <c r="Q1263" s="238">
        <v>-108666.58</v>
      </c>
      <c r="R1263" s="238">
        <v>-162999.91</v>
      </c>
      <c r="S1263" s="238">
        <v>-217333.24</v>
      </c>
      <c r="T1263" s="241">
        <v>-271666.57</v>
      </c>
      <c r="U1263" s="241">
        <v>0.1</v>
      </c>
      <c r="V1263" s="241">
        <v>-54333.23</v>
      </c>
      <c r="W1263" s="238">
        <v>-108666.56</v>
      </c>
      <c r="X1263" s="238">
        <v>-162999.89000000001</v>
      </c>
      <c r="Y1263" s="238">
        <v>-217333.22</v>
      </c>
      <c r="Z1263" s="238"/>
      <c r="AA1263" s="238"/>
      <c r="AB1263" s="238"/>
      <c r="AC1263" s="231">
        <v>-217333.22</v>
      </c>
    </row>
    <row r="1264" spans="1:29" ht="15.75" thickBot="1" x14ac:dyDescent="0.3">
      <c r="A1264" s="220" t="str">
        <f t="shared" si="19"/>
        <v>237075</v>
      </c>
      <c r="B1264" s="239" t="s">
        <v>1100</v>
      </c>
      <c r="C1264" s="240" t="s">
        <v>2449</v>
      </c>
      <c r="D1264" s="87" t="s">
        <v>4</v>
      </c>
      <c r="E1264" s="233">
        <v>-235000</v>
      </c>
      <c r="F1264" s="233">
        <v>-352500</v>
      </c>
      <c r="G1264" s="233">
        <v>-470000</v>
      </c>
      <c r="H1264" s="233">
        <v>-587500</v>
      </c>
      <c r="I1264" s="233">
        <v>0</v>
      </c>
      <c r="J1264" s="233">
        <v>-117500</v>
      </c>
      <c r="K1264" s="233">
        <v>-235000</v>
      </c>
      <c r="L1264" s="233">
        <v>-352500</v>
      </c>
      <c r="M1264" s="233">
        <v>-470000</v>
      </c>
      <c r="N1264" s="233">
        <v>-587500</v>
      </c>
      <c r="O1264" s="233">
        <v>0</v>
      </c>
      <c r="P1264" s="233">
        <v>-117500</v>
      </c>
      <c r="Q1264" s="234">
        <v>-235000</v>
      </c>
      <c r="R1264" s="234">
        <v>-352500</v>
      </c>
      <c r="S1264" s="234">
        <v>-470000</v>
      </c>
      <c r="T1264" s="238">
        <v>-587500</v>
      </c>
      <c r="U1264" s="238">
        <v>0</v>
      </c>
      <c r="V1264" s="238">
        <v>-117500</v>
      </c>
      <c r="W1264" s="234">
        <v>-235000</v>
      </c>
      <c r="X1264" s="234">
        <v>-352500</v>
      </c>
      <c r="Y1264" s="234">
        <v>-470000</v>
      </c>
      <c r="Z1264" s="234"/>
      <c r="AA1264" s="234"/>
      <c r="AB1264" s="234"/>
      <c r="AC1264" s="231">
        <v>-470000</v>
      </c>
    </row>
    <row r="1265" spans="1:29" ht="15.75" thickBot="1" x14ac:dyDescent="0.3">
      <c r="A1265" s="220" t="str">
        <f t="shared" si="19"/>
        <v>237076</v>
      </c>
      <c r="B1265" s="239" t="s">
        <v>1101</v>
      </c>
      <c r="C1265" s="240" t="s">
        <v>2450</v>
      </c>
      <c r="D1265" s="87" t="s">
        <v>4</v>
      </c>
      <c r="E1265" s="237">
        <v>-233333.38</v>
      </c>
      <c r="F1265" s="237">
        <v>-350000.05</v>
      </c>
      <c r="G1265" s="237">
        <v>-466666.72</v>
      </c>
      <c r="H1265" s="237">
        <v>-583333.39</v>
      </c>
      <c r="I1265" s="237">
        <v>-0.06</v>
      </c>
      <c r="J1265" s="237">
        <v>-116666.73</v>
      </c>
      <c r="K1265" s="237">
        <v>-233333.4</v>
      </c>
      <c r="L1265" s="237">
        <v>-350000.07</v>
      </c>
      <c r="M1265" s="237">
        <v>-466666.74</v>
      </c>
      <c r="N1265" s="237">
        <v>-583333.41</v>
      </c>
      <c r="O1265" s="237">
        <v>-0.08</v>
      </c>
      <c r="P1265" s="237">
        <v>-116666.75</v>
      </c>
      <c r="Q1265" s="238">
        <v>-233333.42</v>
      </c>
      <c r="R1265" s="238">
        <v>-350000.09</v>
      </c>
      <c r="S1265" s="238">
        <v>-466666.76</v>
      </c>
      <c r="T1265" s="234">
        <v>-583333.43000000005</v>
      </c>
      <c r="U1265" s="234">
        <v>-0.1</v>
      </c>
      <c r="V1265" s="234">
        <v>-116666.77</v>
      </c>
      <c r="W1265" s="238">
        <v>-233333.44</v>
      </c>
      <c r="X1265" s="238">
        <v>-350000.11</v>
      </c>
      <c r="Y1265" s="238">
        <v>-466666.78</v>
      </c>
      <c r="Z1265" s="238"/>
      <c r="AA1265" s="238"/>
      <c r="AB1265" s="238"/>
      <c r="AC1265" s="231">
        <v>-466666.78</v>
      </c>
    </row>
    <row r="1266" spans="1:29" ht="15.75" thickBot="1" x14ac:dyDescent="0.3">
      <c r="A1266" s="220" t="str">
        <f t="shared" si="19"/>
        <v>237078</v>
      </c>
      <c r="B1266" s="239" t="s">
        <v>1101</v>
      </c>
      <c r="C1266" s="240" t="s">
        <v>2451</v>
      </c>
      <c r="D1266" s="87" t="s">
        <v>4</v>
      </c>
      <c r="E1266" s="233">
        <v>0.01</v>
      </c>
      <c r="F1266" s="233">
        <v>0.01</v>
      </c>
      <c r="G1266" s="233">
        <v>0.01</v>
      </c>
      <c r="H1266" s="233">
        <v>0.01</v>
      </c>
      <c r="I1266" s="233">
        <v>0.01</v>
      </c>
      <c r="J1266" s="233">
        <v>0.01</v>
      </c>
      <c r="K1266" s="233">
        <v>0.01</v>
      </c>
      <c r="L1266" s="233">
        <v>0.01</v>
      </c>
      <c r="M1266" s="233">
        <v>0.01</v>
      </c>
      <c r="N1266" s="233">
        <v>0.01</v>
      </c>
      <c r="O1266" s="233">
        <v>0.01</v>
      </c>
      <c r="P1266" s="233">
        <v>0.01</v>
      </c>
      <c r="Q1266" s="234">
        <v>0.01</v>
      </c>
      <c r="R1266" s="234">
        <v>0.01</v>
      </c>
      <c r="S1266" s="234">
        <v>0.01</v>
      </c>
      <c r="T1266" s="238">
        <v>0.01</v>
      </c>
      <c r="U1266" s="238">
        <v>0.01</v>
      </c>
      <c r="V1266" s="238">
        <v>0.01</v>
      </c>
      <c r="W1266" s="234">
        <v>0.01</v>
      </c>
      <c r="X1266" s="234">
        <v>0.01</v>
      </c>
      <c r="Y1266" s="234">
        <v>0.01</v>
      </c>
      <c r="Z1266" s="234"/>
      <c r="AA1266" s="234"/>
      <c r="AB1266" s="234"/>
      <c r="AC1266" s="231">
        <v>0.01</v>
      </c>
    </row>
    <row r="1267" spans="1:29" ht="15.75" thickBot="1" x14ac:dyDescent="0.3">
      <c r="A1267" s="220" t="str">
        <f t="shared" si="19"/>
        <v>237079</v>
      </c>
      <c r="B1267" s="239" t="s">
        <v>1102</v>
      </c>
      <c r="C1267" s="240" t="s">
        <v>2452</v>
      </c>
      <c r="D1267" s="87" t="s">
        <v>4</v>
      </c>
      <c r="E1267" s="233">
        <v>-218341.62</v>
      </c>
      <c r="F1267" s="233">
        <v>-327512.45</v>
      </c>
      <c r="G1267" s="233">
        <v>-436683.28</v>
      </c>
      <c r="H1267" s="233">
        <v>-545854.11</v>
      </c>
      <c r="I1267" s="233">
        <v>0.06</v>
      </c>
      <c r="J1267" s="233">
        <v>-109170.77</v>
      </c>
      <c r="K1267" s="233">
        <v>-218341.6</v>
      </c>
      <c r="L1267" s="233">
        <v>-327512.43</v>
      </c>
      <c r="M1267" s="233">
        <v>-436683.26</v>
      </c>
      <c r="N1267" s="233">
        <v>-545854.09</v>
      </c>
      <c r="O1267" s="233">
        <v>0.08</v>
      </c>
      <c r="P1267" s="233">
        <v>-109170.75</v>
      </c>
      <c r="Q1267" s="234">
        <v>-218341.58</v>
      </c>
      <c r="R1267" s="234">
        <v>-327512.40999999997</v>
      </c>
      <c r="S1267" s="234">
        <v>-436683.24</v>
      </c>
      <c r="T1267" s="234">
        <v>-545854.06999999995</v>
      </c>
      <c r="U1267" s="234">
        <v>0.1</v>
      </c>
      <c r="V1267" s="234">
        <v>-109170.73</v>
      </c>
      <c r="W1267" s="234">
        <v>-218341.56</v>
      </c>
      <c r="X1267" s="234">
        <v>-327512.39</v>
      </c>
      <c r="Y1267" s="234">
        <v>-436683.22</v>
      </c>
      <c r="Z1267" s="234"/>
      <c r="AA1267" s="234"/>
      <c r="AB1267" s="234"/>
      <c r="AC1267" s="231">
        <v>-436683.22</v>
      </c>
    </row>
    <row r="1268" spans="1:29" ht="15.75" thickBot="1" x14ac:dyDescent="0.3">
      <c r="A1268" s="220" t="str">
        <f t="shared" si="19"/>
        <v>237080</v>
      </c>
      <c r="B1268" s="239" t="s">
        <v>1103</v>
      </c>
      <c r="C1268" s="240" t="s">
        <v>2453</v>
      </c>
      <c r="D1268" s="87" t="s">
        <v>4</v>
      </c>
      <c r="E1268" s="237">
        <v>0</v>
      </c>
      <c r="F1268" s="237">
        <v>0</v>
      </c>
      <c r="G1268" s="237">
        <v>0</v>
      </c>
      <c r="H1268" s="237">
        <v>0</v>
      </c>
      <c r="I1268" s="237">
        <v>0</v>
      </c>
      <c r="J1268" s="237">
        <v>0</v>
      </c>
      <c r="K1268" s="237">
        <v>0</v>
      </c>
      <c r="L1268" s="237">
        <v>0</v>
      </c>
      <c r="M1268" s="237">
        <v>0</v>
      </c>
      <c r="N1268" s="237">
        <v>0</v>
      </c>
      <c r="O1268" s="237">
        <v>0</v>
      </c>
      <c r="P1268" s="237">
        <v>0</v>
      </c>
      <c r="Q1268" s="238">
        <v>0</v>
      </c>
      <c r="R1268" s="238">
        <v>0</v>
      </c>
      <c r="S1268" s="238">
        <v>0</v>
      </c>
      <c r="T1268" s="238">
        <v>0</v>
      </c>
      <c r="U1268" s="238">
        <v>0</v>
      </c>
      <c r="V1268" s="238">
        <v>0</v>
      </c>
      <c r="W1268" s="238">
        <v>0</v>
      </c>
      <c r="X1268" s="238">
        <v>0</v>
      </c>
      <c r="Y1268" s="238">
        <v>0</v>
      </c>
      <c r="Z1268" s="238"/>
      <c r="AA1268" s="238"/>
      <c r="AB1268" s="238"/>
      <c r="AC1268" s="231">
        <v>0</v>
      </c>
    </row>
    <row r="1269" spans="1:29" ht="15.75" thickBot="1" x14ac:dyDescent="0.3">
      <c r="A1269" s="220" t="str">
        <f t="shared" si="19"/>
        <v>237081</v>
      </c>
      <c r="B1269" s="239" t="s">
        <v>1102</v>
      </c>
      <c r="C1269" s="240" t="s">
        <v>2454</v>
      </c>
      <c r="D1269" s="87" t="s">
        <v>4</v>
      </c>
      <c r="E1269" s="233">
        <v>-110833.38</v>
      </c>
      <c r="F1269" s="233">
        <v>-166250.04999999999</v>
      </c>
      <c r="G1269" s="233">
        <v>-221666.72</v>
      </c>
      <c r="H1269" s="233">
        <v>-277083.39</v>
      </c>
      <c r="I1269" s="233">
        <v>-0.06</v>
      </c>
      <c r="J1269" s="233">
        <v>-55416.73</v>
      </c>
      <c r="K1269" s="233">
        <v>-110833.4</v>
      </c>
      <c r="L1269" s="233">
        <v>-166250.07</v>
      </c>
      <c r="M1269" s="233">
        <v>-221666.74</v>
      </c>
      <c r="N1269" s="233">
        <v>-277083.40999999997</v>
      </c>
      <c r="O1269" s="233">
        <v>-0.08</v>
      </c>
      <c r="P1269" s="233">
        <v>-55416.75</v>
      </c>
      <c r="Q1269" s="234">
        <v>-110833.42</v>
      </c>
      <c r="R1269" s="234">
        <v>-166250.09</v>
      </c>
      <c r="S1269" s="234">
        <v>-221666.76</v>
      </c>
      <c r="T1269" s="234">
        <v>-277083.43</v>
      </c>
      <c r="U1269" s="234">
        <v>-0.1</v>
      </c>
      <c r="V1269" s="234">
        <v>-55416.77</v>
      </c>
      <c r="W1269" s="234">
        <v>-110833.44</v>
      </c>
      <c r="X1269" s="234">
        <v>-166250.10999999999</v>
      </c>
      <c r="Y1269" s="234">
        <v>-221666.78</v>
      </c>
      <c r="Z1269" s="234"/>
      <c r="AA1269" s="234"/>
      <c r="AB1269" s="234"/>
      <c r="AC1269" s="231">
        <v>-221666.78</v>
      </c>
    </row>
    <row r="1270" spans="1:29" ht="15.75" thickBot="1" x14ac:dyDescent="0.3">
      <c r="A1270" s="220" t="str">
        <f t="shared" si="19"/>
        <v>237085</v>
      </c>
      <c r="B1270" s="239" t="s">
        <v>1104</v>
      </c>
      <c r="C1270" s="240" t="s">
        <v>2455</v>
      </c>
      <c r="D1270" s="87" t="s">
        <v>4</v>
      </c>
      <c r="E1270" s="237">
        <v>-254333.38</v>
      </c>
      <c r="F1270" s="237">
        <v>-381500.05</v>
      </c>
      <c r="G1270" s="237">
        <v>-508666.72</v>
      </c>
      <c r="H1270" s="237">
        <v>-635833.39</v>
      </c>
      <c r="I1270" s="237">
        <v>-0.06</v>
      </c>
      <c r="J1270" s="237">
        <v>-127166.73</v>
      </c>
      <c r="K1270" s="237">
        <v>-254333.4</v>
      </c>
      <c r="L1270" s="237">
        <v>-381500.07</v>
      </c>
      <c r="M1270" s="237">
        <v>-508666.74</v>
      </c>
      <c r="N1270" s="237">
        <v>-635833.41</v>
      </c>
      <c r="O1270" s="237">
        <v>-0.08</v>
      </c>
      <c r="P1270" s="237">
        <v>0</v>
      </c>
      <c r="Q1270" s="238">
        <v>0</v>
      </c>
      <c r="R1270" s="238">
        <v>0</v>
      </c>
      <c r="S1270" s="238">
        <v>0</v>
      </c>
      <c r="T1270" s="238">
        <v>0</v>
      </c>
      <c r="U1270" s="238">
        <v>0</v>
      </c>
      <c r="V1270" s="238">
        <v>0</v>
      </c>
      <c r="W1270" s="238">
        <v>0</v>
      </c>
      <c r="X1270" s="238">
        <v>0</v>
      </c>
      <c r="Y1270" s="238">
        <v>0</v>
      </c>
      <c r="Z1270" s="238"/>
      <c r="AA1270" s="238"/>
      <c r="AB1270" s="238"/>
      <c r="AC1270" s="231">
        <v>0</v>
      </c>
    </row>
    <row r="1271" spans="1:29" ht="15.75" thickBot="1" x14ac:dyDescent="0.3">
      <c r="A1271" s="220" t="str">
        <f t="shared" si="19"/>
        <v>237086</v>
      </c>
      <c r="B1271" s="239" t="s">
        <v>1105</v>
      </c>
      <c r="C1271" s="240" t="s">
        <v>2456</v>
      </c>
      <c r="D1271" s="87" t="s">
        <v>4</v>
      </c>
      <c r="E1271" s="233">
        <v>-258000</v>
      </c>
      <c r="F1271" s="233">
        <v>-387000</v>
      </c>
      <c r="G1271" s="233">
        <v>-516000</v>
      </c>
      <c r="H1271" s="233">
        <v>-645000</v>
      </c>
      <c r="I1271" s="233">
        <v>0</v>
      </c>
      <c r="J1271" s="233">
        <v>-129000</v>
      </c>
      <c r="K1271" s="233">
        <v>-258000</v>
      </c>
      <c r="L1271" s="233">
        <v>-387000</v>
      </c>
      <c r="M1271" s="233">
        <v>-516000</v>
      </c>
      <c r="N1271" s="233">
        <v>-645000</v>
      </c>
      <c r="O1271" s="233">
        <v>0</v>
      </c>
      <c r="P1271" s="233">
        <v>-129000</v>
      </c>
      <c r="Q1271" s="234">
        <v>-258000</v>
      </c>
      <c r="R1271" s="234">
        <v>-387000</v>
      </c>
      <c r="S1271" s="234">
        <v>-516000</v>
      </c>
      <c r="T1271" s="234">
        <v>-645000</v>
      </c>
      <c r="U1271" s="234">
        <v>0</v>
      </c>
      <c r="V1271" s="234">
        <v>-129000</v>
      </c>
      <c r="W1271" s="234">
        <v>-258000</v>
      </c>
      <c r="X1271" s="234">
        <v>-387000</v>
      </c>
      <c r="Y1271" s="234">
        <v>-516000</v>
      </c>
      <c r="Z1271" s="234"/>
      <c r="AA1271" s="234"/>
      <c r="AB1271" s="234"/>
      <c r="AC1271" s="231">
        <v>-516000</v>
      </c>
    </row>
    <row r="1272" spans="1:29" ht="15.75" thickBot="1" x14ac:dyDescent="0.3">
      <c r="A1272" s="220" t="str">
        <f t="shared" si="19"/>
        <v>237087</v>
      </c>
      <c r="B1272" s="239" t="s">
        <v>1106</v>
      </c>
      <c r="C1272" s="240" t="s">
        <v>2457</v>
      </c>
      <c r="D1272" s="87" t="s">
        <v>4</v>
      </c>
      <c r="E1272" s="237">
        <v>-130833.38</v>
      </c>
      <c r="F1272" s="237">
        <v>-196250.05</v>
      </c>
      <c r="G1272" s="237">
        <v>-261666.72</v>
      </c>
      <c r="H1272" s="237">
        <v>-327083.39</v>
      </c>
      <c r="I1272" s="237">
        <v>-0.06</v>
      </c>
      <c r="J1272" s="237">
        <v>-65416.73</v>
      </c>
      <c r="K1272" s="237">
        <v>-130833.4</v>
      </c>
      <c r="L1272" s="237">
        <v>-196250.07</v>
      </c>
      <c r="M1272" s="237">
        <v>-261666.74</v>
      </c>
      <c r="N1272" s="237">
        <v>-327083.40999999997</v>
      </c>
      <c r="O1272" s="237">
        <v>-0.08</v>
      </c>
      <c r="P1272" s="237">
        <v>-65416.75</v>
      </c>
      <c r="Q1272" s="238">
        <v>-130833.42</v>
      </c>
      <c r="R1272" s="238">
        <v>-196250.09</v>
      </c>
      <c r="S1272" s="238">
        <v>-261666.76</v>
      </c>
      <c r="T1272" s="238">
        <v>-327083.43</v>
      </c>
      <c r="U1272" s="238">
        <v>-0.1</v>
      </c>
      <c r="V1272" s="238">
        <v>-65416.77</v>
      </c>
      <c r="W1272" s="238">
        <v>-130833.44</v>
      </c>
      <c r="X1272" s="238">
        <v>-196250.11</v>
      </c>
      <c r="Y1272" s="238">
        <v>-261666.78</v>
      </c>
      <c r="Z1272" s="238"/>
      <c r="AA1272" s="238"/>
      <c r="AB1272" s="238"/>
      <c r="AC1272" s="231">
        <v>-261666.78</v>
      </c>
    </row>
    <row r="1273" spans="1:29" ht="15.75" thickBot="1" x14ac:dyDescent="0.3">
      <c r="A1273" s="220" t="str">
        <f t="shared" si="19"/>
        <v>237088</v>
      </c>
      <c r="B1273" s="239" t="s">
        <v>1107</v>
      </c>
      <c r="C1273" s="240" t="s">
        <v>2458</v>
      </c>
      <c r="D1273" s="87" t="s">
        <v>4</v>
      </c>
      <c r="E1273" s="233">
        <v>-257333.38</v>
      </c>
      <c r="F1273" s="233">
        <v>-386000.05</v>
      </c>
      <c r="G1273" s="233">
        <v>-514666.72</v>
      </c>
      <c r="H1273" s="233">
        <v>-643333.39</v>
      </c>
      <c r="I1273" s="233">
        <v>-0.06</v>
      </c>
      <c r="J1273" s="233">
        <v>-128666.73</v>
      </c>
      <c r="K1273" s="233">
        <v>-257333.4</v>
      </c>
      <c r="L1273" s="233">
        <v>-386000.07</v>
      </c>
      <c r="M1273" s="233">
        <v>-514666.74</v>
      </c>
      <c r="N1273" s="233">
        <v>-643333.41</v>
      </c>
      <c r="O1273" s="233">
        <v>-0.08</v>
      </c>
      <c r="P1273" s="233">
        <v>-128666.75</v>
      </c>
      <c r="Q1273" s="234">
        <v>-257333.42</v>
      </c>
      <c r="R1273" s="234">
        <v>-386000.09</v>
      </c>
      <c r="S1273" s="234">
        <v>-514666.76</v>
      </c>
      <c r="T1273" s="234">
        <v>-643333.43000000005</v>
      </c>
      <c r="U1273" s="234">
        <v>-0.1</v>
      </c>
      <c r="V1273" s="234">
        <v>-128666.77</v>
      </c>
      <c r="W1273" s="234">
        <v>-257333.44</v>
      </c>
      <c r="X1273" s="234">
        <v>-386000.11</v>
      </c>
      <c r="Y1273" s="234">
        <v>-514666.78</v>
      </c>
      <c r="Z1273" s="234"/>
      <c r="AA1273" s="234"/>
      <c r="AB1273" s="234"/>
      <c r="AC1273" s="231">
        <v>-514666.78</v>
      </c>
    </row>
    <row r="1274" spans="1:29" ht="15.75" thickBot="1" x14ac:dyDescent="0.3">
      <c r="A1274" s="220" t="str">
        <f t="shared" si="19"/>
        <v>237089</v>
      </c>
      <c r="B1274" s="239" t="s">
        <v>3559</v>
      </c>
      <c r="C1274" s="240" t="s">
        <v>3560</v>
      </c>
      <c r="D1274" s="87"/>
      <c r="E1274" s="237"/>
      <c r="F1274" s="237"/>
      <c r="G1274" s="237"/>
      <c r="H1274" s="237"/>
      <c r="I1274" s="237"/>
      <c r="J1274" s="237"/>
      <c r="K1274" s="237"/>
      <c r="L1274" s="237"/>
      <c r="M1274" s="237"/>
      <c r="N1274" s="237"/>
      <c r="O1274" s="237"/>
      <c r="P1274" s="237"/>
      <c r="Q1274" s="238"/>
      <c r="R1274" s="238"/>
      <c r="S1274" s="238"/>
      <c r="T1274" s="238"/>
      <c r="U1274" s="238"/>
      <c r="V1274" s="238"/>
      <c r="W1274" s="238"/>
      <c r="X1274" s="238"/>
      <c r="Y1274" s="238"/>
      <c r="Z1274" s="238"/>
      <c r="AA1274" s="238"/>
      <c r="AB1274" s="238"/>
      <c r="AC1274" s="231"/>
    </row>
    <row r="1275" spans="1:29" ht="15.75" thickBot="1" x14ac:dyDescent="0.3">
      <c r="A1275" s="220" t="str">
        <f t="shared" si="19"/>
        <v>237091</v>
      </c>
      <c r="B1275" s="239" t="s">
        <v>3561</v>
      </c>
      <c r="C1275" s="240" t="s">
        <v>3562</v>
      </c>
      <c r="D1275" s="87"/>
      <c r="E1275" s="233"/>
      <c r="F1275" s="233"/>
      <c r="G1275" s="233"/>
      <c r="H1275" s="233"/>
      <c r="I1275" s="233"/>
      <c r="J1275" s="233"/>
      <c r="K1275" s="233"/>
      <c r="L1275" s="233"/>
      <c r="M1275" s="233"/>
      <c r="N1275" s="233"/>
      <c r="O1275" s="233"/>
      <c r="P1275" s="233"/>
      <c r="Q1275" s="234"/>
      <c r="R1275" s="234"/>
      <c r="S1275" s="234"/>
      <c r="T1275" s="234"/>
      <c r="U1275" s="234"/>
      <c r="V1275" s="234"/>
      <c r="W1275" s="234"/>
      <c r="X1275" s="234"/>
      <c r="Y1275" s="234"/>
      <c r="Z1275" s="234"/>
      <c r="AA1275" s="234"/>
      <c r="AB1275" s="234"/>
      <c r="AC1275" s="231"/>
    </row>
    <row r="1276" spans="1:29" ht="15.75" thickBot="1" x14ac:dyDescent="0.3">
      <c r="A1276" s="220" t="str">
        <f t="shared" si="19"/>
        <v>237093</v>
      </c>
      <c r="B1276" s="239" t="s">
        <v>3563</v>
      </c>
      <c r="C1276" s="240" t="s">
        <v>3564</v>
      </c>
      <c r="D1276" s="87"/>
      <c r="E1276" s="237"/>
      <c r="F1276" s="237"/>
      <c r="G1276" s="237"/>
      <c r="H1276" s="237"/>
      <c r="I1276" s="237"/>
      <c r="J1276" s="237"/>
      <c r="K1276" s="237"/>
      <c r="L1276" s="237"/>
      <c r="M1276" s="237"/>
      <c r="N1276" s="237"/>
      <c r="O1276" s="237"/>
      <c r="P1276" s="237"/>
      <c r="Q1276" s="238"/>
      <c r="R1276" s="238"/>
      <c r="S1276" s="238"/>
      <c r="T1276" s="238"/>
      <c r="U1276" s="238"/>
      <c r="V1276" s="238"/>
      <c r="W1276" s="238"/>
      <c r="X1276" s="238"/>
      <c r="Y1276" s="238"/>
      <c r="Z1276" s="238"/>
      <c r="AA1276" s="238"/>
      <c r="AB1276" s="238"/>
      <c r="AC1276" s="231"/>
    </row>
    <row r="1277" spans="1:29" ht="15.75" thickBot="1" x14ac:dyDescent="0.3">
      <c r="A1277" s="220" t="str">
        <f t="shared" si="19"/>
        <v>237094</v>
      </c>
      <c r="B1277" s="239" t="s">
        <v>1108</v>
      </c>
      <c r="C1277" s="240" t="s">
        <v>2459</v>
      </c>
      <c r="D1277" s="87" t="s">
        <v>4</v>
      </c>
      <c r="E1277" s="233">
        <v>-291000</v>
      </c>
      <c r="F1277" s="233">
        <v>-436500</v>
      </c>
      <c r="G1277" s="233">
        <v>-582000</v>
      </c>
      <c r="H1277" s="233">
        <v>-727500</v>
      </c>
      <c r="I1277" s="233">
        <v>0</v>
      </c>
      <c r="J1277" s="233">
        <v>-145500</v>
      </c>
      <c r="K1277" s="233">
        <v>-291000</v>
      </c>
      <c r="L1277" s="233">
        <v>-436500</v>
      </c>
      <c r="M1277" s="233">
        <v>-582000</v>
      </c>
      <c r="N1277" s="233">
        <v>-727500</v>
      </c>
      <c r="O1277" s="233">
        <v>0</v>
      </c>
      <c r="P1277" s="233">
        <v>-145500</v>
      </c>
      <c r="Q1277" s="234">
        <v>-291000</v>
      </c>
      <c r="R1277" s="234">
        <v>-436500</v>
      </c>
      <c r="S1277" s="234">
        <v>-582000</v>
      </c>
      <c r="T1277" s="234">
        <v>-727500</v>
      </c>
      <c r="U1277" s="234">
        <v>0</v>
      </c>
      <c r="V1277" s="234">
        <v>-145500</v>
      </c>
      <c r="W1277" s="234">
        <v>-291000</v>
      </c>
      <c r="X1277" s="234">
        <v>-436500</v>
      </c>
      <c r="Y1277" s="234">
        <v>-582000</v>
      </c>
      <c r="Z1277" s="234"/>
      <c r="AA1277" s="234"/>
      <c r="AB1277" s="234"/>
      <c r="AC1277" s="231">
        <v>-582000</v>
      </c>
    </row>
    <row r="1278" spans="1:29" ht="15.75" thickBot="1" x14ac:dyDescent="0.3">
      <c r="A1278" s="220" t="str">
        <f t="shared" si="19"/>
        <v>237095</v>
      </c>
      <c r="B1278" s="239" t="s">
        <v>1109</v>
      </c>
      <c r="C1278" s="240" t="s">
        <v>2460</v>
      </c>
      <c r="D1278" s="87" t="s">
        <v>4</v>
      </c>
      <c r="E1278" s="237">
        <v>-377333.38</v>
      </c>
      <c r="F1278" s="237">
        <v>-566000.05000000005</v>
      </c>
      <c r="G1278" s="237">
        <v>-754666.72</v>
      </c>
      <c r="H1278" s="237">
        <v>-943333.39</v>
      </c>
      <c r="I1278" s="237">
        <v>-0.06</v>
      </c>
      <c r="J1278" s="237">
        <v>-188666.73</v>
      </c>
      <c r="K1278" s="237">
        <v>-377333.4</v>
      </c>
      <c r="L1278" s="237">
        <v>-566000.06999999995</v>
      </c>
      <c r="M1278" s="237">
        <v>-754666.74</v>
      </c>
      <c r="N1278" s="237">
        <v>-943333.41</v>
      </c>
      <c r="O1278" s="237">
        <v>-0.08</v>
      </c>
      <c r="P1278" s="237">
        <v>-188666.75</v>
      </c>
      <c r="Q1278" s="238">
        <v>-377333.42</v>
      </c>
      <c r="R1278" s="238">
        <v>-566000.09</v>
      </c>
      <c r="S1278" s="238">
        <v>-754666.76</v>
      </c>
      <c r="T1278" s="238">
        <v>-943333.43</v>
      </c>
      <c r="U1278" s="238">
        <v>-0.1</v>
      </c>
      <c r="V1278" s="238">
        <v>-188666.77</v>
      </c>
      <c r="W1278" s="238">
        <v>-377333.44</v>
      </c>
      <c r="X1278" s="238">
        <v>-566000.11</v>
      </c>
      <c r="Y1278" s="238">
        <v>-754666.78</v>
      </c>
      <c r="Z1278" s="238"/>
      <c r="AA1278" s="238"/>
      <c r="AB1278" s="238"/>
      <c r="AC1278" s="231">
        <v>-754666.78</v>
      </c>
    </row>
    <row r="1279" spans="1:29" ht="15.75" thickBot="1" x14ac:dyDescent="0.3">
      <c r="A1279" s="220" t="str">
        <f t="shared" si="19"/>
        <v>237097</v>
      </c>
      <c r="B1279" s="239" t="s">
        <v>1110</v>
      </c>
      <c r="C1279" s="240" t="s">
        <v>2461</v>
      </c>
      <c r="D1279" s="87" t="s">
        <v>4</v>
      </c>
      <c r="E1279" s="233">
        <v>-374666.62</v>
      </c>
      <c r="F1279" s="233">
        <v>-561999.94999999995</v>
      </c>
      <c r="G1279" s="233">
        <v>-749333.28</v>
      </c>
      <c r="H1279" s="233">
        <v>-936666.61</v>
      </c>
      <c r="I1279" s="233">
        <v>0.06</v>
      </c>
      <c r="J1279" s="233">
        <v>-187333.27</v>
      </c>
      <c r="K1279" s="233">
        <v>-374666.6</v>
      </c>
      <c r="L1279" s="233">
        <v>-561999.93000000005</v>
      </c>
      <c r="M1279" s="233">
        <v>-749333.26</v>
      </c>
      <c r="N1279" s="233">
        <v>-936666.59</v>
      </c>
      <c r="O1279" s="233">
        <v>0.08</v>
      </c>
      <c r="P1279" s="233">
        <v>-187333.25</v>
      </c>
      <c r="Q1279" s="234">
        <v>-374666.58</v>
      </c>
      <c r="R1279" s="234">
        <v>-561999.91</v>
      </c>
      <c r="S1279" s="234">
        <v>-749333.24</v>
      </c>
      <c r="T1279" s="241">
        <v>-936666.57</v>
      </c>
      <c r="U1279" s="241">
        <v>0.1</v>
      </c>
      <c r="V1279" s="241">
        <v>-187333.23</v>
      </c>
      <c r="W1279" s="234">
        <v>-374666.56</v>
      </c>
      <c r="X1279" s="234">
        <v>-561999.89</v>
      </c>
      <c r="Y1279" s="234">
        <v>-749333.22</v>
      </c>
      <c r="Z1279" s="234"/>
      <c r="AA1279" s="234"/>
      <c r="AB1279" s="234"/>
      <c r="AC1279" s="231">
        <v>-749333.22</v>
      </c>
    </row>
    <row r="1280" spans="1:29" ht="15.75" thickBot="1" x14ac:dyDescent="0.3">
      <c r="A1280" s="220" t="str">
        <f t="shared" si="19"/>
        <v>237098</v>
      </c>
      <c r="B1280" s="239" t="s">
        <v>3565</v>
      </c>
      <c r="C1280" s="240" t="s">
        <v>3566</v>
      </c>
      <c r="D1280" s="87"/>
      <c r="E1280" s="237"/>
      <c r="F1280" s="237"/>
      <c r="G1280" s="237"/>
      <c r="H1280" s="237"/>
      <c r="I1280" s="237"/>
      <c r="J1280" s="237"/>
      <c r="K1280" s="237"/>
      <c r="L1280" s="237"/>
      <c r="M1280" s="237"/>
      <c r="N1280" s="237"/>
      <c r="O1280" s="237"/>
      <c r="P1280" s="237"/>
      <c r="Q1280" s="238"/>
      <c r="R1280" s="238"/>
      <c r="S1280" s="238"/>
      <c r="T1280" s="238"/>
      <c r="U1280" s="238"/>
      <c r="V1280" s="238"/>
      <c r="W1280" s="238"/>
      <c r="X1280" s="238"/>
      <c r="Y1280" s="238"/>
      <c r="Z1280" s="238"/>
      <c r="AA1280" s="238"/>
      <c r="AB1280" s="238"/>
      <c r="AC1280" s="231"/>
    </row>
    <row r="1281" spans="1:29" ht="15.75" thickBot="1" x14ac:dyDescent="0.3">
      <c r="A1281" s="220" t="str">
        <f t="shared" si="19"/>
        <v>237099</v>
      </c>
      <c r="B1281" s="239" t="s">
        <v>1111</v>
      </c>
      <c r="C1281" s="240" t="s">
        <v>2462</v>
      </c>
      <c r="D1281" s="87" t="s">
        <v>4</v>
      </c>
      <c r="E1281" s="237">
        <v>0.05</v>
      </c>
      <c r="F1281" s="237">
        <v>0.05</v>
      </c>
      <c r="G1281" s="237">
        <v>0.05</v>
      </c>
      <c r="H1281" s="237">
        <v>0.05</v>
      </c>
      <c r="I1281" s="237">
        <v>0.05</v>
      </c>
      <c r="J1281" s="237">
        <v>0.05</v>
      </c>
      <c r="K1281" s="237">
        <v>0.05</v>
      </c>
      <c r="L1281" s="237">
        <v>0.05</v>
      </c>
      <c r="M1281" s="237">
        <v>0.05</v>
      </c>
      <c r="N1281" s="237">
        <v>0.05</v>
      </c>
      <c r="O1281" s="237">
        <v>0.05</v>
      </c>
      <c r="P1281" s="237">
        <v>0.05</v>
      </c>
      <c r="Q1281" s="238">
        <v>0.05</v>
      </c>
      <c r="R1281" s="238">
        <v>0.05</v>
      </c>
      <c r="S1281" s="238">
        <v>0.05</v>
      </c>
      <c r="T1281" s="241">
        <v>0.05</v>
      </c>
      <c r="U1281" s="241">
        <v>0.05</v>
      </c>
      <c r="V1281" s="241">
        <v>0.05</v>
      </c>
      <c r="W1281" s="238">
        <v>0.05</v>
      </c>
      <c r="X1281" s="238">
        <v>0.05</v>
      </c>
      <c r="Y1281" s="238">
        <v>0.05</v>
      </c>
      <c r="Z1281" s="238"/>
      <c r="AA1281" s="238"/>
      <c r="AB1281" s="238"/>
      <c r="AC1281" s="231">
        <v>0.05</v>
      </c>
    </row>
    <row r="1282" spans="1:29" ht="15.75" thickBot="1" x14ac:dyDescent="0.3">
      <c r="A1282" s="220" t="str">
        <f t="shared" si="19"/>
        <v>237100</v>
      </c>
      <c r="B1282" s="239" t="s">
        <v>1112</v>
      </c>
      <c r="C1282" s="240" t="s">
        <v>2463</v>
      </c>
      <c r="D1282" s="87" t="s">
        <v>4</v>
      </c>
      <c r="E1282" s="233">
        <v>-87500</v>
      </c>
      <c r="F1282" s="233">
        <v>-131250</v>
      </c>
      <c r="G1282" s="233">
        <v>-175000</v>
      </c>
      <c r="H1282" s="233">
        <v>-218750</v>
      </c>
      <c r="I1282" s="233">
        <v>0</v>
      </c>
      <c r="J1282" s="233">
        <v>-43750</v>
      </c>
      <c r="K1282" s="233">
        <v>-87500</v>
      </c>
      <c r="L1282" s="233">
        <v>-131250</v>
      </c>
      <c r="M1282" s="233">
        <v>-175000</v>
      </c>
      <c r="N1282" s="233">
        <v>-218750</v>
      </c>
      <c r="O1282" s="233">
        <v>0</v>
      </c>
      <c r="P1282" s="233">
        <v>-43750</v>
      </c>
      <c r="Q1282" s="234">
        <v>-87500</v>
      </c>
      <c r="R1282" s="234">
        <v>-131250</v>
      </c>
      <c r="S1282" s="234">
        <v>-175000</v>
      </c>
      <c r="T1282" s="238">
        <v>-218750</v>
      </c>
      <c r="U1282" s="238">
        <v>0</v>
      </c>
      <c r="V1282" s="238">
        <v>-43750</v>
      </c>
      <c r="W1282" s="234">
        <v>-87500</v>
      </c>
      <c r="X1282" s="234">
        <v>-131250</v>
      </c>
      <c r="Y1282" s="234">
        <v>-175000</v>
      </c>
      <c r="Z1282" s="234"/>
      <c r="AA1282" s="234"/>
      <c r="AB1282" s="234"/>
      <c r="AC1282" s="231">
        <v>-175000</v>
      </c>
    </row>
    <row r="1283" spans="1:29" ht="15.75" thickBot="1" x14ac:dyDescent="0.3">
      <c r="A1283" s="220" t="str">
        <f t="shared" si="19"/>
        <v>237101</v>
      </c>
      <c r="B1283" s="239" t="s">
        <v>1113</v>
      </c>
      <c r="C1283" s="240" t="s">
        <v>2464</v>
      </c>
      <c r="D1283" s="87" t="s">
        <v>4</v>
      </c>
      <c r="E1283" s="237">
        <v>0</v>
      </c>
      <c r="F1283" s="237">
        <v>0</v>
      </c>
      <c r="G1283" s="237">
        <v>0</v>
      </c>
      <c r="H1283" s="237">
        <v>0</v>
      </c>
      <c r="I1283" s="237">
        <v>0</v>
      </c>
      <c r="J1283" s="237">
        <v>0</v>
      </c>
      <c r="K1283" s="237">
        <v>0</v>
      </c>
      <c r="L1283" s="237">
        <v>0</v>
      </c>
      <c r="M1283" s="237">
        <v>0</v>
      </c>
      <c r="N1283" s="237">
        <v>0</v>
      </c>
      <c r="O1283" s="237">
        <v>0</v>
      </c>
      <c r="P1283" s="237">
        <v>0</v>
      </c>
      <c r="Q1283" s="238">
        <v>0</v>
      </c>
      <c r="R1283" s="238">
        <v>0</v>
      </c>
      <c r="S1283" s="238">
        <v>0</v>
      </c>
      <c r="T1283" s="234">
        <v>0</v>
      </c>
      <c r="U1283" s="234">
        <v>0</v>
      </c>
      <c r="V1283" s="234">
        <v>0</v>
      </c>
      <c r="W1283" s="238">
        <v>0</v>
      </c>
      <c r="X1283" s="238">
        <v>0</v>
      </c>
      <c r="Y1283" s="238">
        <v>0</v>
      </c>
      <c r="Z1283" s="238"/>
      <c r="AA1283" s="238"/>
      <c r="AB1283" s="238"/>
      <c r="AC1283" s="231">
        <v>0</v>
      </c>
    </row>
    <row r="1284" spans="1:29" ht="15.75" thickBot="1" x14ac:dyDescent="0.3">
      <c r="A1284" s="220" t="str">
        <f t="shared" si="19"/>
        <v>237102</v>
      </c>
      <c r="B1284" s="239" t="s">
        <v>1114</v>
      </c>
      <c r="C1284" s="240" t="s">
        <v>2465</v>
      </c>
      <c r="D1284" s="87" t="s">
        <v>4</v>
      </c>
      <c r="E1284" s="233">
        <v>0</v>
      </c>
      <c r="F1284" s="233">
        <v>-335625</v>
      </c>
      <c r="G1284" s="233">
        <v>-671250</v>
      </c>
      <c r="H1284" s="233">
        <v>-1006875</v>
      </c>
      <c r="I1284" s="233">
        <v>-1342500</v>
      </c>
      <c r="J1284" s="233">
        <v>-1678125</v>
      </c>
      <c r="K1284" s="233">
        <v>0</v>
      </c>
      <c r="L1284" s="233">
        <v>-335625</v>
      </c>
      <c r="M1284" s="233">
        <v>-671250</v>
      </c>
      <c r="N1284" s="233">
        <v>-1006875</v>
      </c>
      <c r="O1284" s="233">
        <v>-1342500</v>
      </c>
      <c r="P1284" s="233">
        <v>-1678125</v>
      </c>
      <c r="Q1284" s="234">
        <v>0</v>
      </c>
      <c r="R1284" s="234">
        <v>0</v>
      </c>
      <c r="S1284" s="234">
        <v>0</v>
      </c>
      <c r="T1284" s="238">
        <v>0</v>
      </c>
      <c r="U1284" s="238">
        <v>0</v>
      </c>
      <c r="V1284" s="238">
        <v>0</v>
      </c>
      <c r="W1284" s="234">
        <v>0</v>
      </c>
      <c r="X1284" s="234">
        <v>0</v>
      </c>
      <c r="Y1284" s="234">
        <v>0</v>
      </c>
      <c r="Z1284" s="234"/>
      <c r="AA1284" s="234"/>
      <c r="AB1284" s="234"/>
      <c r="AC1284" s="231">
        <v>0</v>
      </c>
    </row>
    <row r="1285" spans="1:29" ht="15.75" thickBot="1" x14ac:dyDescent="0.3">
      <c r="A1285" s="220" t="str">
        <f t="shared" si="19"/>
        <v>237103</v>
      </c>
      <c r="B1285" s="239" t="s">
        <v>1115</v>
      </c>
      <c r="C1285" s="240" t="s">
        <v>2466</v>
      </c>
      <c r="D1285" s="87" t="s">
        <v>4</v>
      </c>
      <c r="E1285" s="233">
        <v>0</v>
      </c>
      <c r="F1285" s="233">
        <v>0</v>
      </c>
      <c r="G1285" s="233">
        <v>0</v>
      </c>
      <c r="H1285" s="233">
        <v>0</v>
      </c>
      <c r="I1285" s="233">
        <v>0</v>
      </c>
      <c r="J1285" s="233">
        <v>0</v>
      </c>
      <c r="K1285" s="233">
        <v>0</v>
      </c>
      <c r="L1285" s="233">
        <v>0</v>
      </c>
      <c r="M1285" s="233">
        <v>0</v>
      </c>
      <c r="N1285" s="233">
        <v>0</v>
      </c>
      <c r="O1285" s="233">
        <v>0</v>
      </c>
      <c r="P1285" s="233">
        <v>0</v>
      </c>
      <c r="Q1285" s="234">
        <v>0</v>
      </c>
      <c r="R1285" s="234">
        <v>0</v>
      </c>
      <c r="S1285" s="234">
        <v>0</v>
      </c>
      <c r="T1285" s="234">
        <v>0</v>
      </c>
      <c r="U1285" s="234">
        <v>0</v>
      </c>
      <c r="V1285" s="234">
        <v>0</v>
      </c>
      <c r="W1285" s="234">
        <v>0</v>
      </c>
      <c r="X1285" s="234">
        <v>0</v>
      </c>
      <c r="Y1285" s="234">
        <v>0</v>
      </c>
      <c r="Z1285" s="234"/>
      <c r="AA1285" s="234"/>
      <c r="AB1285" s="234"/>
      <c r="AC1285" s="231">
        <v>0</v>
      </c>
    </row>
    <row r="1286" spans="1:29" ht="15.75" thickBot="1" x14ac:dyDescent="0.3">
      <c r="A1286" s="220" t="str">
        <f t="shared" si="19"/>
        <v>237104</v>
      </c>
      <c r="B1286" s="239" t="s">
        <v>1116</v>
      </c>
      <c r="C1286" s="240" t="s">
        <v>2467</v>
      </c>
      <c r="D1286" s="87" t="s">
        <v>4</v>
      </c>
      <c r="E1286" s="237">
        <v>-595497.29</v>
      </c>
      <c r="F1286" s="237">
        <v>-727830.62</v>
      </c>
      <c r="G1286" s="237">
        <v>-66163.95</v>
      </c>
      <c r="H1286" s="237">
        <v>-198497.28</v>
      </c>
      <c r="I1286" s="237">
        <v>-330830.61</v>
      </c>
      <c r="J1286" s="237">
        <v>-463163.94</v>
      </c>
      <c r="K1286" s="237">
        <v>-595497.27</v>
      </c>
      <c r="L1286" s="237">
        <v>-727830.6</v>
      </c>
      <c r="M1286" s="237">
        <v>-66163.929999999993</v>
      </c>
      <c r="N1286" s="237">
        <v>-198497.26</v>
      </c>
      <c r="O1286" s="237">
        <v>-330830.59000000003</v>
      </c>
      <c r="P1286" s="237">
        <v>-463163.92</v>
      </c>
      <c r="Q1286" s="238">
        <v>-595497.25</v>
      </c>
      <c r="R1286" s="238">
        <v>-727830.58</v>
      </c>
      <c r="S1286" s="238">
        <v>-66163.91</v>
      </c>
      <c r="T1286" s="238">
        <v>-198497.24</v>
      </c>
      <c r="U1286" s="238">
        <v>-330830.57</v>
      </c>
      <c r="V1286" s="238">
        <v>-463163.9</v>
      </c>
      <c r="W1286" s="238">
        <v>-595497.23</v>
      </c>
      <c r="X1286" s="238">
        <v>-727830.56</v>
      </c>
      <c r="Y1286" s="238">
        <v>-66163.89</v>
      </c>
      <c r="Z1286" s="238"/>
      <c r="AA1286" s="238"/>
      <c r="AB1286" s="238"/>
      <c r="AC1286" s="231">
        <v>-66163.89</v>
      </c>
    </row>
    <row r="1287" spans="1:29" ht="15.75" thickBot="1" x14ac:dyDescent="0.3">
      <c r="A1287" s="220" t="str">
        <f t="shared" si="19"/>
        <v>237105</v>
      </c>
      <c r="B1287" s="239" t="s">
        <v>1117</v>
      </c>
      <c r="C1287" s="240" t="s">
        <v>2468</v>
      </c>
      <c r="D1287" s="87" t="s">
        <v>4</v>
      </c>
      <c r="E1287" s="233">
        <v>-0.04</v>
      </c>
      <c r="F1287" s="233">
        <v>-166666.71</v>
      </c>
      <c r="G1287" s="233">
        <v>-333333.38</v>
      </c>
      <c r="H1287" s="233">
        <v>-500000.05</v>
      </c>
      <c r="I1287" s="233">
        <v>-666666.72</v>
      </c>
      <c r="J1287" s="233">
        <v>-833333.39</v>
      </c>
      <c r="K1287" s="233">
        <v>-0.06</v>
      </c>
      <c r="L1287" s="233">
        <v>-166666.73000000001</v>
      </c>
      <c r="M1287" s="233">
        <v>-333333.40000000002</v>
      </c>
      <c r="N1287" s="233">
        <v>-500000.07</v>
      </c>
      <c r="O1287" s="233">
        <v>-666666.74</v>
      </c>
      <c r="P1287" s="233">
        <v>-833333.41</v>
      </c>
      <c r="Q1287" s="234">
        <v>-0.08</v>
      </c>
      <c r="R1287" s="234">
        <v>-166666.75</v>
      </c>
      <c r="S1287" s="234">
        <v>-333333.42</v>
      </c>
      <c r="T1287" s="234">
        <v>-500000.09</v>
      </c>
      <c r="U1287" s="234">
        <v>-666666.76</v>
      </c>
      <c r="V1287" s="234">
        <v>-833333.43</v>
      </c>
      <c r="W1287" s="234">
        <v>-0.1</v>
      </c>
      <c r="X1287" s="234">
        <v>-166666.76999999999</v>
      </c>
      <c r="Y1287" s="234">
        <v>-333333.44</v>
      </c>
      <c r="Z1287" s="234"/>
      <c r="AA1287" s="234"/>
      <c r="AB1287" s="234"/>
      <c r="AC1287" s="231">
        <v>-333333.44</v>
      </c>
    </row>
    <row r="1288" spans="1:29" ht="15.75" thickBot="1" x14ac:dyDescent="0.3">
      <c r="A1288" s="220" t="str">
        <f t="shared" si="19"/>
        <v>237106</v>
      </c>
      <c r="B1288" s="239" t="s">
        <v>1118</v>
      </c>
      <c r="C1288" s="240" t="s">
        <v>2469</v>
      </c>
      <c r="D1288" s="87" t="s">
        <v>4</v>
      </c>
      <c r="E1288" s="237">
        <v>-885499.96</v>
      </c>
      <c r="F1288" s="237">
        <v>-147583.29</v>
      </c>
      <c r="G1288" s="237">
        <v>-295166.62</v>
      </c>
      <c r="H1288" s="237">
        <v>-442749.95</v>
      </c>
      <c r="I1288" s="237">
        <v>-590333.28</v>
      </c>
      <c r="J1288" s="237">
        <v>-737916.61</v>
      </c>
      <c r="K1288" s="237">
        <v>-885499.94</v>
      </c>
      <c r="L1288" s="237">
        <v>-147583.26999999999</v>
      </c>
      <c r="M1288" s="237">
        <v>-295166.59999999998</v>
      </c>
      <c r="N1288" s="237">
        <v>-442749.93</v>
      </c>
      <c r="O1288" s="237">
        <v>-590333.26</v>
      </c>
      <c r="P1288" s="237">
        <v>-737916.59</v>
      </c>
      <c r="Q1288" s="238">
        <v>-885499.92</v>
      </c>
      <c r="R1288" s="238">
        <v>-147583.25</v>
      </c>
      <c r="S1288" s="238">
        <v>-295166.58</v>
      </c>
      <c r="T1288" s="238">
        <v>-442749.91</v>
      </c>
      <c r="U1288" s="238">
        <v>-590333.24</v>
      </c>
      <c r="V1288" s="238">
        <v>-737916.57</v>
      </c>
      <c r="W1288" s="238">
        <v>-885499.9</v>
      </c>
      <c r="X1288" s="238">
        <v>-147583.23000000001</v>
      </c>
      <c r="Y1288" s="238">
        <v>-295166.56</v>
      </c>
      <c r="Z1288" s="238"/>
      <c r="AA1288" s="238"/>
      <c r="AB1288" s="238"/>
      <c r="AC1288" s="231">
        <v>-295166.56</v>
      </c>
    </row>
    <row r="1289" spans="1:29" ht="15.75" thickBot="1" x14ac:dyDescent="0.3">
      <c r="A1289" s="220" t="str">
        <f t="shared" si="19"/>
        <v>237107</v>
      </c>
      <c r="B1289" s="239" t="s">
        <v>1119</v>
      </c>
      <c r="C1289" s="240" t="s">
        <v>2470</v>
      </c>
      <c r="D1289" s="87" t="s">
        <v>4</v>
      </c>
      <c r="E1289" s="233">
        <v>0</v>
      </c>
      <c r="F1289" s="233">
        <v>0</v>
      </c>
      <c r="G1289" s="233">
        <v>0</v>
      </c>
      <c r="H1289" s="233">
        <v>0</v>
      </c>
      <c r="I1289" s="233">
        <v>0</v>
      </c>
      <c r="J1289" s="233">
        <v>0</v>
      </c>
      <c r="K1289" s="233">
        <v>0</v>
      </c>
      <c r="L1289" s="233">
        <v>0</v>
      </c>
      <c r="M1289" s="233">
        <v>0</v>
      </c>
      <c r="N1289" s="233">
        <v>0</v>
      </c>
      <c r="O1289" s="233">
        <v>0</v>
      </c>
      <c r="P1289" s="233">
        <v>0</v>
      </c>
      <c r="Q1289" s="234">
        <v>0</v>
      </c>
      <c r="R1289" s="234">
        <v>0</v>
      </c>
      <c r="S1289" s="234">
        <v>0</v>
      </c>
      <c r="T1289" s="234">
        <v>0</v>
      </c>
      <c r="U1289" s="234">
        <v>0</v>
      </c>
      <c r="V1289" s="234">
        <v>0</v>
      </c>
      <c r="W1289" s="234">
        <v>0</v>
      </c>
      <c r="X1289" s="234">
        <v>0</v>
      </c>
      <c r="Y1289" s="234">
        <v>0</v>
      </c>
      <c r="Z1289" s="234"/>
      <c r="AA1289" s="234"/>
      <c r="AB1289" s="234"/>
      <c r="AC1289" s="231">
        <v>0</v>
      </c>
    </row>
    <row r="1290" spans="1:29" ht="15.75" thickBot="1" x14ac:dyDescent="0.3">
      <c r="A1290" s="220" t="str">
        <f t="shared" si="19"/>
        <v>237108</v>
      </c>
      <c r="B1290" s="239" t="s">
        <v>1120</v>
      </c>
      <c r="C1290" s="240" t="s">
        <v>2471</v>
      </c>
      <c r="D1290" s="87" t="s">
        <v>4</v>
      </c>
      <c r="E1290" s="237">
        <v>-175224.01</v>
      </c>
      <c r="F1290" s="237">
        <v>-268878.18</v>
      </c>
      <c r="G1290" s="237">
        <v>-362532.35</v>
      </c>
      <c r="H1290" s="237">
        <v>-456186.52</v>
      </c>
      <c r="I1290" s="237">
        <v>12084.31</v>
      </c>
      <c r="J1290" s="237">
        <v>-81569.86</v>
      </c>
      <c r="K1290" s="237">
        <v>-175224.03</v>
      </c>
      <c r="L1290" s="237">
        <v>-268878.2</v>
      </c>
      <c r="M1290" s="237">
        <v>-362532.37</v>
      </c>
      <c r="N1290" s="237">
        <v>-456186.54</v>
      </c>
      <c r="O1290" s="237">
        <v>12084.29</v>
      </c>
      <c r="P1290" s="237">
        <v>-81569.88</v>
      </c>
      <c r="Q1290" s="238">
        <v>-175224.05</v>
      </c>
      <c r="R1290" s="238">
        <v>-268878.21999999997</v>
      </c>
      <c r="S1290" s="238">
        <v>-362532.39</v>
      </c>
      <c r="T1290" s="238">
        <v>-456186.56</v>
      </c>
      <c r="U1290" s="238">
        <v>12084.27</v>
      </c>
      <c r="V1290" s="238">
        <v>-81569.899999999994</v>
      </c>
      <c r="W1290" s="238">
        <v>-175224.07</v>
      </c>
      <c r="X1290" s="238">
        <v>-268878.24</v>
      </c>
      <c r="Y1290" s="238">
        <v>-362532.41</v>
      </c>
      <c r="Z1290" s="238"/>
      <c r="AA1290" s="238"/>
      <c r="AB1290" s="238"/>
      <c r="AC1290" s="231">
        <v>-362532.41</v>
      </c>
    </row>
    <row r="1291" spans="1:29" ht="15.75" thickBot="1" x14ac:dyDescent="0.3">
      <c r="A1291" s="220" t="str">
        <f t="shared" si="19"/>
        <v>237109</v>
      </c>
      <c r="B1291" s="239" t="s">
        <v>1121</v>
      </c>
      <c r="C1291" s="240" t="s">
        <v>2472</v>
      </c>
      <c r="D1291" s="87" t="s">
        <v>4</v>
      </c>
      <c r="E1291" s="233">
        <v>-257944.17</v>
      </c>
      <c r="F1291" s="233">
        <v>-395810.84</v>
      </c>
      <c r="G1291" s="233">
        <v>-533677.51</v>
      </c>
      <c r="H1291" s="233">
        <v>-671544.18</v>
      </c>
      <c r="I1291" s="233">
        <v>17789.150000000001</v>
      </c>
      <c r="J1291" s="233">
        <v>-120077.52</v>
      </c>
      <c r="K1291" s="233">
        <v>-257944.19</v>
      </c>
      <c r="L1291" s="233">
        <v>-395810.86</v>
      </c>
      <c r="M1291" s="233">
        <v>-533677.53</v>
      </c>
      <c r="N1291" s="233">
        <v>-671544.2</v>
      </c>
      <c r="O1291" s="233">
        <v>17789.13</v>
      </c>
      <c r="P1291" s="233">
        <v>-120077.54</v>
      </c>
      <c r="Q1291" s="234">
        <v>-257944.21</v>
      </c>
      <c r="R1291" s="234">
        <v>-395810.88</v>
      </c>
      <c r="S1291" s="234">
        <v>-533677.55000000005</v>
      </c>
      <c r="T1291" s="234">
        <v>-671544.22</v>
      </c>
      <c r="U1291" s="234">
        <v>17789.11</v>
      </c>
      <c r="V1291" s="234">
        <v>-120077.56</v>
      </c>
      <c r="W1291" s="234">
        <v>-257944.23</v>
      </c>
      <c r="X1291" s="234">
        <v>-395810.9</v>
      </c>
      <c r="Y1291" s="234">
        <v>-533677.56999999995</v>
      </c>
      <c r="Z1291" s="234"/>
      <c r="AA1291" s="234"/>
      <c r="AB1291" s="234"/>
      <c r="AC1291" s="231">
        <v>-533677.56999999995</v>
      </c>
    </row>
    <row r="1292" spans="1:29" ht="15.75" thickBot="1" x14ac:dyDescent="0.3">
      <c r="A1292" s="220" t="str">
        <f t="shared" si="19"/>
        <v>237110</v>
      </c>
      <c r="B1292" s="239" t="s">
        <v>1122</v>
      </c>
      <c r="C1292" s="240" t="s">
        <v>2473</v>
      </c>
      <c r="D1292" s="87" t="s">
        <v>4</v>
      </c>
      <c r="E1292" s="237">
        <v>-270441.71999999997</v>
      </c>
      <c r="F1292" s="237">
        <v>-329233.39</v>
      </c>
      <c r="G1292" s="237">
        <v>-35275.06</v>
      </c>
      <c r="H1292" s="237">
        <v>-94066.73</v>
      </c>
      <c r="I1292" s="237">
        <v>-152858.4</v>
      </c>
      <c r="J1292" s="237">
        <v>-211650.07</v>
      </c>
      <c r="K1292" s="237">
        <v>-270441.74</v>
      </c>
      <c r="L1292" s="237">
        <v>-329233.40999999997</v>
      </c>
      <c r="M1292" s="237">
        <v>-35275.08</v>
      </c>
      <c r="N1292" s="237">
        <v>-94066.75</v>
      </c>
      <c r="O1292" s="237">
        <v>-152858.42000000001</v>
      </c>
      <c r="P1292" s="237">
        <v>-211650.09</v>
      </c>
      <c r="Q1292" s="238">
        <v>-270441.76</v>
      </c>
      <c r="R1292" s="238">
        <v>-329233.43</v>
      </c>
      <c r="S1292" s="238">
        <v>-35275.1</v>
      </c>
      <c r="T1292" s="238">
        <v>-94066.77</v>
      </c>
      <c r="U1292" s="238">
        <v>-152858.44</v>
      </c>
      <c r="V1292" s="238">
        <v>-211650.11</v>
      </c>
      <c r="W1292" s="238">
        <v>-270441.78000000003</v>
      </c>
      <c r="X1292" s="238">
        <v>-329233.45</v>
      </c>
      <c r="Y1292" s="238">
        <v>-35275.120000000003</v>
      </c>
      <c r="Z1292" s="238"/>
      <c r="AA1292" s="238"/>
      <c r="AB1292" s="238"/>
      <c r="AC1292" s="231">
        <v>-35275.120000000003</v>
      </c>
    </row>
    <row r="1293" spans="1:29" ht="15.75" thickBot="1" x14ac:dyDescent="0.3">
      <c r="A1293" s="220" t="str">
        <f t="shared" si="19"/>
        <v>237112</v>
      </c>
      <c r="B1293" s="239" t="s">
        <v>1123</v>
      </c>
      <c r="C1293" s="240" t="s">
        <v>2474</v>
      </c>
      <c r="D1293" s="87" t="s">
        <v>4</v>
      </c>
      <c r="E1293" s="233">
        <v>-1059437.5</v>
      </c>
      <c r="F1293" s="233">
        <v>-1289750</v>
      </c>
      <c r="G1293" s="233">
        <v>-138187.5</v>
      </c>
      <c r="H1293" s="233">
        <v>-368500</v>
      </c>
      <c r="I1293" s="233">
        <v>-598812.5</v>
      </c>
      <c r="J1293" s="233">
        <v>-829125</v>
      </c>
      <c r="K1293" s="233">
        <v>-1059437.5</v>
      </c>
      <c r="L1293" s="233">
        <v>-1289750</v>
      </c>
      <c r="M1293" s="233">
        <v>-138187.5</v>
      </c>
      <c r="N1293" s="233">
        <v>-368500</v>
      </c>
      <c r="O1293" s="233">
        <v>-598812.5</v>
      </c>
      <c r="P1293" s="233">
        <v>-829125</v>
      </c>
      <c r="Q1293" s="234">
        <v>-1059437.5</v>
      </c>
      <c r="R1293" s="234">
        <v>-1289750</v>
      </c>
      <c r="S1293" s="234">
        <v>-138187.5</v>
      </c>
      <c r="T1293" s="234">
        <v>-368500</v>
      </c>
      <c r="U1293" s="234">
        <v>-598812.5</v>
      </c>
      <c r="V1293" s="234">
        <v>-829125</v>
      </c>
      <c r="W1293" s="234">
        <v>-1059437.5</v>
      </c>
      <c r="X1293" s="234">
        <v>-1289750</v>
      </c>
      <c r="Y1293" s="234">
        <v>-138187.5</v>
      </c>
      <c r="Z1293" s="234"/>
      <c r="AA1293" s="234"/>
      <c r="AB1293" s="234"/>
      <c r="AC1293" s="231">
        <v>-138187.5</v>
      </c>
    </row>
    <row r="1294" spans="1:29" ht="15.75" thickBot="1" x14ac:dyDescent="0.3">
      <c r="A1294" s="220" t="str">
        <f t="shared" si="19"/>
        <v>237113</v>
      </c>
      <c r="B1294" s="239" t="s">
        <v>2475</v>
      </c>
      <c r="C1294" s="240" t="s">
        <v>2476</v>
      </c>
      <c r="D1294" s="87" t="s">
        <v>4</v>
      </c>
      <c r="E1294" s="237">
        <v>5708.33</v>
      </c>
      <c r="F1294" s="237">
        <v>-165541.67000000001</v>
      </c>
      <c r="G1294" s="237">
        <v>-336791.67</v>
      </c>
      <c r="H1294" s="237">
        <v>-508041.67</v>
      </c>
      <c r="I1294" s="237">
        <v>-679291.67</v>
      </c>
      <c r="J1294" s="237">
        <v>-850541.67</v>
      </c>
      <c r="K1294" s="237">
        <v>5708.33</v>
      </c>
      <c r="L1294" s="237">
        <v>-165541.67000000001</v>
      </c>
      <c r="M1294" s="237">
        <v>-336791.67</v>
      </c>
      <c r="N1294" s="237">
        <v>-508041.67</v>
      </c>
      <c r="O1294" s="237">
        <v>-679291.67</v>
      </c>
      <c r="P1294" s="237">
        <v>-850541.67</v>
      </c>
      <c r="Q1294" s="238">
        <v>5708.33</v>
      </c>
      <c r="R1294" s="238">
        <v>-165541.67000000001</v>
      </c>
      <c r="S1294" s="238">
        <v>-336791.67</v>
      </c>
      <c r="T1294" s="238">
        <v>-508041.67</v>
      </c>
      <c r="U1294" s="238">
        <v>-679291.67</v>
      </c>
      <c r="V1294" s="238">
        <v>-850541.67</v>
      </c>
      <c r="W1294" s="238">
        <v>5708.33</v>
      </c>
      <c r="X1294" s="238">
        <v>-165541.67000000001</v>
      </c>
      <c r="Y1294" s="238">
        <v>-336791.67</v>
      </c>
      <c r="Z1294" s="238"/>
      <c r="AA1294" s="238"/>
      <c r="AB1294" s="238"/>
      <c r="AC1294" s="231">
        <v>-336791.67</v>
      </c>
    </row>
    <row r="1295" spans="1:29" ht="15.75" thickBot="1" x14ac:dyDescent="0.3">
      <c r="A1295" s="220" t="str">
        <f t="shared" ref="A1295:A1358" si="20">RIGHT(C1295,6)</f>
        <v>237114</v>
      </c>
      <c r="B1295" s="239" t="s">
        <v>2902</v>
      </c>
      <c r="C1295" s="240" t="s">
        <v>2903</v>
      </c>
      <c r="D1295" s="87" t="s">
        <v>4</v>
      </c>
      <c r="E1295" s="233"/>
      <c r="F1295" s="233"/>
      <c r="G1295" s="233"/>
      <c r="H1295" s="233"/>
      <c r="I1295" s="233"/>
      <c r="J1295" s="233">
        <v>-124020</v>
      </c>
      <c r="K1295" s="233">
        <v>-419760</v>
      </c>
      <c r="L1295" s="233">
        <v>-715500</v>
      </c>
      <c r="M1295" s="233">
        <v>-1005675</v>
      </c>
      <c r="N1295" s="233">
        <v>-1295850</v>
      </c>
      <c r="O1295" s="233">
        <v>-1586025</v>
      </c>
      <c r="P1295" s="233">
        <v>-154495</v>
      </c>
      <c r="Q1295" s="234">
        <v>-444670</v>
      </c>
      <c r="R1295" s="234">
        <v>-734845</v>
      </c>
      <c r="S1295" s="234">
        <v>-1025020</v>
      </c>
      <c r="T1295" s="234">
        <v>-1315195</v>
      </c>
      <c r="U1295" s="234">
        <v>135680</v>
      </c>
      <c r="V1295" s="234">
        <v>-154495</v>
      </c>
      <c r="W1295" s="234">
        <v>-444670</v>
      </c>
      <c r="X1295" s="234">
        <v>-734845</v>
      </c>
      <c r="Y1295" s="234">
        <v>-1025020</v>
      </c>
      <c r="Z1295" s="234"/>
      <c r="AA1295" s="234"/>
      <c r="AB1295" s="234"/>
      <c r="AC1295" s="231">
        <v>-1025020</v>
      </c>
    </row>
    <row r="1296" spans="1:29" ht="15.75" thickBot="1" x14ac:dyDescent="0.3">
      <c r="A1296" s="220" t="str">
        <f t="shared" si="20"/>
        <v>237115</v>
      </c>
      <c r="B1296" s="239" t="s">
        <v>2904</v>
      </c>
      <c r="C1296" s="240" t="s">
        <v>2905</v>
      </c>
      <c r="D1296" s="87" t="s">
        <v>4</v>
      </c>
      <c r="E1296" s="237"/>
      <c r="F1296" s="237"/>
      <c r="G1296" s="237"/>
      <c r="H1296" s="237"/>
      <c r="I1296" s="237"/>
      <c r="J1296" s="237">
        <v>-55935.62</v>
      </c>
      <c r="K1296" s="237">
        <v>-189320.55</v>
      </c>
      <c r="L1296" s="237">
        <v>-322705.48</v>
      </c>
      <c r="M1296" s="237">
        <v>-450830.01</v>
      </c>
      <c r="N1296" s="237">
        <v>-579195.07999999996</v>
      </c>
      <c r="O1296" s="237">
        <v>-710070.08</v>
      </c>
      <c r="P1296" s="237">
        <v>-64420.08</v>
      </c>
      <c r="Q1296" s="238">
        <v>-195295.08</v>
      </c>
      <c r="R1296" s="238">
        <v>-326170.08</v>
      </c>
      <c r="S1296" s="238">
        <v>-457045.08</v>
      </c>
      <c r="T1296" s="238">
        <v>-587920.07999999996</v>
      </c>
      <c r="U1296" s="238">
        <v>66454.92</v>
      </c>
      <c r="V1296" s="238">
        <v>-64420.08</v>
      </c>
      <c r="W1296" s="238">
        <v>-195295.08</v>
      </c>
      <c r="X1296" s="238">
        <v>-326170.08</v>
      </c>
      <c r="Y1296" s="238">
        <v>-457045.08</v>
      </c>
      <c r="Z1296" s="238"/>
      <c r="AA1296" s="238"/>
      <c r="AB1296" s="238"/>
      <c r="AC1296" s="231">
        <v>-457045.08</v>
      </c>
    </row>
    <row r="1297" spans="1:29" ht="15.75" thickBot="1" x14ac:dyDescent="0.3">
      <c r="A1297" s="220" t="str">
        <f t="shared" si="20"/>
        <v>237116</v>
      </c>
      <c r="B1297" s="239" t="s">
        <v>3926</v>
      </c>
      <c r="C1297" s="240" t="s">
        <v>3927</v>
      </c>
      <c r="D1297" s="87"/>
      <c r="E1297" s="233"/>
      <c r="F1297" s="233"/>
      <c r="G1297" s="233"/>
      <c r="H1297" s="233"/>
      <c r="I1297" s="233"/>
      <c r="J1297" s="233"/>
      <c r="K1297" s="233"/>
      <c r="L1297" s="233"/>
      <c r="M1297" s="233"/>
      <c r="N1297" s="233"/>
      <c r="O1297" s="233"/>
      <c r="P1297" s="233"/>
      <c r="Q1297" s="234"/>
      <c r="R1297" s="234"/>
      <c r="S1297" s="234">
        <v>0</v>
      </c>
      <c r="T1297" s="241">
        <v>-450000</v>
      </c>
      <c r="U1297" s="241">
        <v>-900000</v>
      </c>
      <c r="V1297" s="241">
        <v>-1350000</v>
      </c>
      <c r="W1297" s="234">
        <v>-1800000</v>
      </c>
      <c r="X1297" s="234">
        <v>-2250000</v>
      </c>
      <c r="Y1297" s="234">
        <v>-225000</v>
      </c>
      <c r="Z1297" s="234"/>
      <c r="AA1297" s="234"/>
      <c r="AB1297" s="234"/>
      <c r="AC1297" s="231">
        <v>-225000</v>
      </c>
    </row>
    <row r="1298" spans="1:29" ht="15.75" thickBot="1" x14ac:dyDescent="0.3">
      <c r="A1298" s="220" t="str">
        <f t="shared" si="20"/>
        <v>237401</v>
      </c>
      <c r="B1298" s="239" t="s">
        <v>3567</v>
      </c>
      <c r="C1298" s="240" t="s">
        <v>3568</v>
      </c>
      <c r="D1298" s="87"/>
      <c r="E1298" s="237"/>
      <c r="F1298" s="237"/>
      <c r="G1298" s="237"/>
      <c r="H1298" s="237"/>
      <c r="I1298" s="237"/>
      <c r="J1298" s="237"/>
      <c r="K1298" s="237"/>
      <c r="L1298" s="237"/>
      <c r="M1298" s="237"/>
      <c r="N1298" s="237"/>
      <c r="O1298" s="237"/>
      <c r="P1298" s="237"/>
      <c r="Q1298" s="238">
        <v>0</v>
      </c>
      <c r="R1298" s="238">
        <v>0</v>
      </c>
      <c r="S1298" s="238">
        <v>-86004.86</v>
      </c>
      <c r="T1298" s="238">
        <v>-108569.46</v>
      </c>
      <c r="U1298" s="238">
        <v>-438188.91</v>
      </c>
      <c r="V1298" s="238">
        <v>-0.02</v>
      </c>
      <c r="W1298" s="238">
        <v>-0.02</v>
      </c>
      <c r="X1298" s="238">
        <v>-0.02</v>
      </c>
      <c r="Y1298" s="238">
        <v>-0.02</v>
      </c>
      <c r="Z1298" s="238"/>
      <c r="AA1298" s="238"/>
      <c r="AB1298" s="238"/>
      <c r="AC1298" s="231">
        <v>-0.02</v>
      </c>
    </row>
    <row r="1299" spans="1:29" ht="15.75" thickBot="1" x14ac:dyDescent="0.3">
      <c r="A1299" s="220" t="str">
        <f t="shared" si="20"/>
        <v>237402</v>
      </c>
      <c r="B1299" s="239" t="s">
        <v>3569</v>
      </c>
      <c r="C1299" s="240" t="s">
        <v>3570</v>
      </c>
      <c r="D1299" s="87"/>
      <c r="E1299" s="237"/>
      <c r="F1299" s="237"/>
      <c r="G1299" s="237"/>
      <c r="H1299" s="237"/>
      <c r="I1299" s="237"/>
      <c r="J1299" s="237"/>
      <c r="K1299" s="237"/>
      <c r="L1299" s="237"/>
      <c r="M1299" s="237"/>
      <c r="N1299" s="237"/>
      <c r="O1299" s="237"/>
      <c r="P1299" s="237"/>
      <c r="Q1299" s="238">
        <v>0</v>
      </c>
      <c r="R1299" s="238">
        <v>0</v>
      </c>
      <c r="S1299" s="238">
        <v>-31768.33</v>
      </c>
      <c r="T1299" s="241">
        <v>-40230.589999999997</v>
      </c>
      <c r="U1299" s="241">
        <v>-52854.85</v>
      </c>
      <c r="V1299" s="241">
        <v>-43224.15</v>
      </c>
      <c r="W1299" s="238">
        <v>0</v>
      </c>
      <c r="X1299" s="238">
        <v>0</v>
      </c>
      <c r="Y1299" s="238">
        <v>0</v>
      </c>
      <c r="Z1299" s="238"/>
      <c r="AA1299" s="238"/>
      <c r="AB1299" s="238"/>
      <c r="AC1299" s="231">
        <v>0</v>
      </c>
    </row>
    <row r="1300" spans="1:29" ht="15.75" thickBot="1" x14ac:dyDescent="0.3">
      <c r="A1300" s="220" t="str">
        <f t="shared" si="20"/>
        <v>500173</v>
      </c>
      <c r="B1300" s="239" t="s">
        <v>2477</v>
      </c>
      <c r="C1300" s="240">
        <v>500173</v>
      </c>
      <c r="D1300" s="87"/>
      <c r="E1300" s="233">
        <v>-26893367.870000001</v>
      </c>
      <c r="F1300" s="233">
        <v>-27005206.620000001</v>
      </c>
      <c r="G1300" s="233">
        <v>-46770434.130000003</v>
      </c>
      <c r="H1300" s="233">
        <v>-31858488.739999998</v>
      </c>
      <c r="I1300" s="233">
        <v>-32044733.260000002</v>
      </c>
      <c r="J1300" s="233">
        <v>-32483719.600000001</v>
      </c>
      <c r="K1300" s="233">
        <v>-22321700.120000001</v>
      </c>
      <c r="L1300" s="233">
        <v>-23796086.600000001</v>
      </c>
      <c r="M1300" s="233">
        <v>-37572897.909999996</v>
      </c>
      <c r="N1300" s="233">
        <v>-33230589.219999999</v>
      </c>
      <c r="O1300" s="233">
        <v>-34029967.43</v>
      </c>
      <c r="P1300" s="233">
        <v>-44657469.840000004</v>
      </c>
      <c r="Q1300" s="234">
        <v>-31077641.510000002</v>
      </c>
      <c r="R1300" s="234">
        <v>-31216468.640000001</v>
      </c>
      <c r="S1300" s="234">
        <v>-47136810.469999999</v>
      </c>
      <c r="T1300" s="238">
        <v>-26194925.48</v>
      </c>
      <c r="U1300" s="238">
        <v>-26363271.719999999</v>
      </c>
      <c r="V1300" s="238">
        <v>-41126127.439999998</v>
      </c>
      <c r="W1300" s="234">
        <v>-27476793.59</v>
      </c>
      <c r="X1300" s="234">
        <v>-28734786.550000001</v>
      </c>
      <c r="Y1300" s="234">
        <v>-59235599.509999998</v>
      </c>
      <c r="Z1300" s="234"/>
      <c r="AA1300" s="234"/>
      <c r="AB1300" s="234"/>
      <c r="AC1300" s="231">
        <v>-59235599.509999998</v>
      </c>
    </row>
    <row r="1301" spans="1:29" ht="15.75" thickBot="1" x14ac:dyDescent="0.3">
      <c r="A1301" s="220" t="str">
        <f t="shared" si="20"/>
        <v>500199</v>
      </c>
      <c r="B1301" s="239" t="s">
        <v>2478</v>
      </c>
      <c r="C1301" s="240">
        <v>500199</v>
      </c>
      <c r="D1301" s="87"/>
      <c r="E1301" s="237">
        <v>-19699367.870000001</v>
      </c>
      <c r="F1301" s="237">
        <v>-19811206.620000001</v>
      </c>
      <c r="G1301" s="237">
        <v>-43054434.130000003</v>
      </c>
      <c r="H1301" s="237">
        <v>-28142488.739999998</v>
      </c>
      <c r="I1301" s="237">
        <v>-28328733.260000002</v>
      </c>
      <c r="J1301" s="237">
        <v>-30539719.600000001</v>
      </c>
      <c r="K1301" s="237">
        <v>-20377700.120000001</v>
      </c>
      <c r="L1301" s="237">
        <v>-21852086.600000001</v>
      </c>
      <c r="M1301" s="237">
        <v>-33428897.91</v>
      </c>
      <c r="N1301" s="237">
        <v>-29086589.219999999</v>
      </c>
      <c r="O1301" s="237">
        <v>-29885967.43</v>
      </c>
      <c r="P1301" s="237">
        <v>-39094463.840000004</v>
      </c>
      <c r="Q1301" s="238">
        <v>-25514635.510000002</v>
      </c>
      <c r="R1301" s="238">
        <v>-25653462.640000001</v>
      </c>
      <c r="S1301" s="238">
        <v>-44880011.469999999</v>
      </c>
      <c r="T1301" s="234">
        <v>-23938126.48</v>
      </c>
      <c r="U1301" s="234">
        <v>-24106472.719999999</v>
      </c>
      <c r="V1301" s="234">
        <v>-35176120.439999998</v>
      </c>
      <c r="W1301" s="238">
        <v>-21526786.59</v>
      </c>
      <c r="X1301" s="238">
        <v>-22784779.550000001</v>
      </c>
      <c r="Y1301" s="238">
        <v>-35684110.509999998</v>
      </c>
      <c r="Z1301" s="238"/>
      <c r="AA1301" s="238"/>
      <c r="AB1301" s="238"/>
      <c r="AC1301" s="231">
        <v>-35684110.509999998</v>
      </c>
    </row>
    <row r="1302" spans="1:29" ht="15.75" thickBot="1" x14ac:dyDescent="0.3">
      <c r="A1302" s="220" t="str">
        <f t="shared" si="20"/>
        <v>254000</v>
      </c>
      <c r="B1302" s="239" t="s">
        <v>1125</v>
      </c>
      <c r="C1302" s="240" t="s">
        <v>1126</v>
      </c>
      <c r="D1302" s="87" t="s">
        <v>4</v>
      </c>
      <c r="E1302" s="233">
        <v>0</v>
      </c>
      <c r="F1302" s="233">
        <v>0</v>
      </c>
      <c r="G1302" s="233">
        <v>-15083927.75</v>
      </c>
      <c r="H1302" s="233">
        <v>0</v>
      </c>
      <c r="I1302" s="233">
        <v>0</v>
      </c>
      <c r="J1302" s="233">
        <v>-8374744.3899999997</v>
      </c>
      <c r="K1302" s="233">
        <v>0</v>
      </c>
      <c r="L1302" s="233">
        <v>0</v>
      </c>
      <c r="M1302" s="233">
        <v>-7179660.0300000003</v>
      </c>
      <c r="N1302" s="233">
        <v>0</v>
      </c>
      <c r="O1302" s="233">
        <v>0</v>
      </c>
      <c r="P1302" s="233">
        <v>-10988979.859999999</v>
      </c>
      <c r="Q1302" s="234">
        <v>0</v>
      </c>
      <c r="R1302" s="234">
        <v>0</v>
      </c>
      <c r="S1302" s="234">
        <v>-20140518.82</v>
      </c>
      <c r="T1302" s="238">
        <v>0</v>
      </c>
      <c r="U1302" s="238">
        <v>0</v>
      </c>
      <c r="V1302" s="238">
        <v>-12359590.109999999</v>
      </c>
      <c r="W1302" s="234">
        <v>0</v>
      </c>
      <c r="X1302" s="234">
        <v>0</v>
      </c>
      <c r="Y1302" s="234">
        <v>-10211117.029999999</v>
      </c>
      <c r="Z1302" s="234"/>
      <c r="AA1302" s="234"/>
      <c r="AB1302" s="234"/>
      <c r="AC1302" s="231">
        <v>-10211117.029999999</v>
      </c>
    </row>
    <row r="1303" spans="1:29" ht="15.75" thickBot="1" x14ac:dyDescent="0.3">
      <c r="A1303" s="220" t="str">
        <f t="shared" si="20"/>
        <v>254200</v>
      </c>
      <c r="B1303" s="239" t="s">
        <v>2788</v>
      </c>
      <c r="C1303" s="240" t="s">
        <v>2789</v>
      </c>
      <c r="D1303" s="87" t="s">
        <v>4</v>
      </c>
      <c r="E1303" s="233">
        <v>0</v>
      </c>
      <c r="F1303" s="233">
        <v>0</v>
      </c>
      <c r="G1303" s="233">
        <v>-3262597</v>
      </c>
      <c r="H1303" s="233">
        <v>-3262597</v>
      </c>
      <c r="I1303" s="233">
        <v>-3262597</v>
      </c>
      <c r="J1303" s="233">
        <v>-3262597</v>
      </c>
      <c r="K1303" s="233">
        <v>-3262597</v>
      </c>
      <c r="L1303" s="233">
        <v>-3262597</v>
      </c>
      <c r="M1303" s="233">
        <v>-3262597</v>
      </c>
      <c r="N1303" s="233">
        <v>-2398865</v>
      </c>
      <c r="O1303" s="233">
        <v>-2398865</v>
      </c>
      <c r="P1303" s="233">
        <v>-2398865</v>
      </c>
      <c r="Q1303" s="234">
        <v>-2398865</v>
      </c>
      <c r="R1303" s="234">
        <v>-2398865</v>
      </c>
      <c r="S1303" s="234">
        <v>-2398865</v>
      </c>
      <c r="T1303" s="234">
        <v>-2398865</v>
      </c>
      <c r="U1303" s="234">
        <v>-2398865</v>
      </c>
      <c r="V1303" s="234">
        <v>-2398865</v>
      </c>
      <c r="W1303" s="234">
        <v>-2398865</v>
      </c>
      <c r="X1303" s="234">
        <v>-2398865</v>
      </c>
      <c r="Y1303" s="234">
        <v>-2398865</v>
      </c>
      <c r="Z1303" s="234"/>
      <c r="AA1303" s="234"/>
      <c r="AB1303" s="234"/>
      <c r="AC1303" s="231">
        <v>-2398865</v>
      </c>
    </row>
    <row r="1304" spans="1:29" ht="15.75" thickBot="1" x14ac:dyDescent="0.3">
      <c r="A1304" s="220" t="str">
        <f t="shared" si="20"/>
        <v>254201</v>
      </c>
      <c r="B1304" s="239" t="s">
        <v>2969</v>
      </c>
      <c r="C1304" s="240" t="s">
        <v>2970</v>
      </c>
      <c r="D1304" s="87" t="s">
        <v>4</v>
      </c>
      <c r="E1304" s="237"/>
      <c r="F1304" s="237"/>
      <c r="G1304" s="237"/>
      <c r="H1304" s="237"/>
      <c r="I1304" s="237"/>
      <c r="J1304" s="237"/>
      <c r="K1304" s="237"/>
      <c r="L1304" s="237"/>
      <c r="M1304" s="237"/>
      <c r="N1304" s="237">
        <v>-400000</v>
      </c>
      <c r="O1304" s="237">
        <v>-400000</v>
      </c>
      <c r="P1304" s="237">
        <v>-400000</v>
      </c>
      <c r="Q1304" s="238">
        <v>-400000</v>
      </c>
      <c r="R1304" s="238">
        <v>-400000</v>
      </c>
      <c r="S1304" s="238">
        <v>-400000</v>
      </c>
      <c r="T1304" s="238">
        <v>-400000</v>
      </c>
      <c r="U1304" s="238">
        <v>-400000</v>
      </c>
      <c r="V1304" s="238">
        <v>-400000</v>
      </c>
      <c r="W1304" s="238">
        <v>-400000</v>
      </c>
      <c r="X1304" s="238">
        <v>-400000</v>
      </c>
      <c r="Y1304" s="238">
        <v>-400000</v>
      </c>
      <c r="Z1304" s="238"/>
      <c r="AA1304" s="238"/>
      <c r="AB1304" s="238"/>
      <c r="AC1304" s="231">
        <v>-400000</v>
      </c>
    </row>
    <row r="1305" spans="1:29" ht="15.75" thickBot="1" x14ac:dyDescent="0.3">
      <c r="A1305" s="220" t="str">
        <f t="shared" si="20"/>
        <v>254202</v>
      </c>
      <c r="B1305" s="239" t="s">
        <v>2971</v>
      </c>
      <c r="C1305" s="240" t="s">
        <v>2972</v>
      </c>
      <c r="D1305" s="87" t="s">
        <v>4</v>
      </c>
      <c r="E1305" s="233"/>
      <c r="F1305" s="233"/>
      <c r="G1305" s="233"/>
      <c r="H1305" s="233"/>
      <c r="I1305" s="233"/>
      <c r="J1305" s="233"/>
      <c r="K1305" s="233"/>
      <c r="L1305" s="233"/>
      <c r="M1305" s="233"/>
      <c r="N1305" s="233">
        <v>-2737525</v>
      </c>
      <c r="O1305" s="233">
        <v>-2737525</v>
      </c>
      <c r="P1305" s="233">
        <v>-1783055</v>
      </c>
      <c r="Q1305" s="234">
        <v>-1783055</v>
      </c>
      <c r="R1305" s="234">
        <v>-1783055</v>
      </c>
      <c r="S1305" s="234">
        <v>-1783055</v>
      </c>
      <c r="T1305" s="234">
        <v>-1783055</v>
      </c>
      <c r="U1305" s="234">
        <v>-1783055</v>
      </c>
      <c r="V1305" s="234">
        <v>-1783055</v>
      </c>
      <c r="W1305" s="234">
        <v>-1783055</v>
      </c>
      <c r="X1305" s="234">
        <v>-1783055</v>
      </c>
      <c r="Y1305" s="234">
        <v>-1783055</v>
      </c>
      <c r="Z1305" s="234"/>
      <c r="AA1305" s="234"/>
      <c r="AB1305" s="234"/>
      <c r="AC1305" s="231">
        <v>-1783055</v>
      </c>
    </row>
    <row r="1306" spans="1:29" ht="15.75" thickBot="1" x14ac:dyDescent="0.3">
      <c r="A1306" s="220" t="str">
        <f t="shared" si="20"/>
        <v>254205</v>
      </c>
      <c r="B1306" s="239" t="s">
        <v>2790</v>
      </c>
      <c r="C1306" s="240" t="s">
        <v>2791</v>
      </c>
      <c r="D1306" s="87" t="s">
        <v>4</v>
      </c>
      <c r="E1306" s="237">
        <v>0</v>
      </c>
      <c r="F1306" s="237">
        <v>0</v>
      </c>
      <c r="G1306" s="237">
        <v>-1572007</v>
      </c>
      <c r="H1306" s="237">
        <v>-1572007</v>
      </c>
      <c r="I1306" s="237">
        <v>-1572007</v>
      </c>
      <c r="J1306" s="237">
        <v>-1572007</v>
      </c>
      <c r="K1306" s="237">
        <v>-1572007</v>
      </c>
      <c r="L1306" s="237">
        <v>-1572007</v>
      </c>
      <c r="M1306" s="237">
        <v>-1572007</v>
      </c>
      <c r="N1306" s="237">
        <v>-2622369</v>
      </c>
      <c r="O1306" s="237">
        <v>-2622369</v>
      </c>
      <c r="P1306" s="237">
        <v>0</v>
      </c>
      <c r="Q1306" s="238">
        <v>0</v>
      </c>
      <c r="R1306" s="238">
        <v>0</v>
      </c>
      <c r="S1306" s="238">
        <v>0</v>
      </c>
      <c r="T1306" s="238">
        <v>0</v>
      </c>
      <c r="U1306" s="238">
        <v>0</v>
      </c>
      <c r="V1306" s="238">
        <v>0</v>
      </c>
      <c r="W1306" s="238">
        <v>0</v>
      </c>
      <c r="X1306" s="238">
        <v>0</v>
      </c>
      <c r="Y1306" s="238">
        <v>0</v>
      </c>
      <c r="Z1306" s="238"/>
      <c r="AA1306" s="238"/>
      <c r="AB1306" s="238"/>
      <c r="AC1306" s="231">
        <v>0</v>
      </c>
    </row>
    <row r="1307" spans="1:29" ht="15.75" thickBot="1" x14ac:dyDescent="0.3">
      <c r="A1307" s="220" t="str">
        <f t="shared" si="20"/>
        <v>254210</v>
      </c>
      <c r="B1307" s="239" t="s">
        <v>2792</v>
      </c>
      <c r="C1307" s="240" t="s">
        <v>2793</v>
      </c>
      <c r="D1307" s="87" t="s">
        <v>4</v>
      </c>
      <c r="E1307" s="233">
        <v>0</v>
      </c>
      <c r="F1307" s="233">
        <v>0</v>
      </c>
      <c r="G1307" s="233">
        <v>-2928560</v>
      </c>
      <c r="H1307" s="233">
        <v>-2928560</v>
      </c>
      <c r="I1307" s="233">
        <v>-2928560</v>
      </c>
      <c r="J1307" s="233">
        <v>-2928560</v>
      </c>
      <c r="K1307" s="233">
        <v>-2928560</v>
      </c>
      <c r="L1307" s="233">
        <v>-2928560</v>
      </c>
      <c r="M1307" s="233">
        <v>-2928560</v>
      </c>
      <c r="N1307" s="233">
        <v>-2153260</v>
      </c>
      <c r="O1307" s="233">
        <v>-2153260</v>
      </c>
      <c r="P1307" s="233">
        <v>-2153260</v>
      </c>
      <c r="Q1307" s="234">
        <v>-2153260</v>
      </c>
      <c r="R1307" s="234">
        <v>-2153260</v>
      </c>
      <c r="S1307" s="234">
        <v>-2153260</v>
      </c>
      <c r="T1307" s="234">
        <v>-2153260</v>
      </c>
      <c r="U1307" s="234">
        <v>-2153260</v>
      </c>
      <c r="V1307" s="234">
        <v>-2153260</v>
      </c>
      <c r="W1307" s="234">
        <v>-2153260</v>
      </c>
      <c r="X1307" s="234">
        <v>-2153260</v>
      </c>
      <c r="Y1307" s="234">
        <v>-2153260</v>
      </c>
      <c r="Z1307" s="234"/>
      <c r="AA1307" s="234"/>
      <c r="AB1307" s="234"/>
      <c r="AC1307" s="231">
        <v>-2153260</v>
      </c>
    </row>
    <row r="1308" spans="1:29" ht="15.75" thickBot="1" x14ac:dyDescent="0.3">
      <c r="A1308" s="220" t="str">
        <f t="shared" si="20"/>
        <v>254301</v>
      </c>
      <c r="B1308" s="239" t="s">
        <v>1128</v>
      </c>
      <c r="C1308" s="240" t="s">
        <v>1129</v>
      </c>
      <c r="D1308" s="87" t="s">
        <v>4</v>
      </c>
      <c r="E1308" s="237">
        <v>-16289163.810000001</v>
      </c>
      <c r="F1308" s="237">
        <v>-16289163.810000001</v>
      </c>
      <c r="G1308" s="237">
        <v>-16289163.810000001</v>
      </c>
      <c r="H1308" s="237">
        <v>-16289163.810000001</v>
      </c>
      <c r="I1308" s="237">
        <v>-16289163.810000001</v>
      </c>
      <c r="J1308" s="237">
        <v>-12172847.470000001</v>
      </c>
      <c r="K1308" s="237">
        <v>-11726890.369999999</v>
      </c>
      <c r="L1308" s="237">
        <v>-13060142.029999999</v>
      </c>
      <c r="M1308" s="237">
        <v>-14325689.17</v>
      </c>
      <c r="N1308" s="237">
        <v>-15746966.619999999</v>
      </c>
      <c r="O1308" s="237">
        <v>-16451130.9</v>
      </c>
      <c r="P1308" s="237">
        <v>-17130007.609999999</v>
      </c>
      <c r="Q1308" s="238">
        <v>-17130007.609999999</v>
      </c>
      <c r="R1308" s="238">
        <v>-17130007.609999999</v>
      </c>
      <c r="S1308" s="238">
        <v>-17130007.609999999</v>
      </c>
      <c r="T1308" s="238">
        <v>-17130007.609999999</v>
      </c>
      <c r="U1308" s="238">
        <v>-17130007.609999999</v>
      </c>
      <c r="V1308" s="238">
        <v>-6633340.7699999996</v>
      </c>
      <c r="W1308" s="238">
        <v>-6127467.3799999999</v>
      </c>
      <c r="X1308" s="238">
        <v>-7151997.1500000004</v>
      </c>
      <c r="Y1308" s="238">
        <v>-8209607.8799999999</v>
      </c>
      <c r="Z1308" s="238"/>
      <c r="AA1308" s="238"/>
      <c r="AB1308" s="238"/>
      <c r="AC1308" s="231">
        <v>-8209607.8799999999</v>
      </c>
    </row>
    <row r="1309" spans="1:29" ht="15.75" thickBot="1" x14ac:dyDescent="0.3">
      <c r="A1309" s="220" t="str">
        <f t="shared" si="20"/>
        <v>254302</v>
      </c>
      <c r="B1309" s="239" t="s">
        <v>1131</v>
      </c>
      <c r="C1309" s="240" t="s">
        <v>1132</v>
      </c>
      <c r="D1309" s="87" t="s">
        <v>4</v>
      </c>
      <c r="E1309" s="233">
        <v>-1864076.8</v>
      </c>
      <c r="F1309" s="233">
        <v>-1975915.55</v>
      </c>
      <c r="G1309" s="233">
        <v>-349924.51</v>
      </c>
      <c r="H1309" s="233">
        <v>-521906.87</v>
      </c>
      <c r="I1309" s="233">
        <v>-708151.39</v>
      </c>
      <c r="J1309" s="233">
        <v>-870071.12</v>
      </c>
      <c r="K1309" s="233">
        <v>-1023571.13</v>
      </c>
      <c r="L1309" s="233">
        <v>-1164705.95</v>
      </c>
      <c r="M1309" s="233">
        <v>-1303147.55</v>
      </c>
      <c r="N1309" s="233">
        <v>-1452066.43</v>
      </c>
      <c r="O1309" s="233">
        <v>-1547280.36</v>
      </c>
      <c r="P1309" s="233">
        <v>-1643319.28</v>
      </c>
      <c r="Q1309" s="234">
        <v>-2939.66</v>
      </c>
      <c r="R1309" s="234">
        <v>-40915.589999999997</v>
      </c>
      <c r="S1309" s="234">
        <v>-110756.66</v>
      </c>
      <c r="T1309" s="234">
        <v>-234042.04</v>
      </c>
      <c r="U1309" s="234">
        <v>-359606.51</v>
      </c>
      <c r="V1309" s="234">
        <v>-482850.35</v>
      </c>
      <c r="W1309" s="234">
        <v>-609554.53</v>
      </c>
      <c r="X1309" s="234">
        <v>-738148.33</v>
      </c>
      <c r="Y1309" s="234">
        <v>-868284.75</v>
      </c>
      <c r="Z1309" s="234"/>
      <c r="AA1309" s="234"/>
      <c r="AB1309" s="234"/>
      <c r="AC1309" s="231">
        <v>-868284.75</v>
      </c>
    </row>
    <row r="1310" spans="1:29" ht="15.75" thickBot="1" x14ac:dyDescent="0.3">
      <c r="A1310" s="220" t="str">
        <f t="shared" si="20"/>
        <v>254303</v>
      </c>
      <c r="B1310" s="239" t="s">
        <v>3571</v>
      </c>
      <c r="C1310" s="240" t="s">
        <v>3572</v>
      </c>
      <c r="D1310" s="87"/>
      <c r="E1310" s="237"/>
      <c r="F1310" s="237"/>
      <c r="G1310" s="237"/>
      <c r="H1310" s="237"/>
      <c r="I1310" s="237"/>
      <c r="J1310" s="237"/>
      <c r="K1310" s="237"/>
      <c r="L1310" s="237"/>
      <c r="M1310" s="237"/>
      <c r="N1310" s="237"/>
      <c r="O1310" s="237"/>
      <c r="P1310" s="237"/>
      <c r="Q1310" s="238"/>
      <c r="R1310" s="238"/>
      <c r="S1310" s="238"/>
      <c r="T1310" s="238"/>
      <c r="U1310" s="238"/>
      <c r="V1310" s="238"/>
      <c r="W1310" s="238"/>
      <c r="X1310" s="238"/>
      <c r="Y1310" s="238"/>
      <c r="Z1310" s="238"/>
      <c r="AA1310" s="238"/>
      <c r="AB1310" s="238"/>
      <c r="AC1310" s="231"/>
    </row>
    <row r="1311" spans="1:29" ht="15.75" thickBot="1" x14ac:dyDescent="0.3">
      <c r="A1311" s="220" t="str">
        <f t="shared" si="20"/>
        <v>254304</v>
      </c>
      <c r="B1311" s="239" t="s">
        <v>1134</v>
      </c>
      <c r="C1311" s="240" t="s">
        <v>1135</v>
      </c>
      <c r="D1311" s="87" t="s">
        <v>4</v>
      </c>
      <c r="E1311" s="233">
        <v>-1546127.26</v>
      </c>
      <c r="F1311" s="233">
        <v>-1546127.26</v>
      </c>
      <c r="G1311" s="233">
        <v>-3568254.06</v>
      </c>
      <c r="H1311" s="233">
        <v>-3568254.06</v>
      </c>
      <c r="I1311" s="233">
        <v>-3568254.06</v>
      </c>
      <c r="J1311" s="233">
        <v>135925.38</v>
      </c>
      <c r="K1311" s="233">
        <v>135925.38</v>
      </c>
      <c r="L1311" s="233">
        <v>135925.38</v>
      </c>
      <c r="M1311" s="233">
        <v>-1575537.17</v>
      </c>
      <c r="N1311" s="233">
        <v>-1575537.17</v>
      </c>
      <c r="O1311" s="233">
        <v>-1575537.17</v>
      </c>
      <c r="P1311" s="233">
        <v>-1058847.31</v>
      </c>
      <c r="Q1311" s="234">
        <v>-1058847.31</v>
      </c>
      <c r="R1311" s="234">
        <v>-1058847.31</v>
      </c>
      <c r="S1311" s="234">
        <v>1002836.67</v>
      </c>
      <c r="T1311" s="234">
        <v>1002836.67</v>
      </c>
      <c r="U1311" s="234">
        <v>1002836.67</v>
      </c>
      <c r="V1311" s="234">
        <v>375968.59</v>
      </c>
      <c r="W1311" s="234">
        <v>375968.59</v>
      </c>
      <c r="X1311" s="234">
        <v>375968.59</v>
      </c>
      <c r="Y1311" s="234">
        <v>-186017.2</v>
      </c>
      <c r="Z1311" s="234"/>
      <c r="AA1311" s="234"/>
      <c r="AB1311" s="234"/>
      <c r="AC1311" s="231">
        <v>-186017.2</v>
      </c>
    </row>
    <row r="1312" spans="1:29" ht="15.75" thickBot="1" x14ac:dyDescent="0.3">
      <c r="A1312" s="220" t="str">
        <f t="shared" si="20"/>
        <v>254305</v>
      </c>
      <c r="B1312" s="239" t="s">
        <v>3573</v>
      </c>
      <c r="C1312" s="240" t="s">
        <v>1506</v>
      </c>
      <c r="D1312" s="87"/>
      <c r="E1312" s="237"/>
      <c r="F1312" s="237"/>
      <c r="G1312" s="237"/>
      <c r="H1312" s="237"/>
      <c r="I1312" s="237"/>
      <c r="J1312" s="237"/>
      <c r="K1312" s="237"/>
      <c r="L1312" s="237"/>
      <c r="M1312" s="237"/>
      <c r="N1312" s="237"/>
      <c r="O1312" s="237"/>
      <c r="P1312" s="237"/>
      <c r="Q1312" s="238"/>
      <c r="R1312" s="238"/>
      <c r="S1312" s="238"/>
      <c r="T1312" s="238"/>
      <c r="U1312" s="238"/>
      <c r="V1312" s="238">
        <v>0</v>
      </c>
      <c r="W1312" s="238">
        <v>0</v>
      </c>
      <c r="X1312" s="238">
        <v>-3359139.62</v>
      </c>
      <c r="Y1312" s="238">
        <v>-3379621.97</v>
      </c>
      <c r="Z1312" s="238"/>
      <c r="AA1312" s="238"/>
      <c r="AB1312" s="238"/>
      <c r="AC1312" s="231">
        <v>-3379621.97</v>
      </c>
    </row>
    <row r="1313" spans="1:29" ht="15.75" thickBot="1" x14ac:dyDescent="0.3">
      <c r="A1313" s="220" t="str">
        <f t="shared" si="20"/>
        <v>254307</v>
      </c>
      <c r="B1313" s="239" t="s">
        <v>3574</v>
      </c>
      <c r="C1313" s="240" t="s">
        <v>3575</v>
      </c>
      <c r="D1313" s="87"/>
      <c r="E1313" s="233"/>
      <c r="F1313" s="233"/>
      <c r="G1313" s="233"/>
      <c r="H1313" s="233"/>
      <c r="I1313" s="233"/>
      <c r="J1313" s="233"/>
      <c r="K1313" s="233"/>
      <c r="L1313" s="233"/>
      <c r="M1313" s="233"/>
      <c r="N1313" s="233"/>
      <c r="O1313" s="233"/>
      <c r="P1313" s="233"/>
      <c r="Q1313" s="234"/>
      <c r="R1313" s="234"/>
      <c r="S1313" s="234"/>
      <c r="T1313" s="234"/>
      <c r="U1313" s="234"/>
      <c r="V1313" s="234"/>
      <c r="W1313" s="234"/>
      <c r="X1313" s="234"/>
      <c r="Y1313" s="234"/>
      <c r="Z1313" s="234"/>
      <c r="AA1313" s="234"/>
      <c r="AB1313" s="234"/>
      <c r="AC1313" s="231"/>
    </row>
    <row r="1314" spans="1:29" ht="15.75" thickBot="1" x14ac:dyDescent="0.3">
      <c r="A1314" s="220" t="str">
        <f t="shared" si="20"/>
        <v>254308</v>
      </c>
      <c r="B1314" s="239" t="s">
        <v>3576</v>
      </c>
      <c r="C1314" s="240" t="s">
        <v>3577</v>
      </c>
      <c r="D1314" s="87"/>
      <c r="E1314" s="237"/>
      <c r="F1314" s="237"/>
      <c r="G1314" s="237"/>
      <c r="H1314" s="237"/>
      <c r="I1314" s="237"/>
      <c r="J1314" s="237"/>
      <c r="K1314" s="237"/>
      <c r="L1314" s="237"/>
      <c r="M1314" s="237"/>
      <c r="N1314" s="237"/>
      <c r="O1314" s="237"/>
      <c r="P1314" s="237"/>
      <c r="Q1314" s="238"/>
      <c r="R1314" s="238"/>
      <c r="S1314" s="238"/>
      <c r="T1314" s="238"/>
      <c r="U1314" s="238"/>
      <c r="V1314" s="238"/>
      <c r="W1314" s="238"/>
      <c r="X1314" s="238"/>
      <c r="Y1314" s="238"/>
      <c r="Z1314" s="238"/>
      <c r="AA1314" s="238"/>
      <c r="AB1314" s="238"/>
      <c r="AC1314" s="231"/>
    </row>
    <row r="1315" spans="1:29" ht="15.75" thickBot="1" x14ac:dyDescent="0.3">
      <c r="A1315" s="220" t="str">
        <f t="shared" si="20"/>
        <v>254309</v>
      </c>
      <c r="B1315" s="239" t="s">
        <v>3578</v>
      </c>
      <c r="C1315" s="240" t="s">
        <v>3579</v>
      </c>
      <c r="D1315" s="87"/>
      <c r="E1315" s="233"/>
      <c r="F1315" s="233"/>
      <c r="G1315" s="233"/>
      <c r="H1315" s="233"/>
      <c r="I1315" s="233"/>
      <c r="J1315" s="233"/>
      <c r="K1315" s="233"/>
      <c r="L1315" s="233"/>
      <c r="M1315" s="233"/>
      <c r="N1315" s="233"/>
      <c r="O1315" s="233"/>
      <c r="P1315" s="233"/>
      <c r="Q1315" s="234"/>
      <c r="R1315" s="234"/>
      <c r="S1315" s="234"/>
      <c r="T1315" s="241"/>
      <c r="U1315" s="241"/>
      <c r="V1315" s="241"/>
      <c r="W1315" s="234"/>
      <c r="X1315" s="234"/>
      <c r="Y1315" s="234"/>
      <c r="Z1315" s="234"/>
      <c r="AA1315" s="234"/>
      <c r="AB1315" s="234"/>
      <c r="AC1315" s="231"/>
    </row>
    <row r="1316" spans="1:29" ht="15.75" thickBot="1" x14ac:dyDescent="0.3">
      <c r="A1316" s="220" t="str">
        <f t="shared" si="20"/>
        <v>254310</v>
      </c>
      <c r="B1316" s="239" t="s">
        <v>2973</v>
      </c>
      <c r="C1316" s="240" t="s">
        <v>2974</v>
      </c>
      <c r="D1316" s="87" t="s">
        <v>4</v>
      </c>
      <c r="E1316" s="237"/>
      <c r="F1316" s="237"/>
      <c r="G1316" s="237"/>
      <c r="H1316" s="237"/>
      <c r="I1316" s="237"/>
      <c r="J1316" s="237"/>
      <c r="K1316" s="237"/>
      <c r="L1316" s="237"/>
      <c r="M1316" s="237"/>
      <c r="N1316" s="237">
        <v>0</v>
      </c>
      <c r="O1316" s="237">
        <v>0</v>
      </c>
      <c r="P1316" s="237">
        <v>-469627.36</v>
      </c>
      <c r="Q1316" s="238">
        <v>-587660.93000000005</v>
      </c>
      <c r="R1316" s="238">
        <v>-688512.13</v>
      </c>
      <c r="S1316" s="238">
        <v>-776253.04</v>
      </c>
      <c r="T1316" s="238">
        <v>-841733.5</v>
      </c>
      <c r="U1316" s="238">
        <v>-884515.27</v>
      </c>
      <c r="V1316" s="238">
        <v>-914125.02</v>
      </c>
      <c r="W1316" s="238">
        <v>-937945.52</v>
      </c>
      <c r="X1316" s="238">
        <v>-961628.79</v>
      </c>
      <c r="Y1316" s="238">
        <v>-987083.99</v>
      </c>
      <c r="Z1316" s="238"/>
      <c r="AA1316" s="238"/>
      <c r="AB1316" s="238"/>
      <c r="AC1316" s="231">
        <v>-987083.99</v>
      </c>
    </row>
    <row r="1317" spans="1:29" ht="15.75" thickBot="1" x14ac:dyDescent="0.3">
      <c r="A1317" s="220" t="str">
        <f t="shared" si="20"/>
        <v>254315</v>
      </c>
      <c r="B1317" s="239" t="s">
        <v>3580</v>
      </c>
      <c r="C1317" s="240" t="s">
        <v>3581</v>
      </c>
      <c r="D1317" s="87"/>
      <c r="E1317" s="237"/>
      <c r="F1317" s="237"/>
      <c r="G1317" s="237"/>
      <c r="H1317" s="237"/>
      <c r="I1317" s="237"/>
      <c r="J1317" s="237"/>
      <c r="K1317" s="237"/>
      <c r="L1317" s="237"/>
      <c r="M1317" s="237"/>
      <c r="N1317" s="237"/>
      <c r="O1317" s="237"/>
      <c r="P1317" s="237"/>
      <c r="Q1317" s="238"/>
      <c r="R1317" s="238"/>
      <c r="S1317" s="238">
        <v>0</v>
      </c>
      <c r="T1317" s="241">
        <v>0</v>
      </c>
      <c r="U1317" s="241">
        <v>0</v>
      </c>
      <c r="V1317" s="241">
        <v>-7475045.75</v>
      </c>
      <c r="W1317" s="238">
        <v>-7475045.75</v>
      </c>
      <c r="X1317" s="238">
        <v>-3359139.62</v>
      </c>
      <c r="Y1317" s="238">
        <v>-3379621.97</v>
      </c>
      <c r="Z1317" s="238"/>
      <c r="AA1317" s="238"/>
      <c r="AB1317" s="238"/>
      <c r="AC1317" s="231">
        <v>-3379621.97</v>
      </c>
    </row>
    <row r="1318" spans="1:29" ht="15.75" thickBot="1" x14ac:dyDescent="0.3">
      <c r="A1318" s="220" t="str">
        <f t="shared" si="20"/>
        <v>254317</v>
      </c>
      <c r="B1318" s="239" t="s">
        <v>3582</v>
      </c>
      <c r="C1318" s="240" t="s">
        <v>3583</v>
      </c>
      <c r="D1318" s="87"/>
      <c r="E1318" s="233"/>
      <c r="F1318" s="233"/>
      <c r="G1318" s="233"/>
      <c r="H1318" s="233"/>
      <c r="I1318" s="233"/>
      <c r="J1318" s="233"/>
      <c r="K1318" s="233"/>
      <c r="L1318" s="233"/>
      <c r="M1318" s="233"/>
      <c r="N1318" s="233"/>
      <c r="O1318" s="233"/>
      <c r="P1318" s="233"/>
      <c r="Q1318" s="234"/>
      <c r="R1318" s="234"/>
      <c r="S1318" s="234"/>
      <c r="T1318" s="238"/>
      <c r="U1318" s="238"/>
      <c r="V1318" s="238">
        <v>0</v>
      </c>
      <c r="W1318" s="234">
        <v>0</v>
      </c>
      <c r="X1318" s="234">
        <v>-837952.63</v>
      </c>
      <c r="Y1318" s="234">
        <v>-837952.63</v>
      </c>
      <c r="Z1318" s="234"/>
      <c r="AA1318" s="234"/>
      <c r="AB1318" s="234"/>
      <c r="AC1318" s="231">
        <v>-837952.63</v>
      </c>
    </row>
    <row r="1319" spans="1:29" ht="15.75" thickBot="1" x14ac:dyDescent="0.3">
      <c r="A1319" s="220" t="str">
        <f t="shared" si="20"/>
        <v>254318</v>
      </c>
      <c r="B1319" s="239" t="s">
        <v>3928</v>
      </c>
      <c r="C1319" s="240" t="s">
        <v>3929</v>
      </c>
      <c r="D1319" s="87"/>
      <c r="E1319" s="237"/>
      <c r="F1319" s="237"/>
      <c r="G1319" s="237"/>
      <c r="H1319" s="237"/>
      <c r="I1319" s="237"/>
      <c r="J1319" s="237"/>
      <c r="K1319" s="237"/>
      <c r="L1319" s="237"/>
      <c r="M1319" s="237"/>
      <c r="N1319" s="237"/>
      <c r="O1319" s="237"/>
      <c r="P1319" s="237"/>
      <c r="Q1319" s="238"/>
      <c r="R1319" s="238"/>
      <c r="S1319" s="238">
        <v>0</v>
      </c>
      <c r="T1319" s="234">
        <v>0</v>
      </c>
      <c r="U1319" s="234">
        <v>0</v>
      </c>
      <c r="V1319" s="234">
        <v>-17562</v>
      </c>
      <c r="W1319" s="238">
        <v>-17562</v>
      </c>
      <c r="X1319" s="238">
        <v>-17562</v>
      </c>
      <c r="Y1319" s="238">
        <v>-19629</v>
      </c>
      <c r="Z1319" s="238"/>
      <c r="AA1319" s="238"/>
      <c r="AB1319" s="238"/>
      <c r="AC1319" s="231">
        <v>-19629</v>
      </c>
    </row>
    <row r="1320" spans="1:29" ht="15.75" thickBot="1" x14ac:dyDescent="0.3">
      <c r="A1320" s="220" t="str">
        <f t="shared" si="20"/>
        <v>254400</v>
      </c>
      <c r="B1320" s="239" t="s">
        <v>2906</v>
      </c>
      <c r="C1320" s="240" t="s">
        <v>2870</v>
      </c>
      <c r="D1320" s="87" t="s">
        <v>4</v>
      </c>
      <c r="E1320" s="233"/>
      <c r="F1320" s="233"/>
      <c r="G1320" s="233"/>
      <c r="H1320" s="233"/>
      <c r="I1320" s="233"/>
      <c r="J1320" s="233">
        <v>-1494818</v>
      </c>
      <c r="K1320" s="233">
        <v>0</v>
      </c>
      <c r="L1320" s="233">
        <v>0</v>
      </c>
      <c r="M1320" s="233">
        <v>-1281699.99</v>
      </c>
      <c r="N1320" s="233">
        <v>0</v>
      </c>
      <c r="O1320" s="233">
        <v>0</v>
      </c>
      <c r="P1320" s="233">
        <v>-1068502.42</v>
      </c>
      <c r="Q1320" s="234">
        <v>0</v>
      </c>
      <c r="R1320" s="234">
        <v>0</v>
      </c>
      <c r="S1320" s="234">
        <v>-990132.01</v>
      </c>
      <c r="T1320" s="238">
        <v>0</v>
      </c>
      <c r="U1320" s="238">
        <v>0</v>
      </c>
      <c r="V1320" s="238">
        <v>-934395.03</v>
      </c>
      <c r="W1320" s="234">
        <v>0</v>
      </c>
      <c r="X1320" s="234">
        <v>0</v>
      </c>
      <c r="Y1320" s="234">
        <v>-869994.09</v>
      </c>
      <c r="Z1320" s="234"/>
      <c r="AA1320" s="234"/>
      <c r="AB1320" s="234"/>
      <c r="AC1320" s="231">
        <v>-869994.09</v>
      </c>
    </row>
    <row r="1321" spans="1:29" ht="15.75" thickBot="1" x14ac:dyDescent="0.3">
      <c r="A1321" s="220" t="str">
        <f t="shared" si="20"/>
        <v>500177</v>
      </c>
      <c r="B1321" s="239" t="s">
        <v>2479</v>
      </c>
      <c r="C1321" s="240">
        <v>500177</v>
      </c>
      <c r="D1321" s="87"/>
      <c r="E1321" s="233">
        <v>-7194000</v>
      </c>
      <c r="F1321" s="233">
        <v>-7194000</v>
      </c>
      <c r="G1321" s="233">
        <v>-3716000</v>
      </c>
      <c r="H1321" s="233">
        <v>-3716000</v>
      </c>
      <c r="I1321" s="233">
        <v>-3716000</v>
      </c>
      <c r="J1321" s="233">
        <v>-1944000</v>
      </c>
      <c r="K1321" s="233">
        <v>-1944000</v>
      </c>
      <c r="L1321" s="233">
        <v>-1944000</v>
      </c>
      <c r="M1321" s="233">
        <v>-4144000</v>
      </c>
      <c r="N1321" s="233">
        <v>-4144000</v>
      </c>
      <c r="O1321" s="233">
        <v>-4144000</v>
      </c>
      <c r="P1321" s="233">
        <v>-5563006</v>
      </c>
      <c r="Q1321" s="234">
        <v>-5563006</v>
      </c>
      <c r="R1321" s="234">
        <v>-5563006</v>
      </c>
      <c r="S1321" s="234">
        <v>-2256799</v>
      </c>
      <c r="T1321" s="234">
        <v>-2256799</v>
      </c>
      <c r="U1321" s="234">
        <v>-2256799</v>
      </c>
      <c r="V1321" s="234">
        <v>-5950007</v>
      </c>
      <c r="W1321" s="234">
        <v>-5950007</v>
      </c>
      <c r="X1321" s="234">
        <v>-5950007</v>
      </c>
      <c r="Y1321" s="234">
        <v>-23551489</v>
      </c>
      <c r="Z1321" s="234"/>
      <c r="AA1321" s="234"/>
      <c r="AB1321" s="234"/>
      <c r="AC1321" s="231">
        <v>-23551489</v>
      </c>
    </row>
    <row r="1322" spans="1:29" ht="15.75" thickBot="1" x14ac:dyDescent="0.3">
      <c r="A1322" s="220" t="str">
        <f t="shared" si="20"/>
        <v>254640</v>
      </c>
      <c r="B1322" s="239" t="s">
        <v>1137</v>
      </c>
      <c r="C1322" s="240" t="s">
        <v>1138</v>
      </c>
      <c r="D1322" s="87" t="s">
        <v>4</v>
      </c>
      <c r="E1322" s="237">
        <v>-5985000</v>
      </c>
      <c r="F1322" s="237">
        <v>-5985000</v>
      </c>
      <c r="G1322" s="237">
        <v>-3000000</v>
      </c>
      <c r="H1322" s="237">
        <v>-3000000</v>
      </c>
      <c r="I1322" s="237">
        <v>-3000000</v>
      </c>
      <c r="J1322" s="237">
        <v>-1122000</v>
      </c>
      <c r="K1322" s="237">
        <v>-1122000</v>
      </c>
      <c r="L1322" s="237">
        <v>-1122000</v>
      </c>
      <c r="M1322" s="237">
        <v>-2689000</v>
      </c>
      <c r="N1322" s="237">
        <v>-2689000</v>
      </c>
      <c r="O1322" s="237">
        <v>-2689000</v>
      </c>
      <c r="P1322" s="237">
        <v>-4313553</v>
      </c>
      <c r="Q1322" s="238">
        <v>-4313553</v>
      </c>
      <c r="R1322" s="238">
        <v>-4313553</v>
      </c>
      <c r="S1322" s="238">
        <v>-1444539</v>
      </c>
      <c r="T1322" s="238">
        <v>-1444539</v>
      </c>
      <c r="U1322" s="238">
        <v>-1444539</v>
      </c>
      <c r="V1322" s="238">
        <v>-4810619</v>
      </c>
      <c r="W1322" s="238">
        <v>-4810619</v>
      </c>
      <c r="X1322" s="238">
        <v>-4810619</v>
      </c>
      <c r="Y1322" s="238">
        <v>-22216948</v>
      </c>
      <c r="Z1322" s="238"/>
      <c r="AA1322" s="238"/>
      <c r="AB1322" s="238"/>
      <c r="AC1322" s="231">
        <v>-22216948</v>
      </c>
    </row>
    <row r="1323" spans="1:29" ht="15.75" thickBot="1" x14ac:dyDescent="0.3">
      <c r="A1323" s="220" t="str">
        <f t="shared" si="20"/>
        <v>254643</v>
      </c>
      <c r="B1323" s="239" t="s">
        <v>3584</v>
      </c>
      <c r="C1323" s="240" t="s">
        <v>3585</v>
      </c>
      <c r="D1323" s="87"/>
      <c r="E1323" s="233"/>
      <c r="F1323" s="233"/>
      <c r="G1323" s="233"/>
      <c r="H1323" s="233"/>
      <c r="I1323" s="233"/>
      <c r="J1323" s="233"/>
      <c r="K1323" s="233"/>
      <c r="L1323" s="233"/>
      <c r="M1323" s="233"/>
      <c r="N1323" s="233"/>
      <c r="O1323" s="233"/>
      <c r="P1323" s="233"/>
      <c r="Q1323" s="234"/>
      <c r="R1323" s="234"/>
      <c r="S1323" s="234"/>
      <c r="T1323" s="234"/>
      <c r="U1323" s="234"/>
      <c r="V1323" s="234"/>
      <c r="W1323" s="234"/>
      <c r="X1323" s="234"/>
      <c r="Y1323" s="234"/>
      <c r="Z1323" s="234"/>
      <c r="AA1323" s="234"/>
      <c r="AB1323" s="234"/>
      <c r="AC1323" s="231"/>
    </row>
    <row r="1324" spans="1:29" ht="15.75" thickBot="1" x14ac:dyDescent="0.3">
      <c r="A1324" s="220" t="str">
        <f t="shared" si="20"/>
        <v>254645</v>
      </c>
      <c r="B1324" s="239" t="s">
        <v>1137</v>
      </c>
      <c r="C1324" s="240" t="s">
        <v>1140</v>
      </c>
      <c r="D1324" s="87" t="s">
        <v>4</v>
      </c>
      <c r="E1324" s="237">
        <v>-1014000</v>
      </c>
      <c r="F1324" s="237">
        <v>-1014000</v>
      </c>
      <c r="G1324" s="237">
        <v>-716000</v>
      </c>
      <c r="H1324" s="237">
        <v>-716000</v>
      </c>
      <c r="I1324" s="237">
        <v>-716000</v>
      </c>
      <c r="J1324" s="237">
        <v>-822000</v>
      </c>
      <c r="K1324" s="237">
        <v>-822000</v>
      </c>
      <c r="L1324" s="237">
        <v>-822000</v>
      </c>
      <c r="M1324" s="237">
        <v>-1380000</v>
      </c>
      <c r="N1324" s="237">
        <v>-1380000</v>
      </c>
      <c r="O1324" s="237">
        <v>-1380000</v>
      </c>
      <c r="P1324" s="237">
        <v>-1159201</v>
      </c>
      <c r="Q1324" s="238">
        <v>-1159201</v>
      </c>
      <c r="R1324" s="238">
        <v>-1159201</v>
      </c>
      <c r="S1324" s="238">
        <v>-812260</v>
      </c>
      <c r="T1324" s="238">
        <v>-812260</v>
      </c>
      <c r="U1324" s="238">
        <v>-812260</v>
      </c>
      <c r="V1324" s="238">
        <v>-1067466</v>
      </c>
      <c r="W1324" s="238">
        <v>-1067466</v>
      </c>
      <c r="X1324" s="238">
        <v>-1067466</v>
      </c>
      <c r="Y1324" s="238">
        <v>-1221967</v>
      </c>
      <c r="Z1324" s="238"/>
      <c r="AA1324" s="238"/>
      <c r="AB1324" s="238"/>
      <c r="AC1324" s="231">
        <v>-1221967</v>
      </c>
    </row>
    <row r="1325" spans="1:29" ht="15.75" thickBot="1" x14ac:dyDescent="0.3">
      <c r="A1325" s="220" t="str">
        <f t="shared" si="20"/>
        <v>254647</v>
      </c>
      <c r="B1325" s="239" t="s">
        <v>1142</v>
      </c>
      <c r="C1325" s="240" t="s">
        <v>1143</v>
      </c>
      <c r="D1325" s="87" t="s">
        <v>4</v>
      </c>
      <c r="E1325" s="233">
        <v>-195000</v>
      </c>
      <c r="F1325" s="233">
        <v>-195000</v>
      </c>
      <c r="G1325" s="233">
        <v>0</v>
      </c>
      <c r="H1325" s="233">
        <v>0</v>
      </c>
      <c r="I1325" s="233">
        <v>0</v>
      </c>
      <c r="J1325" s="233">
        <v>0</v>
      </c>
      <c r="K1325" s="233">
        <v>0</v>
      </c>
      <c r="L1325" s="233">
        <v>0</v>
      </c>
      <c r="M1325" s="233">
        <v>-75000</v>
      </c>
      <c r="N1325" s="233">
        <v>-75000</v>
      </c>
      <c r="O1325" s="233">
        <v>-75000</v>
      </c>
      <c r="P1325" s="233">
        <v>-90252</v>
      </c>
      <c r="Q1325" s="234">
        <v>-90252</v>
      </c>
      <c r="R1325" s="234">
        <v>-90252</v>
      </c>
      <c r="S1325" s="234">
        <v>0</v>
      </c>
      <c r="T1325" s="234">
        <v>0</v>
      </c>
      <c r="U1325" s="234">
        <v>0</v>
      </c>
      <c r="V1325" s="234">
        <v>-71922</v>
      </c>
      <c r="W1325" s="234">
        <v>-71922</v>
      </c>
      <c r="X1325" s="234">
        <v>-71922</v>
      </c>
      <c r="Y1325" s="234">
        <v>-112574</v>
      </c>
      <c r="Z1325" s="234"/>
      <c r="AA1325" s="234"/>
      <c r="AB1325" s="234"/>
      <c r="AC1325" s="231">
        <v>-112574</v>
      </c>
    </row>
    <row r="1326" spans="1:29" ht="15.75" thickBot="1" x14ac:dyDescent="0.3">
      <c r="A1326" s="220" t="str">
        <f t="shared" si="20"/>
        <v>500174</v>
      </c>
      <c r="B1326" s="239" t="s">
        <v>1596</v>
      </c>
      <c r="C1326" s="240">
        <v>500174</v>
      </c>
      <c r="D1326" s="87"/>
      <c r="E1326" s="237">
        <v>-12381000</v>
      </c>
      <c r="F1326" s="237">
        <v>-12381000</v>
      </c>
      <c r="G1326" s="237">
        <v>-2845000</v>
      </c>
      <c r="H1326" s="237">
        <v>-2845000</v>
      </c>
      <c r="I1326" s="237">
        <v>-2845000</v>
      </c>
      <c r="J1326" s="237">
        <v>-4650000</v>
      </c>
      <c r="K1326" s="237">
        <v>-4650000</v>
      </c>
      <c r="L1326" s="237">
        <v>-4650000</v>
      </c>
      <c r="M1326" s="237">
        <v>-4156000</v>
      </c>
      <c r="N1326" s="237">
        <v>-4156000</v>
      </c>
      <c r="O1326" s="237">
        <v>-4156000</v>
      </c>
      <c r="P1326" s="237">
        <v>-1999795</v>
      </c>
      <c r="Q1326" s="238">
        <v>-1999795</v>
      </c>
      <c r="R1326" s="238">
        <v>-1999795</v>
      </c>
      <c r="S1326" s="238">
        <v>-5036145</v>
      </c>
      <c r="T1326" s="238">
        <v>-5036145</v>
      </c>
      <c r="U1326" s="238">
        <v>-5036145</v>
      </c>
      <c r="V1326" s="238">
        <v>-3066541</v>
      </c>
      <c r="W1326" s="238">
        <v>-3066541</v>
      </c>
      <c r="X1326" s="238">
        <v>-3066541</v>
      </c>
      <c r="Y1326" s="238">
        <v>-1783841</v>
      </c>
      <c r="Z1326" s="238"/>
      <c r="AA1326" s="238"/>
      <c r="AB1326" s="238"/>
      <c r="AC1326" s="231">
        <v>-1783841</v>
      </c>
    </row>
    <row r="1327" spans="1:29" ht="15.75" thickBot="1" x14ac:dyDescent="0.3">
      <c r="A1327" s="220" t="str">
        <f t="shared" si="20"/>
        <v>196640</v>
      </c>
      <c r="B1327" s="239" t="s">
        <v>3586</v>
      </c>
      <c r="C1327" s="240" t="s">
        <v>3587</v>
      </c>
      <c r="D1327" s="87"/>
      <c r="E1327" s="233"/>
      <c r="F1327" s="233"/>
      <c r="G1327" s="233"/>
      <c r="H1327" s="233"/>
      <c r="I1327" s="233"/>
      <c r="J1327" s="233"/>
      <c r="K1327" s="233"/>
      <c r="L1327" s="233"/>
      <c r="M1327" s="233"/>
      <c r="N1327" s="233"/>
      <c r="O1327" s="233"/>
      <c r="P1327" s="233"/>
      <c r="Q1327" s="234"/>
      <c r="R1327" s="234"/>
      <c r="S1327" s="234"/>
      <c r="T1327" s="234"/>
      <c r="U1327" s="234"/>
      <c r="V1327" s="234"/>
      <c r="W1327" s="234"/>
      <c r="X1327" s="234"/>
      <c r="Y1327" s="234"/>
      <c r="Z1327" s="234"/>
      <c r="AA1327" s="234"/>
      <c r="AB1327" s="234"/>
      <c r="AC1327" s="231"/>
    </row>
    <row r="1328" spans="1:29" ht="15.75" thickBot="1" x14ac:dyDescent="0.3">
      <c r="A1328" s="220" t="str">
        <f t="shared" si="20"/>
        <v>196645</v>
      </c>
      <c r="B1328" s="239" t="s">
        <v>3586</v>
      </c>
      <c r="C1328" s="240" t="s">
        <v>3588</v>
      </c>
      <c r="D1328" s="87"/>
      <c r="E1328" s="237"/>
      <c r="F1328" s="237"/>
      <c r="G1328" s="237"/>
      <c r="H1328" s="237"/>
      <c r="I1328" s="237"/>
      <c r="J1328" s="237"/>
      <c r="K1328" s="237"/>
      <c r="L1328" s="237"/>
      <c r="M1328" s="237"/>
      <c r="N1328" s="237"/>
      <c r="O1328" s="237"/>
      <c r="P1328" s="237"/>
      <c r="Q1328" s="238"/>
      <c r="R1328" s="238"/>
      <c r="S1328" s="238"/>
      <c r="T1328" s="238"/>
      <c r="U1328" s="238"/>
      <c r="V1328" s="238"/>
      <c r="W1328" s="238"/>
      <c r="X1328" s="238"/>
      <c r="Y1328" s="238"/>
      <c r="Z1328" s="238"/>
      <c r="AA1328" s="238"/>
      <c r="AB1328" s="238"/>
      <c r="AC1328" s="231"/>
    </row>
    <row r="1329" spans="1:29" ht="15.75" thickBot="1" x14ac:dyDescent="0.3">
      <c r="A1329" s="220" t="str">
        <f t="shared" si="20"/>
        <v>196647</v>
      </c>
      <c r="B1329" s="239" t="s">
        <v>1142</v>
      </c>
      <c r="C1329" s="240" t="s">
        <v>3589</v>
      </c>
      <c r="D1329" s="87"/>
      <c r="E1329" s="233"/>
      <c r="F1329" s="233"/>
      <c r="G1329" s="233"/>
      <c r="H1329" s="233"/>
      <c r="I1329" s="233"/>
      <c r="J1329" s="233"/>
      <c r="K1329" s="233"/>
      <c r="L1329" s="233"/>
      <c r="M1329" s="233"/>
      <c r="N1329" s="233"/>
      <c r="O1329" s="233"/>
      <c r="P1329" s="233"/>
      <c r="Q1329" s="234"/>
      <c r="R1329" s="234"/>
      <c r="S1329" s="234"/>
      <c r="T1329" s="234"/>
      <c r="U1329" s="234"/>
      <c r="V1329" s="234"/>
      <c r="W1329" s="234"/>
      <c r="X1329" s="234"/>
      <c r="Y1329" s="234"/>
      <c r="Z1329" s="234"/>
      <c r="AA1329" s="234"/>
      <c r="AB1329" s="234"/>
      <c r="AC1329" s="231"/>
    </row>
    <row r="1330" spans="1:29" ht="15.75" thickBot="1" x14ac:dyDescent="0.3">
      <c r="A1330" s="220" t="str">
        <f t="shared" si="20"/>
        <v>262640</v>
      </c>
      <c r="B1330" s="239" t="s">
        <v>1145</v>
      </c>
      <c r="C1330" s="240" t="s">
        <v>1146</v>
      </c>
      <c r="D1330" s="87" t="s">
        <v>4</v>
      </c>
      <c r="E1330" s="237">
        <v>-11103000</v>
      </c>
      <c r="F1330" s="237">
        <v>-11103000</v>
      </c>
      <c r="G1330" s="237">
        <v>-2461000</v>
      </c>
      <c r="H1330" s="237">
        <v>-2461000</v>
      </c>
      <c r="I1330" s="237">
        <v>-2461000</v>
      </c>
      <c r="J1330" s="237">
        <v>-3617000</v>
      </c>
      <c r="K1330" s="237">
        <v>-3617000</v>
      </c>
      <c r="L1330" s="237">
        <v>-3617000</v>
      </c>
      <c r="M1330" s="237">
        <v>-3131000</v>
      </c>
      <c r="N1330" s="237">
        <v>-3131000</v>
      </c>
      <c r="O1330" s="237">
        <v>-3131000</v>
      </c>
      <c r="P1330" s="237">
        <v>-1038649</v>
      </c>
      <c r="Q1330" s="238">
        <v>-1038649</v>
      </c>
      <c r="R1330" s="238">
        <v>-1038649</v>
      </c>
      <c r="S1330" s="238">
        <v>-3324058</v>
      </c>
      <c r="T1330" s="238">
        <v>-3324058</v>
      </c>
      <c r="U1330" s="238">
        <v>-3324058</v>
      </c>
      <c r="V1330" s="238">
        <v>-1842658</v>
      </c>
      <c r="W1330" s="238">
        <v>-1842658</v>
      </c>
      <c r="X1330" s="238">
        <v>-1842658</v>
      </c>
      <c r="Y1330" s="238">
        <v>-79738</v>
      </c>
      <c r="Z1330" s="238"/>
      <c r="AA1330" s="238"/>
      <c r="AB1330" s="238"/>
      <c r="AC1330" s="231">
        <v>-79738</v>
      </c>
    </row>
    <row r="1331" spans="1:29" ht="15.75" thickBot="1" x14ac:dyDescent="0.3">
      <c r="A1331" s="220" t="str">
        <f t="shared" si="20"/>
        <v>262645</v>
      </c>
      <c r="B1331" s="239" t="s">
        <v>1148</v>
      </c>
      <c r="C1331" s="240" t="s">
        <v>1149</v>
      </c>
      <c r="D1331" s="87" t="s">
        <v>4</v>
      </c>
      <c r="E1331" s="233">
        <v>-893000</v>
      </c>
      <c r="F1331" s="233">
        <v>-893000</v>
      </c>
      <c r="G1331" s="233">
        <v>-107000</v>
      </c>
      <c r="H1331" s="233">
        <v>-107000</v>
      </c>
      <c r="I1331" s="233">
        <v>-107000</v>
      </c>
      <c r="J1331" s="233">
        <v>-503000</v>
      </c>
      <c r="K1331" s="233">
        <v>-503000</v>
      </c>
      <c r="L1331" s="233">
        <v>-503000</v>
      </c>
      <c r="M1331" s="233">
        <v>-841000</v>
      </c>
      <c r="N1331" s="233">
        <v>-841000</v>
      </c>
      <c r="O1331" s="233">
        <v>-841000</v>
      </c>
      <c r="P1331" s="233">
        <v>-580266</v>
      </c>
      <c r="Q1331" s="234">
        <v>-580266</v>
      </c>
      <c r="R1331" s="234">
        <v>-580266</v>
      </c>
      <c r="S1331" s="234">
        <v>-128487</v>
      </c>
      <c r="T1331" s="234">
        <v>-128487</v>
      </c>
      <c r="U1331" s="234">
        <v>-128487</v>
      </c>
      <c r="V1331" s="234">
        <v>-521142</v>
      </c>
      <c r="W1331" s="234">
        <v>-521142</v>
      </c>
      <c r="X1331" s="234">
        <v>-521142</v>
      </c>
      <c r="Y1331" s="234">
        <v>-1117140</v>
      </c>
      <c r="Z1331" s="234"/>
      <c r="AA1331" s="234"/>
      <c r="AB1331" s="234"/>
      <c r="AC1331" s="231">
        <v>-1117140</v>
      </c>
    </row>
    <row r="1332" spans="1:29" ht="15.75" thickBot="1" x14ac:dyDescent="0.3">
      <c r="A1332" s="220" t="str">
        <f t="shared" si="20"/>
        <v>262647</v>
      </c>
      <c r="B1332" s="239" t="s">
        <v>3590</v>
      </c>
      <c r="C1332" s="240" t="s">
        <v>3591</v>
      </c>
      <c r="D1332" s="87"/>
      <c r="E1332" s="237"/>
      <c r="F1332" s="237"/>
      <c r="G1332" s="237"/>
      <c r="H1332" s="237"/>
      <c r="I1332" s="237"/>
      <c r="J1332" s="237"/>
      <c r="K1332" s="237"/>
      <c r="L1332" s="237"/>
      <c r="M1332" s="237"/>
      <c r="N1332" s="237"/>
      <c r="O1332" s="237"/>
      <c r="P1332" s="237"/>
      <c r="Q1332" s="238"/>
      <c r="R1332" s="238"/>
      <c r="S1332" s="238"/>
      <c r="T1332" s="238"/>
      <c r="U1332" s="238"/>
      <c r="V1332" s="238"/>
      <c r="W1332" s="238"/>
      <c r="X1332" s="238"/>
      <c r="Y1332" s="238"/>
      <c r="Z1332" s="238"/>
      <c r="AA1332" s="238"/>
      <c r="AB1332" s="238"/>
      <c r="AC1332" s="231"/>
    </row>
    <row r="1333" spans="1:29" ht="15.75" thickBot="1" x14ac:dyDescent="0.3">
      <c r="A1333" s="220" t="str">
        <f t="shared" si="20"/>
        <v>262648</v>
      </c>
      <c r="B1333" s="239" t="s">
        <v>1151</v>
      </c>
      <c r="C1333" s="240" t="s">
        <v>1152</v>
      </c>
      <c r="D1333" s="87" t="s">
        <v>4</v>
      </c>
      <c r="E1333" s="233">
        <v>-385000</v>
      </c>
      <c r="F1333" s="233">
        <v>-385000</v>
      </c>
      <c r="G1333" s="233">
        <v>-277000</v>
      </c>
      <c r="H1333" s="233">
        <v>-277000</v>
      </c>
      <c r="I1333" s="233">
        <v>-277000</v>
      </c>
      <c r="J1333" s="233">
        <v>-530000</v>
      </c>
      <c r="K1333" s="233">
        <v>-530000</v>
      </c>
      <c r="L1333" s="233">
        <v>-530000</v>
      </c>
      <c r="M1333" s="233">
        <v>-184000</v>
      </c>
      <c r="N1333" s="233">
        <v>-184000</v>
      </c>
      <c r="O1333" s="233">
        <v>-184000</v>
      </c>
      <c r="P1333" s="233">
        <v>-380880</v>
      </c>
      <c r="Q1333" s="234">
        <v>-380880</v>
      </c>
      <c r="R1333" s="234">
        <v>-380880</v>
      </c>
      <c r="S1333" s="234">
        <v>-1583600</v>
      </c>
      <c r="T1333" s="241">
        <v>-1583600</v>
      </c>
      <c r="U1333" s="241">
        <v>-1583600</v>
      </c>
      <c r="V1333" s="241">
        <v>-702741</v>
      </c>
      <c r="W1333" s="234">
        <v>-702741</v>
      </c>
      <c r="X1333" s="234">
        <v>-702741</v>
      </c>
      <c r="Y1333" s="234">
        <v>-586963</v>
      </c>
      <c r="Z1333" s="234"/>
      <c r="AA1333" s="234"/>
      <c r="AB1333" s="234"/>
      <c r="AC1333" s="231">
        <v>-586963</v>
      </c>
    </row>
    <row r="1334" spans="1:29" ht="15.75" thickBot="1" x14ac:dyDescent="0.3">
      <c r="A1334" s="220" t="str">
        <f t="shared" si="20"/>
        <v>500175</v>
      </c>
      <c r="B1334" s="239" t="s">
        <v>1153</v>
      </c>
      <c r="C1334" s="240">
        <v>500175</v>
      </c>
      <c r="D1334" s="87"/>
      <c r="E1334" s="237">
        <v>0</v>
      </c>
      <c r="F1334" s="237">
        <v>0</v>
      </c>
      <c r="G1334" s="237">
        <v>0</v>
      </c>
      <c r="H1334" s="237">
        <v>0</v>
      </c>
      <c r="I1334" s="237">
        <v>0</v>
      </c>
      <c r="J1334" s="237">
        <v>0</v>
      </c>
      <c r="K1334" s="237">
        <v>0</v>
      </c>
      <c r="L1334" s="237">
        <v>0</v>
      </c>
      <c r="M1334" s="237">
        <v>0</v>
      </c>
      <c r="N1334" s="237">
        <v>0</v>
      </c>
      <c r="O1334" s="237">
        <v>0</v>
      </c>
      <c r="P1334" s="237">
        <v>0</v>
      </c>
      <c r="Q1334" s="238">
        <v>0</v>
      </c>
      <c r="R1334" s="238">
        <v>0</v>
      </c>
      <c r="S1334" s="238">
        <v>0</v>
      </c>
      <c r="T1334" s="238">
        <v>0</v>
      </c>
      <c r="U1334" s="238">
        <v>0</v>
      </c>
      <c r="V1334" s="238">
        <v>0</v>
      </c>
      <c r="W1334" s="238">
        <v>0</v>
      </c>
      <c r="X1334" s="238">
        <v>0</v>
      </c>
      <c r="Y1334" s="238">
        <v>0</v>
      </c>
      <c r="Z1334" s="238"/>
      <c r="AA1334" s="238"/>
      <c r="AB1334" s="238"/>
      <c r="AC1334" s="231">
        <v>0</v>
      </c>
    </row>
    <row r="1335" spans="1:29" ht="15.75" thickBot="1" x14ac:dyDescent="0.3">
      <c r="A1335" s="220" t="str">
        <f t="shared" si="20"/>
        <v>238000</v>
      </c>
      <c r="B1335" s="239" t="s">
        <v>1153</v>
      </c>
      <c r="C1335" s="240" t="s">
        <v>1155</v>
      </c>
      <c r="D1335" s="87" t="s">
        <v>4</v>
      </c>
      <c r="E1335" s="237">
        <v>0</v>
      </c>
      <c r="F1335" s="237">
        <v>0</v>
      </c>
      <c r="G1335" s="237">
        <v>0</v>
      </c>
      <c r="H1335" s="237">
        <v>0</v>
      </c>
      <c r="I1335" s="237">
        <v>0</v>
      </c>
      <c r="J1335" s="237">
        <v>0</v>
      </c>
      <c r="K1335" s="237">
        <v>0</v>
      </c>
      <c r="L1335" s="237">
        <v>0</v>
      </c>
      <c r="M1335" s="237">
        <v>0</v>
      </c>
      <c r="N1335" s="237">
        <v>0</v>
      </c>
      <c r="O1335" s="237">
        <v>0</v>
      </c>
      <c r="P1335" s="237">
        <v>0</v>
      </c>
      <c r="Q1335" s="238">
        <v>0</v>
      </c>
      <c r="R1335" s="238">
        <v>0</v>
      </c>
      <c r="S1335" s="238">
        <v>0</v>
      </c>
      <c r="T1335" s="241">
        <v>0</v>
      </c>
      <c r="U1335" s="241">
        <v>0</v>
      </c>
      <c r="V1335" s="241">
        <v>0</v>
      </c>
      <c r="W1335" s="238">
        <v>0</v>
      </c>
      <c r="X1335" s="238">
        <v>0</v>
      </c>
      <c r="Y1335" s="238">
        <v>0</v>
      </c>
      <c r="Z1335" s="238"/>
      <c r="AA1335" s="238"/>
      <c r="AB1335" s="238"/>
      <c r="AC1335" s="231">
        <v>0</v>
      </c>
    </row>
    <row r="1336" spans="1:29" ht="15.75" thickBot="1" x14ac:dyDescent="0.3">
      <c r="A1336" s="220" t="str">
        <f t="shared" si="20"/>
        <v>500176</v>
      </c>
      <c r="B1336" s="239" t="s">
        <v>2480</v>
      </c>
      <c r="C1336" s="240">
        <v>500176</v>
      </c>
      <c r="D1336" s="87"/>
      <c r="E1336" s="233">
        <v>-57691080.609999999</v>
      </c>
      <c r="F1336" s="233">
        <v>-56172433.119999997</v>
      </c>
      <c r="G1336" s="233">
        <v>-53154899.909999996</v>
      </c>
      <c r="H1336" s="233">
        <v>-54009707.240000002</v>
      </c>
      <c r="I1336" s="233">
        <v>-50697916.700000003</v>
      </c>
      <c r="J1336" s="233">
        <v>-35112734.109999999</v>
      </c>
      <c r="K1336" s="233">
        <v>-37006438.859999999</v>
      </c>
      <c r="L1336" s="233">
        <v>-35488744.859999999</v>
      </c>
      <c r="M1336" s="233">
        <v>-38328033.439999998</v>
      </c>
      <c r="N1336" s="233">
        <v>-39365819.950000003</v>
      </c>
      <c r="O1336" s="233">
        <v>-40650937.289999999</v>
      </c>
      <c r="P1336" s="233">
        <v>-57035927.579999998</v>
      </c>
      <c r="Q1336" s="234">
        <v>-64857878.93</v>
      </c>
      <c r="R1336" s="234">
        <v>-62797181.719999999</v>
      </c>
      <c r="S1336" s="234">
        <v>-60947877.630000003</v>
      </c>
      <c r="T1336" s="238">
        <v>-62016308.649999999</v>
      </c>
      <c r="U1336" s="238">
        <v>-59152664.880000003</v>
      </c>
      <c r="V1336" s="238">
        <v>-52494791.079999998</v>
      </c>
      <c r="W1336" s="234">
        <v>-53816599.509999998</v>
      </c>
      <c r="X1336" s="234">
        <v>-52537401.619999997</v>
      </c>
      <c r="Y1336" s="234">
        <v>-47649251.890000001</v>
      </c>
      <c r="Z1336" s="234"/>
      <c r="AA1336" s="234"/>
      <c r="AB1336" s="234"/>
      <c r="AC1336" s="231">
        <v>-47649251.890000001</v>
      </c>
    </row>
    <row r="1337" spans="1:29" ht="15.75" thickBot="1" x14ac:dyDescent="0.3">
      <c r="A1337" s="220" t="str">
        <f t="shared" si="20"/>
        <v>500178</v>
      </c>
      <c r="B1337" s="239" t="s">
        <v>2481</v>
      </c>
      <c r="C1337" s="240">
        <v>500178</v>
      </c>
      <c r="D1337" s="87"/>
      <c r="E1337" s="237">
        <v>-5015977.5</v>
      </c>
      <c r="F1337" s="237">
        <v>-4971219.6100000003</v>
      </c>
      <c r="G1337" s="237">
        <v>-4941002.4000000004</v>
      </c>
      <c r="H1337" s="237">
        <v>-4887301.42</v>
      </c>
      <c r="I1337" s="237">
        <v>-4903616.05</v>
      </c>
      <c r="J1337" s="237">
        <v>-4851586.12</v>
      </c>
      <c r="K1337" s="237">
        <v>-4850992.7300000004</v>
      </c>
      <c r="L1337" s="237">
        <v>-4807431.3899999997</v>
      </c>
      <c r="M1337" s="237">
        <v>-4746930.58</v>
      </c>
      <c r="N1337" s="237">
        <v>-4828037.26</v>
      </c>
      <c r="O1337" s="237">
        <v>-4788212.9000000004</v>
      </c>
      <c r="P1337" s="237">
        <v>-4855551.79</v>
      </c>
      <c r="Q1337" s="238">
        <v>-4844874.8099999996</v>
      </c>
      <c r="R1337" s="238">
        <v>-4785128.3</v>
      </c>
      <c r="S1337" s="238">
        <v>-4718043.83</v>
      </c>
      <c r="T1337" s="234">
        <v>-4625695.41</v>
      </c>
      <c r="U1337" s="234">
        <v>-4429572.97</v>
      </c>
      <c r="V1337" s="234">
        <v>-4220874.07</v>
      </c>
      <c r="W1337" s="238">
        <v>-4007466.52</v>
      </c>
      <c r="X1337" s="238">
        <v>-3868003.54</v>
      </c>
      <c r="Y1337" s="238">
        <v>-3687457.28</v>
      </c>
      <c r="Z1337" s="238"/>
      <c r="AA1337" s="238"/>
      <c r="AB1337" s="238"/>
      <c r="AC1337" s="231">
        <v>-3687457.28</v>
      </c>
    </row>
    <row r="1338" spans="1:29" ht="15.75" thickBot="1" x14ac:dyDescent="0.3">
      <c r="A1338" s="220" t="str">
        <f t="shared" si="20"/>
        <v>235000</v>
      </c>
      <c r="B1338" s="239" t="s">
        <v>1157</v>
      </c>
      <c r="C1338" s="240" t="s">
        <v>1158</v>
      </c>
      <c r="D1338" s="87" t="s">
        <v>4</v>
      </c>
      <c r="E1338" s="233">
        <v>-4819385.6900000004</v>
      </c>
      <c r="F1338" s="233">
        <v>-4775569.12</v>
      </c>
      <c r="G1338" s="233">
        <v>-4744719.7300000004</v>
      </c>
      <c r="H1338" s="233">
        <v>-4689740.68</v>
      </c>
      <c r="I1338" s="233">
        <v>-4705711.32</v>
      </c>
      <c r="J1338" s="233">
        <v>-4651665.8600000003</v>
      </c>
      <c r="K1338" s="233">
        <v>-4632087.55</v>
      </c>
      <c r="L1338" s="233">
        <v>-4599113.6399999997</v>
      </c>
      <c r="M1338" s="233">
        <v>-4543503.74</v>
      </c>
      <c r="N1338" s="233">
        <v>-4616529.51</v>
      </c>
      <c r="O1338" s="233">
        <v>-4579748.2</v>
      </c>
      <c r="P1338" s="233">
        <v>-4644957.1900000004</v>
      </c>
      <c r="Q1338" s="234">
        <v>-4637296.46</v>
      </c>
      <c r="R1338" s="234">
        <v>-4576770.3899999997</v>
      </c>
      <c r="S1338" s="234">
        <v>-4520183.8600000003</v>
      </c>
      <c r="T1338" s="238">
        <v>-4432128.29</v>
      </c>
      <c r="U1338" s="238">
        <v>-4240688.38</v>
      </c>
      <c r="V1338" s="238">
        <v>-4031867.29</v>
      </c>
      <c r="W1338" s="234">
        <v>-3818624.56</v>
      </c>
      <c r="X1338" s="234">
        <v>-3677513.35</v>
      </c>
      <c r="Y1338" s="234">
        <v>-3495713.64</v>
      </c>
      <c r="Z1338" s="234"/>
      <c r="AA1338" s="234"/>
      <c r="AB1338" s="234"/>
      <c r="AC1338" s="231">
        <v>-3495713.64</v>
      </c>
    </row>
    <row r="1339" spans="1:29" ht="15.75" thickBot="1" x14ac:dyDescent="0.3">
      <c r="A1339" s="220" t="str">
        <f t="shared" si="20"/>
        <v>235001</v>
      </c>
      <c r="B1339" s="239" t="s">
        <v>1160</v>
      </c>
      <c r="C1339" s="240" t="s">
        <v>1161</v>
      </c>
      <c r="D1339" s="87" t="s">
        <v>4</v>
      </c>
      <c r="E1339" s="233">
        <v>-34768.39</v>
      </c>
      <c r="F1339" s="233">
        <v>-37706.35</v>
      </c>
      <c r="G1339" s="233">
        <v>-39822.21</v>
      </c>
      <c r="H1339" s="233">
        <v>-41549.449999999997</v>
      </c>
      <c r="I1339" s="233">
        <v>-43599.75</v>
      </c>
      <c r="J1339" s="233">
        <v>-45108.49</v>
      </c>
      <c r="K1339" s="233">
        <v>-47135.360000000001</v>
      </c>
      <c r="L1339" s="233">
        <v>-48017.83</v>
      </c>
      <c r="M1339" s="233">
        <v>-49914.41</v>
      </c>
      <c r="N1339" s="233">
        <v>-50801.05</v>
      </c>
      <c r="O1339" s="233">
        <v>-51696.39</v>
      </c>
      <c r="P1339" s="233">
        <v>-51904.99</v>
      </c>
      <c r="Q1339" s="234">
        <v>-47895.06</v>
      </c>
      <c r="R1339" s="234">
        <v>-44752.13</v>
      </c>
      <c r="S1339" s="234">
        <v>-41539.410000000003</v>
      </c>
      <c r="T1339" s="234">
        <v>-38352.28</v>
      </c>
      <c r="U1339" s="234">
        <v>-35671.24</v>
      </c>
      <c r="V1339" s="234">
        <v>-33136.6</v>
      </c>
      <c r="W1339" s="234">
        <v>-31667.16</v>
      </c>
      <c r="X1339" s="234">
        <v>-29862.68</v>
      </c>
      <c r="Y1339" s="234">
        <v>-27957.34</v>
      </c>
      <c r="Z1339" s="234"/>
      <c r="AA1339" s="234"/>
      <c r="AB1339" s="234"/>
      <c r="AC1339" s="231">
        <v>-27957.34</v>
      </c>
    </row>
    <row r="1340" spans="1:29" ht="15.75" thickBot="1" x14ac:dyDescent="0.3">
      <c r="A1340" s="220" t="str">
        <f t="shared" si="20"/>
        <v>235005</v>
      </c>
      <c r="B1340" s="239" t="s">
        <v>1163</v>
      </c>
      <c r="C1340" s="240" t="s">
        <v>1164</v>
      </c>
      <c r="D1340" s="87" t="s">
        <v>4</v>
      </c>
      <c r="E1340" s="237">
        <v>-161823.42000000001</v>
      </c>
      <c r="F1340" s="237">
        <v>-157944.14000000001</v>
      </c>
      <c r="G1340" s="237">
        <v>-156460.46</v>
      </c>
      <c r="H1340" s="237">
        <v>-156011.29</v>
      </c>
      <c r="I1340" s="237">
        <v>-154304.98000000001</v>
      </c>
      <c r="J1340" s="237">
        <v>-154811.76999999999</v>
      </c>
      <c r="K1340" s="237">
        <v>-171769.82</v>
      </c>
      <c r="L1340" s="237">
        <v>-160299.92000000001</v>
      </c>
      <c r="M1340" s="237">
        <v>-153512.43</v>
      </c>
      <c r="N1340" s="237">
        <v>-160706.70000000001</v>
      </c>
      <c r="O1340" s="237">
        <v>-156768.31</v>
      </c>
      <c r="P1340" s="237">
        <v>-158689.60999999999</v>
      </c>
      <c r="Q1340" s="238">
        <v>-159683.29</v>
      </c>
      <c r="R1340" s="238">
        <v>-163605.78</v>
      </c>
      <c r="S1340" s="238">
        <v>-156320.56</v>
      </c>
      <c r="T1340" s="238">
        <v>-155214.84</v>
      </c>
      <c r="U1340" s="238">
        <v>-153213.35</v>
      </c>
      <c r="V1340" s="238">
        <v>-155870.18</v>
      </c>
      <c r="W1340" s="238">
        <v>-157174.79999999999</v>
      </c>
      <c r="X1340" s="238">
        <v>-160627.51</v>
      </c>
      <c r="Y1340" s="238">
        <v>-163786.29999999999</v>
      </c>
      <c r="Z1340" s="238"/>
      <c r="AA1340" s="238"/>
      <c r="AB1340" s="238"/>
      <c r="AC1340" s="231">
        <v>-163786.29999999999</v>
      </c>
    </row>
    <row r="1341" spans="1:29" ht="15.75" thickBot="1" x14ac:dyDescent="0.3">
      <c r="A1341" s="220" t="str">
        <f t="shared" si="20"/>
        <v>235013</v>
      </c>
      <c r="B1341" s="239" t="s">
        <v>3592</v>
      </c>
      <c r="C1341" s="240" t="s">
        <v>3593</v>
      </c>
      <c r="D1341" s="87"/>
      <c r="E1341" s="233"/>
      <c r="F1341" s="233"/>
      <c r="G1341" s="233"/>
      <c r="H1341" s="233"/>
      <c r="I1341" s="233"/>
      <c r="J1341" s="233"/>
      <c r="K1341" s="233"/>
      <c r="L1341" s="233"/>
      <c r="M1341" s="233"/>
      <c r="N1341" s="233"/>
      <c r="O1341" s="233"/>
      <c r="P1341" s="233"/>
      <c r="Q1341" s="234"/>
      <c r="R1341" s="234"/>
      <c r="S1341" s="234"/>
      <c r="T1341" s="234"/>
      <c r="U1341" s="234"/>
      <c r="V1341" s="234"/>
      <c r="W1341" s="234"/>
      <c r="X1341" s="234"/>
      <c r="Y1341" s="234"/>
      <c r="Z1341" s="234"/>
      <c r="AA1341" s="234"/>
      <c r="AB1341" s="234"/>
      <c r="AC1341" s="231"/>
    </row>
    <row r="1342" spans="1:29" ht="15.75" thickBot="1" x14ac:dyDescent="0.3">
      <c r="A1342" s="220" t="str">
        <f t="shared" si="20"/>
        <v>252040</v>
      </c>
      <c r="B1342" s="239" t="s">
        <v>3594</v>
      </c>
      <c r="C1342" s="240" t="s">
        <v>3595</v>
      </c>
      <c r="D1342" s="87"/>
      <c r="E1342" s="237"/>
      <c r="F1342" s="237"/>
      <c r="G1342" s="237"/>
      <c r="H1342" s="237"/>
      <c r="I1342" s="237"/>
      <c r="J1342" s="237"/>
      <c r="K1342" s="237"/>
      <c r="L1342" s="237"/>
      <c r="M1342" s="237"/>
      <c r="N1342" s="237"/>
      <c r="O1342" s="237"/>
      <c r="P1342" s="237"/>
      <c r="Q1342" s="238"/>
      <c r="R1342" s="238"/>
      <c r="S1342" s="238"/>
      <c r="T1342" s="238"/>
      <c r="U1342" s="238"/>
      <c r="V1342" s="238"/>
      <c r="W1342" s="238"/>
      <c r="X1342" s="238"/>
      <c r="Y1342" s="238"/>
      <c r="Z1342" s="238"/>
      <c r="AA1342" s="238"/>
      <c r="AB1342" s="238"/>
      <c r="AC1342" s="231"/>
    </row>
    <row r="1343" spans="1:29" ht="15.75" thickBot="1" x14ac:dyDescent="0.3">
      <c r="A1343" s="220" t="str">
        <f t="shared" si="20"/>
        <v>500179</v>
      </c>
      <c r="B1343" s="239" t="s">
        <v>1166</v>
      </c>
      <c r="C1343" s="240">
        <v>500179</v>
      </c>
      <c r="D1343" s="87"/>
      <c r="E1343" s="233">
        <v>-5169151.34</v>
      </c>
      <c r="F1343" s="233">
        <v>-3477171.64</v>
      </c>
      <c r="G1343" s="233">
        <v>-5113777.6500000004</v>
      </c>
      <c r="H1343" s="233">
        <v>-4884583.71</v>
      </c>
      <c r="I1343" s="233">
        <v>-2666029.71</v>
      </c>
      <c r="J1343" s="233">
        <v>-2950658.54</v>
      </c>
      <c r="K1343" s="233">
        <v>-2865117.28</v>
      </c>
      <c r="L1343" s="233">
        <v>-1755136.13</v>
      </c>
      <c r="M1343" s="233">
        <v>-2184728.4</v>
      </c>
      <c r="N1343" s="233">
        <v>-2567530.36</v>
      </c>
      <c r="O1343" s="233">
        <v>-2979505.7</v>
      </c>
      <c r="P1343" s="233">
        <v>-4636885.43</v>
      </c>
      <c r="Q1343" s="234">
        <v>-5648561.2000000002</v>
      </c>
      <c r="R1343" s="234">
        <v>-3473019.9</v>
      </c>
      <c r="S1343" s="234">
        <v>-4879247.2699999996</v>
      </c>
      <c r="T1343" s="234">
        <v>-4751748.41</v>
      </c>
      <c r="U1343" s="234">
        <v>-2763421.03</v>
      </c>
      <c r="V1343" s="234">
        <v>-3030165.28</v>
      </c>
      <c r="W1343" s="234">
        <v>-2836525.39</v>
      </c>
      <c r="X1343" s="234">
        <v>-1700222.81</v>
      </c>
      <c r="Y1343" s="234">
        <v>-2147466.04</v>
      </c>
      <c r="Z1343" s="234"/>
      <c r="AA1343" s="234"/>
      <c r="AB1343" s="234"/>
      <c r="AC1343" s="231">
        <v>-2147466.04</v>
      </c>
    </row>
    <row r="1344" spans="1:29" ht="15.75" thickBot="1" x14ac:dyDescent="0.3">
      <c r="A1344" s="220" t="str">
        <f t="shared" si="20"/>
        <v>241101</v>
      </c>
      <c r="B1344" s="239" t="s">
        <v>2240</v>
      </c>
      <c r="C1344" s="240" t="s">
        <v>2482</v>
      </c>
      <c r="D1344" s="87" t="s">
        <v>4</v>
      </c>
      <c r="E1344" s="237">
        <v>-1329296.06</v>
      </c>
      <c r="F1344" s="237">
        <v>-971643.56</v>
      </c>
      <c r="G1344" s="237">
        <v>-1432483.97</v>
      </c>
      <c r="H1344" s="237">
        <v>-1728658.78</v>
      </c>
      <c r="I1344" s="237">
        <v>-498117.08</v>
      </c>
      <c r="J1344" s="237">
        <v>-568453.62</v>
      </c>
      <c r="K1344" s="237">
        <v>-683173.55</v>
      </c>
      <c r="L1344" s="237">
        <v>-225979.72</v>
      </c>
      <c r="M1344" s="237">
        <v>-342138.36</v>
      </c>
      <c r="N1344" s="237">
        <v>-532094.24</v>
      </c>
      <c r="O1344" s="237">
        <v>-489231.55</v>
      </c>
      <c r="P1344" s="237">
        <v>-943299.56</v>
      </c>
      <c r="Q1344" s="238">
        <v>-1464167.9</v>
      </c>
      <c r="R1344" s="238">
        <v>-961393.79</v>
      </c>
      <c r="S1344" s="238">
        <v>-1346730.58</v>
      </c>
      <c r="T1344" s="238">
        <v>-1647967.9</v>
      </c>
      <c r="U1344" s="238">
        <v>-491694.17</v>
      </c>
      <c r="V1344" s="238">
        <v>-562975.80000000005</v>
      </c>
      <c r="W1344" s="238">
        <v>-673587.87</v>
      </c>
      <c r="X1344" s="238">
        <v>-216428.97</v>
      </c>
      <c r="Y1344" s="238">
        <v>-323457.88</v>
      </c>
      <c r="Z1344" s="238"/>
      <c r="AA1344" s="238"/>
      <c r="AB1344" s="238"/>
      <c r="AC1344" s="231">
        <v>-323457.88</v>
      </c>
    </row>
    <row r="1345" spans="1:29" ht="15.75" thickBot="1" x14ac:dyDescent="0.3">
      <c r="A1345" s="220" t="str">
        <f t="shared" si="20"/>
        <v>241102</v>
      </c>
      <c r="B1345" s="239" t="s">
        <v>2242</v>
      </c>
      <c r="C1345" s="240" t="s">
        <v>2483</v>
      </c>
      <c r="D1345" s="87" t="s">
        <v>4</v>
      </c>
      <c r="E1345" s="233">
        <v>-37734.239999999998</v>
      </c>
      <c r="F1345" s="233">
        <v>-33260.51</v>
      </c>
      <c r="G1345" s="233">
        <v>-32093.38</v>
      </c>
      <c r="H1345" s="233">
        <v>-21653.439999999999</v>
      </c>
      <c r="I1345" s="233">
        <v>-13901.26</v>
      </c>
      <c r="J1345" s="233">
        <v>-4953.8500000000004</v>
      </c>
      <c r="K1345" s="233">
        <v>-9034.34</v>
      </c>
      <c r="L1345" s="233">
        <v>-8516.9500000000007</v>
      </c>
      <c r="M1345" s="233">
        <v>-8755.17</v>
      </c>
      <c r="N1345" s="233">
        <v>-14770.1</v>
      </c>
      <c r="O1345" s="233">
        <v>-22566.35</v>
      </c>
      <c r="P1345" s="233">
        <v>-34779.120000000003</v>
      </c>
      <c r="Q1345" s="234">
        <v>-38365.07</v>
      </c>
      <c r="R1345" s="234">
        <v>-31423.56</v>
      </c>
      <c r="S1345" s="234">
        <v>-27756.67</v>
      </c>
      <c r="T1345" s="234">
        <v>-21636.52</v>
      </c>
      <c r="U1345" s="234">
        <v>-35483.9</v>
      </c>
      <c r="V1345" s="234">
        <v>-4630.33</v>
      </c>
      <c r="W1345" s="234">
        <v>-17872.88</v>
      </c>
      <c r="X1345" s="234">
        <v>-15420.05</v>
      </c>
      <c r="Y1345" s="234">
        <v>-16404.34</v>
      </c>
      <c r="Z1345" s="234"/>
      <c r="AA1345" s="234"/>
      <c r="AB1345" s="234"/>
      <c r="AC1345" s="231">
        <v>-16404.34</v>
      </c>
    </row>
    <row r="1346" spans="1:29" ht="15.75" thickBot="1" x14ac:dyDescent="0.3">
      <c r="A1346" s="220" t="str">
        <f t="shared" si="20"/>
        <v>241103</v>
      </c>
      <c r="B1346" s="239" t="s">
        <v>2244</v>
      </c>
      <c r="C1346" s="240" t="s">
        <v>2484</v>
      </c>
      <c r="D1346" s="87" t="s">
        <v>4</v>
      </c>
      <c r="E1346" s="237">
        <v>-7449.28</v>
      </c>
      <c r="F1346" s="237">
        <v>-2055.77</v>
      </c>
      <c r="G1346" s="237">
        <v>-3090.53</v>
      </c>
      <c r="H1346" s="237">
        <v>-3765.32</v>
      </c>
      <c r="I1346" s="237">
        <v>-4299.6099999999997</v>
      </c>
      <c r="J1346" s="237">
        <v>-4411.33</v>
      </c>
      <c r="K1346" s="237">
        <v>-4679.3900000000003</v>
      </c>
      <c r="L1346" s="237">
        <v>-4907.46</v>
      </c>
      <c r="M1346" s="237">
        <v>-5131.42</v>
      </c>
      <c r="N1346" s="237">
        <v>-5439.52</v>
      </c>
      <c r="O1346" s="237">
        <v>-6062.98</v>
      </c>
      <c r="P1346" s="237">
        <v>-6985.39</v>
      </c>
      <c r="Q1346" s="238">
        <v>-8110.45</v>
      </c>
      <c r="R1346" s="238">
        <v>-2056.98</v>
      </c>
      <c r="S1346" s="238">
        <v>-2886.07</v>
      </c>
      <c r="T1346" s="238">
        <v>-3576.25</v>
      </c>
      <c r="U1346" s="238">
        <v>-4058.55</v>
      </c>
      <c r="V1346" s="238">
        <v>-4175.26</v>
      </c>
      <c r="W1346" s="238">
        <v>-4450.3900000000003</v>
      </c>
      <c r="X1346" s="238">
        <v>-4689.07</v>
      </c>
      <c r="Y1346" s="238">
        <v>-4919.03</v>
      </c>
      <c r="Z1346" s="238"/>
      <c r="AA1346" s="238"/>
      <c r="AB1346" s="238"/>
      <c r="AC1346" s="231">
        <v>-4919.03</v>
      </c>
    </row>
    <row r="1347" spans="1:29" ht="15.75" thickBot="1" x14ac:dyDescent="0.3">
      <c r="A1347" s="220" t="str">
        <f t="shared" si="20"/>
        <v>241104</v>
      </c>
      <c r="B1347" s="239" t="s">
        <v>2246</v>
      </c>
      <c r="C1347" s="240" t="s">
        <v>2485</v>
      </c>
      <c r="D1347" s="87" t="s">
        <v>4</v>
      </c>
      <c r="E1347" s="233">
        <v>-34949.64</v>
      </c>
      <c r="F1347" s="233">
        <v>-31142.86</v>
      </c>
      <c r="G1347" s="233">
        <v>-31665.3</v>
      </c>
      <c r="H1347" s="233">
        <v>-21561.81</v>
      </c>
      <c r="I1347" s="233">
        <v>-13457.17</v>
      </c>
      <c r="J1347" s="233">
        <v>-5478.52</v>
      </c>
      <c r="K1347" s="233">
        <v>-9183.41</v>
      </c>
      <c r="L1347" s="233">
        <v>-8267.18</v>
      </c>
      <c r="M1347" s="233">
        <v>-8601.58</v>
      </c>
      <c r="N1347" s="233">
        <v>-15176.5</v>
      </c>
      <c r="O1347" s="233">
        <v>-22254.34</v>
      </c>
      <c r="P1347" s="233">
        <v>-32036.93</v>
      </c>
      <c r="Q1347" s="234">
        <v>-36192.31</v>
      </c>
      <c r="R1347" s="234">
        <v>-29284.37</v>
      </c>
      <c r="S1347" s="234">
        <v>-27604.87</v>
      </c>
      <c r="T1347" s="234">
        <v>-20421.810000000001</v>
      </c>
      <c r="U1347" s="234">
        <v>-34321.57</v>
      </c>
      <c r="V1347" s="234">
        <v>-5347.16</v>
      </c>
      <c r="W1347" s="234">
        <v>-9292.35</v>
      </c>
      <c r="X1347" s="234">
        <v>-8086.28</v>
      </c>
      <c r="Y1347" s="234">
        <v>-8305.7900000000009</v>
      </c>
      <c r="Z1347" s="234"/>
      <c r="AA1347" s="234"/>
      <c r="AB1347" s="234"/>
      <c r="AC1347" s="231">
        <v>-8305.7900000000009</v>
      </c>
    </row>
    <row r="1348" spans="1:29" ht="15.75" thickBot="1" x14ac:dyDescent="0.3">
      <c r="A1348" s="220" t="str">
        <f t="shared" si="20"/>
        <v>241105</v>
      </c>
      <c r="B1348" s="239" t="s">
        <v>2248</v>
      </c>
      <c r="C1348" s="240" t="s">
        <v>2486</v>
      </c>
      <c r="D1348" s="87" t="s">
        <v>4</v>
      </c>
      <c r="E1348" s="237">
        <v>-50162.559999999998</v>
      </c>
      <c r="F1348" s="237">
        <v>-13937.98</v>
      </c>
      <c r="G1348" s="237">
        <v>-20091.25</v>
      </c>
      <c r="H1348" s="237">
        <v>-23693.37</v>
      </c>
      <c r="I1348" s="237">
        <v>-25790.959999999999</v>
      </c>
      <c r="J1348" s="237">
        <v>-26461.97</v>
      </c>
      <c r="K1348" s="237">
        <v>-28024.58</v>
      </c>
      <c r="L1348" s="237">
        <v>-29450.39</v>
      </c>
      <c r="M1348" s="237">
        <v>-30938.28</v>
      </c>
      <c r="N1348" s="237">
        <v>-33524.11</v>
      </c>
      <c r="O1348" s="237">
        <v>-37828.51</v>
      </c>
      <c r="P1348" s="237">
        <v>-44638.39</v>
      </c>
      <c r="Q1348" s="238">
        <v>-52202.91</v>
      </c>
      <c r="R1348" s="238">
        <v>-13474.71</v>
      </c>
      <c r="S1348" s="238">
        <v>-18569.36</v>
      </c>
      <c r="T1348" s="238">
        <v>-22566.18</v>
      </c>
      <c r="U1348" s="238">
        <v>-24812.43</v>
      </c>
      <c r="V1348" s="238">
        <v>-25551.79</v>
      </c>
      <c r="W1348" s="238">
        <v>-27175.439999999999</v>
      </c>
      <c r="X1348" s="238">
        <v>-28541.84</v>
      </c>
      <c r="Y1348" s="238">
        <v>-29925.37</v>
      </c>
      <c r="Z1348" s="238"/>
      <c r="AA1348" s="238"/>
      <c r="AB1348" s="238"/>
      <c r="AC1348" s="231">
        <v>-29925.37</v>
      </c>
    </row>
    <row r="1349" spans="1:29" ht="15.75" thickBot="1" x14ac:dyDescent="0.3">
      <c r="A1349" s="220" t="str">
        <f t="shared" si="20"/>
        <v>241107</v>
      </c>
      <c r="B1349" s="239" t="s">
        <v>2252</v>
      </c>
      <c r="C1349" s="240" t="s">
        <v>2487</v>
      </c>
      <c r="D1349" s="87" t="s">
        <v>4</v>
      </c>
      <c r="E1349" s="233">
        <v>-3922.66</v>
      </c>
      <c r="F1349" s="233">
        <v>-3077.14</v>
      </c>
      <c r="G1349" s="233">
        <v>-4630.5600000000004</v>
      </c>
      <c r="H1349" s="233">
        <v>-5658.18</v>
      </c>
      <c r="I1349" s="233">
        <v>-1795.56</v>
      </c>
      <c r="J1349" s="233">
        <v>-1992.15</v>
      </c>
      <c r="K1349" s="233">
        <v>-2385.3000000000002</v>
      </c>
      <c r="L1349" s="233">
        <v>-759.98</v>
      </c>
      <c r="M1349" s="233">
        <v>-1104.21</v>
      </c>
      <c r="N1349" s="233">
        <v>-1569.42</v>
      </c>
      <c r="O1349" s="233">
        <v>-1363.16</v>
      </c>
      <c r="P1349" s="233">
        <v>-2731.7</v>
      </c>
      <c r="Q1349" s="234">
        <v>-4471.17</v>
      </c>
      <c r="R1349" s="234">
        <v>-3241.84</v>
      </c>
      <c r="S1349" s="234">
        <v>-4563.8100000000004</v>
      </c>
      <c r="T1349" s="234">
        <v>-5654.88</v>
      </c>
      <c r="U1349" s="234">
        <v>-1860.76</v>
      </c>
      <c r="V1349" s="234">
        <v>-2100.33</v>
      </c>
      <c r="W1349" s="234">
        <v>-2543.67</v>
      </c>
      <c r="X1349" s="234">
        <v>-852.61</v>
      </c>
      <c r="Y1349" s="234">
        <v>-1216.28</v>
      </c>
      <c r="Z1349" s="234"/>
      <c r="AA1349" s="234"/>
      <c r="AB1349" s="234"/>
      <c r="AC1349" s="231">
        <v>-1216.28</v>
      </c>
    </row>
    <row r="1350" spans="1:29" ht="15.75" thickBot="1" x14ac:dyDescent="0.3">
      <c r="A1350" s="220" t="str">
        <f t="shared" si="20"/>
        <v>241108</v>
      </c>
      <c r="B1350" s="239" t="s">
        <v>2254</v>
      </c>
      <c r="C1350" s="240" t="s">
        <v>2488</v>
      </c>
      <c r="D1350" s="87" t="s">
        <v>4</v>
      </c>
      <c r="E1350" s="237">
        <v>-15893.81</v>
      </c>
      <c r="F1350" s="237">
        <v>-13910.37</v>
      </c>
      <c r="G1350" s="237">
        <v>-13375.34</v>
      </c>
      <c r="H1350" s="237">
        <v>-8898.0300000000007</v>
      </c>
      <c r="I1350" s="237">
        <v>-5386.49</v>
      </c>
      <c r="J1350" s="237">
        <v>-1897.1</v>
      </c>
      <c r="K1350" s="237">
        <v>-3441.62</v>
      </c>
      <c r="L1350" s="237">
        <v>-4007.61</v>
      </c>
      <c r="M1350" s="237">
        <v>-3954.89</v>
      </c>
      <c r="N1350" s="237">
        <v>-7432.36</v>
      </c>
      <c r="O1350" s="237">
        <v>-10713.43</v>
      </c>
      <c r="P1350" s="237">
        <v>-15323.22</v>
      </c>
      <c r="Q1350" s="238">
        <v>-16010.28</v>
      </c>
      <c r="R1350" s="238">
        <v>-13068.88</v>
      </c>
      <c r="S1350" s="238">
        <v>-11721.77</v>
      </c>
      <c r="T1350" s="238">
        <v>-8706.9</v>
      </c>
      <c r="U1350" s="238">
        <v>-14095.43</v>
      </c>
      <c r="V1350" s="238">
        <v>-1999.73</v>
      </c>
      <c r="W1350" s="238">
        <v>-3827.92</v>
      </c>
      <c r="X1350" s="238">
        <v>-3596.68</v>
      </c>
      <c r="Y1350" s="238">
        <v>-4202.97</v>
      </c>
      <c r="Z1350" s="238"/>
      <c r="AA1350" s="238"/>
      <c r="AB1350" s="238"/>
      <c r="AC1350" s="231">
        <v>-4202.97</v>
      </c>
    </row>
    <row r="1351" spans="1:29" ht="15.75" thickBot="1" x14ac:dyDescent="0.3">
      <c r="A1351" s="220" t="str">
        <f t="shared" si="20"/>
        <v>241109</v>
      </c>
      <c r="B1351" s="239" t="s">
        <v>2256</v>
      </c>
      <c r="C1351" s="240" t="s">
        <v>2489</v>
      </c>
      <c r="D1351" s="87" t="s">
        <v>4</v>
      </c>
      <c r="E1351" s="233">
        <v>-53411.08</v>
      </c>
      <c r="F1351" s="233">
        <v>-29820.84</v>
      </c>
      <c r="G1351" s="233">
        <v>-42007.34</v>
      </c>
      <c r="H1351" s="233">
        <v>-50163.54</v>
      </c>
      <c r="I1351" s="233">
        <v>-54559.13</v>
      </c>
      <c r="J1351" s="233">
        <v>-55865.29</v>
      </c>
      <c r="K1351" s="233">
        <v>-59071.59</v>
      </c>
      <c r="L1351" s="233">
        <v>-6163.97</v>
      </c>
      <c r="M1351" s="233">
        <v>-9477.8700000000008</v>
      </c>
      <c r="N1351" s="233">
        <v>-16390.13</v>
      </c>
      <c r="O1351" s="233">
        <v>-26799.89</v>
      </c>
      <c r="P1351" s="233">
        <v>-43680.11</v>
      </c>
      <c r="Q1351" s="234">
        <v>-59149.04</v>
      </c>
      <c r="R1351" s="234">
        <v>-29020.38</v>
      </c>
      <c r="S1351" s="234">
        <v>-40185.25</v>
      </c>
      <c r="T1351" s="241">
        <v>-48144.35</v>
      </c>
      <c r="U1351" s="241">
        <v>-52983.33</v>
      </c>
      <c r="V1351" s="241">
        <v>-54354.29</v>
      </c>
      <c r="W1351" s="234">
        <v>-57427.14</v>
      </c>
      <c r="X1351" s="234">
        <v>-6137.85</v>
      </c>
      <c r="Y1351" s="234">
        <v>-9279.93</v>
      </c>
      <c r="Z1351" s="234"/>
      <c r="AA1351" s="234"/>
      <c r="AB1351" s="234"/>
      <c r="AC1351" s="231">
        <v>-9279.93</v>
      </c>
    </row>
    <row r="1352" spans="1:29" ht="15.75" thickBot="1" x14ac:dyDescent="0.3">
      <c r="A1352" s="220" t="str">
        <f t="shared" si="20"/>
        <v>241110</v>
      </c>
      <c r="B1352" s="239" t="s">
        <v>2490</v>
      </c>
      <c r="C1352" s="240" t="s">
        <v>2491</v>
      </c>
      <c r="D1352" s="87" t="s">
        <v>4</v>
      </c>
      <c r="E1352" s="237">
        <v>-5363.38</v>
      </c>
      <c r="F1352" s="237">
        <v>-4024.69</v>
      </c>
      <c r="G1352" s="237">
        <v>-6049.85</v>
      </c>
      <c r="H1352" s="237">
        <v>-7420.43</v>
      </c>
      <c r="I1352" s="237">
        <v>-2462.41</v>
      </c>
      <c r="J1352" s="237">
        <v>-2707.53</v>
      </c>
      <c r="K1352" s="237">
        <v>-3240.74</v>
      </c>
      <c r="L1352" s="237">
        <v>-990.7</v>
      </c>
      <c r="M1352" s="237">
        <v>-1473.85</v>
      </c>
      <c r="N1352" s="237">
        <v>-2109.5100000000002</v>
      </c>
      <c r="O1352" s="237">
        <v>-1960.38</v>
      </c>
      <c r="P1352" s="237">
        <v>-3770.05</v>
      </c>
      <c r="Q1352" s="238">
        <v>-5999.84</v>
      </c>
      <c r="R1352" s="238">
        <v>-4180.2299999999996</v>
      </c>
      <c r="S1352" s="238">
        <v>-6061.49</v>
      </c>
      <c r="T1352" s="238">
        <v>-7423.33</v>
      </c>
      <c r="U1352" s="238">
        <v>-2292.62</v>
      </c>
      <c r="V1352" s="238">
        <v>-2575.7800000000002</v>
      </c>
      <c r="W1352" s="238">
        <v>-3203.56</v>
      </c>
      <c r="X1352" s="238">
        <v>-1095.4000000000001</v>
      </c>
      <c r="Y1352" s="238">
        <v>-1570.89</v>
      </c>
      <c r="Z1352" s="238"/>
      <c r="AA1352" s="238"/>
      <c r="AB1352" s="238"/>
      <c r="AC1352" s="231">
        <v>-1570.89</v>
      </c>
    </row>
    <row r="1353" spans="1:29" ht="15.75" thickBot="1" x14ac:dyDescent="0.3">
      <c r="A1353" s="220" t="str">
        <f t="shared" si="20"/>
        <v>241111</v>
      </c>
      <c r="B1353" s="239" t="s">
        <v>2260</v>
      </c>
      <c r="C1353" s="240" t="s">
        <v>2492</v>
      </c>
      <c r="D1353" s="87" t="s">
        <v>4</v>
      </c>
      <c r="E1353" s="237">
        <v>-290532</v>
      </c>
      <c r="F1353" s="237">
        <v>-221441.09</v>
      </c>
      <c r="G1353" s="237">
        <v>-332725.18</v>
      </c>
      <c r="H1353" s="237">
        <v>-406643.08</v>
      </c>
      <c r="I1353" s="237">
        <v>-126297.60000000001</v>
      </c>
      <c r="J1353" s="237">
        <v>-142137.75</v>
      </c>
      <c r="K1353" s="237">
        <v>-168875.29</v>
      </c>
      <c r="L1353" s="237">
        <v>-52337.27</v>
      </c>
      <c r="M1353" s="237">
        <v>-78693.039999999994</v>
      </c>
      <c r="N1353" s="237">
        <v>-119298.02</v>
      </c>
      <c r="O1353" s="237">
        <v>-109204.56</v>
      </c>
      <c r="P1353" s="237">
        <v>-206553.87</v>
      </c>
      <c r="Q1353" s="238">
        <v>-323889.12</v>
      </c>
      <c r="R1353" s="238">
        <v>-221792.25</v>
      </c>
      <c r="S1353" s="238">
        <v>-315647</v>
      </c>
      <c r="T1353" s="241">
        <v>-392385.61</v>
      </c>
      <c r="U1353" s="241">
        <v>-127497.71</v>
      </c>
      <c r="V1353" s="241">
        <v>-147145.93</v>
      </c>
      <c r="W1353" s="238">
        <v>-174470.59</v>
      </c>
      <c r="X1353" s="238">
        <v>-56676.08</v>
      </c>
      <c r="Y1353" s="238">
        <v>-83861.58</v>
      </c>
      <c r="Z1353" s="238"/>
      <c r="AA1353" s="238"/>
      <c r="AB1353" s="238"/>
      <c r="AC1353" s="231">
        <v>-83861.58</v>
      </c>
    </row>
    <row r="1354" spans="1:29" ht="15.75" thickBot="1" x14ac:dyDescent="0.3">
      <c r="A1354" s="220" t="str">
        <f t="shared" si="20"/>
        <v>241112</v>
      </c>
      <c r="B1354" s="239" t="s">
        <v>2493</v>
      </c>
      <c r="C1354" s="240" t="s">
        <v>2494</v>
      </c>
      <c r="D1354" s="87" t="s">
        <v>4</v>
      </c>
      <c r="E1354" s="233">
        <v>-7671.11</v>
      </c>
      <c r="F1354" s="233">
        <v>-14261.5</v>
      </c>
      <c r="G1354" s="233">
        <v>-21223.11</v>
      </c>
      <c r="H1354" s="233">
        <v>-5100.59</v>
      </c>
      <c r="I1354" s="233">
        <v>-9051.93</v>
      </c>
      <c r="J1354" s="233">
        <v>-10160.57</v>
      </c>
      <c r="K1354" s="233">
        <v>-2021.23</v>
      </c>
      <c r="L1354" s="233">
        <v>-3972.82</v>
      </c>
      <c r="M1354" s="233">
        <v>-5984.92</v>
      </c>
      <c r="N1354" s="233">
        <v>-2501.13</v>
      </c>
      <c r="O1354" s="233">
        <v>-7260.92</v>
      </c>
      <c r="P1354" s="233">
        <v>-13496.78</v>
      </c>
      <c r="Q1354" s="234">
        <v>-7537.81</v>
      </c>
      <c r="R1354" s="234">
        <v>-14157.81</v>
      </c>
      <c r="S1354" s="234">
        <v>-20719.29</v>
      </c>
      <c r="T1354" s="238">
        <v>-4925.8100000000004</v>
      </c>
      <c r="U1354" s="238">
        <v>-8411.4699999999993</v>
      </c>
      <c r="V1354" s="238">
        <v>-9534.1299999999992</v>
      </c>
      <c r="W1354" s="234">
        <v>-2358.42</v>
      </c>
      <c r="X1354" s="234">
        <v>-4346.3900000000003</v>
      </c>
      <c r="Y1354" s="234">
        <v>-6324.78</v>
      </c>
      <c r="Z1354" s="234"/>
      <c r="AA1354" s="234"/>
      <c r="AB1354" s="234"/>
      <c r="AC1354" s="231">
        <v>-6324.78</v>
      </c>
    </row>
    <row r="1355" spans="1:29" ht="15.75" thickBot="1" x14ac:dyDescent="0.3">
      <c r="A1355" s="220" t="str">
        <f t="shared" si="20"/>
        <v>241113</v>
      </c>
      <c r="B1355" s="239" t="s">
        <v>2264</v>
      </c>
      <c r="C1355" s="240" t="s">
        <v>2495</v>
      </c>
      <c r="D1355" s="87" t="s">
        <v>4</v>
      </c>
      <c r="E1355" s="237">
        <v>-49121.49</v>
      </c>
      <c r="F1355" s="237">
        <v>-35204.67</v>
      </c>
      <c r="G1355" s="237">
        <v>-51505.760000000002</v>
      </c>
      <c r="H1355" s="237">
        <v>-61078.87</v>
      </c>
      <c r="I1355" s="237">
        <v>-15286.52</v>
      </c>
      <c r="J1355" s="237">
        <v>-17208.2</v>
      </c>
      <c r="K1355" s="237">
        <v>-21415.14</v>
      </c>
      <c r="L1355" s="237">
        <v>-8060.26</v>
      </c>
      <c r="M1355" s="237">
        <v>-12251.98</v>
      </c>
      <c r="N1355" s="237">
        <v>-19219.93</v>
      </c>
      <c r="O1355" s="237">
        <v>-18112.63</v>
      </c>
      <c r="P1355" s="237">
        <v>-34920.68</v>
      </c>
      <c r="Q1355" s="238">
        <v>-54253.84</v>
      </c>
      <c r="R1355" s="238">
        <v>-34060.400000000001</v>
      </c>
      <c r="S1355" s="238">
        <v>-47366.53</v>
      </c>
      <c r="T1355" s="234">
        <v>-57764.82</v>
      </c>
      <c r="U1355" s="234">
        <v>-16797.759999999998</v>
      </c>
      <c r="V1355" s="234">
        <v>-18913.599999999999</v>
      </c>
      <c r="W1355" s="238">
        <v>-23335.89</v>
      </c>
      <c r="X1355" s="238">
        <v>-8186.55</v>
      </c>
      <c r="Y1355" s="238">
        <v>-12124.05</v>
      </c>
      <c r="Z1355" s="238"/>
      <c r="AA1355" s="238"/>
      <c r="AB1355" s="238"/>
      <c r="AC1355" s="231">
        <v>-12124.05</v>
      </c>
    </row>
    <row r="1356" spans="1:29" ht="15.75" thickBot="1" x14ac:dyDescent="0.3">
      <c r="A1356" s="220" t="str">
        <f t="shared" si="20"/>
        <v>241114</v>
      </c>
      <c r="B1356" s="239" t="s">
        <v>2266</v>
      </c>
      <c r="C1356" s="240" t="s">
        <v>2496</v>
      </c>
      <c r="D1356" s="87" t="s">
        <v>4</v>
      </c>
      <c r="E1356" s="233">
        <v>-82782.13</v>
      </c>
      <c r="F1356" s="233">
        <v>-46337.21</v>
      </c>
      <c r="G1356" s="233">
        <v>-63668</v>
      </c>
      <c r="H1356" s="233">
        <v>-75714.960000000006</v>
      </c>
      <c r="I1356" s="233">
        <v>-83144.160000000003</v>
      </c>
      <c r="J1356" s="233">
        <v>-84566.74</v>
      </c>
      <c r="K1356" s="233">
        <v>-89309.4</v>
      </c>
      <c r="L1356" s="233">
        <v>-11629.73</v>
      </c>
      <c r="M1356" s="233">
        <v>-21983.93</v>
      </c>
      <c r="N1356" s="233">
        <v>-33362.879999999997</v>
      </c>
      <c r="O1356" s="233">
        <v>-50247.03</v>
      </c>
      <c r="P1356" s="233">
        <v>-76873.210000000006</v>
      </c>
      <c r="Q1356" s="234">
        <v>-101144.2</v>
      </c>
      <c r="R1356" s="234">
        <v>-44805.06</v>
      </c>
      <c r="S1356" s="234">
        <v>-63045.64</v>
      </c>
      <c r="T1356" s="238">
        <v>-76728.570000000007</v>
      </c>
      <c r="U1356" s="238">
        <v>-85345.72</v>
      </c>
      <c r="V1356" s="238">
        <v>-87296.19</v>
      </c>
      <c r="W1356" s="234">
        <v>-92872.83</v>
      </c>
      <c r="X1356" s="234">
        <v>-10316.24</v>
      </c>
      <c r="Y1356" s="234">
        <v>-15633.27</v>
      </c>
      <c r="Z1356" s="234"/>
      <c r="AA1356" s="234"/>
      <c r="AB1356" s="234"/>
      <c r="AC1356" s="231">
        <v>-15633.27</v>
      </c>
    </row>
    <row r="1357" spans="1:29" ht="15.75" thickBot="1" x14ac:dyDescent="0.3">
      <c r="A1357" s="220" t="str">
        <f t="shared" si="20"/>
        <v>241115</v>
      </c>
      <c r="B1357" s="239" t="s">
        <v>2268</v>
      </c>
      <c r="C1357" s="240" t="s">
        <v>2497</v>
      </c>
      <c r="D1357" s="87" t="s">
        <v>4</v>
      </c>
      <c r="E1357" s="233">
        <v>-12940.41</v>
      </c>
      <c r="F1357" s="233">
        <v>-25348.15</v>
      </c>
      <c r="G1357" s="233">
        <v>-38239.03</v>
      </c>
      <c r="H1357" s="233">
        <v>-8777.43</v>
      </c>
      <c r="I1357" s="233">
        <v>-15172.36</v>
      </c>
      <c r="J1357" s="233">
        <v>-16907.38</v>
      </c>
      <c r="K1357" s="233">
        <v>-3397.95</v>
      </c>
      <c r="L1357" s="233">
        <v>-6677.75</v>
      </c>
      <c r="M1357" s="233">
        <v>-9724.1200000000008</v>
      </c>
      <c r="N1357" s="233">
        <v>-3891.21</v>
      </c>
      <c r="O1357" s="233">
        <v>-10727.76</v>
      </c>
      <c r="P1357" s="233">
        <v>-21764.22</v>
      </c>
      <c r="Q1357" s="234">
        <v>-14040.32</v>
      </c>
      <c r="R1357" s="234">
        <v>-25728.07</v>
      </c>
      <c r="S1357" s="234">
        <v>-36395.17</v>
      </c>
      <c r="T1357" s="234">
        <v>-8829.24</v>
      </c>
      <c r="U1357" s="234">
        <v>-14686.36</v>
      </c>
      <c r="V1357" s="234">
        <v>-16746.53</v>
      </c>
      <c r="W1357" s="234">
        <v>-3481.24</v>
      </c>
      <c r="X1357" s="234">
        <v>-6731.42</v>
      </c>
      <c r="Y1357" s="234">
        <v>-9633.76</v>
      </c>
      <c r="Z1357" s="234"/>
      <c r="AA1357" s="234"/>
      <c r="AB1357" s="234"/>
      <c r="AC1357" s="231">
        <v>-9633.76</v>
      </c>
    </row>
    <row r="1358" spans="1:29" ht="15.75" thickBot="1" x14ac:dyDescent="0.3">
      <c r="A1358" s="220" t="str">
        <f t="shared" si="20"/>
        <v>241117</v>
      </c>
      <c r="B1358" s="239" t="s">
        <v>2270</v>
      </c>
      <c r="C1358" s="240" t="s">
        <v>2498</v>
      </c>
      <c r="D1358" s="87" t="s">
        <v>4</v>
      </c>
      <c r="E1358" s="237">
        <v>-183461.21</v>
      </c>
      <c r="F1358" s="237">
        <v>-130776.86</v>
      </c>
      <c r="G1358" s="237">
        <v>-190982.51</v>
      </c>
      <c r="H1358" s="237">
        <v>-227949.35</v>
      </c>
      <c r="I1358" s="237">
        <v>-60723.85</v>
      </c>
      <c r="J1358" s="237">
        <v>-67071.759999999995</v>
      </c>
      <c r="K1358" s="237">
        <v>-82719.06</v>
      </c>
      <c r="L1358" s="237">
        <v>-28991.5</v>
      </c>
      <c r="M1358" s="237">
        <v>-43568.1</v>
      </c>
      <c r="N1358" s="237">
        <v>-70318.070000000007</v>
      </c>
      <c r="O1358" s="237">
        <v>-67767.58</v>
      </c>
      <c r="P1358" s="237">
        <v>-129941.26</v>
      </c>
      <c r="Q1358" s="238">
        <v>-202578.54</v>
      </c>
      <c r="R1358" s="238">
        <v>-130614.14</v>
      </c>
      <c r="S1358" s="238">
        <v>-182878.79</v>
      </c>
      <c r="T1358" s="238">
        <v>-221553.56</v>
      </c>
      <c r="U1358" s="238">
        <v>-62228.58</v>
      </c>
      <c r="V1358" s="238">
        <v>-69052.62</v>
      </c>
      <c r="W1358" s="238">
        <v>-83756.61</v>
      </c>
      <c r="X1358" s="238">
        <v>-27492.18</v>
      </c>
      <c r="Y1358" s="238">
        <v>-40707.699999999997</v>
      </c>
      <c r="Z1358" s="238"/>
      <c r="AA1358" s="238"/>
      <c r="AB1358" s="238"/>
      <c r="AC1358" s="231">
        <v>-40707.699999999997</v>
      </c>
    </row>
    <row r="1359" spans="1:29" ht="15.75" thickBot="1" x14ac:dyDescent="0.3">
      <c r="A1359" s="220" t="str">
        <f t="shared" ref="A1359:A1422" si="21">RIGHT(C1359,6)</f>
        <v>241118</v>
      </c>
      <c r="B1359" s="239" t="s">
        <v>2272</v>
      </c>
      <c r="C1359" s="240" t="s">
        <v>2499</v>
      </c>
      <c r="D1359" s="87" t="s">
        <v>4</v>
      </c>
      <c r="E1359" s="233">
        <v>-102383.67999999999</v>
      </c>
      <c r="F1359" s="233">
        <v>-27366.33</v>
      </c>
      <c r="G1359" s="233">
        <v>-40923.86</v>
      </c>
      <c r="H1359" s="233">
        <v>-51536.69</v>
      </c>
      <c r="I1359" s="233">
        <v>-59238.45</v>
      </c>
      <c r="J1359" s="233">
        <v>-63515.89</v>
      </c>
      <c r="K1359" s="233">
        <v>-64641.51</v>
      </c>
      <c r="L1359" s="233">
        <v>-68024.639999999999</v>
      </c>
      <c r="M1359" s="233">
        <v>-70934.720000000001</v>
      </c>
      <c r="N1359" s="233">
        <v>-74386.460000000006</v>
      </c>
      <c r="O1359" s="233">
        <v>-81997.91</v>
      </c>
      <c r="P1359" s="233">
        <v>-92318.87</v>
      </c>
      <c r="Q1359" s="234">
        <v>-107861.82</v>
      </c>
      <c r="R1359" s="234">
        <v>-28889.61</v>
      </c>
      <c r="S1359" s="234">
        <v>-40615.089999999997</v>
      </c>
      <c r="T1359" s="234">
        <v>-51224.26</v>
      </c>
      <c r="U1359" s="234">
        <v>-58509.919999999998</v>
      </c>
      <c r="V1359" s="234">
        <v>-63426.5</v>
      </c>
      <c r="W1359" s="234">
        <v>-65203.23</v>
      </c>
      <c r="X1359" s="234">
        <v>-68502.880000000005</v>
      </c>
      <c r="Y1359" s="234">
        <v>-71524.350000000006</v>
      </c>
      <c r="Z1359" s="234"/>
      <c r="AA1359" s="234"/>
      <c r="AB1359" s="234"/>
      <c r="AC1359" s="231">
        <v>-71524.350000000006</v>
      </c>
    </row>
    <row r="1360" spans="1:29" ht="15.75" thickBot="1" x14ac:dyDescent="0.3">
      <c r="A1360" s="220" t="str">
        <f t="shared" si="21"/>
        <v>241119</v>
      </c>
      <c r="B1360" s="239" t="s">
        <v>2274</v>
      </c>
      <c r="C1360" s="240" t="s">
        <v>2500</v>
      </c>
      <c r="D1360" s="87" t="s">
        <v>4</v>
      </c>
      <c r="E1360" s="237">
        <v>-3662.52</v>
      </c>
      <c r="F1360" s="237">
        <v>-6887.45</v>
      </c>
      <c r="G1360" s="237">
        <v>-9954.51</v>
      </c>
      <c r="H1360" s="237">
        <v>-2216.37</v>
      </c>
      <c r="I1360" s="237">
        <v>-3874.69</v>
      </c>
      <c r="J1360" s="237">
        <v>-4350.8999999999996</v>
      </c>
      <c r="K1360" s="237">
        <v>-1000.49</v>
      </c>
      <c r="L1360" s="237">
        <v>-1953.9</v>
      </c>
      <c r="M1360" s="237">
        <v>-2928.3</v>
      </c>
      <c r="N1360" s="237">
        <v>-1736.66</v>
      </c>
      <c r="O1360" s="237">
        <v>-4052.76</v>
      </c>
      <c r="P1360" s="237">
        <v>-7407.59</v>
      </c>
      <c r="Q1360" s="238">
        <v>-3914.09</v>
      </c>
      <c r="R1360" s="238">
        <v>-7093.23</v>
      </c>
      <c r="S1360" s="238">
        <v>-10023.77</v>
      </c>
      <c r="T1360" s="238">
        <v>-2377.11</v>
      </c>
      <c r="U1360" s="238">
        <v>-3970.33</v>
      </c>
      <c r="V1360" s="238">
        <v>-4387.68</v>
      </c>
      <c r="W1360" s="238">
        <v>-1101.8599999999999</v>
      </c>
      <c r="X1360" s="238">
        <v>-1997.14</v>
      </c>
      <c r="Y1360" s="238">
        <v>-2957.41</v>
      </c>
      <c r="Z1360" s="238"/>
      <c r="AA1360" s="238"/>
      <c r="AB1360" s="238"/>
      <c r="AC1360" s="231">
        <v>-2957.41</v>
      </c>
    </row>
    <row r="1361" spans="1:29" ht="15.75" thickBot="1" x14ac:dyDescent="0.3">
      <c r="A1361" s="220" t="str">
        <f t="shared" si="21"/>
        <v>241120</v>
      </c>
      <c r="B1361" s="239" t="s">
        <v>2276</v>
      </c>
      <c r="C1361" s="240" t="s">
        <v>2501</v>
      </c>
      <c r="D1361" s="87" t="s">
        <v>4</v>
      </c>
      <c r="E1361" s="233">
        <v>-43274.07</v>
      </c>
      <c r="F1361" s="233">
        <v>-11519.26</v>
      </c>
      <c r="G1361" s="233">
        <v>-17020.86</v>
      </c>
      <c r="H1361" s="233">
        <v>-20547.75</v>
      </c>
      <c r="I1361" s="233">
        <v>-23121.88</v>
      </c>
      <c r="J1361" s="233">
        <v>-23860.81</v>
      </c>
      <c r="K1361" s="233">
        <v>-25283.3</v>
      </c>
      <c r="L1361" s="233">
        <v>-26642.79</v>
      </c>
      <c r="M1361" s="233">
        <v>-27978.73</v>
      </c>
      <c r="N1361" s="233">
        <v>-30208.97</v>
      </c>
      <c r="O1361" s="233">
        <v>-33816.11</v>
      </c>
      <c r="P1361" s="233">
        <v>-39329.279999999999</v>
      </c>
      <c r="Q1361" s="234">
        <v>-46023</v>
      </c>
      <c r="R1361" s="234">
        <v>-12010.31</v>
      </c>
      <c r="S1361" s="234">
        <v>-16733.099999999999</v>
      </c>
      <c r="T1361" s="234">
        <v>-20763.77</v>
      </c>
      <c r="U1361" s="234">
        <v>-23293.47</v>
      </c>
      <c r="V1361" s="234">
        <v>-24232.92</v>
      </c>
      <c r="W1361" s="234">
        <v>-25842.720000000001</v>
      </c>
      <c r="X1361" s="234">
        <v>-27148.03</v>
      </c>
      <c r="Y1361" s="234">
        <v>-28594.16</v>
      </c>
      <c r="Z1361" s="234"/>
      <c r="AA1361" s="234"/>
      <c r="AB1361" s="234"/>
      <c r="AC1361" s="231">
        <v>-28594.16</v>
      </c>
    </row>
    <row r="1362" spans="1:29" ht="15.75" thickBot="1" x14ac:dyDescent="0.3">
      <c r="A1362" s="220" t="str">
        <f t="shared" si="21"/>
        <v>241121</v>
      </c>
      <c r="B1362" s="239" t="s">
        <v>2502</v>
      </c>
      <c r="C1362" s="240" t="s">
        <v>2503</v>
      </c>
      <c r="D1362" s="87" t="s">
        <v>4</v>
      </c>
      <c r="E1362" s="237">
        <v>-208253.79</v>
      </c>
      <c r="F1362" s="237">
        <v>-56153.71</v>
      </c>
      <c r="G1362" s="237">
        <v>-84467.99</v>
      </c>
      <c r="H1362" s="237">
        <v>-101950.74</v>
      </c>
      <c r="I1362" s="237">
        <v>-113610.99</v>
      </c>
      <c r="J1362" s="237">
        <v>-117775.65</v>
      </c>
      <c r="K1362" s="237">
        <v>-124536.91</v>
      </c>
      <c r="L1362" s="237">
        <v>-131160.26</v>
      </c>
      <c r="M1362" s="237">
        <v>-137861.01999999999</v>
      </c>
      <c r="N1362" s="237">
        <v>-148355.39000000001</v>
      </c>
      <c r="O1362" s="237">
        <v>-166011.35</v>
      </c>
      <c r="P1362" s="237">
        <v>-191946.84</v>
      </c>
      <c r="Q1362" s="238">
        <v>-222525.59</v>
      </c>
      <c r="R1362" s="238">
        <v>-55653.86</v>
      </c>
      <c r="S1362" s="238">
        <v>-78709.600000000006</v>
      </c>
      <c r="T1362" s="238">
        <v>-98243.27</v>
      </c>
      <c r="U1362" s="238">
        <v>-110645.7</v>
      </c>
      <c r="V1362" s="238">
        <v>-115532.61</v>
      </c>
      <c r="W1362" s="238">
        <v>-46003.05</v>
      </c>
      <c r="X1362" s="238">
        <v>-16106.38</v>
      </c>
      <c r="Y1362" s="238">
        <v>-22949.57</v>
      </c>
      <c r="Z1362" s="238"/>
      <c r="AA1362" s="238"/>
      <c r="AB1362" s="238"/>
      <c r="AC1362" s="231">
        <v>-22949.57</v>
      </c>
    </row>
    <row r="1363" spans="1:29" ht="15.75" thickBot="1" x14ac:dyDescent="0.3">
      <c r="A1363" s="220" t="str">
        <f t="shared" si="21"/>
        <v>241122</v>
      </c>
      <c r="B1363" s="239" t="s">
        <v>2280</v>
      </c>
      <c r="C1363" s="240" t="s">
        <v>2504</v>
      </c>
      <c r="D1363" s="87" t="s">
        <v>4</v>
      </c>
      <c r="E1363" s="233">
        <v>0</v>
      </c>
      <c r="F1363" s="233">
        <v>0</v>
      </c>
      <c r="G1363" s="233">
        <v>0</v>
      </c>
      <c r="H1363" s="233">
        <v>0</v>
      </c>
      <c r="I1363" s="233">
        <v>0</v>
      </c>
      <c r="J1363" s="233">
        <v>0</v>
      </c>
      <c r="K1363" s="233">
        <v>0</v>
      </c>
      <c r="L1363" s="233">
        <v>0</v>
      </c>
      <c r="M1363" s="233">
        <v>0</v>
      </c>
      <c r="N1363" s="233">
        <v>0</v>
      </c>
      <c r="O1363" s="233">
        <v>0</v>
      </c>
      <c r="P1363" s="233">
        <v>0</v>
      </c>
      <c r="Q1363" s="234">
        <v>0</v>
      </c>
      <c r="R1363" s="234">
        <v>0</v>
      </c>
      <c r="S1363" s="234">
        <v>0</v>
      </c>
      <c r="T1363" s="234">
        <v>0</v>
      </c>
      <c r="U1363" s="234">
        <v>0</v>
      </c>
      <c r="V1363" s="234">
        <v>0</v>
      </c>
      <c r="W1363" s="234">
        <v>0</v>
      </c>
      <c r="X1363" s="234">
        <v>0</v>
      </c>
      <c r="Y1363" s="234">
        <v>0</v>
      </c>
      <c r="Z1363" s="234"/>
      <c r="AA1363" s="234"/>
      <c r="AB1363" s="234"/>
      <c r="AC1363" s="231">
        <v>0</v>
      </c>
    </row>
    <row r="1364" spans="1:29" ht="15.75" thickBot="1" x14ac:dyDescent="0.3">
      <c r="A1364" s="220" t="str">
        <f t="shared" si="21"/>
        <v>241123</v>
      </c>
      <c r="B1364" s="239" t="s">
        <v>2282</v>
      </c>
      <c r="C1364" s="240" t="s">
        <v>2505</v>
      </c>
      <c r="D1364" s="87" t="s">
        <v>4</v>
      </c>
      <c r="E1364" s="237">
        <v>-98808.85</v>
      </c>
      <c r="F1364" s="237">
        <v>-26524.03</v>
      </c>
      <c r="G1364" s="237">
        <v>-37608.81</v>
      </c>
      <c r="H1364" s="237">
        <v>-45510.23</v>
      </c>
      <c r="I1364" s="237">
        <v>-50105.96</v>
      </c>
      <c r="J1364" s="237">
        <v>-51344.29</v>
      </c>
      <c r="K1364" s="237">
        <v>-54667.81</v>
      </c>
      <c r="L1364" s="237">
        <v>-57538.93</v>
      </c>
      <c r="M1364" s="237">
        <v>-60693.88</v>
      </c>
      <c r="N1364" s="237">
        <v>-66549.279999999999</v>
      </c>
      <c r="O1364" s="237">
        <v>-75410.66</v>
      </c>
      <c r="P1364" s="237">
        <v>-88485.88</v>
      </c>
      <c r="Q1364" s="238">
        <v>-103264.52</v>
      </c>
      <c r="R1364" s="238">
        <v>-26738.21</v>
      </c>
      <c r="S1364" s="238">
        <v>-37127.599999999999</v>
      </c>
      <c r="T1364" s="238">
        <v>-45222.96</v>
      </c>
      <c r="U1364" s="238">
        <v>-49750.34</v>
      </c>
      <c r="V1364" s="238">
        <v>-51316.69</v>
      </c>
      <c r="W1364" s="238">
        <v>-54608.61</v>
      </c>
      <c r="X1364" s="238">
        <v>-57532.59</v>
      </c>
      <c r="Y1364" s="238">
        <v>-60661.71</v>
      </c>
      <c r="Z1364" s="238"/>
      <c r="AA1364" s="238"/>
      <c r="AB1364" s="238"/>
      <c r="AC1364" s="231">
        <v>-60661.71</v>
      </c>
    </row>
    <row r="1365" spans="1:29" ht="15.75" thickBot="1" x14ac:dyDescent="0.3">
      <c r="A1365" s="220" t="str">
        <f t="shared" si="21"/>
        <v>241124</v>
      </c>
      <c r="B1365" s="239" t="s">
        <v>2284</v>
      </c>
      <c r="C1365" s="240" t="s">
        <v>2506</v>
      </c>
      <c r="D1365" s="87" t="s">
        <v>4</v>
      </c>
      <c r="E1365" s="233">
        <v>-106275.83</v>
      </c>
      <c r="F1365" s="233">
        <v>-28903.97</v>
      </c>
      <c r="G1365" s="233">
        <v>-41408.06</v>
      </c>
      <c r="H1365" s="233">
        <v>-49835.38</v>
      </c>
      <c r="I1365" s="233">
        <v>-54670.37</v>
      </c>
      <c r="J1365" s="233">
        <v>-56379.8</v>
      </c>
      <c r="K1365" s="233">
        <v>-59971.64</v>
      </c>
      <c r="L1365" s="233">
        <v>-63164.02</v>
      </c>
      <c r="M1365" s="233">
        <v>-66679.14</v>
      </c>
      <c r="N1365" s="233">
        <v>-72902.009999999995</v>
      </c>
      <c r="O1365" s="233">
        <v>-82791.86</v>
      </c>
      <c r="P1365" s="233">
        <v>-97951.83</v>
      </c>
      <c r="Q1365" s="234">
        <v>-115025.88</v>
      </c>
      <c r="R1365" s="234">
        <v>-30557.26</v>
      </c>
      <c r="S1365" s="234">
        <v>-42648.55</v>
      </c>
      <c r="T1365" s="234">
        <v>-51593.919999999998</v>
      </c>
      <c r="U1365" s="234">
        <v>-57656.53</v>
      </c>
      <c r="V1365" s="234">
        <v>-59885.120000000003</v>
      </c>
      <c r="W1365" s="234">
        <v>-63833.59</v>
      </c>
      <c r="X1365" s="234">
        <v>-67359.87</v>
      </c>
      <c r="Y1365" s="234">
        <v>-70949.320000000007</v>
      </c>
      <c r="Z1365" s="234"/>
      <c r="AA1365" s="234"/>
      <c r="AB1365" s="234"/>
      <c r="AC1365" s="231">
        <v>-70949.320000000007</v>
      </c>
    </row>
    <row r="1366" spans="1:29" ht="15.75" thickBot="1" x14ac:dyDescent="0.3">
      <c r="A1366" s="220" t="str">
        <f t="shared" si="21"/>
        <v>241128</v>
      </c>
      <c r="B1366" s="239" t="s">
        <v>2288</v>
      </c>
      <c r="C1366" s="240" t="s">
        <v>2507</v>
      </c>
      <c r="D1366" s="87" t="s">
        <v>4</v>
      </c>
      <c r="E1366" s="237">
        <v>-89422.48</v>
      </c>
      <c r="F1366" s="237">
        <v>-22544.22</v>
      </c>
      <c r="G1366" s="237">
        <v>-34353.26</v>
      </c>
      <c r="H1366" s="237">
        <v>-42111.82</v>
      </c>
      <c r="I1366" s="237">
        <v>-48283.41</v>
      </c>
      <c r="J1366" s="237">
        <v>-50066.16</v>
      </c>
      <c r="K1366" s="237">
        <v>-53615.75</v>
      </c>
      <c r="L1366" s="237">
        <v>-57768.93</v>
      </c>
      <c r="M1366" s="237">
        <v>-61584.53</v>
      </c>
      <c r="N1366" s="237">
        <v>-66332.820000000007</v>
      </c>
      <c r="O1366" s="237">
        <v>-74419.679999999993</v>
      </c>
      <c r="P1366" s="237">
        <v>-84419.94</v>
      </c>
      <c r="Q1366" s="238">
        <v>-96433.49</v>
      </c>
      <c r="R1366" s="238">
        <v>-22724.65</v>
      </c>
      <c r="S1366" s="238">
        <v>-32650.19</v>
      </c>
      <c r="T1366" s="238">
        <v>-41056.71</v>
      </c>
      <c r="U1366" s="238">
        <v>-47006.559999999998</v>
      </c>
      <c r="V1366" s="238">
        <v>-48534.13</v>
      </c>
      <c r="W1366" s="238">
        <v>-52171.97</v>
      </c>
      <c r="X1366" s="238">
        <v>-56132.03</v>
      </c>
      <c r="Y1366" s="238">
        <v>-59851.99</v>
      </c>
      <c r="Z1366" s="238"/>
      <c r="AA1366" s="238"/>
      <c r="AB1366" s="238"/>
      <c r="AC1366" s="231">
        <v>-59851.99</v>
      </c>
    </row>
    <row r="1367" spans="1:29" ht="15.75" thickBot="1" x14ac:dyDescent="0.3">
      <c r="A1367" s="220" t="str">
        <f t="shared" si="21"/>
        <v>241129</v>
      </c>
      <c r="B1367" s="239" t="s">
        <v>2290</v>
      </c>
      <c r="C1367" s="240" t="s">
        <v>2508</v>
      </c>
      <c r="D1367" s="87" t="s">
        <v>4</v>
      </c>
      <c r="E1367" s="233">
        <v>-12385.59</v>
      </c>
      <c r="F1367" s="233">
        <v>-10117.02</v>
      </c>
      <c r="G1367" s="233">
        <v>-15241.12</v>
      </c>
      <c r="H1367" s="233">
        <v>-18468.689999999999</v>
      </c>
      <c r="I1367" s="233">
        <v>-5798.93</v>
      </c>
      <c r="J1367" s="233">
        <v>-6518.01</v>
      </c>
      <c r="K1367" s="233">
        <v>-7889.58</v>
      </c>
      <c r="L1367" s="233">
        <v>-2646.74</v>
      </c>
      <c r="M1367" s="233">
        <v>-3922.58</v>
      </c>
      <c r="N1367" s="233">
        <v>-5470.83</v>
      </c>
      <c r="O1367" s="233">
        <v>-4479.68</v>
      </c>
      <c r="P1367" s="233">
        <v>-8905.1299999999992</v>
      </c>
      <c r="Q1367" s="234">
        <v>-14455.67</v>
      </c>
      <c r="R1367" s="234">
        <v>-10443.82</v>
      </c>
      <c r="S1367" s="234">
        <v>-14917.04</v>
      </c>
      <c r="T1367" s="234">
        <v>-18611.3</v>
      </c>
      <c r="U1367" s="234">
        <v>-6213.83</v>
      </c>
      <c r="V1367" s="234">
        <v>-7102.72</v>
      </c>
      <c r="W1367" s="234">
        <v>-8538.01</v>
      </c>
      <c r="X1367" s="234">
        <v>-2775.66</v>
      </c>
      <c r="Y1367" s="234">
        <v>-3992.25</v>
      </c>
      <c r="Z1367" s="234"/>
      <c r="AA1367" s="234"/>
      <c r="AB1367" s="234"/>
      <c r="AC1367" s="231">
        <v>-3992.25</v>
      </c>
    </row>
    <row r="1368" spans="1:29" ht="15.75" thickBot="1" x14ac:dyDescent="0.3">
      <c r="A1368" s="220" t="str">
        <f t="shared" si="21"/>
        <v>241130</v>
      </c>
      <c r="B1368" s="239" t="s">
        <v>2292</v>
      </c>
      <c r="C1368" s="240" t="s">
        <v>2509</v>
      </c>
      <c r="D1368" s="87" t="s">
        <v>4</v>
      </c>
      <c r="E1368" s="237">
        <v>-354975.06</v>
      </c>
      <c r="F1368" s="237">
        <v>-253118.05</v>
      </c>
      <c r="G1368" s="237">
        <v>-362608.99</v>
      </c>
      <c r="H1368" s="237">
        <v>-433875.42</v>
      </c>
      <c r="I1368" s="237">
        <v>-112372.86</v>
      </c>
      <c r="J1368" s="237">
        <v>-126852.32</v>
      </c>
      <c r="K1368" s="237">
        <v>-156022.21</v>
      </c>
      <c r="L1368" s="237">
        <v>-55451.79</v>
      </c>
      <c r="M1368" s="237">
        <v>-84257.88</v>
      </c>
      <c r="N1368" s="237">
        <v>-136819.56</v>
      </c>
      <c r="O1368" s="237">
        <v>-133250.84</v>
      </c>
      <c r="P1368" s="237">
        <v>-259100.92</v>
      </c>
      <c r="Q1368" s="238">
        <v>-394123.26</v>
      </c>
      <c r="R1368" s="238">
        <v>-247216.67</v>
      </c>
      <c r="S1368" s="238">
        <v>-343177.41</v>
      </c>
      <c r="T1368" s="238">
        <v>-416144.07</v>
      </c>
      <c r="U1368" s="238">
        <v>-117630.5</v>
      </c>
      <c r="V1368" s="238">
        <v>-134015</v>
      </c>
      <c r="W1368" s="238">
        <v>-186923.4</v>
      </c>
      <c r="X1368" s="238">
        <v>-99065.68</v>
      </c>
      <c r="Y1368" s="238">
        <v>-147232.72</v>
      </c>
      <c r="Z1368" s="238"/>
      <c r="AA1368" s="238"/>
      <c r="AB1368" s="238"/>
      <c r="AC1368" s="231">
        <v>-147232.72</v>
      </c>
    </row>
    <row r="1369" spans="1:29" ht="15.75" thickBot="1" x14ac:dyDescent="0.3">
      <c r="A1369" s="220" t="str">
        <f t="shared" si="21"/>
        <v>241131</v>
      </c>
      <c r="B1369" s="239" t="s">
        <v>2510</v>
      </c>
      <c r="C1369" s="240" t="s">
        <v>2511</v>
      </c>
      <c r="D1369" s="87" t="s">
        <v>4</v>
      </c>
      <c r="E1369" s="233">
        <v>-19408.55</v>
      </c>
      <c r="F1369" s="233">
        <v>-13718.54</v>
      </c>
      <c r="G1369" s="233">
        <v>-19340.98</v>
      </c>
      <c r="H1369" s="233">
        <v>-23414.26</v>
      </c>
      <c r="I1369" s="233">
        <v>-6000.06</v>
      </c>
      <c r="J1369" s="233">
        <v>-6447.73</v>
      </c>
      <c r="K1369" s="233">
        <v>-7836.4</v>
      </c>
      <c r="L1369" s="233">
        <v>-2573.4</v>
      </c>
      <c r="M1369" s="233">
        <v>-3842.9</v>
      </c>
      <c r="N1369" s="233">
        <v>-6808.63</v>
      </c>
      <c r="O1369" s="233">
        <v>-7350.1</v>
      </c>
      <c r="P1369" s="233">
        <v>-14031.79</v>
      </c>
      <c r="Q1369" s="234">
        <v>-21709.8</v>
      </c>
      <c r="R1369" s="234">
        <v>-13627.03</v>
      </c>
      <c r="S1369" s="234">
        <v>-19069.91</v>
      </c>
      <c r="T1369" s="241">
        <v>-22873.39</v>
      </c>
      <c r="U1369" s="241">
        <v>-5947.57</v>
      </c>
      <c r="V1369" s="241">
        <v>-6635.48</v>
      </c>
      <c r="W1369" s="234">
        <v>-7995.82</v>
      </c>
      <c r="X1369" s="234">
        <v>-2568.84</v>
      </c>
      <c r="Y1369" s="234">
        <v>-3906.7</v>
      </c>
      <c r="Z1369" s="234"/>
      <c r="AA1369" s="234"/>
      <c r="AB1369" s="234"/>
      <c r="AC1369" s="231">
        <v>-3906.7</v>
      </c>
    </row>
    <row r="1370" spans="1:29" ht="15.75" thickBot="1" x14ac:dyDescent="0.3">
      <c r="A1370" s="220" t="str">
        <f t="shared" si="21"/>
        <v>241132</v>
      </c>
      <c r="B1370" s="239" t="s">
        <v>2296</v>
      </c>
      <c r="C1370" s="240" t="s">
        <v>2512</v>
      </c>
      <c r="D1370" s="87" t="s">
        <v>4</v>
      </c>
      <c r="E1370" s="237">
        <v>-25793.1</v>
      </c>
      <c r="F1370" s="237">
        <v>-50363.74</v>
      </c>
      <c r="G1370" s="237">
        <v>-73495.63</v>
      </c>
      <c r="H1370" s="237">
        <v>-14515.45</v>
      </c>
      <c r="I1370" s="237">
        <v>-22524.880000000001</v>
      </c>
      <c r="J1370" s="237">
        <v>-24870.11</v>
      </c>
      <c r="K1370" s="237">
        <v>-6092.76</v>
      </c>
      <c r="L1370" s="237">
        <v>-11437.2</v>
      </c>
      <c r="M1370" s="237">
        <v>-17569.2</v>
      </c>
      <c r="N1370" s="237">
        <v>-11699.9</v>
      </c>
      <c r="O1370" s="237">
        <v>-28721.8</v>
      </c>
      <c r="P1370" s="237">
        <v>-55600.94</v>
      </c>
      <c r="Q1370" s="238">
        <v>-27699.93</v>
      </c>
      <c r="R1370" s="238">
        <v>-50509.16</v>
      </c>
      <c r="S1370" s="238">
        <v>-70116.740000000005</v>
      </c>
      <c r="T1370" s="238">
        <v>-14709.29</v>
      </c>
      <c r="U1370" s="238">
        <v>-23665.37</v>
      </c>
      <c r="V1370" s="238">
        <v>-26572.65</v>
      </c>
      <c r="W1370" s="238">
        <v>-5927.83</v>
      </c>
      <c r="X1370" s="238">
        <v>-11332</v>
      </c>
      <c r="Y1370" s="238">
        <v>-17359.099999999999</v>
      </c>
      <c r="Z1370" s="238"/>
      <c r="AA1370" s="238"/>
      <c r="AB1370" s="238"/>
      <c r="AC1370" s="231">
        <v>-17359.099999999999</v>
      </c>
    </row>
    <row r="1371" spans="1:29" ht="15.75" thickBot="1" x14ac:dyDescent="0.3">
      <c r="A1371" s="220" t="str">
        <f t="shared" si="21"/>
        <v>241133</v>
      </c>
      <c r="B1371" s="239" t="s">
        <v>2298</v>
      </c>
      <c r="C1371" s="240" t="s">
        <v>2513</v>
      </c>
      <c r="D1371" s="87" t="s">
        <v>4</v>
      </c>
      <c r="E1371" s="237">
        <v>-9813.91</v>
      </c>
      <c r="F1371" s="237">
        <v>-6819.67</v>
      </c>
      <c r="G1371" s="237">
        <v>-9994.58</v>
      </c>
      <c r="H1371" s="237">
        <v>-11912.25</v>
      </c>
      <c r="I1371" s="237">
        <v>-3140.46</v>
      </c>
      <c r="J1371" s="237">
        <v>-3630.25</v>
      </c>
      <c r="K1371" s="237">
        <v>-4641.6400000000003</v>
      </c>
      <c r="L1371" s="237">
        <v>-1961.43</v>
      </c>
      <c r="M1371" s="237">
        <v>-2919.27</v>
      </c>
      <c r="N1371" s="237">
        <v>-4381.33</v>
      </c>
      <c r="O1371" s="237">
        <v>-3664.59</v>
      </c>
      <c r="P1371" s="237">
        <v>-7041.4</v>
      </c>
      <c r="Q1371" s="238">
        <v>-10723.7</v>
      </c>
      <c r="R1371" s="238">
        <v>-6637.39</v>
      </c>
      <c r="S1371" s="238">
        <v>-9275.61</v>
      </c>
      <c r="T1371" s="241">
        <v>-11235.42</v>
      </c>
      <c r="U1371" s="241">
        <v>-3255.41</v>
      </c>
      <c r="V1371" s="241">
        <v>-3761.13</v>
      </c>
      <c r="W1371" s="238">
        <v>-4788.24</v>
      </c>
      <c r="X1371" s="238">
        <v>-1925.29</v>
      </c>
      <c r="Y1371" s="238">
        <v>-2874.93</v>
      </c>
      <c r="Z1371" s="238"/>
      <c r="AA1371" s="238"/>
      <c r="AB1371" s="238"/>
      <c r="AC1371" s="231">
        <v>-2874.93</v>
      </c>
    </row>
    <row r="1372" spans="1:29" ht="15.75" thickBot="1" x14ac:dyDescent="0.3">
      <c r="A1372" s="220" t="str">
        <f t="shared" si="21"/>
        <v>241134</v>
      </c>
      <c r="B1372" s="239" t="s">
        <v>2300</v>
      </c>
      <c r="C1372" s="240" t="s">
        <v>2514</v>
      </c>
      <c r="D1372" s="87" t="s">
        <v>4</v>
      </c>
      <c r="E1372" s="233">
        <v>-217558.04</v>
      </c>
      <c r="F1372" s="233">
        <v>-159819.84</v>
      </c>
      <c r="G1372" s="233">
        <v>-239033.15</v>
      </c>
      <c r="H1372" s="233">
        <v>-292095.01</v>
      </c>
      <c r="I1372" s="233">
        <v>-92060.27</v>
      </c>
      <c r="J1372" s="233">
        <v>-106093.13</v>
      </c>
      <c r="K1372" s="233">
        <v>-129489.28</v>
      </c>
      <c r="L1372" s="233">
        <v>-45782.17</v>
      </c>
      <c r="M1372" s="233">
        <v>-68236.899999999994</v>
      </c>
      <c r="N1372" s="233">
        <v>-99659.41</v>
      </c>
      <c r="O1372" s="233">
        <v>-84527.66</v>
      </c>
      <c r="P1372" s="233">
        <v>-159801.67000000001</v>
      </c>
      <c r="Q1372" s="234">
        <v>-239781.76000000001</v>
      </c>
      <c r="R1372" s="234">
        <v>-152113.17000000001</v>
      </c>
      <c r="S1372" s="234">
        <v>-219469.35</v>
      </c>
      <c r="T1372" s="238">
        <v>-274417.46000000002</v>
      </c>
      <c r="U1372" s="238">
        <v>-92100.22</v>
      </c>
      <c r="V1372" s="238">
        <v>-108316.45</v>
      </c>
      <c r="W1372" s="234">
        <v>-131129.26999999999</v>
      </c>
      <c r="X1372" s="234">
        <v>-44714.27</v>
      </c>
      <c r="Y1372" s="234">
        <v>-66941.84</v>
      </c>
      <c r="Z1372" s="234"/>
      <c r="AA1372" s="234"/>
      <c r="AB1372" s="234"/>
      <c r="AC1372" s="231">
        <v>-66941.84</v>
      </c>
    </row>
    <row r="1373" spans="1:29" ht="15.75" thickBot="1" x14ac:dyDescent="0.3">
      <c r="A1373" s="220" t="str">
        <f t="shared" si="21"/>
        <v>241135</v>
      </c>
      <c r="B1373" s="239" t="s">
        <v>2302</v>
      </c>
      <c r="C1373" s="240" t="s">
        <v>2515</v>
      </c>
      <c r="D1373" s="87" t="s">
        <v>4</v>
      </c>
      <c r="E1373" s="237">
        <v>-74930.25</v>
      </c>
      <c r="F1373" s="237">
        <v>-58360.93</v>
      </c>
      <c r="G1373" s="237">
        <v>-73283.92</v>
      </c>
      <c r="H1373" s="237">
        <v>-88836.61</v>
      </c>
      <c r="I1373" s="237">
        <v>-25220.2</v>
      </c>
      <c r="J1373" s="237">
        <v>-30059.34</v>
      </c>
      <c r="K1373" s="237">
        <v>-37626.239999999998</v>
      </c>
      <c r="L1373" s="237">
        <v>-14847.84</v>
      </c>
      <c r="M1373" s="237">
        <v>-22528.54</v>
      </c>
      <c r="N1373" s="237">
        <v>-34778.559999999998</v>
      </c>
      <c r="O1373" s="237">
        <v>-29601.59</v>
      </c>
      <c r="P1373" s="237">
        <v>-51124.6</v>
      </c>
      <c r="Q1373" s="238">
        <v>-70424.259999999995</v>
      </c>
      <c r="R1373" s="238">
        <v>-37715.019999999997</v>
      </c>
      <c r="S1373" s="238">
        <v>-56025.57</v>
      </c>
      <c r="T1373" s="234">
        <v>-68141.86</v>
      </c>
      <c r="U1373" s="234">
        <v>-21228.21</v>
      </c>
      <c r="V1373" s="234">
        <v>-25860.21</v>
      </c>
      <c r="W1373" s="238">
        <v>-33289.620000000003</v>
      </c>
      <c r="X1373" s="238">
        <v>-14449.83</v>
      </c>
      <c r="Y1373" s="238">
        <v>-23983.040000000001</v>
      </c>
      <c r="Z1373" s="238"/>
      <c r="AA1373" s="238"/>
      <c r="AB1373" s="238"/>
      <c r="AC1373" s="231">
        <v>-23983.040000000001</v>
      </c>
    </row>
    <row r="1374" spans="1:29" ht="15.75" thickBot="1" x14ac:dyDescent="0.3">
      <c r="A1374" s="220" t="str">
        <f t="shared" si="21"/>
        <v>241136</v>
      </c>
      <c r="B1374" s="239" t="s">
        <v>2304</v>
      </c>
      <c r="C1374" s="240" t="s">
        <v>2516</v>
      </c>
      <c r="D1374" s="87" t="s">
        <v>4</v>
      </c>
      <c r="E1374" s="233">
        <v>-5080.7700000000004</v>
      </c>
      <c r="F1374" s="233">
        <v>-10009.540000000001</v>
      </c>
      <c r="G1374" s="233">
        <v>-15501.89</v>
      </c>
      <c r="H1374" s="233">
        <v>-3329.75</v>
      </c>
      <c r="I1374" s="233">
        <v>-5372.78</v>
      </c>
      <c r="J1374" s="233">
        <v>-5977.66</v>
      </c>
      <c r="K1374" s="233">
        <v>-1231.6400000000001</v>
      </c>
      <c r="L1374" s="233">
        <v>-2432.39</v>
      </c>
      <c r="M1374" s="233">
        <v>-3625.81</v>
      </c>
      <c r="N1374" s="233">
        <v>-1389.5</v>
      </c>
      <c r="O1374" s="233">
        <v>-4035.42</v>
      </c>
      <c r="P1374" s="233">
        <v>-8560.1299999999992</v>
      </c>
      <c r="Q1374" s="234">
        <v>-5453.46</v>
      </c>
      <c r="R1374" s="234">
        <v>-10140.44</v>
      </c>
      <c r="S1374" s="234">
        <v>-14045.76</v>
      </c>
      <c r="T1374" s="238">
        <v>-3029.42</v>
      </c>
      <c r="U1374" s="238">
        <v>-4938.49</v>
      </c>
      <c r="V1374" s="238">
        <v>-5415.91</v>
      </c>
      <c r="W1374" s="234">
        <v>-1207.5899999999999</v>
      </c>
      <c r="X1374" s="234">
        <v>-2417.36</v>
      </c>
      <c r="Y1374" s="234">
        <v>-3514.99</v>
      </c>
      <c r="Z1374" s="234"/>
      <c r="AA1374" s="234"/>
      <c r="AB1374" s="234"/>
      <c r="AC1374" s="231">
        <v>-3514.99</v>
      </c>
    </row>
    <row r="1375" spans="1:29" ht="15.75" thickBot="1" x14ac:dyDescent="0.3">
      <c r="A1375" s="220" t="str">
        <f t="shared" si="21"/>
        <v>241137</v>
      </c>
      <c r="B1375" s="239" t="s">
        <v>2306</v>
      </c>
      <c r="C1375" s="240" t="s">
        <v>2517</v>
      </c>
      <c r="D1375" s="87" t="s">
        <v>4</v>
      </c>
      <c r="E1375" s="233">
        <v>-4040.48</v>
      </c>
      <c r="F1375" s="233">
        <v>-3032.07</v>
      </c>
      <c r="G1375" s="233">
        <v>-4665.18</v>
      </c>
      <c r="H1375" s="233">
        <v>-5756.66</v>
      </c>
      <c r="I1375" s="233">
        <v>-1843.1</v>
      </c>
      <c r="J1375" s="233">
        <v>-2107.39</v>
      </c>
      <c r="K1375" s="233">
        <v>-2534.6799999999998</v>
      </c>
      <c r="L1375" s="233">
        <v>-790.77</v>
      </c>
      <c r="M1375" s="233">
        <v>-1174.3699999999999</v>
      </c>
      <c r="N1375" s="233">
        <v>-1850.76</v>
      </c>
      <c r="O1375" s="233">
        <v>-1689.04</v>
      </c>
      <c r="P1375" s="233">
        <v>-3097.97</v>
      </c>
      <c r="Q1375" s="234">
        <v>-4918.4799999999996</v>
      </c>
      <c r="R1375" s="234">
        <v>-3477.45</v>
      </c>
      <c r="S1375" s="234">
        <v>-4765.07</v>
      </c>
      <c r="T1375" s="234">
        <v>-5958.42</v>
      </c>
      <c r="U1375" s="234">
        <v>-1981.97</v>
      </c>
      <c r="V1375" s="234">
        <v>-2277.86</v>
      </c>
      <c r="W1375" s="234">
        <v>-2778.25</v>
      </c>
      <c r="X1375" s="234">
        <v>-921.99</v>
      </c>
      <c r="Y1375" s="234">
        <v>-1413.73</v>
      </c>
      <c r="Z1375" s="234"/>
      <c r="AA1375" s="234"/>
      <c r="AB1375" s="234"/>
      <c r="AC1375" s="231">
        <v>-1413.73</v>
      </c>
    </row>
    <row r="1376" spans="1:29" ht="15.75" thickBot="1" x14ac:dyDescent="0.3">
      <c r="A1376" s="220" t="str">
        <f t="shared" si="21"/>
        <v>241139</v>
      </c>
      <c r="B1376" s="239" t="s">
        <v>2310</v>
      </c>
      <c r="C1376" s="240" t="s">
        <v>2518</v>
      </c>
      <c r="D1376" s="87" t="s">
        <v>4</v>
      </c>
      <c r="E1376" s="237">
        <v>-7568.01</v>
      </c>
      <c r="F1376" s="237">
        <v>-14626.84</v>
      </c>
      <c r="G1376" s="237">
        <v>-21698.89</v>
      </c>
      <c r="H1376" s="237">
        <v>-5144.84</v>
      </c>
      <c r="I1376" s="237">
        <v>-8870.14</v>
      </c>
      <c r="J1376" s="237">
        <v>-10160.14</v>
      </c>
      <c r="K1376" s="237">
        <v>-2254.66</v>
      </c>
      <c r="L1376" s="237">
        <v>-4324.01</v>
      </c>
      <c r="M1376" s="237">
        <v>-6442.86</v>
      </c>
      <c r="N1376" s="237">
        <v>-3281.06</v>
      </c>
      <c r="O1376" s="237">
        <v>-8284.99</v>
      </c>
      <c r="P1376" s="237">
        <v>-15361.26</v>
      </c>
      <c r="Q1376" s="238">
        <v>-8565.5400000000009</v>
      </c>
      <c r="R1376" s="238">
        <v>-15589.43</v>
      </c>
      <c r="S1376" s="238">
        <v>-22066.07</v>
      </c>
      <c r="T1376" s="238">
        <v>-5121.01</v>
      </c>
      <c r="U1376" s="238">
        <v>-8691.48</v>
      </c>
      <c r="V1376" s="238">
        <v>-10143.67</v>
      </c>
      <c r="W1376" s="238">
        <v>-2341.5300000000002</v>
      </c>
      <c r="X1376" s="238">
        <v>-4259.1499999999996</v>
      </c>
      <c r="Y1376" s="238">
        <v>-6316.53</v>
      </c>
      <c r="Z1376" s="238"/>
      <c r="AA1376" s="238"/>
      <c r="AB1376" s="238"/>
      <c r="AC1376" s="231">
        <v>-6316.53</v>
      </c>
    </row>
    <row r="1377" spans="1:29" ht="15.75" thickBot="1" x14ac:dyDescent="0.3">
      <c r="A1377" s="220" t="str">
        <f t="shared" si="21"/>
        <v>241140</v>
      </c>
      <c r="B1377" s="239" t="s">
        <v>2519</v>
      </c>
      <c r="C1377" s="240" t="s">
        <v>2520</v>
      </c>
      <c r="D1377" s="87" t="s">
        <v>4</v>
      </c>
      <c r="E1377" s="233">
        <v>-33840.92</v>
      </c>
      <c r="F1377" s="233">
        <v>-9344.15</v>
      </c>
      <c r="G1377" s="233">
        <v>-13845.8</v>
      </c>
      <c r="H1377" s="233">
        <v>-16942.09</v>
      </c>
      <c r="I1377" s="233">
        <v>-19055.39</v>
      </c>
      <c r="J1377" s="233">
        <v>-19512.8</v>
      </c>
      <c r="K1377" s="233">
        <v>-20660.919999999998</v>
      </c>
      <c r="L1377" s="233">
        <v>-21614.04</v>
      </c>
      <c r="M1377" s="233">
        <v>-22626.97</v>
      </c>
      <c r="N1377" s="233">
        <v>-24024.49</v>
      </c>
      <c r="O1377" s="233">
        <v>-26818.73</v>
      </c>
      <c r="P1377" s="233">
        <v>-30906.84</v>
      </c>
      <c r="Q1377" s="234">
        <v>-35903.9</v>
      </c>
      <c r="R1377" s="234">
        <v>-9312.6</v>
      </c>
      <c r="S1377" s="234">
        <v>-13161.37</v>
      </c>
      <c r="T1377" s="234">
        <v>-16525.830000000002</v>
      </c>
      <c r="U1377" s="234">
        <v>-18507.18</v>
      </c>
      <c r="V1377" s="234">
        <v>-19067.28</v>
      </c>
      <c r="W1377" s="234">
        <v>-20327.61</v>
      </c>
      <c r="X1377" s="234">
        <v>-21288.44</v>
      </c>
      <c r="Y1377" s="234">
        <v>-22274.49</v>
      </c>
      <c r="Z1377" s="234"/>
      <c r="AA1377" s="234"/>
      <c r="AB1377" s="234"/>
      <c r="AC1377" s="231">
        <v>-22274.49</v>
      </c>
    </row>
    <row r="1378" spans="1:29" ht="15.75" thickBot="1" x14ac:dyDescent="0.3">
      <c r="A1378" s="220" t="str">
        <f t="shared" si="21"/>
        <v>241141</v>
      </c>
      <c r="B1378" s="239" t="s">
        <v>2314</v>
      </c>
      <c r="C1378" s="240" t="s">
        <v>2521</v>
      </c>
      <c r="D1378" s="87" t="s">
        <v>4</v>
      </c>
      <c r="E1378" s="237">
        <v>-140158.25</v>
      </c>
      <c r="F1378" s="237">
        <v>-85144.84</v>
      </c>
      <c r="G1378" s="237">
        <v>-126898.62</v>
      </c>
      <c r="H1378" s="237">
        <v>-150837.81</v>
      </c>
      <c r="I1378" s="237">
        <v>-167621.18</v>
      </c>
      <c r="J1378" s="237">
        <v>-171940.51</v>
      </c>
      <c r="K1378" s="237">
        <v>-181424.5</v>
      </c>
      <c r="L1378" s="237">
        <v>-17745.810000000001</v>
      </c>
      <c r="M1378" s="237">
        <v>-26396.47</v>
      </c>
      <c r="N1378" s="237">
        <v>-41709.14</v>
      </c>
      <c r="O1378" s="237">
        <v>-68057.45</v>
      </c>
      <c r="P1378" s="237">
        <v>-108255.22</v>
      </c>
      <c r="Q1378" s="238">
        <v>-156284.93</v>
      </c>
      <c r="R1378" s="238">
        <v>-86152.84</v>
      </c>
      <c r="S1378" s="238">
        <v>-120664.18</v>
      </c>
      <c r="T1378" s="238">
        <v>-148266.66</v>
      </c>
      <c r="U1378" s="238">
        <v>-164760.43</v>
      </c>
      <c r="V1378" s="238">
        <v>-169578.15</v>
      </c>
      <c r="W1378" s="238">
        <v>-179657.13</v>
      </c>
      <c r="X1378" s="238">
        <v>-18347.400000000001</v>
      </c>
      <c r="Y1378" s="238">
        <v>-26592.44</v>
      </c>
      <c r="Z1378" s="238"/>
      <c r="AA1378" s="238"/>
      <c r="AB1378" s="238"/>
      <c r="AC1378" s="231">
        <v>-26592.44</v>
      </c>
    </row>
    <row r="1379" spans="1:29" ht="15.75" thickBot="1" x14ac:dyDescent="0.3">
      <c r="A1379" s="220" t="str">
        <f t="shared" si="21"/>
        <v>241142</v>
      </c>
      <c r="B1379" s="239" t="s">
        <v>2316</v>
      </c>
      <c r="C1379" s="240" t="s">
        <v>2522</v>
      </c>
      <c r="D1379" s="87" t="s">
        <v>4</v>
      </c>
      <c r="E1379" s="233">
        <v>-4552.32</v>
      </c>
      <c r="F1379" s="233">
        <v>-8389.77</v>
      </c>
      <c r="G1379" s="233">
        <v>-12125.65</v>
      </c>
      <c r="H1379" s="233">
        <v>-2815.21</v>
      </c>
      <c r="I1379" s="233">
        <v>-4385.72</v>
      </c>
      <c r="J1379" s="233">
        <v>-4813</v>
      </c>
      <c r="K1379" s="233">
        <v>-1026.05</v>
      </c>
      <c r="L1379" s="233">
        <v>-1918.29</v>
      </c>
      <c r="M1379" s="233">
        <v>-2914.39</v>
      </c>
      <c r="N1379" s="233">
        <v>-2054.77</v>
      </c>
      <c r="O1379" s="233">
        <v>-5008.07</v>
      </c>
      <c r="P1379" s="233">
        <v>-8990.67</v>
      </c>
      <c r="Q1379" s="234">
        <v>-4838.54</v>
      </c>
      <c r="R1379" s="234">
        <v>-8545.77</v>
      </c>
      <c r="S1379" s="234">
        <v>-11895.57</v>
      </c>
      <c r="T1379" s="234">
        <v>-2787.71</v>
      </c>
      <c r="U1379" s="234">
        <v>-4373.6099999999997</v>
      </c>
      <c r="V1379" s="234">
        <v>-5041.09</v>
      </c>
      <c r="W1379" s="234">
        <v>-1046.6099999999999</v>
      </c>
      <c r="X1379" s="234">
        <v>-1942.68</v>
      </c>
      <c r="Y1379" s="234">
        <v>-2938.17</v>
      </c>
      <c r="Z1379" s="234"/>
      <c r="AA1379" s="234"/>
      <c r="AB1379" s="234"/>
      <c r="AC1379" s="231">
        <v>-2938.17</v>
      </c>
    </row>
    <row r="1380" spans="1:29" ht="15.75" thickBot="1" x14ac:dyDescent="0.3">
      <c r="A1380" s="220" t="str">
        <f t="shared" si="21"/>
        <v>241145</v>
      </c>
      <c r="B1380" s="239" t="s">
        <v>2318</v>
      </c>
      <c r="C1380" s="240" t="s">
        <v>2523</v>
      </c>
      <c r="D1380" s="87" t="s">
        <v>4</v>
      </c>
      <c r="E1380" s="237">
        <v>-7790.25</v>
      </c>
      <c r="F1380" s="237">
        <v>-15064.62</v>
      </c>
      <c r="G1380" s="237">
        <v>-22802.7</v>
      </c>
      <c r="H1380" s="237">
        <v>-4690.7299999999996</v>
      </c>
      <c r="I1380" s="237">
        <v>-7767.91</v>
      </c>
      <c r="J1380" s="237">
        <v>-8735.76</v>
      </c>
      <c r="K1380" s="237">
        <v>-2384.66</v>
      </c>
      <c r="L1380" s="237">
        <v>-4530.78</v>
      </c>
      <c r="M1380" s="237">
        <v>-6867</v>
      </c>
      <c r="N1380" s="237">
        <v>-3512.7</v>
      </c>
      <c r="O1380" s="237">
        <v>-8672.4</v>
      </c>
      <c r="P1380" s="237">
        <v>-15842.84</v>
      </c>
      <c r="Q1380" s="238">
        <v>-8744.0400000000009</v>
      </c>
      <c r="R1380" s="238">
        <v>-15039.14</v>
      </c>
      <c r="S1380" s="238">
        <v>-20946.54</v>
      </c>
      <c r="T1380" s="238">
        <v>-4159.6099999999997</v>
      </c>
      <c r="U1380" s="238">
        <v>-7081.59</v>
      </c>
      <c r="V1380" s="238">
        <v>-8190.89</v>
      </c>
      <c r="W1380" s="238">
        <v>-2343.25</v>
      </c>
      <c r="X1380" s="238">
        <v>-4516.59</v>
      </c>
      <c r="Y1380" s="238">
        <v>-6842.3</v>
      </c>
      <c r="Z1380" s="238"/>
      <c r="AA1380" s="238"/>
      <c r="AB1380" s="238"/>
      <c r="AC1380" s="231">
        <v>-6842.3</v>
      </c>
    </row>
    <row r="1381" spans="1:29" ht="15.75" thickBot="1" x14ac:dyDescent="0.3">
      <c r="A1381" s="220" t="str">
        <f t="shared" si="21"/>
        <v>241146</v>
      </c>
      <c r="B1381" s="239" t="s">
        <v>2524</v>
      </c>
      <c r="C1381" s="240" t="s">
        <v>2525</v>
      </c>
      <c r="D1381" s="87" t="s">
        <v>4</v>
      </c>
      <c r="E1381" s="233">
        <v>-14380.07</v>
      </c>
      <c r="F1381" s="233">
        <v>-9573.6</v>
      </c>
      <c r="G1381" s="233">
        <v>-14855.88</v>
      </c>
      <c r="H1381" s="233">
        <v>-17949.82</v>
      </c>
      <c r="I1381" s="233">
        <v>-5665.55</v>
      </c>
      <c r="J1381" s="233">
        <v>-6423.07</v>
      </c>
      <c r="K1381" s="233">
        <v>-8030.39</v>
      </c>
      <c r="L1381" s="233">
        <v>-3057.53</v>
      </c>
      <c r="M1381" s="233">
        <v>-4641.71</v>
      </c>
      <c r="N1381" s="233">
        <v>-6703.23</v>
      </c>
      <c r="O1381" s="233">
        <v>-5418.45</v>
      </c>
      <c r="P1381" s="233">
        <v>-9908.99</v>
      </c>
      <c r="Q1381" s="234">
        <v>-15333.16</v>
      </c>
      <c r="R1381" s="234">
        <v>-10204.42</v>
      </c>
      <c r="S1381" s="234">
        <v>-14101.32</v>
      </c>
      <c r="T1381" s="234">
        <v>-17470.75</v>
      </c>
      <c r="U1381" s="234">
        <v>-5690.26</v>
      </c>
      <c r="V1381" s="234">
        <v>-6555.69</v>
      </c>
      <c r="W1381" s="234">
        <v>-8127.37</v>
      </c>
      <c r="X1381" s="234">
        <v>-2861.29</v>
      </c>
      <c r="Y1381" s="234">
        <v>-4206.7700000000004</v>
      </c>
      <c r="Z1381" s="234"/>
      <c r="AA1381" s="234"/>
      <c r="AB1381" s="234"/>
      <c r="AC1381" s="231">
        <v>-4206.7700000000004</v>
      </c>
    </row>
    <row r="1382" spans="1:29" ht="15.75" thickBot="1" x14ac:dyDescent="0.3">
      <c r="A1382" s="220" t="str">
        <f t="shared" si="21"/>
        <v>241147</v>
      </c>
      <c r="B1382" s="239" t="s">
        <v>2526</v>
      </c>
      <c r="C1382" s="240" t="s">
        <v>2527</v>
      </c>
      <c r="D1382" s="87" t="s">
        <v>4</v>
      </c>
      <c r="E1382" s="237">
        <v>-2991.18</v>
      </c>
      <c r="F1382" s="237">
        <v>-5518.38</v>
      </c>
      <c r="G1382" s="237">
        <v>-8457.42</v>
      </c>
      <c r="H1382" s="237">
        <v>-1673.92</v>
      </c>
      <c r="I1382" s="237">
        <v>-2952.84</v>
      </c>
      <c r="J1382" s="237">
        <v>-3307.32</v>
      </c>
      <c r="K1382" s="237">
        <v>-650.32000000000005</v>
      </c>
      <c r="L1382" s="237">
        <v>-1234.1400000000001</v>
      </c>
      <c r="M1382" s="237">
        <v>-1872.04</v>
      </c>
      <c r="N1382" s="237">
        <v>-986.8</v>
      </c>
      <c r="O1382" s="237">
        <v>-2766.72</v>
      </c>
      <c r="P1382" s="237">
        <v>-5338.18</v>
      </c>
      <c r="Q1382" s="238">
        <v>-3011.14</v>
      </c>
      <c r="R1382" s="238">
        <v>-5855.2</v>
      </c>
      <c r="S1382" s="238">
        <v>-8151</v>
      </c>
      <c r="T1382" s="238">
        <v>-1928.24</v>
      </c>
      <c r="U1382" s="238">
        <v>-3222.12</v>
      </c>
      <c r="V1382" s="238">
        <v>-3650.52</v>
      </c>
      <c r="W1382" s="238">
        <v>-760.68</v>
      </c>
      <c r="X1382" s="238">
        <v>-1389.58</v>
      </c>
      <c r="Y1382" s="238">
        <v>-2055.8000000000002</v>
      </c>
      <c r="Z1382" s="238"/>
      <c r="AA1382" s="238"/>
      <c r="AB1382" s="238"/>
      <c r="AC1382" s="231">
        <v>-2055.8000000000002</v>
      </c>
    </row>
    <row r="1383" spans="1:29" ht="15.75" thickBot="1" x14ac:dyDescent="0.3">
      <c r="A1383" s="220" t="str">
        <f t="shared" si="21"/>
        <v>241152</v>
      </c>
      <c r="B1383" s="239" t="s">
        <v>2328</v>
      </c>
      <c r="C1383" s="240" t="s">
        <v>2528</v>
      </c>
      <c r="D1383" s="87" t="s">
        <v>4</v>
      </c>
      <c r="E1383" s="233">
        <v>-23556.77</v>
      </c>
      <c r="F1383" s="233">
        <v>-7124.61</v>
      </c>
      <c r="G1383" s="233">
        <v>-10699.67</v>
      </c>
      <c r="H1383" s="233">
        <v>-12804.58</v>
      </c>
      <c r="I1383" s="233">
        <v>-14383.28</v>
      </c>
      <c r="J1383" s="233">
        <v>-14849.67</v>
      </c>
      <c r="K1383" s="233">
        <v>-15670.68</v>
      </c>
      <c r="L1383" s="233">
        <v>-16386.490000000002</v>
      </c>
      <c r="M1383" s="233">
        <v>-17180.2</v>
      </c>
      <c r="N1383" s="233">
        <v>-18303.36</v>
      </c>
      <c r="O1383" s="233">
        <v>-20417.27</v>
      </c>
      <c r="P1383" s="233">
        <v>-23602.14</v>
      </c>
      <c r="Q1383" s="234">
        <v>-26972.63</v>
      </c>
      <c r="R1383" s="234">
        <v>-6465.69</v>
      </c>
      <c r="S1383" s="234">
        <v>-9147.65</v>
      </c>
      <c r="T1383" s="234">
        <v>-11302.78</v>
      </c>
      <c r="U1383" s="234">
        <v>-12653.5</v>
      </c>
      <c r="V1383" s="234">
        <v>-13064.08</v>
      </c>
      <c r="W1383" s="234">
        <v>-13936.15</v>
      </c>
      <c r="X1383" s="234">
        <v>-14658.18</v>
      </c>
      <c r="Y1383" s="234">
        <v>-15422.21</v>
      </c>
      <c r="Z1383" s="234"/>
      <c r="AA1383" s="234"/>
      <c r="AB1383" s="234"/>
      <c r="AC1383" s="231">
        <v>-15422.21</v>
      </c>
    </row>
    <row r="1384" spans="1:29" ht="15.75" thickBot="1" x14ac:dyDescent="0.3">
      <c r="A1384" s="220" t="str">
        <f t="shared" si="21"/>
        <v>241153</v>
      </c>
      <c r="B1384" s="239" t="s">
        <v>2330</v>
      </c>
      <c r="C1384" s="240" t="s">
        <v>2529</v>
      </c>
      <c r="D1384" s="87" t="s">
        <v>4</v>
      </c>
      <c r="E1384" s="237">
        <v>-5524.8</v>
      </c>
      <c r="F1384" s="237">
        <v>-10604.45</v>
      </c>
      <c r="G1384" s="237">
        <v>-15769</v>
      </c>
      <c r="H1384" s="237">
        <v>-20090.28</v>
      </c>
      <c r="I1384" s="237">
        <v>-7277.42</v>
      </c>
      <c r="J1384" s="237">
        <v>-9194.49</v>
      </c>
      <c r="K1384" s="237">
        <v>-9623.24</v>
      </c>
      <c r="L1384" s="237">
        <v>-1793.81</v>
      </c>
      <c r="M1384" s="237">
        <v>-2992.83</v>
      </c>
      <c r="N1384" s="237">
        <v>-4614.46</v>
      </c>
      <c r="O1384" s="237">
        <v>-4590.03</v>
      </c>
      <c r="P1384" s="237">
        <v>-9536.11</v>
      </c>
      <c r="Q1384" s="238">
        <v>-14920.81</v>
      </c>
      <c r="R1384" s="238">
        <v>-10381.15</v>
      </c>
      <c r="S1384" s="238">
        <v>-15370.4</v>
      </c>
      <c r="T1384" s="238">
        <v>-19755.560000000001</v>
      </c>
      <c r="U1384" s="238">
        <v>-7252.37</v>
      </c>
      <c r="V1384" s="238">
        <v>-9234.9500000000007</v>
      </c>
      <c r="W1384" s="238">
        <v>-9825.4599999999991</v>
      </c>
      <c r="X1384" s="238">
        <v>-1990.62</v>
      </c>
      <c r="Y1384" s="238">
        <v>-3215.08</v>
      </c>
      <c r="Z1384" s="238"/>
      <c r="AA1384" s="238"/>
      <c r="AB1384" s="238"/>
      <c r="AC1384" s="231">
        <v>-3215.08</v>
      </c>
    </row>
    <row r="1385" spans="1:29" ht="15.75" thickBot="1" x14ac:dyDescent="0.3">
      <c r="A1385" s="220" t="str">
        <f t="shared" si="21"/>
        <v>241154</v>
      </c>
      <c r="B1385" s="239" t="s">
        <v>2332</v>
      </c>
      <c r="C1385" s="240" t="s">
        <v>2530</v>
      </c>
      <c r="D1385" s="87" t="s">
        <v>4</v>
      </c>
      <c r="E1385" s="233">
        <v>-17933.189999999999</v>
      </c>
      <c r="F1385" s="233">
        <v>-4730.43</v>
      </c>
      <c r="G1385" s="233">
        <v>-7101.73</v>
      </c>
      <c r="H1385" s="233">
        <v>-8831.2000000000007</v>
      </c>
      <c r="I1385" s="233">
        <v>-10085.540000000001</v>
      </c>
      <c r="J1385" s="233">
        <v>-10895.11</v>
      </c>
      <c r="K1385" s="233">
        <v>-11085.86</v>
      </c>
      <c r="L1385" s="233">
        <v>-11694.23</v>
      </c>
      <c r="M1385" s="233">
        <v>-12242.07</v>
      </c>
      <c r="N1385" s="233">
        <v>-12963.68</v>
      </c>
      <c r="O1385" s="233">
        <v>-14272.31</v>
      </c>
      <c r="P1385" s="233">
        <v>-16424.86</v>
      </c>
      <c r="Q1385" s="234">
        <v>-18739.96</v>
      </c>
      <c r="R1385" s="234">
        <v>-4518.88</v>
      </c>
      <c r="S1385" s="234">
        <v>-6751.32</v>
      </c>
      <c r="T1385" s="234">
        <v>-8463.83</v>
      </c>
      <c r="U1385" s="234">
        <v>-9679.6</v>
      </c>
      <c r="V1385" s="234">
        <v>-10517.22</v>
      </c>
      <c r="W1385" s="234">
        <v>-10805.47</v>
      </c>
      <c r="X1385" s="234">
        <v>-11399.14</v>
      </c>
      <c r="Y1385" s="234">
        <v>-11947.27</v>
      </c>
      <c r="Z1385" s="234"/>
      <c r="AA1385" s="234"/>
      <c r="AB1385" s="234"/>
      <c r="AC1385" s="231">
        <v>-11947.27</v>
      </c>
    </row>
    <row r="1386" spans="1:29" ht="15.75" thickBot="1" x14ac:dyDescent="0.3">
      <c r="A1386" s="220" t="str">
        <f t="shared" si="21"/>
        <v>241155</v>
      </c>
      <c r="B1386" s="239" t="s">
        <v>2334</v>
      </c>
      <c r="C1386" s="240" t="s">
        <v>2531</v>
      </c>
      <c r="D1386" s="87" t="s">
        <v>4</v>
      </c>
      <c r="E1386" s="237">
        <v>-10026.08</v>
      </c>
      <c r="F1386" s="237">
        <v>-2638.19</v>
      </c>
      <c r="G1386" s="237">
        <v>-3864.05</v>
      </c>
      <c r="H1386" s="237">
        <v>-4678.04</v>
      </c>
      <c r="I1386" s="237">
        <v>-5334.41</v>
      </c>
      <c r="J1386" s="237">
        <v>-5575.58</v>
      </c>
      <c r="K1386" s="237">
        <v>-5963.52</v>
      </c>
      <c r="L1386" s="237">
        <v>-6327.42</v>
      </c>
      <c r="M1386" s="237">
        <v>-6703.4</v>
      </c>
      <c r="N1386" s="237">
        <v>-7279.65</v>
      </c>
      <c r="O1386" s="237">
        <v>-8183.48</v>
      </c>
      <c r="P1386" s="237">
        <v>-9443.33</v>
      </c>
      <c r="Q1386" s="238">
        <v>-10992.42</v>
      </c>
      <c r="R1386" s="238">
        <v>-2814.51</v>
      </c>
      <c r="S1386" s="238">
        <v>-3959.94</v>
      </c>
      <c r="T1386" s="238">
        <v>-4864.46</v>
      </c>
      <c r="U1386" s="238">
        <v>-5538.79</v>
      </c>
      <c r="V1386" s="238">
        <v>-5828.52</v>
      </c>
      <c r="W1386" s="238">
        <v>-6257.05</v>
      </c>
      <c r="X1386" s="238">
        <v>-6601.8</v>
      </c>
      <c r="Y1386" s="238">
        <v>-6947.47</v>
      </c>
      <c r="Z1386" s="238"/>
      <c r="AA1386" s="238"/>
      <c r="AB1386" s="238"/>
      <c r="AC1386" s="231">
        <v>-6947.47</v>
      </c>
    </row>
    <row r="1387" spans="1:29" ht="15.75" thickBot="1" x14ac:dyDescent="0.3">
      <c r="A1387" s="220" t="str">
        <f t="shared" si="21"/>
        <v>241156</v>
      </c>
      <c r="B1387" s="239" t="s">
        <v>2532</v>
      </c>
      <c r="C1387" s="240" t="s">
        <v>2533</v>
      </c>
      <c r="D1387" s="87" t="s">
        <v>4</v>
      </c>
      <c r="E1387" s="233">
        <v>-2651.79</v>
      </c>
      <c r="F1387" s="233">
        <v>-2221.0300000000002</v>
      </c>
      <c r="G1387" s="233">
        <v>-2393.4</v>
      </c>
      <c r="H1387" s="233">
        <v>-1716.31</v>
      </c>
      <c r="I1387" s="233">
        <v>-1051.18</v>
      </c>
      <c r="J1387" s="233">
        <v>-477.91</v>
      </c>
      <c r="K1387" s="233">
        <v>-785.32</v>
      </c>
      <c r="L1387" s="233">
        <v>-644.26</v>
      </c>
      <c r="M1387" s="233">
        <v>-660.9</v>
      </c>
      <c r="N1387" s="233">
        <v>-1120.99</v>
      </c>
      <c r="O1387" s="233">
        <v>-1598.88</v>
      </c>
      <c r="P1387" s="233">
        <v>-2301.86</v>
      </c>
      <c r="Q1387" s="234">
        <v>-2813.76</v>
      </c>
      <c r="R1387" s="234">
        <v>-2198.71</v>
      </c>
      <c r="S1387" s="234">
        <v>-2155.63</v>
      </c>
      <c r="T1387" s="241">
        <v>-1381.35</v>
      </c>
      <c r="U1387" s="241">
        <v>-2468.54</v>
      </c>
      <c r="V1387" s="241">
        <v>-437.52</v>
      </c>
      <c r="W1387" s="234">
        <v>-775.45</v>
      </c>
      <c r="X1387" s="234">
        <v>-620.36</v>
      </c>
      <c r="Y1387" s="234">
        <v>-652.30999999999995</v>
      </c>
      <c r="Z1387" s="234"/>
      <c r="AA1387" s="234"/>
      <c r="AB1387" s="234"/>
      <c r="AC1387" s="231">
        <v>-652.30999999999995</v>
      </c>
    </row>
    <row r="1388" spans="1:29" ht="15.75" thickBot="1" x14ac:dyDescent="0.3">
      <c r="A1388" s="220" t="str">
        <f t="shared" si="21"/>
        <v>241158</v>
      </c>
      <c r="B1388" s="239" t="s">
        <v>2338</v>
      </c>
      <c r="C1388" s="240" t="s">
        <v>2534</v>
      </c>
      <c r="D1388" s="87" t="s">
        <v>4</v>
      </c>
      <c r="E1388" s="237">
        <v>-1790.85</v>
      </c>
      <c r="F1388" s="237">
        <v>-1341.5</v>
      </c>
      <c r="G1388" s="237">
        <v>-2016.21</v>
      </c>
      <c r="H1388" s="237">
        <v>-2455.87</v>
      </c>
      <c r="I1388" s="237">
        <v>-774.03</v>
      </c>
      <c r="J1388" s="237">
        <v>-879.94</v>
      </c>
      <c r="K1388" s="237">
        <v>-1071.3</v>
      </c>
      <c r="L1388" s="237">
        <v>-377.59</v>
      </c>
      <c r="M1388" s="237">
        <v>-562.14</v>
      </c>
      <c r="N1388" s="237">
        <v>-845.8</v>
      </c>
      <c r="O1388" s="237">
        <v>-715.31</v>
      </c>
      <c r="P1388" s="237">
        <v>-1138.5999999999999</v>
      </c>
      <c r="Q1388" s="238">
        <v>-1815.24</v>
      </c>
      <c r="R1388" s="238">
        <v>-1243.6500000000001</v>
      </c>
      <c r="S1388" s="238">
        <v>-1776.5</v>
      </c>
      <c r="T1388" s="238">
        <v>-2216.73</v>
      </c>
      <c r="U1388" s="238">
        <v>-756.12</v>
      </c>
      <c r="V1388" s="238">
        <v>-837.28</v>
      </c>
      <c r="W1388" s="238">
        <v>-1034.56</v>
      </c>
      <c r="X1388" s="238">
        <v>-371.16</v>
      </c>
      <c r="Y1388" s="238">
        <v>-526.84</v>
      </c>
      <c r="Z1388" s="238"/>
      <c r="AA1388" s="238"/>
      <c r="AB1388" s="238"/>
      <c r="AC1388" s="231">
        <v>-526.84</v>
      </c>
    </row>
    <row r="1389" spans="1:29" ht="15.75" thickBot="1" x14ac:dyDescent="0.3">
      <c r="A1389" s="220" t="str">
        <f t="shared" si="21"/>
        <v>241159</v>
      </c>
      <c r="B1389" s="239" t="s">
        <v>2340</v>
      </c>
      <c r="C1389" s="240" t="s">
        <v>2535</v>
      </c>
      <c r="D1389" s="87" t="s">
        <v>4</v>
      </c>
      <c r="E1389" s="237">
        <v>-97415.72</v>
      </c>
      <c r="F1389" s="237">
        <v>-23583.83</v>
      </c>
      <c r="G1389" s="237">
        <v>-33482.239999999998</v>
      </c>
      <c r="H1389" s="237">
        <v>-40985.519999999997</v>
      </c>
      <c r="I1389" s="237">
        <v>-46277.760000000002</v>
      </c>
      <c r="J1389" s="237">
        <v>-48220.63</v>
      </c>
      <c r="K1389" s="237">
        <v>-52195.01</v>
      </c>
      <c r="L1389" s="237">
        <v>-56001.85</v>
      </c>
      <c r="M1389" s="237">
        <v>-59988.07</v>
      </c>
      <c r="N1389" s="237">
        <v>-66353.84</v>
      </c>
      <c r="O1389" s="237">
        <v>-75194.06</v>
      </c>
      <c r="P1389" s="237">
        <v>-88412.02</v>
      </c>
      <c r="Q1389" s="238">
        <v>-99627.55</v>
      </c>
      <c r="R1389" s="238">
        <v>-21387.58</v>
      </c>
      <c r="S1389" s="238">
        <v>-30339.87</v>
      </c>
      <c r="T1389" s="241">
        <v>-36917.589999999997</v>
      </c>
      <c r="U1389" s="241">
        <v>-42144.05</v>
      </c>
      <c r="V1389" s="241">
        <v>-43689.21</v>
      </c>
      <c r="W1389" s="238">
        <v>-47703.27</v>
      </c>
      <c r="X1389" s="238">
        <v>-51323.88</v>
      </c>
      <c r="Y1389" s="238">
        <v>-55342.86</v>
      </c>
      <c r="Z1389" s="238"/>
      <c r="AA1389" s="238"/>
      <c r="AB1389" s="238"/>
      <c r="AC1389" s="231">
        <v>-55342.86</v>
      </c>
    </row>
    <row r="1390" spans="1:29" ht="15.75" thickBot="1" x14ac:dyDescent="0.3">
      <c r="A1390" s="220" t="str">
        <f t="shared" si="21"/>
        <v>241160</v>
      </c>
      <c r="B1390" s="239" t="s">
        <v>2342</v>
      </c>
      <c r="C1390" s="240" t="s">
        <v>2536</v>
      </c>
      <c r="D1390" s="87" t="s">
        <v>4</v>
      </c>
      <c r="E1390" s="233">
        <v>-4599.68</v>
      </c>
      <c r="F1390" s="233">
        <v>-1219.8699999999999</v>
      </c>
      <c r="G1390" s="233">
        <v>-1701.55</v>
      </c>
      <c r="H1390" s="233">
        <v>-2043.09</v>
      </c>
      <c r="I1390" s="233">
        <v>-2223.13</v>
      </c>
      <c r="J1390" s="233">
        <v>-2262.8200000000002</v>
      </c>
      <c r="K1390" s="233">
        <v>-2384.44</v>
      </c>
      <c r="L1390" s="233">
        <v>-2507.6799999999998</v>
      </c>
      <c r="M1390" s="233">
        <v>-2636.01</v>
      </c>
      <c r="N1390" s="233">
        <v>-2910.42</v>
      </c>
      <c r="O1390" s="233">
        <v>-3336.28</v>
      </c>
      <c r="P1390" s="233">
        <v>-4000.36</v>
      </c>
      <c r="Q1390" s="234">
        <v>-4614.93</v>
      </c>
      <c r="R1390" s="234">
        <v>-1127.77</v>
      </c>
      <c r="S1390" s="234">
        <v>-1589.95</v>
      </c>
      <c r="T1390" s="238">
        <v>-1928.98</v>
      </c>
      <c r="U1390" s="238">
        <v>-2142.4</v>
      </c>
      <c r="V1390" s="238">
        <v>-2195.4899999999998</v>
      </c>
      <c r="W1390" s="234">
        <v>-2322.2199999999998</v>
      </c>
      <c r="X1390" s="234">
        <v>-2444.2199999999998</v>
      </c>
      <c r="Y1390" s="234">
        <v>-2568.7600000000002</v>
      </c>
      <c r="Z1390" s="234"/>
      <c r="AA1390" s="234"/>
      <c r="AB1390" s="234"/>
      <c r="AC1390" s="231">
        <v>-2568.7600000000002</v>
      </c>
    </row>
    <row r="1391" spans="1:29" ht="15.75" thickBot="1" x14ac:dyDescent="0.3">
      <c r="A1391" s="220" t="str">
        <f t="shared" si="21"/>
        <v>241161</v>
      </c>
      <c r="B1391" s="239" t="s">
        <v>2344</v>
      </c>
      <c r="C1391" s="240" t="s">
        <v>2537</v>
      </c>
      <c r="D1391" s="87" t="s">
        <v>4</v>
      </c>
      <c r="E1391" s="237">
        <v>-3109.59</v>
      </c>
      <c r="F1391" s="237">
        <v>-962.79</v>
      </c>
      <c r="G1391" s="237">
        <v>-1462.08</v>
      </c>
      <c r="H1391" s="237">
        <v>-1743.98</v>
      </c>
      <c r="I1391" s="237">
        <v>-1956.53</v>
      </c>
      <c r="J1391" s="237">
        <v>-2008.5</v>
      </c>
      <c r="K1391" s="237">
        <v>-2103.36</v>
      </c>
      <c r="L1391" s="237">
        <v>-2189.19</v>
      </c>
      <c r="M1391" s="237">
        <v>-2272.37</v>
      </c>
      <c r="N1391" s="237">
        <v>-2422.1</v>
      </c>
      <c r="O1391" s="237">
        <v>-2725.9</v>
      </c>
      <c r="P1391" s="237">
        <v>-3209.01</v>
      </c>
      <c r="Q1391" s="238">
        <v>-3726.4</v>
      </c>
      <c r="R1391" s="238">
        <v>-964.73</v>
      </c>
      <c r="S1391" s="238">
        <v>-1384.29</v>
      </c>
      <c r="T1391" s="234">
        <v>-1718.75</v>
      </c>
      <c r="U1391" s="234">
        <v>-1917.1</v>
      </c>
      <c r="V1391" s="234">
        <v>-1979.17</v>
      </c>
      <c r="W1391" s="238">
        <v>-2084.39</v>
      </c>
      <c r="X1391" s="238">
        <v>-2171.79</v>
      </c>
      <c r="Y1391" s="238">
        <v>-2256.19</v>
      </c>
      <c r="Z1391" s="238"/>
      <c r="AA1391" s="238"/>
      <c r="AB1391" s="238"/>
      <c r="AC1391" s="231">
        <v>-2256.19</v>
      </c>
    </row>
    <row r="1392" spans="1:29" ht="15.75" thickBot="1" x14ac:dyDescent="0.3">
      <c r="A1392" s="220" t="str">
        <f t="shared" si="21"/>
        <v>241162</v>
      </c>
      <c r="B1392" s="239" t="s">
        <v>2346</v>
      </c>
      <c r="C1392" s="240" t="s">
        <v>2538</v>
      </c>
      <c r="D1392" s="87" t="s">
        <v>4</v>
      </c>
      <c r="E1392" s="233">
        <v>-16551.16</v>
      </c>
      <c r="F1392" s="233">
        <v>-3875.71</v>
      </c>
      <c r="G1392" s="233">
        <v>-5839.02</v>
      </c>
      <c r="H1392" s="233">
        <v>-7135.11</v>
      </c>
      <c r="I1392" s="233">
        <v>-8201.5</v>
      </c>
      <c r="J1392" s="233">
        <v>-8575.98</v>
      </c>
      <c r="K1392" s="233">
        <v>-9299.17</v>
      </c>
      <c r="L1392" s="233">
        <v>-10116.4</v>
      </c>
      <c r="M1392" s="233">
        <v>-10886.38</v>
      </c>
      <c r="N1392" s="233">
        <v>-11818.15</v>
      </c>
      <c r="O1392" s="233">
        <v>-13198.96</v>
      </c>
      <c r="P1392" s="233">
        <v>-15184.74</v>
      </c>
      <c r="Q1392" s="234">
        <v>-17192.43</v>
      </c>
      <c r="R1392" s="234">
        <v>-4019.73</v>
      </c>
      <c r="S1392" s="234">
        <v>-5792.58</v>
      </c>
      <c r="T1392" s="238">
        <v>-7296.95</v>
      </c>
      <c r="U1392" s="238">
        <v>-8381.31</v>
      </c>
      <c r="V1392" s="238">
        <v>-8804.4599999999991</v>
      </c>
      <c r="W1392" s="234">
        <v>-9616.6</v>
      </c>
      <c r="X1392" s="234">
        <v>-10394.89</v>
      </c>
      <c r="Y1392" s="234">
        <v>-11225.5</v>
      </c>
      <c r="Z1392" s="234"/>
      <c r="AA1392" s="234"/>
      <c r="AB1392" s="234"/>
      <c r="AC1392" s="231">
        <v>-11225.5</v>
      </c>
    </row>
    <row r="1393" spans="1:29" ht="15.75" thickBot="1" x14ac:dyDescent="0.3">
      <c r="A1393" s="220" t="str">
        <f t="shared" si="21"/>
        <v>241165</v>
      </c>
      <c r="B1393" s="239" t="s">
        <v>2350</v>
      </c>
      <c r="C1393" s="240" t="s">
        <v>2539</v>
      </c>
      <c r="D1393" s="87" t="s">
        <v>4</v>
      </c>
      <c r="E1393" s="233">
        <v>-7850.33</v>
      </c>
      <c r="F1393" s="233">
        <v>-4598.8500000000004</v>
      </c>
      <c r="G1393" s="233">
        <v>-6421.56</v>
      </c>
      <c r="H1393" s="233">
        <v>-8005.63</v>
      </c>
      <c r="I1393" s="233">
        <v>-2792.72</v>
      </c>
      <c r="J1393" s="233">
        <v>-3182.95</v>
      </c>
      <c r="K1393" s="233">
        <v>-4143.78</v>
      </c>
      <c r="L1393" s="233">
        <v>-1829.32</v>
      </c>
      <c r="M1393" s="233">
        <v>-2689.9</v>
      </c>
      <c r="N1393" s="233">
        <v>-4033.66</v>
      </c>
      <c r="O1393" s="233">
        <v>-3257.09</v>
      </c>
      <c r="P1393" s="233">
        <v>-5973.53</v>
      </c>
      <c r="Q1393" s="234">
        <v>-8651.14</v>
      </c>
      <c r="R1393" s="234">
        <v>-4883.7299999999996</v>
      </c>
      <c r="S1393" s="234">
        <v>-6940.89</v>
      </c>
      <c r="T1393" s="234">
        <v>-8542.2000000000007</v>
      </c>
      <c r="U1393" s="234">
        <v>-2752.71</v>
      </c>
      <c r="V1393" s="234">
        <v>-3056.88</v>
      </c>
      <c r="W1393" s="234">
        <v>-3890.5</v>
      </c>
      <c r="X1393" s="234">
        <v>-1651.43</v>
      </c>
      <c r="Y1393" s="234">
        <v>-2415.7199999999998</v>
      </c>
      <c r="Z1393" s="234"/>
      <c r="AA1393" s="234"/>
      <c r="AB1393" s="234"/>
      <c r="AC1393" s="231">
        <v>-2415.7199999999998</v>
      </c>
    </row>
    <row r="1394" spans="1:29" ht="15.75" thickBot="1" x14ac:dyDescent="0.3">
      <c r="A1394" s="220" t="str">
        <f t="shared" si="21"/>
        <v>241166</v>
      </c>
      <c r="B1394" s="239" t="s">
        <v>2352</v>
      </c>
      <c r="C1394" s="240" t="s">
        <v>2540</v>
      </c>
      <c r="D1394" s="87" t="s">
        <v>4</v>
      </c>
      <c r="E1394" s="237">
        <v>-73949.83</v>
      </c>
      <c r="F1394" s="237">
        <v>-17676.810000000001</v>
      </c>
      <c r="G1394" s="237">
        <v>-26849.71</v>
      </c>
      <c r="H1394" s="237">
        <v>-33093.980000000003</v>
      </c>
      <c r="I1394" s="237">
        <v>-38046.92</v>
      </c>
      <c r="J1394" s="237">
        <v>-40059.15</v>
      </c>
      <c r="K1394" s="237">
        <v>-42933.919999999998</v>
      </c>
      <c r="L1394" s="237">
        <v>-45380.480000000003</v>
      </c>
      <c r="M1394" s="237">
        <v>-47956.72</v>
      </c>
      <c r="N1394" s="237">
        <v>-51309.56</v>
      </c>
      <c r="O1394" s="237">
        <v>-56902.76</v>
      </c>
      <c r="P1394" s="237">
        <v>-64879.05</v>
      </c>
      <c r="Q1394" s="238">
        <v>-74373.36</v>
      </c>
      <c r="R1394" s="238">
        <v>-18337.87</v>
      </c>
      <c r="S1394" s="238">
        <v>-26209.25</v>
      </c>
      <c r="T1394" s="238">
        <v>-32727.24</v>
      </c>
      <c r="U1394" s="238">
        <v>-37171.72</v>
      </c>
      <c r="V1394" s="238">
        <v>-38782.06</v>
      </c>
      <c r="W1394" s="238">
        <v>-41723.26</v>
      </c>
      <c r="X1394" s="238">
        <v>-44178.12</v>
      </c>
      <c r="Y1394" s="238">
        <v>-46699.72</v>
      </c>
      <c r="Z1394" s="238"/>
      <c r="AA1394" s="238"/>
      <c r="AB1394" s="238"/>
      <c r="AC1394" s="231">
        <v>-46699.72</v>
      </c>
    </row>
    <row r="1395" spans="1:29" ht="15.75" thickBot="1" x14ac:dyDescent="0.3">
      <c r="A1395" s="220" t="str">
        <f t="shared" si="21"/>
        <v>241167</v>
      </c>
      <c r="B1395" s="239" t="s">
        <v>2354</v>
      </c>
      <c r="C1395" s="240" t="s">
        <v>2541</v>
      </c>
      <c r="D1395" s="87" t="s">
        <v>4</v>
      </c>
      <c r="E1395" s="233">
        <v>-3515.95</v>
      </c>
      <c r="F1395" s="233">
        <v>-825.76</v>
      </c>
      <c r="G1395" s="233">
        <v>-1246.5999999999999</v>
      </c>
      <c r="H1395" s="233">
        <v>-1555.75</v>
      </c>
      <c r="I1395" s="233">
        <v>-1786.92</v>
      </c>
      <c r="J1395" s="233">
        <v>-1851.96</v>
      </c>
      <c r="K1395" s="233">
        <v>-1985.15</v>
      </c>
      <c r="L1395" s="233">
        <v>-2102.9299999999998</v>
      </c>
      <c r="M1395" s="233">
        <v>-2248.6999999999998</v>
      </c>
      <c r="N1395" s="233">
        <v>-2412.2199999999998</v>
      </c>
      <c r="O1395" s="233">
        <v>-2704.85</v>
      </c>
      <c r="P1395" s="233">
        <v>-3107.22</v>
      </c>
      <c r="Q1395" s="234">
        <v>-3534.29</v>
      </c>
      <c r="R1395" s="234">
        <v>-848.53</v>
      </c>
      <c r="S1395" s="234">
        <v>-1203.83</v>
      </c>
      <c r="T1395" s="234">
        <v>-1488.98</v>
      </c>
      <c r="U1395" s="234">
        <v>-1677.37</v>
      </c>
      <c r="V1395" s="234">
        <v>-1711.2</v>
      </c>
      <c r="W1395" s="234">
        <v>-1856.4</v>
      </c>
      <c r="X1395" s="234">
        <v>-1960.65</v>
      </c>
      <c r="Y1395" s="234">
        <v>-2066.14</v>
      </c>
      <c r="Z1395" s="234"/>
      <c r="AA1395" s="234"/>
      <c r="AB1395" s="234"/>
      <c r="AC1395" s="231">
        <v>-2066.14</v>
      </c>
    </row>
    <row r="1396" spans="1:29" ht="15.75" thickBot="1" x14ac:dyDescent="0.3">
      <c r="A1396" s="220" t="str">
        <f t="shared" si="21"/>
        <v>241168</v>
      </c>
      <c r="B1396" s="239" t="s">
        <v>2356</v>
      </c>
      <c r="C1396" s="240" t="s">
        <v>2542</v>
      </c>
      <c r="D1396" s="87" t="s">
        <v>4</v>
      </c>
      <c r="E1396" s="237">
        <v>-8764.48</v>
      </c>
      <c r="F1396" s="237">
        <v>-2242.65</v>
      </c>
      <c r="G1396" s="237">
        <v>-3213.49</v>
      </c>
      <c r="H1396" s="237">
        <v>-3946.95</v>
      </c>
      <c r="I1396" s="237">
        <v>-4348.34</v>
      </c>
      <c r="J1396" s="237">
        <v>-4509.32</v>
      </c>
      <c r="K1396" s="237">
        <v>-4779.16</v>
      </c>
      <c r="L1396" s="237">
        <v>-5047.8999999999996</v>
      </c>
      <c r="M1396" s="237">
        <v>-5318.76</v>
      </c>
      <c r="N1396" s="237">
        <v>-5793.59</v>
      </c>
      <c r="O1396" s="237">
        <v>-6533.57</v>
      </c>
      <c r="P1396" s="237">
        <v>-7693.81</v>
      </c>
      <c r="Q1396" s="238">
        <v>-8951.06</v>
      </c>
      <c r="R1396" s="238">
        <v>-2245.0300000000002</v>
      </c>
      <c r="S1396" s="238">
        <v>-3133.11</v>
      </c>
      <c r="T1396" s="238">
        <v>-3824.96</v>
      </c>
      <c r="U1396" s="238">
        <v>-4306.96</v>
      </c>
      <c r="V1396" s="238">
        <v>-4504.83</v>
      </c>
      <c r="W1396" s="238">
        <v>-4792.83</v>
      </c>
      <c r="X1396" s="238">
        <v>-5069.5200000000004</v>
      </c>
      <c r="Y1396" s="238">
        <v>-5347.42</v>
      </c>
      <c r="Z1396" s="238"/>
      <c r="AA1396" s="238"/>
      <c r="AB1396" s="238"/>
      <c r="AC1396" s="231">
        <v>-5347.42</v>
      </c>
    </row>
    <row r="1397" spans="1:29" ht="15.75" thickBot="1" x14ac:dyDescent="0.3">
      <c r="A1397" s="220" t="str">
        <f t="shared" si="21"/>
        <v>241172</v>
      </c>
      <c r="B1397" s="239" t="s">
        <v>2364</v>
      </c>
      <c r="C1397" s="240" t="s">
        <v>2543</v>
      </c>
      <c r="D1397" s="87" t="s">
        <v>4</v>
      </c>
      <c r="E1397" s="233">
        <v>-768.89</v>
      </c>
      <c r="F1397" s="233">
        <v>-223.86</v>
      </c>
      <c r="G1397" s="233">
        <v>-335.95</v>
      </c>
      <c r="H1397" s="233">
        <v>-405.93</v>
      </c>
      <c r="I1397" s="233">
        <v>-460.58</v>
      </c>
      <c r="J1397" s="233">
        <v>-468.97</v>
      </c>
      <c r="K1397" s="233">
        <v>-487.76</v>
      </c>
      <c r="L1397" s="233">
        <v>-505.13</v>
      </c>
      <c r="M1397" s="233">
        <v>-522.35</v>
      </c>
      <c r="N1397" s="233">
        <v>-546.26</v>
      </c>
      <c r="O1397" s="233">
        <v>-607.08000000000004</v>
      </c>
      <c r="P1397" s="233">
        <v>-687.91</v>
      </c>
      <c r="Q1397" s="234">
        <v>-796.02</v>
      </c>
      <c r="R1397" s="234">
        <v>-205.1</v>
      </c>
      <c r="S1397" s="234">
        <v>-288.07</v>
      </c>
      <c r="T1397" s="234">
        <v>-356.83</v>
      </c>
      <c r="U1397" s="234">
        <v>-403.29</v>
      </c>
      <c r="V1397" s="234">
        <v>-411.32</v>
      </c>
      <c r="W1397" s="234">
        <v>-431.41</v>
      </c>
      <c r="X1397" s="234">
        <v>-449.53</v>
      </c>
      <c r="Y1397" s="234">
        <v>-466.23</v>
      </c>
      <c r="Z1397" s="234"/>
      <c r="AA1397" s="234"/>
      <c r="AB1397" s="234"/>
      <c r="AC1397" s="231">
        <v>-466.23</v>
      </c>
    </row>
    <row r="1398" spans="1:29" ht="15.75" thickBot="1" x14ac:dyDescent="0.3">
      <c r="A1398" s="220" t="str">
        <f t="shared" si="21"/>
        <v>241173</v>
      </c>
      <c r="B1398" s="239" t="s">
        <v>2366</v>
      </c>
      <c r="C1398" s="240" t="s">
        <v>2544</v>
      </c>
      <c r="D1398" s="87" t="s">
        <v>4</v>
      </c>
      <c r="E1398" s="237">
        <v>-5850.26</v>
      </c>
      <c r="F1398" s="237">
        <v>-1525.75</v>
      </c>
      <c r="G1398" s="237">
        <v>-2155.11</v>
      </c>
      <c r="H1398" s="237">
        <v>-2610.9899999999998</v>
      </c>
      <c r="I1398" s="237">
        <v>-2874.54</v>
      </c>
      <c r="J1398" s="237">
        <v>-2951.76</v>
      </c>
      <c r="K1398" s="237">
        <v>-3112.84</v>
      </c>
      <c r="L1398" s="237">
        <v>-3253.96</v>
      </c>
      <c r="M1398" s="237">
        <v>-3430.18</v>
      </c>
      <c r="N1398" s="237">
        <v>-3813.58</v>
      </c>
      <c r="O1398" s="237">
        <v>-4363.63</v>
      </c>
      <c r="P1398" s="237">
        <v>-5252.51</v>
      </c>
      <c r="Q1398" s="238">
        <v>-6079.17</v>
      </c>
      <c r="R1398" s="238">
        <v>-1524.99</v>
      </c>
      <c r="S1398" s="238">
        <v>-2118.31</v>
      </c>
      <c r="T1398" s="238">
        <v>-2555.35</v>
      </c>
      <c r="U1398" s="238">
        <v>-2831.09</v>
      </c>
      <c r="V1398" s="238">
        <v>-2919.12</v>
      </c>
      <c r="W1398" s="238">
        <v>-3085.31</v>
      </c>
      <c r="X1398" s="238">
        <v>-3237.92</v>
      </c>
      <c r="Y1398" s="238">
        <v>-3402.74</v>
      </c>
      <c r="Z1398" s="238"/>
      <c r="AA1398" s="238"/>
      <c r="AB1398" s="238"/>
      <c r="AC1398" s="231">
        <v>-3402.74</v>
      </c>
    </row>
    <row r="1399" spans="1:29" ht="15.75" thickBot="1" x14ac:dyDescent="0.3">
      <c r="A1399" s="220" t="str">
        <f t="shared" si="21"/>
        <v>241174</v>
      </c>
      <c r="B1399" s="239" t="s">
        <v>2368</v>
      </c>
      <c r="C1399" s="240" t="s">
        <v>2545</v>
      </c>
      <c r="D1399" s="87" t="s">
        <v>4</v>
      </c>
      <c r="E1399" s="233">
        <v>-595.73</v>
      </c>
      <c r="F1399" s="233">
        <v>-175.61</v>
      </c>
      <c r="G1399" s="233">
        <v>-255.88</v>
      </c>
      <c r="H1399" s="233">
        <v>-315.55</v>
      </c>
      <c r="I1399" s="233">
        <v>-347.47</v>
      </c>
      <c r="J1399" s="233">
        <v>-356.55</v>
      </c>
      <c r="K1399" s="233">
        <v>-377.42</v>
      </c>
      <c r="L1399" s="233">
        <v>-395.97</v>
      </c>
      <c r="M1399" s="233">
        <v>-417.07</v>
      </c>
      <c r="N1399" s="233">
        <v>-463.79</v>
      </c>
      <c r="O1399" s="233">
        <v>-532.48</v>
      </c>
      <c r="P1399" s="233">
        <v>-621.66999999999996</v>
      </c>
      <c r="Q1399" s="234">
        <v>-721.03</v>
      </c>
      <c r="R1399" s="234">
        <v>-179.66</v>
      </c>
      <c r="S1399" s="234">
        <v>-248.69</v>
      </c>
      <c r="T1399" s="234">
        <v>-305.45</v>
      </c>
      <c r="U1399" s="234">
        <v>-336.54</v>
      </c>
      <c r="V1399" s="234">
        <v>-348.09</v>
      </c>
      <c r="W1399" s="234">
        <v>-368.2</v>
      </c>
      <c r="X1399" s="234">
        <v>-386.27</v>
      </c>
      <c r="Y1399" s="234">
        <v>-406.54</v>
      </c>
      <c r="Z1399" s="234"/>
      <c r="AA1399" s="234"/>
      <c r="AB1399" s="234"/>
      <c r="AC1399" s="231">
        <v>-406.54</v>
      </c>
    </row>
    <row r="1400" spans="1:29" ht="15.75" thickBot="1" x14ac:dyDescent="0.3">
      <c r="A1400" s="220" t="str">
        <f t="shared" si="21"/>
        <v>241175</v>
      </c>
      <c r="B1400" s="239" t="s">
        <v>2370</v>
      </c>
      <c r="C1400" s="240" t="s">
        <v>2546</v>
      </c>
      <c r="D1400" s="87" t="s">
        <v>4</v>
      </c>
      <c r="E1400" s="237">
        <v>-628.98</v>
      </c>
      <c r="F1400" s="237">
        <v>-170.41</v>
      </c>
      <c r="G1400" s="237">
        <v>-248.86</v>
      </c>
      <c r="H1400" s="237">
        <v>-301.86</v>
      </c>
      <c r="I1400" s="237">
        <v>-329.24</v>
      </c>
      <c r="J1400" s="237">
        <v>-332.85</v>
      </c>
      <c r="K1400" s="237">
        <v>-347.69</v>
      </c>
      <c r="L1400" s="237">
        <v>-360.18</v>
      </c>
      <c r="M1400" s="237">
        <v>-374.88</v>
      </c>
      <c r="N1400" s="237">
        <v>-414.26</v>
      </c>
      <c r="O1400" s="237">
        <v>-477.36</v>
      </c>
      <c r="P1400" s="237">
        <v>-566.54999999999995</v>
      </c>
      <c r="Q1400" s="238">
        <v>-668.25</v>
      </c>
      <c r="R1400" s="238">
        <v>-178.55</v>
      </c>
      <c r="S1400" s="238">
        <v>-250.16</v>
      </c>
      <c r="T1400" s="238">
        <v>-305.95</v>
      </c>
      <c r="U1400" s="238">
        <v>-334.13</v>
      </c>
      <c r="V1400" s="238">
        <v>-343.04</v>
      </c>
      <c r="W1400" s="238">
        <v>-359.39</v>
      </c>
      <c r="X1400" s="238">
        <v>-372.95</v>
      </c>
      <c r="Y1400" s="238">
        <v>-388.6</v>
      </c>
      <c r="Z1400" s="238"/>
      <c r="AA1400" s="238"/>
      <c r="AB1400" s="238"/>
      <c r="AC1400" s="231">
        <v>-388.6</v>
      </c>
    </row>
    <row r="1401" spans="1:29" ht="15.75" thickBot="1" x14ac:dyDescent="0.3">
      <c r="A1401" s="220" t="str">
        <f t="shared" si="21"/>
        <v>241179</v>
      </c>
      <c r="B1401" s="239" t="s">
        <v>2376</v>
      </c>
      <c r="C1401" s="240" t="s">
        <v>2547</v>
      </c>
      <c r="D1401" s="87" t="s">
        <v>4</v>
      </c>
      <c r="E1401" s="233">
        <v>-4634.5200000000004</v>
      </c>
      <c r="F1401" s="233">
        <v>-8521.9500000000007</v>
      </c>
      <c r="G1401" s="233">
        <v>-12262.17</v>
      </c>
      <c r="H1401" s="233">
        <v>-2864.22</v>
      </c>
      <c r="I1401" s="233">
        <v>-4910.41</v>
      </c>
      <c r="J1401" s="233">
        <v>-6045.32</v>
      </c>
      <c r="K1401" s="233">
        <v>-1733.97</v>
      </c>
      <c r="L1401" s="233">
        <v>-3322.41</v>
      </c>
      <c r="M1401" s="233">
        <v>-4821.63</v>
      </c>
      <c r="N1401" s="233">
        <v>-2171.34</v>
      </c>
      <c r="O1401" s="233">
        <v>-4999.71</v>
      </c>
      <c r="P1401" s="233">
        <v>-9068.26</v>
      </c>
      <c r="Q1401" s="234">
        <v>-4789.83</v>
      </c>
      <c r="R1401" s="234">
        <v>-8497.42</v>
      </c>
      <c r="S1401" s="234">
        <v>-12055.77</v>
      </c>
      <c r="T1401" s="234">
        <v>-2786.03</v>
      </c>
      <c r="U1401" s="234">
        <v>-4970.6400000000003</v>
      </c>
      <c r="V1401" s="234">
        <v>-6274.12</v>
      </c>
      <c r="W1401" s="234">
        <v>-2014.58</v>
      </c>
      <c r="X1401" s="234">
        <v>-3775.91</v>
      </c>
      <c r="Y1401" s="234">
        <v>-5376.74</v>
      </c>
      <c r="Z1401" s="234"/>
      <c r="AA1401" s="234"/>
      <c r="AB1401" s="234"/>
      <c r="AC1401" s="231">
        <v>-5376.74</v>
      </c>
    </row>
    <row r="1402" spans="1:29" ht="15.75" thickBot="1" x14ac:dyDescent="0.3">
      <c r="A1402" s="220" t="str">
        <f t="shared" si="21"/>
        <v>241180</v>
      </c>
      <c r="B1402" s="239" t="s">
        <v>2378</v>
      </c>
      <c r="C1402" s="240" t="s">
        <v>2548</v>
      </c>
      <c r="D1402" s="87" t="s">
        <v>4</v>
      </c>
      <c r="E1402" s="237">
        <v>-58687.51</v>
      </c>
      <c r="F1402" s="237">
        <v>-13029.63</v>
      </c>
      <c r="G1402" s="237">
        <v>-18822.79</v>
      </c>
      <c r="H1402" s="237">
        <v>-23546.959999999999</v>
      </c>
      <c r="I1402" s="237">
        <v>-27507.11</v>
      </c>
      <c r="J1402" s="237">
        <v>-29342.93</v>
      </c>
      <c r="K1402" s="237">
        <v>-32080.7</v>
      </c>
      <c r="L1402" s="237">
        <v>-34658.1</v>
      </c>
      <c r="M1402" s="237">
        <v>-37238.71</v>
      </c>
      <c r="N1402" s="237">
        <v>-41341.33</v>
      </c>
      <c r="O1402" s="237">
        <v>-46145.35</v>
      </c>
      <c r="P1402" s="237">
        <v>-52925.62</v>
      </c>
      <c r="Q1402" s="238">
        <v>-60072.85</v>
      </c>
      <c r="R1402" s="238">
        <v>-13472.48</v>
      </c>
      <c r="S1402" s="238">
        <v>-19227.61</v>
      </c>
      <c r="T1402" s="238">
        <v>-23671.83</v>
      </c>
      <c r="U1402" s="238">
        <v>-26773.5</v>
      </c>
      <c r="V1402" s="238">
        <v>-28553.040000000001</v>
      </c>
      <c r="W1402" s="238">
        <v>-31370.74</v>
      </c>
      <c r="X1402" s="238">
        <v>-34231.19</v>
      </c>
      <c r="Y1402" s="238">
        <v>-36905.230000000003</v>
      </c>
      <c r="Z1402" s="238"/>
      <c r="AA1402" s="238"/>
      <c r="AB1402" s="238"/>
      <c r="AC1402" s="231">
        <v>-36905.230000000003</v>
      </c>
    </row>
    <row r="1403" spans="1:29" ht="15.75" thickBot="1" x14ac:dyDescent="0.3">
      <c r="A1403" s="220" t="str">
        <f t="shared" si="21"/>
        <v>241181</v>
      </c>
      <c r="B1403" s="239" t="s">
        <v>2380</v>
      </c>
      <c r="C1403" s="240" t="s">
        <v>2549</v>
      </c>
      <c r="D1403" s="87" t="s">
        <v>4</v>
      </c>
      <c r="E1403" s="233">
        <v>-28174.34</v>
      </c>
      <c r="F1403" s="233">
        <v>-5057.3900000000003</v>
      </c>
      <c r="G1403" s="233">
        <v>-9522.73</v>
      </c>
      <c r="H1403" s="233">
        <v>-11193.49</v>
      </c>
      <c r="I1403" s="233">
        <v>-12318.92</v>
      </c>
      <c r="J1403" s="233">
        <v>-12333.27</v>
      </c>
      <c r="K1403" s="233">
        <v>-13098.64</v>
      </c>
      <c r="L1403" s="233">
        <v>-13801.28</v>
      </c>
      <c r="M1403" s="233">
        <v>-14655</v>
      </c>
      <c r="N1403" s="233">
        <v>-16183.62</v>
      </c>
      <c r="O1403" s="233">
        <v>-18199.48</v>
      </c>
      <c r="P1403" s="233">
        <v>-21154.06</v>
      </c>
      <c r="Q1403" s="234">
        <v>-23858.52</v>
      </c>
      <c r="R1403" s="234">
        <v>-5075.66</v>
      </c>
      <c r="S1403" s="234">
        <v>-7218.82</v>
      </c>
      <c r="T1403" s="234">
        <v>-8937.6200000000008</v>
      </c>
      <c r="U1403" s="234">
        <v>-10076.120000000001</v>
      </c>
      <c r="V1403" s="234">
        <v>-10617.63</v>
      </c>
      <c r="W1403" s="234">
        <v>-11436.7</v>
      </c>
      <c r="X1403" s="234">
        <v>-12205.42</v>
      </c>
      <c r="Y1403" s="234">
        <v>-13015.16</v>
      </c>
      <c r="Z1403" s="234"/>
      <c r="AA1403" s="234"/>
      <c r="AB1403" s="234"/>
      <c r="AC1403" s="231">
        <v>-13015.16</v>
      </c>
    </row>
    <row r="1404" spans="1:29" ht="15.75" thickBot="1" x14ac:dyDescent="0.3">
      <c r="A1404" s="220" t="str">
        <f t="shared" si="21"/>
        <v>241182</v>
      </c>
      <c r="B1404" s="239" t="s">
        <v>2382</v>
      </c>
      <c r="C1404" s="240" t="s">
        <v>2550</v>
      </c>
      <c r="D1404" s="87" t="s">
        <v>4</v>
      </c>
      <c r="E1404" s="237">
        <v>-1994.9</v>
      </c>
      <c r="F1404" s="237">
        <v>-1285.6099999999999</v>
      </c>
      <c r="G1404" s="237">
        <v>-1984.99</v>
      </c>
      <c r="H1404" s="237">
        <v>-2457.12</v>
      </c>
      <c r="I1404" s="237">
        <v>-796.4</v>
      </c>
      <c r="J1404" s="237">
        <v>-905.09</v>
      </c>
      <c r="K1404" s="237">
        <v>-1094.0999999999999</v>
      </c>
      <c r="L1404" s="237">
        <v>-340.01</v>
      </c>
      <c r="M1404" s="237">
        <v>-515.20000000000005</v>
      </c>
      <c r="N1404" s="237">
        <v>-827.07</v>
      </c>
      <c r="O1404" s="237">
        <v>-739.73</v>
      </c>
      <c r="P1404" s="237">
        <v>-1387.75</v>
      </c>
      <c r="Q1404" s="238">
        <v>-2088.39</v>
      </c>
      <c r="R1404" s="238">
        <v>-1315.15</v>
      </c>
      <c r="S1404" s="238">
        <v>-1884.08</v>
      </c>
      <c r="T1404" s="238">
        <v>-2344.61</v>
      </c>
      <c r="U1404" s="238">
        <v>-797.09</v>
      </c>
      <c r="V1404" s="238">
        <v>-952.53</v>
      </c>
      <c r="W1404" s="238">
        <v>-1148.4000000000001</v>
      </c>
      <c r="X1404" s="238">
        <v>-349.44</v>
      </c>
      <c r="Y1404" s="238">
        <v>-523.78</v>
      </c>
      <c r="Z1404" s="238"/>
      <c r="AA1404" s="238"/>
      <c r="AB1404" s="238"/>
      <c r="AC1404" s="231">
        <v>-523.78</v>
      </c>
    </row>
    <row r="1405" spans="1:29" ht="15.75" thickBot="1" x14ac:dyDescent="0.3">
      <c r="A1405" s="220" t="str">
        <f t="shared" si="21"/>
        <v>241183</v>
      </c>
      <c r="B1405" s="239" t="s">
        <v>2384</v>
      </c>
      <c r="C1405" s="240" t="s">
        <v>2551</v>
      </c>
      <c r="D1405" s="87" t="s">
        <v>4</v>
      </c>
      <c r="E1405" s="233">
        <v>-27874.41</v>
      </c>
      <c r="F1405" s="233">
        <v>-11988.14</v>
      </c>
      <c r="G1405" s="233">
        <v>-17385.68</v>
      </c>
      <c r="H1405" s="233">
        <v>-21880.71</v>
      </c>
      <c r="I1405" s="233">
        <v>-25530.01</v>
      </c>
      <c r="J1405" s="233">
        <v>-28040.87</v>
      </c>
      <c r="K1405" s="233">
        <v>-31144.12</v>
      </c>
      <c r="L1405" s="233">
        <v>-5777.08</v>
      </c>
      <c r="M1405" s="233">
        <v>-8720.9</v>
      </c>
      <c r="N1405" s="233">
        <v>-12350.24</v>
      </c>
      <c r="O1405" s="233">
        <v>-16617.46</v>
      </c>
      <c r="P1405" s="233">
        <v>-22341.1</v>
      </c>
      <c r="Q1405" s="234">
        <v>-28961.46</v>
      </c>
      <c r="R1405" s="234">
        <v>-12001.13</v>
      </c>
      <c r="S1405" s="234">
        <v>-17048.82</v>
      </c>
      <c r="T1405" s="241">
        <v>-21049.57</v>
      </c>
      <c r="U1405" s="241">
        <v>-24218.02</v>
      </c>
      <c r="V1405" s="241">
        <v>-25923.919999999998</v>
      </c>
      <c r="W1405" s="234">
        <v>-28855.61</v>
      </c>
      <c r="X1405" s="234">
        <v>-5798.38</v>
      </c>
      <c r="Y1405" s="234">
        <v>-8828.07</v>
      </c>
      <c r="Z1405" s="234"/>
      <c r="AA1405" s="234"/>
      <c r="AB1405" s="234"/>
      <c r="AC1405" s="231">
        <v>-8828.07</v>
      </c>
    </row>
    <row r="1406" spans="1:29" ht="15.75" thickBot="1" x14ac:dyDescent="0.3">
      <c r="A1406" s="220" t="str">
        <f t="shared" si="21"/>
        <v>241184</v>
      </c>
      <c r="B1406" s="239" t="s">
        <v>2386</v>
      </c>
      <c r="C1406" s="240" t="s">
        <v>2552</v>
      </c>
      <c r="D1406" s="87" t="s">
        <v>4</v>
      </c>
      <c r="E1406" s="237">
        <v>-2812.95</v>
      </c>
      <c r="F1406" s="237">
        <v>-2380.0700000000002</v>
      </c>
      <c r="G1406" s="237">
        <v>-3617.33</v>
      </c>
      <c r="H1406" s="237">
        <v>-4346.8500000000004</v>
      </c>
      <c r="I1406" s="237">
        <v>-1277.76</v>
      </c>
      <c r="J1406" s="237">
        <v>-1389.88</v>
      </c>
      <c r="K1406" s="237">
        <v>-1632.53</v>
      </c>
      <c r="L1406" s="237">
        <v>-464.35</v>
      </c>
      <c r="M1406" s="237">
        <v>-689.94</v>
      </c>
      <c r="N1406" s="237">
        <v>-998.58</v>
      </c>
      <c r="O1406" s="237">
        <v>-983.31</v>
      </c>
      <c r="P1406" s="237">
        <v>-1965.44</v>
      </c>
      <c r="Q1406" s="238">
        <v>-3180.95</v>
      </c>
      <c r="R1406" s="238">
        <v>-2282.2800000000002</v>
      </c>
      <c r="S1406" s="238">
        <v>-3308.61</v>
      </c>
      <c r="T1406" s="238">
        <v>-4123.2299999999996</v>
      </c>
      <c r="U1406" s="238">
        <v>-1376.42</v>
      </c>
      <c r="V1406" s="238">
        <v>-1552.13</v>
      </c>
      <c r="W1406" s="238">
        <v>-1824.62</v>
      </c>
      <c r="X1406" s="238">
        <v>-521.51</v>
      </c>
      <c r="Y1406" s="238">
        <v>-739.59</v>
      </c>
      <c r="Z1406" s="238"/>
      <c r="AA1406" s="238"/>
      <c r="AB1406" s="238"/>
      <c r="AC1406" s="231">
        <v>-739.59</v>
      </c>
    </row>
    <row r="1407" spans="1:29" ht="15.75" thickBot="1" x14ac:dyDescent="0.3">
      <c r="A1407" s="220" t="str">
        <f t="shared" si="21"/>
        <v>241185</v>
      </c>
      <c r="B1407" s="239" t="s">
        <v>2388</v>
      </c>
      <c r="C1407" s="240" t="s">
        <v>2553</v>
      </c>
      <c r="D1407" s="87" t="s">
        <v>4</v>
      </c>
      <c r="E1407" s="237">
        <v>-75640.77</v>
      </c>
      <c r="F1407" s="237">
        <v>-16673.68</v>
      </c>
      <c r="G1407" s="237">
        <v>-24133.52</v>
      </c>
      <c r="H1407" s="237">
        <v>-30582.9</v>
      </c>
      <c r="I1407" s="237">
        <v>-35300.47</v>
      </c>
      <c r="J1407" s="237">
        <v>-37745.839999999997</v>
      </c>
      <c r="K1407" s="237">
        <v>-41677.58</v>
      </c>
      <c r="L1407" s="237">
        <v>-45035.4</v>
      </c>
      <c r="M1407" s="237">
        <v>-48601.31</v>
      </c>
      <c r="N1407" s="237">
        <v>-53541.15</v>
      </c>
      <c r="O1407" s="237">
        <v>-59905.7</v>
      </c>
      <c r="P1407" s="237">
        <v>-68152.63</v>
      </c>
      <c r="Q1407" s="238">
        <v>-77567.59</v>
      </c>
      <c r="R1407" s="238">
        <v>-17206.759999999998</v>
      </c>
      <c r="S1407" s="238">
        <v>-24362.78</v>
      </c>
      <c r="T1407" s="241">
        <v>-29832.02</v>
      </c>
      <c r="U1407" s="241">
        <v>-33730.269999999997</v>
      </c>
      <c r="V1407" s="241">
        <v>-36095.760000000002</v>
      </c>
      <c r="W1407" s="238">
        <v>-39891.64</v>
      </c>
      <c r="X1407" s="238">
        <v>-43378.75</v>
      </c>
      <c r="Y1407" s="238">
        <v>-47106.02</v>
      </c>
      <c r="Z1407" s="238"/>
      <c r="AA1407" s="238"/>
      <c r="AB1407" s="238"/>
      <c r="AC1407" s="231">
        <v>-47106.02</v>
      </c>
    </row>
    <row r="1408" spans="1:29" ht="15.75" thickBot="1" x14ac:dyDescent="0.3">
      <c r="A1408" s="220" t="str">
        <f t="shared" si="21"/>
        <v>241186</v>
      </c>
      <c r="B1408" s="239" t="s">
        <v>2390</v>
      </c>
      <c r="C1408" s="240" t="s">
        <v>2554</v>
      </c>
      <c r="D1408" s="87" t="s">
        <v>4</v>
      </c>
      <c r="E1408" s="233">
        <v>-2145.3000000000002</v>
      </c>
      <c r="F1408" s="233">
        <v>-527.19000000000005</v>
      </c>
      <c r="G1408" s="233">
        <v>-789.64</v>
      </c>
      <c r="H1408" s="233">
        <v>-985.22</v>
      </c>
      <c r="I1408" s="233">
        <v>-1122.8599999999999</v>
      </c>
      <c r="J1408" s="233">
        <v>-1172.93</v>
      </c>
      <c r="K1408" s="233">
        <v>-1245.0899999999999</v>
      </c>
      <c r="L1408" s="233">
        <v>-1305.6400000000001</v>
      </c>
      <c r="M1408" s="233">
        <v>-1370.36</v>
      </c>
      <c r="N1408" s="233">
        <v>-1502.88</v>
      </c>
      <c r="O1408" s="233">
        <v>-1687.91</v>
      </c>
      <c r="P1408" s="233">
        <v>-1953.78</v>
      </c>
      <c r="Q1408" s="234">
        <v>-2227.3200000000002</v>
      </c>
      <c r="R1408" s="234">
        <v>-514.33000000000004</v>
      </c>
      <c r="S1408" s="234">
        <v>-739.75</v>
      </c>
      <c r="T1408" s="238">
        <v>-938.81</v>
      </c>
      <c r="U1408" s="238">
        <v>-1089.03</v>
      </c>
      <c r="V1408" s="238">
        <v>-1154.18</v>
      </c>
      <c r="W1408" s="234">
        <v>-1243.1099999999999</v>
      </c>
      <c r="X1408" s="234">
        <v>-1307.18</v>
      </c>
      <c r="Y1408" s="234">
        <v>-1380.97</v>
      </c>
      <c r="Z1408" s="234"/>
      <c r="AA1408" s="234"/>
      <c r="AB1408" s="234"/>
      <c r="AC1408" s="231">
        <v>-1380.97</v>
      </c>
    </row>
    <row r="1409" spans="1:29" ht="15.75" thickBot="1" x14ac:dyDescent="0.3">
      <c r="A1409" s="220" t="str">
        <f t="shared" si="21"/>
        <v>241187</v>
      </c>
      <c r="B1409" s="239" t="s">
        <v>2392</v>
      </c>
      <c r="C1409" s="240" t="s">
        <v>2555</v>
      </c>
      <c r="D1409" s="87" t="s">
        <v>4</v>
      </c>
      <c r="E1409" s="237">
        <v>-60451.44</v>
      </c>
      <c r="F1409" s="237">
        <v>-15152.46</v>
      </c>
      <c r="G1409" s="237">
        <v>-22548.34</v>
      </c>
      <c r="H1409" s="237">
        <v>-27440.3</v>
      </c>
      <c r="I1409" s="237">
        <v>-30822.19</v>
      </c>
      <c r="J1409" s="237">
        <v>-32212.01</v>
      </c>
      <c r="K1409" s="237">
        <v>-34502.519999999997</v>
      </c>
      <c r="L1409" s="237">
        <v>-36524.519999999997</v>
      </c>
      <c r="M1409" s="237">
        <v>-38788.35</v>
      </c>
      <c r="N1409" s="237">
        <v>-42200.47</v>
      </c>
      <c r="O1409" s="237">
        <v>-47221.78</v>
      </c>
      <c r="P1409" s="237">
        <v>-54695.05</v>
      </c>
      <c r="Q1409" s="238">
        <v>-63399.73</v>
      </c>
      <c r="R1409" s="238">
        <v>-16236.69</v>
      </c>
      <c r="S1409" s="238">
        <v>-22767.25</v>
      </c>
      <c r="T1409" s="234">
        <v>-27754.16</v>
      </c>
      <c r="U1409" s="234">
        <v>-31262.93</v>
      </c>
      <c r="V1409" s="234">
        <v>-32861.64</v>
      </c>
      <c r="W1409" s="238">
        <v>-35229.39</v>
      </c>
      <c r="X1409" s="238">
        <v>-37161.019999999997</v>
      </c>
      <c r="Y1409" s="238">
        <v>-39243.120000000003</v>
      </c>
      <c r="Z1409" s="238"/>
      <c r="AA1409" s="238"/>
      <c r="AB1409" s="238"/>
      <c r="AC1409" s="231">
        <v>-39243.120000000003</v>
      </c>
    </row>
    <row r="1410" spans="1:29" ht="15.75" thickBot="1" x14ac:dyDescent="0.3">
      <c r="A1410" s="220" t="str">
        <f t="shared" si="21"/>
        <v>241189</v>
      </c>
      <c r="B1410" s="239" t="s">
        <v>2394</v>
      </c>
      <c r="C1410" s="240" t="s">
        <v>2556</v>
      </c>
      <c r="D1410" s="87" t="s">
        <v>4</v>
      </c>
      <c r="E1410" s="233">
        <v>-66404.639999999999</v>
      </c>
      <c r="F1410" s="233">
        <v>-17681.37</v>
      </c>
      <c r="G1410" s="233">
        <v>-26793.06</v>
      </c>
      <c r="H1410" s="233">
        <v>-33220.959999999999</v>
      </c>
      <c r="I1410" s="233">
        <v>-37909.120000000003</v>
      </c>
      <c r="J1410" s="233">
        <v>-39343.839999999997</v>
      </c>
      <c r="K1410" s="233">
        <v>-41664.68</v>
      </c>
      <c r="L1410" s="233">
        <v>-43911.79</v>
      </c>
      <c r="M1410" s="233">
        <v>-46135.79</v>
      </c>
      <c r="N1410" s="233">
        <v>-48993.7</v>
      </c>
      <c r="O1410" s="233">
        <v>-54766.83</v>
      </c>
      <c r="P1410" s="233">
        <v>-62259.02</v>
      </c>
      <c r="Q1410" s="234">
        <v>-71886.13</v>
      </c>
      <c r="R1410" s="234">
        <v>-18277.599999999999</v>
      </c>
      <c r="S1410" s="234">
        <v>-25742.18</v>
      </c>
      <c r="T1410" s="238">
        <v>-32216.7</v>
      </c>
      <c r="U1410" s="238">
        <v>-36648.31</v>
      </c>
      <c r="V1410" s="238">
        <v>-38045.19</v>
      </c>
      <c r="W1410" s="234">
        <v>-40604.26</v>
      </c>
      <c r="X1410" s="234">
        <v>-42924.94</v>
      </c>
      <c r="Y1410" s="234">
        <v>-45049.95</v>
      </c>
      <c r="Z1410" s="234"/>
      <c r="AA1410" s="234"/>
      <c r="AB1410" s="234"/>
      <c r="AC1410" s="231">
        <v>-45049.95</v>
      </c>
    </row>
    <row r="1411" spans="1:29" ht="15.75" thickBot="1" x14ac:dyDescent="0.3">
      <c r="A1411" s="220" t="str">
        <f t="shared" si="21"/>
        <v>241190</v>
      </c>
      <c r="B1411" s="239" t="s">
        <v>2396</v>
      </c>
      <c r="C1411" s="240" t="s">
        <v>2557</v>
      </c>
      <c r="D1411" s="87" t="s">
        <v>4</v>
      </c>
      <c r="E1411" s="233">
        <v>-24928.5</v>
      </c>
      <c r="F1411" s="233">
        <v>-6694.73</v>
      </c>
      <c r="G1411" s="233">
        <v>-9487.3700000000008</v>
      </c>
      <c r="H1411" s="233">
        <v>-11478.35</v>
      </c>
      <c r="I1411" s="233">
        <v>-12630.68</v>
      </c>
      <c r="J1411" s="233">
        <v>-13060.3</v>
      </c>
      <c r="K1411" s="233">
        <v>-13857.15</v>
      </c>
      <c r="L1411" s="233">
        <v>-14584.41</v>
      </c>
      <c r="M1411" s="233">
        <v>-15354.31</v>
      </c>
      <c r="N1411" s="233">
        <v>-16739.900000000001</v>
      </c>
      <c r="O1411" s="233">
        <v>-18887.38</v>
      </c>
      <c r="P1411" s="233">
        <v>-22233.599999999999</v>
      </c>
      <c r="Q1411" s="234">
        <v>-26021.94</v>
      </c>
      <c r="R1411" s="234">
        <v>-6796.77</v>
      </c>
      <c r="S1411" s="234">
        <v>-9402.82</v>
      </c>
      <c r="T1411" s="234">
        <v>-11401.95</v>
      </c>
      <c r="U1411" s="234">
        <v>-12680.54</v>
      </c>
      <c r="V1411" s="234">
        <v>-13126.18</v>
      </c>
      <c r="W1411" s="234">
        <v>-13936.13</v>
      </c>
      <c r="X1411" s="234">
        <v>-14616.05</v>
      </c>
      <c r="Y1411" s="234">
        <v>-15348.77</v>
      </c>
      <c r="Z1411" s="234"/>
      <c r="AA1411" s="234"/>
      <c r="AB1411" s="234"/>
      <c r="AC1411" s="231">
        <v>-15348.77</v>
      </c>
    </row>
    <row r="1412" spans="1:29" ht="15.75" thickBot="1" x14ac:dyDescent="0.3">
      <c r="A1412" s="220" t="str">
        <f t="shared" si="21"/>
        <v>241191</v>
      </c>
      <c r="B1412" s="239" t="s">
        <v>2398</v>
      </c>
      <c r="C1412" s="240" t="s">
        <v>2558</v>
      </c>
      <c r="D1412" s="87" t="s">
        <v>4</v>
      </c>
      <c r="E1412" s="237">
        <v>-50472.82</v>
      </c>
      <c r="F1412" s="237">
        <v>-35905.129999999997</v>
      </c>
      <c r="G1412" s="237">
        <v>-50725.07</v>
      </c>
      <c r="H1412" s="237">
        <v>-60573.83</v>
      </c>
      <c r="I1412" s="237">
        <v>-15540.35</v>
      </c>
      <c r="J1412" s="237">
        <v>-17332.41</v>
      </c>
      <c r="K1412" s="237">
        <v>-21287.32</v>
      </c>
      <c r="L1412" s="237">
        <v>-7706.76</v>
      </c>
      <c r="M1412" s="237">
        <v>-11522.99</v>
      </c>
      <c r="N1412" s="237">
        <v>-19528.900000000001</v>
      </c>
      <c r="O1412" s="237">
        <v>-19936.349999999999</v>
      </c>
      <c r="P1412" s="237">
        <v>-39314.1</v>
      </c>
      <c r="Q1412" s="238">
        <v>-59103.71</v>
      </c>
      <c r="R1412" s="238">
        <v>-36332.949999999997</v>
      </c>
      <c r="S1412" s="238">
        <v>-50538.2</v>
      </c>
      <c r="T1412" s="238">
        <v>-61477.54</v>
      </c>
      <c r="U1412" s="238">
        <v>-17844.07</v>
      </c>
      <c r="V1412" s="238">
        <v>-20206.47</v>
      </c>
      <c r="W1412" s="238">
        <v>-24791.57</v>
      </c>
      <c r="X1412" s="238">
        <v>-8357.5300000000007</v>
      </c>
      <c r="Y1412" s="238">
        <v>-12425.13</v>
      </c>
      <c r="Z1412" s="238"/>
      <c r="AA1412" s="238"/>
      <c r="AB1412" s="238"/>
      <c r="AC1412" s="231">
        <v>-12425.13</v>
      </c>
    </row>
    <row r="1413" spans="1:29" ht="15.75" thickBot="1" x14ac:dyDescent="0.3">
      <c r="A1413" s="220" t="str">
        <f t="shared" si="21"/>
        <v>241192</v>
      </c>
      <c r="B1413" s="239" t="s">
        <v>2400</v>
      </c>
      <c r="C1413" s="240" t="s">
        <v>2559</v>
      </c>
      <c r="D1413" s="87" t="s">
        <v>4</v>
      </c>
      <c r="E1413" s="233">
        <v>-12688.92</v>
      </c>
      <c r="F1413" s="233">
        <v>-3600.35</v>
      </c>
      <c r="G1413" s="233">
        <v>-5368.23</v>
      </c>
      <c r="H1413" s="233">
        <v>-6356.67</v>
      </c>
      <c r="I1413" s="233">
        <v>-7056.77</v>
      </c>
      <c r="J1413" s="233">
        <v>-7158.58</v>
      </c>
      <c r="K1413" s="233">
        <v>-7440.66</v>
      </c>
      <c r="L1413" s="233">
        <v>-7679.33</v>
      </c>
      <c r="M1413" s="233">
        <v>-7926.34</v>
      </c>
      <c r="N1413" s="233">
        <v>-8520.1</v>
      </c>
      <c r="O1413" s="233">
        <v>-9611.34</v>
      </c>
      <c r="P1413" s="233">
        <v>-11296.87</v>
      </c>
      <c r="Q1413" s="234">
        <v>-13302.27</v>
      </c>
      <c r="R1413" s="234">
        <v>-3587.34</v>
      </c>
      <c r="S1413" s="234">
        <v>-5059.68</v>
      </c>
      <c r="T1413" s="234">
        <v>-6296.86</v>
      </c>
      <c r="U1413" s="234">
        <v>-6969.16</v>
      </c>
      <c r="V1413" s="234">
        <v>-7112.81</v>
      </c>
      <c r="W1413" s="234">
        <v>-7451.25</v>
      </c>
      <c r="X1413" s="234">
        <v>-7683.01</v>
      </c>
      <c r="Y1413" s="234">
        <v>-7911.15</v>
      </c>
      <c r="Z1413" s="234"/>
      <c r="AA1413" s="234"/>
      <c r="AB1413" s="234"/>
      <c r="AC1413" s="231">
        <v>-7911.15</v>
      </c>
    </row>
    <row r="1414" spans="1:29" ht="15.75" thickBot="1" x14ac:dyDescent="0.3">
      <c r="A1414" s="220" t="str">
        <f t="shared" si="21"/>
        <v>241193</v>
      </c>
      <c r="B1414" s="239" t="s">
        <v>2402</v>
      </c>
      <c r="C1414" s="240" t="s">
        <v>2560</v>
      </c>
      <c r="D1414" s="87" t="s">
        <v>4</v>
      </c>
      <c r="E1414" s="237">
        <v>-5390.14</v>
      </c>
      <c r="F1414" s="237">
        <v>-3644.66</v>
      </c>
      <c r="G1414" s="237">
        <v>-5133.45</v>
      </c>
      <c r="H1414" s="237">
        <v>-6178.37</v>
      </c>
      <c r="I1414" s="237">
        <v>-1688.55</v>
      </c>
      <c r="J1414" s="237">
        <v>-1903.06</v>
      </c>
      <c r="K1414" s="237">
        <v>-2401.38</v>
      </c>
      <c r="L1414" s="237">
        <v>-917.23</v>
      </c>
      <c r="M1414" s="237">
        <v>-1385.67</v>
      </c>
      <c r="N1414" s="237">
        <v>-2257.61</v>
      </c>
      <c r="O1414" s="237">
        <v>-2166.31</v>
      </c>
      <c r="P1414" s="237">
        <v>-4009.07</v>
      </c>
      <c r="Q1414" s="238">
        <v>-6119.73</v>
      </c>
      <c r="R1414" s="238">
        <v>-3769.05</v>
      </c>
      <c r="S1414" s="238">
        <v>-5186.3999999999996</v>
      </c>
      <c r="T1414" s="238">
        <v>-6299.86</v>
      </c>
      <c r="U1414" s="238">
        <v>-1757.52</v>
      </c>
      <c r="V1414" s="238">
        <v>-2034.86</v>
      </c>
      <c r="W1414" s="238">
        <v>-2476.64</v>
      </c>
      <c r="X1414" s="238">
        <v>-857.76</v>
      </c>
      <c r="Y1414" s="238">
        <v>-1306.33</v>
      </c>
      <c r="Z1414" s="238"/>
      <c r="AA1414" s="238"/>
      <c r="AB1414" s="238"/>
      <c r="AC1414" s="231">
        <v>-1306.33</v>
      </c>
    </row>
    <row r="1415" spans="1:29" ht="15.75" thickBot="1" x14ac:dyDescent="0.3">
      <c r="A1415" s="220" t="str">
        <f t="shared" si="21"/>
        <v>241194</v>
      </c>
      <c r="B1415" s="239" t="s">
        <v>2404</v>
      </c>
      <c r="C1415" s="240" t="s">
        <v>2561</v>
      </c>
      <c r="D1415" s="87" t="s">
        <v>4</v>
      </c>
      <c r="E1415" s="233">
        <v>-2697.53</v>
      </c>
      <c r="F1415" s="233">
        <v>-1636.03</v>
      </c>
      <c r="G1415" s="233">
        <v>-2282.08</v>
      </c>
      <c r="H1415" s="233">
        <v>-2714.48</v>
      </c>
      <c r="I1415" s="233">
        <v>-2920.54</v>
      </c>
      <c r="J1415" s="233">
        <v>-2953.81</v>
      </c>
      <c r="K1415" s="233">
        <v>-3092.79</v>
      </c>
      <c r="L1415" s="233">
        <v>-261.26</v>
      </c>
      <c r="M1415" s="233">
        <v>-393.42</v>
      </c>
      <c r="N1415" s="233">
        <v>-790.22</v>
      </c>
      <c r="O1415" s="233">
        <v>-1338.51</v>
      </c>
      <c r="P1415" s="233">
        <v>-2223.16</v>
      </c>
      <c r="Q1415" s="234">
        <v>-3099.86</v>
      </c>
      <c r="R1415" s="234">
        <v>-1613.38</v>
      </c>
      <c r="S1415" s="234">
        <v>-2222.4</v>
      </c>
      <c r="T1415" s="234">
        <v>-2717.16</v>
      </c>
      <c r="U1415" s="234">
        <v>-2965.31</v>
      </c>
      <c r="V1415" s="234">
        <v>-3013.16</v>
      </c>
      <c r="W1415" s="234">
        <v>-3158.33</v>
      </c>
      <c r="X1415" s="234">
        <v>-269.60000000000002</v>
      </c>
      <c r="Y1415" s="234">
        <v>-401.93</v>
      </c>
      <c r="Z1415" s="234"/>
      <c r="AA1415" s="234"/>
      <c r="AB1415" s="234"/>
      <c r="AC1415" s="231">
        <v>-401.93</v>
      </c>
    </row>
    <row r="1416" spans="1:29" ht="15.75" thickBot="1" x14ac:dyDescent="0.3">
      <c r="A1416" s="220" t="str">
        <f t="shared" si="21"/>
        <v>241195</v>
      </c>
      <c r="B1416" s="239" t="s">
        <v>2406</v>
      </c>
      <c r="C1416" s="240" t="s">
        <v>2562</v>
      </c>
      <c r="D1416" s="87" t="s">
        <v>4</v>
      </c>
      <c r="E1416" s="237">
        <v>-20110.46</v>
      </c>
      <c r="F1416" s="237">
        <v>-38806.550000000003</v>
      </c>
      <c r="G1416" s="237">
        <v>-58367.47</v>
      </c>
      <c r="H1416" s="237">
        <v>-13809.86</v>
      </c>
      <c r="I1416" s="237">
        <v>-23792.92</v>
      </c>
      <c r="J1416" s="237">
        <v>-28800.16</v>
      </c>
      <c r="K1416" s="237">
        <v>-1903.72</v>
      </c>
      <c r="L1416" s="237">
        <v>-6763.13</v>
      </c>
      <c r="M1416" s="237">
        <v>-10484.82</v>
      </c>
      <c r="N1416" s="237">
        <v>-5202.25</v>
      </c>
      <c r="O1416" s="237">
        <v>-15111.17</v>
      </c>
      <c r="P1416" s="237">
        <v>-29706.17</v>
      </c>
      <c r="Q1416" s="238">
        <v>-21937.22</v>
      </c>
      <c r="R1416" s="238">
        <v>-40737.910000000003</v>
      </c>
      <c r="S1416" s="238">
        <v>-57569.79</v>
      </c>
      <c r="T1416" s="238">
        <v>-14728.39</v>
      </c>
      <c r="U1416" s="238">
        <v>-23979.75</v>
      </c>
      <c r="V1416" s="238">
        <v>-29293.55</v>
      </c>
      <c r="W1416" s="238">
        <v>-1967.15</v>
      </c>
      <c r="X1416" s="238">
        <v>-6285.46</v>
      </c>
      <c r="Y1416" s="238">
        <v>-10096.950000000001</v>
      </c>
      <c r="Z1416" s="238"/>
      <c r="AA1416" s="238"/>
      <c r="AB1416" s="238"/>
      <c r="AC1416" s="231">
        <v>-10096.950000000001</v>
      </c>
    </row>
    <row r="1417" spans="1:29" ht="15.75" thickBot="1" x14ac:dyDescent="0.3">
      <c r="A1417" s="220" t="str">
        <f t="shared" si="21"/>
        <v>241196</v>
      </c>
      <c r="B1417" s="239" t="s">
        <v>2408</v>
      </c>
      <c r="C1417" s="240" t="s">
        <v>2563</v>
      </c>
      <c r="D1417" s="87" t="s">
        <v>4</v>
      </c>
      <c r="E1417" s="233">
        <v>-114.79</v>
      </c>
      <c r="F1417" s="233">
        <v>-27.17</v>
      </c>
      <c r="G1417" s="233">
        <v>-37.72</v>
      </c>
      <c r="H1417" s="233">
        <v>-46.83</v>
      </c>
      <c r="I1417" s="233">
        <v>-51.43</v>
      </c>
      <c r="J1417" s="233">
        <v>-52.69</v>
      </c>
      <c r="K1417" s="233">
        <v>-55.88</v>
      </c>
      <c r="L1417" s="233">
        <v>-58.82</v>
      </c>
      <c r="M1417" s="233">
        <v>-62</v>
      </c>
      <c r="N1417" s="233">
        <v>-68.78</v>
      </c>
      <c r="O1417" s="233">
        <v>-78.31</v>
      </c>
      <c r="P1417" s="233">
        <v>-92.72</v>
      </c>
      <c r="Q1417" s="234">
        <v>-110.05</v>
      </c>
      <c r="R1417" s="234">
        <v>-30.45</v>
      </c>
      <c r="S1417" s="234">
        <v>-41.74</v>
      </c>
      <c r="T1417" s="234">
        <v>-50.74</v>
      </c>
      <c r="U1417" s="234">
        <v>-56.01</v>
      </c>
      <c r="V1417" s="234">
        <v>-58.12</v>
      </c>
      <c r="W1417" s="234">
        <v>-61.54</v>
      </c>
      <c r="X1417" s="234">
        <v>-64.55</v>
      </c>
      <c r="Y1417" s="234">
        <v>-68.290000000000006</v>
      </c>
      <c r="Z1417" s="234"/>
      <c r="AA1417" s="234"/>
      <c r="AB1417" s="234"/>
      <c r="AC1417" s="231">
        <v>-68.290000000000006</v>
      </c>
    </row>
    <row r="1418" spans="1:29" ht="15.75" thickBot="1" x14ac:dyDescent="0.3">
      <c r="A1418" s="220" t="str">
        <f t="shared" si="21"/>
        <v>241197</v>
      </c>
      <c r="B1418" s="239" t="s">
        <v>2410</v>
      </c>
      <c r="C1418" s="240" t="s">
        <v>2564</v>
      </c>
      <c r="D1418" s="87" t="s">
        <v>4</v>
      </c>
      <c r="E1418" s="237">
        <v>-1233.3</v>
      </c>
      <c r="F1418" s="237">
        <v>-851.16</v>
      </c>
      <c r="G1418" s="237">
        <v>-1270.8499999999999</v>
      </c>
      <c r="H1418" s="237">
        <v>-1604.87</v>
      </c>
      <c r="I1418" s="237">
        <v>-1825.91</v>
      </c>
      <c r="J1418" s="237">
        <v>-1940.15</v>
      </c>
      <c r="K1418" s="237">
        <v>-1971.18</v>
      </c>
      <c r="L1418" s="237">
        <v>-118.1</v>
      </c>
      <c r="M1418" s="237">
        <v>-197.59</v>
      </c>
      <c r="N1418" s="237">
        <v>-314.64</v>
      </c>
      <c r="O1418" s="237">
        <v>-558.20000000000005</v>
      </c>
      <c r="P1418" s="237">
        <v>-945.27</v>
      </c>
      <c r="Q1418" s="238">
        <v>-1384.95</v>
      </c>
      <c r="R1418" s="238">
        <v>-831.13</v>
      </c>
      <c r="S1418" s="238">
        <v>-1257.2</v>
      </c>
      <c r="T1418" s="238">
        <v>-1578.18</v>
      </c>
      <c r="U1418" s="238">
        <v>-1818.43</v>
      </c>
      <c r="V1418" s="238">
        <v>-1977.57</v>
      </c>
      <c r="W1418" s="238">
        <v>-2028.45</v>
      </c>
      <c r="X1418" s="238">
        <v>-146.62</v>
      </c>
      <c r="Y1418" s="238">
        <v>-233.08</v>
      </c>
      <c r="Z1418" s="238"/>
      <c r="AA1418" s="238"/>
      <c r="AB1418" s="238"/>
      <c r="AC1418" s="231">
        <v>-233.08</v>
      </c>
    </row>
    <row r="1419" spans="1:29" ht="15.75" thickBot="1" x14ac:dyDescent="0.3">
      <c r="A1419" s="220" t="str">
        <f t="shared" si="21"/>
        <v>241198</v>
      </c>
      <c r="B1419" s="239" t="s">
        <v>2412</v>
      </c>
      <c r="C1419" s="240" t="s">
        <v>2565</v>
      </c>
      <c r="D1419" s="87" t="s">
        <v>4</v>
      </c>
      <c r="E1419" s="233">
        <v>-1088.21</v>
      </c>
      <c r="F1419" s="233">
        <v>-1021.96</v>
      </c>
      <c r="G1419" s="233">
        <v>-1230.05</v>
      </c>
      <c r="H1419" s="233">
        <v>-654.46</v>
      </c>
      <c r="I1419" s="233">
        <v>-457.12</v>
      </c>
      <c r="J1419" s="233">
        <v>-106.03</v>
      </c>
      <c r="K1419" s="233">
        <v>-233.47</v>
      </c>
      <c r="L1419" s="233">
        <v>-226.97</v>
      </c>
      <c r="M1419" s="233">
        <v>-242.69</v>
      </c>
      <c r="N1419" s="233">
        <v>-374.99</v>
      </c>
      <c r="O1419" s="233">
        <v>-629.17999999999995</v>
      </c>
      <c r="P1419" s="233">
        <v>-1066.0899999999999</v>
      </c>
      <c r="Q1419" s="234">
        <v>-1100.6300000000001</v>
      </c>
      <c r="R1419" s="234">
        <v>-940.58</v>
      </c>
      <c r="S1419" s="234">
        <v>-834.78</v>
      </c>
      <c r="T1419" s="234">
        <v>-707.39</v>
      </c>
      <c r="U1419" s="234">
        <v>-1123.26</v>
      </c>
      <c r="V1419" s="234">
        <v>-98.74</v>
      </c>
      <c r="W1419" s="234">
        <v>-258</v>
      </c>
      <c r="X1419" s="234">
        <v>-233.1</v>
      </c>
      <c r="Y1419" s="234">
        <v>-241.9</v>
      </c>
      <c r="Z1419" s="234"/>
      <c r="AA1419" s="234"/>
      <c r="AB1419" s="234"/>
      <c r="AC1419" s="231">
        <v>-241.9</v>
      </c>
    </row>
    <row r="1420" spans="1:29" ht="15.75" thickBot="1" x14ac:dyDescent="0.3">
      <c r="A1420" s="220" t="str">
        <f t="shared" si="21"/>
        <v>241199</v>
      </c>
      <c r="B1420" s="239" t="s">
        <v>2414</v>
      </c>
      <c r="C1420" s="240" t="s">
        <v>2566</v>
      </c>
      <c r="D1420" s="87" t="s">
        <v>4</v>
      </c>
      <c r="E1420" s="237">
        <v>-13013.67</v>
      </c>
      <c r="F1420" s="237">
        <v>-2847.26</v>
      </c>
      <c r="G1420" s="237">
        <v>-4101.18</v>
      </c>
      <c r="H1420" s="237">
        <v>-5167.78</v>
      </c>
      <c r="I1420" s="237">
        <v>-5969.66</v>
      </c>
      <c r="J1420" s="237">
        <v>-6441.9</v>
      </c>
      <c r="K1420" s="237">
        <v>-7053.84</v>
      </c>
      <c r="L1420" s="237">
        <v>-7641.08</v>
      </c>
      <c r="M1420" s="237">
        <v>-8211.81</v>
      </c>
      <c r="N1420" s="237">
        <v>-9014.9</v>
      </c>
      <c r="O1420" s="237">
        <v>-10084.459999999999</v>
      </c>
      <c r="P1420" s="237">
        <v>-11488.08</v>
      </c>
      <c r="Q1420" s="238">
        <v>-13147.8</v>
      </c>
      <c r="R1420" s="238">
        <v>-2986.36</v>
      </c>
      <c r="S1420" s="238">
        <v>-4221.54</v>
      </c>
      <c r="T1420" s="238">
        <v>-5198.71</v>
      </c>
      <c r="U1420" s="238">
        <v>-5821.26</v>
      </c>
      <c r="V1420" s="238">
        <v>-6146.74</v>
      </c>
      <c r="W1420" s="238">
        <v>-6810.17</v>
      </c>
      <c r="X1420" s="238">
        <v>-7410.29</v>
      </c>
      <c r="Y1420" s="238">
        <v>-8056.51</v>
      </c>
      <c r="Z1420" s="238"/>
      <c r="AA1420" s="238"/>
      <c r="AB1420" s="238"/>
      <c r="AC1420" s="231">
        <v>-8056.51</v>
      </c>
    </row>
    <row r="1421" spans="1:29" ht="15.75" thickBot="1" x14ac:dyDescent="0.3">
      <c r="A1421" s="220" t="str">
        <f t="shared" si="21"/>
        <v>241200</v>
      </c>
      <c r="B1421" s="239" t="s">
        <v>2416</v>
      </c>
      <c r="C1421" s="240" t="s">
        <v>2567</v>
      </c>
      <c r="D1421" s="87" t="s">
        <v>4</v>
      </c>
      <c r="E1421" s="233">
        <v>-18278.13</v>
      </c>
      <c r="F1421" s="233">
        <v>-5335.83</v>
      </c>
      <c r="G1421" s="233">
        <v>-7593.57</v>
      </c>
      <c r="H1421" s="233">
        <v>-9233.69</v>
      </c>
      <c r="I1421" s="233">
        <v>-10313.379999999999</v>
      </c>
      <c r="J1421" s="233">
        <v>-11036.79</v>
      </c>
      <c r="K1421" s="233">
        <v>-11986.86</v>
      </c>
      <c r="L1421" s="233">
        <v>-12917.5</v>
      </c>
      <c r="M1421" s="233">
        <v>-13858.32</v>
      </c>
      <c r="N1421" s="233">
        <v>-15141.84</v>
      </c>
      <c r="O1421" s="233">
        <v>-16864.37</v>
      </c>
      <c r="P1421" s="233">
        <v>-19584.02</v>
      </c>
      <c r="Q1421" s="234">
        <v>-22456.81</v>
      </c>
      <c r="R1421" s="234">
        <v>-5237.01</v>
      </c>
      <c r="S1421" s="234">
        <v>-7398.73</v>
      </c>
      <c r="T1421" s="234">
        <v>-9156.77</v>
      </c>
      <c r="U1421" s="234">
        <v>-10530.04</v>
      </c>
      <c r="V1421" s="234">
        <v>-11374.63</v>
      </c>
      <c r="W1421" s="234">
        <v>-12445.87</v>
      </c>
      <c r="X1421" s="234">
        <v>-13483.76</v>
      </c>
      <c r="Y1421" s="234">
        <v>-14489.78</v>
      </c>
      <c r="Z1421" s="234"/>
      <c r="AA1421" s="234"/>
      <c r="AB1421" s="234"/>
      <c r="AC1421" s="231">
        <v>-14489.78</v>
      </c>
    </row>
    <row r="1422" spans="1:29" ht="15.75" thickBot="1" x14ac:dyDescent="0.3">
      <c r="A1422" s="220" t="str">
        <f t="shared" si="21"/>
        <v>241213</v>
      </c>
      <c r="B1422" s="239" t="s">
        <v>2418</v>
      </c>
      <c r="C1422" s="240" t="s">
        <v>2568</v>
      </c>
      <c r="D1422" s="87" t="s">
        <v>4</v>
      </c>
      <c r="E1422" s="237">
        <v>-3107.54</v>
      </c>
      <c r="F1422" s="237">
        <v>-903.22</v>
      </c>
      <c r="G1422" s="237">
        <v>-1246.67</v>
      </c>
      <c r="H1422" s="237">
        <v>-1490.03</v>
      </c>
      <c r="I1422" s="237">
        <v>-1647.43</v>
      </c>
      <c r="J1422" s="237">
        <v>-1671.22</v>
      </c>
      <c r="K1422" s="237">
        <v>-1773.73</v>
      </c>
      <c r="L1422" s="237">
        <v>-1860.41</v>
      </c>
      <c r="M1422" s="237">
        <v>-1969.77</v>
      </c>
      <c r="N1422" s="237">
        <v>-2242.81</v>
      </c>
      <c r="O1422" s="237">
        <v>-2649.33</v>
      </c>
      <c r="P1422" s="237">
        <v>-3238.88</v>
      </c>
      <c r="Q1422" s="238">
        <v>-3763.41</v>
      </c>
      <c r="R1422" s="238">
        <v>-1004.61</v>
      </c>
      <c r="S1422" s="238">
        <v>-1407.55</v>
      </c>
      <c r="T1422" s="238">
        <v>-1716.78</v>
      </c>
      <c r="U1422" s="238">
        <v>-1908.97</v>
      </c>
      <c r="V1422" s="238">
        <v>-1959.25</v>
      </c>
      <c r="W1422" s="238">
        <v>-2085.42</v>
      </c>
      <c r="X1422" s="238">
        <v>-2201.71</v>
      </c>
      <c r="Y1422" s="238">
        <v>-2328.5300000000002</v>
      </c>
      <c r="Z1422" s="238"/>
      <c r="AA1422" s="238"/>
      <c r="AB1422" s="238"/>
      <c r="AC1422" s="231">
        <v>-2328.5300000000002</v>
      </c>
    </row>
    <row r="1423" spans="1:29" ht="15.75" thickBot="1" x14ac:dyDescent="0.3">
      <c r="A1423" s="220" t="str">
        <f t="shared" ref="A1423:A1486" si="22">RIGHT(C1423,6)</f>
        <v>241214</v>
      </c>
      <c r="B1423" s="239" t="s">
        <v>2420</v>
      </c>
      <c r="C1423" s="240" t="s">
        <v>2569</v>
      </c>
      <c r="D1423" s="87" t="s">
        <v>4</v>
      </c>
      <c r="E1423" s="233">
        <v>-48658.89</v>
      </c>
      <c r="F1423" s="233">
        <v>-39233.69</v>
      </c>
      <c r="G1423" s="233">
        <v>-60467.79</v>
      </c>
      <c r="H1423" s="233">
        <v>-73795.75</v>
      </c>
      <c r="I1423" s="233">
        <v>-23275.56</v>
      </c>
      <c r="J1423" s="233">
        <v>-28492.77</v>
      </c>
      <c r="K1423" s="233">
        <v>-31002.65</v>
      </c>
      <c r="L1423" s="233">
        <v>-6917.31</v>
      </c>
      <c r="M1423" s="233">
        <v>-11232.12</v>
      </c>
      <c r="N1423" s="233">
        <v>-16814.36</v>
      </c>
      <c r="O1423" s="233">
        <v>-16062.45</v>
      </c>
      <c r="P1423" s="233">
        <v>-33624.74</v>
      </c>
      <c r="Q1423" s="234">
        <v>-53675.97</v>
      </c>
      <c r="R1423" s="234">
        <v>-39818.82</v>
      </c>
      <c r="S1423" s="234">
        <v>-56337.49</v>
      </c>
      <c r="T1423" s="241">
        <v>-70063.44</v>
      </c>
      <c r="U1423" s="241">
        <v>-23204.38</v>
      </c>
      <c r="V1423" s="241">
        <v>-29167.93</v>
      </c>
      <c r="W1423" s="234">
        <v>-31897.52</v>
      </c>
      <c r="X1423" s="234">
        <v>-7356.06</v>
      </c>
      <c r="Y1423" s="234">
        <v>-11901.85</v>
      </c>
      <c r="Z1423" s="234"/>
      <c r="AA1423" s="234"/>
      <c r="AB1423" s="234"/>
      <c r="AC1423" s="231">
        <v>-11901.85</v>
      </c>
    </row>
    <row r="1424" spans="1:29" ht="15.75" thickBot="1" x14ac:dyDescent="0.3">
      <c r="A1424" s="220" t="str">
        <f t="shared" si="22"/>
        <v>241218</v>
      </c>
      <c r="B1424" s="239" t="s">
        <v>2426</v>
      </c>
      <c r="C1424" s="240" t="s">
        <v>2570</v>
      </c>
      <c r="D1424" s="87" t="s">
        <v>4</v>
      </c>
      <c r="E1424" s="237">
        <v>-3397.6</v>
      </c>
      <c r="F1424" s="237">
        <v>-2607.42</v>
      </c>
      <c r="G1424" s="237">
        <v>-3912.91</v>
      </c>
      <c r="H1424" s="237">
        <v>-4893.49</v>
      </c>
      <c r="I1424" s="237">
        <v>-1765.25</v>
      </c>
      <c r="J1424" s="237">
        <v>-2171.02</v>
      </c>
      <c r="K1424" s="237">
        <v>-2314.4</v>
      </c>
      <c r="L1424" s="237">
        <v>-431.11</v>
      </c>
      <c r="M1424" s="237">
        <v>-715</v>
      </c>
      <c r="N1424" s="237">
        <v>-1133.55</v>
      </c>
      <c r="O1424" s="237">
        <v>-1203.21</v>
      </c>
      <c r="P1424" s="237">
        <v>-2453.21</v>
      </c>
      <c r="Q1424" s="238">
        <v>-3734.42</v>
      </c>
      <c r="R1424" s="238">
        <v>-2658.07</v>
      </c>
      <c r="S1424" s="238">
        <v>-3877.95</v>
      </c>
      <c r="T1424" s="238">
        <v>-4916.8500000000004</v>
      </c>
      <c r="U1424" s="238">
        <v>-1863.71</v>
      </c>
      <c r="V1424" s="238">
        <v>-2180.58</v>
      </c>
      <c r="W1424" s="238">
        <v>-2559.1999999999998</v>
      </c>
      <c r="X1424" s="238">
        <v>-719.53</v>
      </c>
      <c r="Y1424" s="238">
        <v>-1013.71</v>
      </c>
      <c r="Z1424" s="238"/>
      <c r="AA1424" s="238"/>
      <c r="AB1424" s="238"/>
      <c r="AC1424" s="231">
        <v>-1013.71</v>
      </c>
    </row>
    <row r="1425" spans="1:29" ht="15.75" thickBot="1" x14ac:dyDescent="0.3">
      <c r="A1425" s="220" t="str">
        <f t="shared" si="22"/>
        <v>241225</v>
      </c>
      <c r="B1425" s="239" t="s">
        <v>2428</v>
      </c>
      <c r="C1425" s="240" t="s">
        <v>2571</v>
      </c>
      <c r="D1425" s="87" t="s">
        <v>4</v>
      </c>
      <c r="E1425" s="237">
        <v>-17967.490000000002</v>
      </c>
      <c r="F1425" s="237">
        <v>-8405.81</v>
      </c>
      <c r="G1425" s="237">
        <v>-12373.5</v>
      </c>
      <c r="H1425" s="237">
        <v>-15789.88</v>
      </c>
      <c r="I1425" s="237">
        <v>-18324.439999999999</v>
      </c>
      <c r="J1425" s="237">
        <v>-19403.11</v>
      </c>
      <c r="K1425" s="237">
        <v>-21117.84</v>
      </c>
      <c r="L1425" s="237">
        <v>-3201.29</v>
      </c>
      <c r="M1425" s="237">
        <v>-4691.26</v>
      </c>
      <c r="N1425" s="237">
        <v>-6844.61</v>
      </c>
      <c r="O1425" s="237">
        <v>-9758.91</v>
      </c>
      <c r="P1425" s="237">
        <v>-13729.74</v>
      </c>
      <c r="Q1425" s="238">
        <v>-18671.87</v>
      </c>
      <c r="R1425" s="238">
        <v>-9103.4</v>
      </c>
      <c r="S1425" s="238">
        <v>-12986.79</v>
      </c>
      <c r="T1425" s="241">
        <v>-16643.11</v>
      </c>
      <c r="U1425" s="241">
        <v>-19069.57</v>
      </c>
      <c r="V1425" s="241">
        <v>-20752.11</v>
      </c>
      <c r="W1425" s="238">
        <v>-21765.97</v>
      </c>
      <c r="X1425" s="238">
        <v>-2601.0700000000002</v>
      </c>
      <c r="Y1425" s="238">
        <v>-4272.25</v>
      </c>
      <c r="Z1425" s="238"/>
      <c r="AA1425" s="238"/>
      <c r="AB1425" s="238"/>
      <c r="AC1425" s="231">
        <v>-4272.25</v>
      </c>
    </row>
    <row r="1426" spans="1:29" ht="15.75" thickBot="1" x14ac:dyDescent="0.3">
      <c r="A1426" s="220" t="str">
        <f t="shared" si="22"/>
        <v>241226</v>
      </c>
      <c r="B1426" s="239" t="s">
        <v>2430</v>
      </c>
      <c r="C1426" s="240" t="s">
        <v>2572</v>
      </c>
      <c r="D1426" s="87" t="s">
        <v>4</v>
      </c>
      <c r="E1426" s="233">
        <v>-19178.91</v>
      </c>
      <c r="F1426" s="233">
        <v>-4030.42</v>
      </c>
      <c r="G1426" s="233">
        <v>-6135.79</v>
      </c>
      <c r="H1426" s="233">
        <v>-7760.86</v>
      </c>
      <c r="I1426" s="233">
        <v>-9227.08</v>
      </c>
      <c r="J1426" s="233">
        <v>-9917.67</v>
      </c>
      <c r="K1426" s="233">
        <v>-10885.77</v>
      </c>
      <c r="L1426" s="233">
        <v>-11669.27</v>
      </c>
      <c r="M1426" s="233">
        <v>-12488.23</v>
      </c>
      <c r="N1426" s="233">
        <v>-13678.69</v>
      </c>
      <c r="O1426" s="233">
        <v>-15237.96</v>
      </c>
      <c r="P1426" s="233">
        <v>-17273.740000000002</v>
      </c>
      <c r="Q1426" s="234">
        <v>-19659.98</v>
      </c>
      <c r="R1426" s="234">
        <v>-4511.28</v>
      </c>
      <c r="S1426" s="234">
        <v>-6454.68</v>
      </c>
      <c r="T1426" s="238">
        <v>-8090.16</v>
      </c>
      <c r="U1426" s="238">
        <v>-9273.33</v>
      </c>
      <c r="V1426" s="238">
        <v>-9769.4599999999991</v>
      </c>
      <c r="W1426" s="234">
        <v>-10694.06</v>
      </c>
      <c r="X1426" s="234">
        <v>-11490.42</v>
      </c>
      <c r="Y1426" s="234">
        <v>-12313.98</v>
      </c>
      <c r="Z1426" s="234"/>
      <c r="AA1426" s="234"/>
      <c r="AB1426" s="234"/>
      <c r="AC1426" s="231">
        <v>-12313.98</v>
      </c>
    </row>
    <row r="1427" spans="1:29" ht="15.75" thickBot="1" x14ac:dyDescent="0.3">
      <c r="A1427" s="220" t="str">
        <f t="shared" si="22"/>
        <v>241229</v>
      </c>
      <c r="B1427" s="239" t="s">
        <v>2432</v>
      </c>
      <c r="C1427" s="240" t="s">
        <v>2573</v>
      </c>
      <c r="D1427" s="87" t="s">
        <v>4</v>
      </c>
      <c r="E1427" s="237">
        <v>-5514.31</v>
      </c>
      <c r="F1427" s="237">
        <v>-1213.57</v>
      </c>
      <c r="G1427" s="237">
        <v>-1787.84</v>
      </c>
      <c r="H1427" s="237">
        <v>-2336.7600000000002</v>
      </c>
      <c r="I1427" s="237">
        <v>-2772.98</v>
      </c>
      <c r="J1427" s="237">
        <v>-2938.5</v>
      </c>
      <c r="K1427" s="237">
        <v>-3286.48</v>
      </c>
      <c r="L1427" s="237">
        <v>-3587.22</v>
      </c>
      <c r="M1427" s="237">
        <v>-3916.53</v>
      </c>
      <c r="N1427" s="237">
        <v>-4295.6000000000004</v>
      </c>
      <c r="O1427" s="237">
        <v>-4723.3599999999997</v>
      </c>
      <c r="P1427" s="237">
        <v>-5335.2</v>
      </c>
      <c r="Q1427" s="238">
        <v>-5939.92</v>
      </c>
      <c r="R1427" s="238">
        <v>-1150.67</v>
      </c>
      <c r="S1427" s="238">
        <v>-1742.22</v>
      </c>
      <c r="T1427" s="234">
        <v>-2264.35</v>
      </c>
      <c r="U1427" s="234">
        <v>-2683.39</v>
      </c>
      <c r="V1427" s="234">
        <v>-2872.04</v>
      </c>
      <c r="W1427" s="238">
        <v>-3211.17</v>
      </c>
      <c r="X1427" s="238">
        <v>-3540.87</v>
      </c>
      <c r="Y1427" s="238">
        <v>-3930.18</v>
      </c>
      <c r="Z1427" s="238"/>
      <c r="AA1427" s="238"/>
      <c r="AB1427" s="238"/>
      <c r="AC1427" s="231">
        <v>-3930.18</v>
      </c>
    </row>
    <row r="1428" spans="1:29" ht="15.75" thickBot="1" x14ac:dyDescent="0.3">
      <c r="A1428" s="220" t="str">
        <f t="shared" si="22"/>
        <v>241230</v>
      </c>
      <c r="B1428" s="239" t="s">
        <v>2434</v>
      </c>
      <c r="C1428" s="240" t="s">
        <v>2574</v>
      </c>
      <c r="D1428" s="87" t="s">
        <v>4</v>
      </c>
      <c r="E1428" s="233">
        <v>-10322.75</v>
      </c>
      <c r="F1428" s="233">
        <v>-2373</v>
      </c>
      <c r="G1428" s="233">
        <v>-3464.21</v>
      </c>
      <c r="H1428" s="233">
        <v>-4303.57</v>
      </c>
      <c r="I1428" s="233">
        <v>-4838.46</v>
      </c>
      <c r="J1428" s="233">
        <v>-5054.5600000000004</v>
      </c>
      <c r="K1428" s="233">
        <v>-5448.93</v>
      </c>
      <c r="L1428" s="233">
        <v>-5779.68</v>
      </c>
      <c r="M1428" s="233">
        <v>-6104.27</v>
      </c>
      <c r="N1428" s="233">
        <v>-6631.37</v>
      </c>
      <c r="O1428" s="233">
        <v>-7423.37</v>
      </c>
      <c r="P1428" s="233">
        <v>-8667.5400000000009</v>
      </c>
      <c r="Q1428" s="234">
        <v>-9859.99</v>
      </c>
      <c r="R1428" s="234">
        <v>-2270.9899999999998</v>
      </c>
      <c r="S1428" s="234">
        <v>-3377.51</v>
      </c>
      <c r="T1428" s="238">
        <v>-4224.7</v>
      </c>
      <c r="U1428" s="238">
        <v>-4768.1899999999996</v>
      </c>
      <c r="V1428" s="238">
        <v>-4916.18</v>
      </c>
      <c r="W1428" s="234">
        <v>-5218.79</v>
      </c>
      <c r="X1428" s="234">
        <v>-5458.76</v>
      </c>
      <c r="Y1428" s="234">
        <v>-5741.18</v>
      </c>
      <c r="Z1428" s="234"/>
      <c r="AA1428" s="234"/>
      <c r="AB1428" s="234"/>
      <c r="AC1428" s="231">
        <v>-5741.18</v>
      </c>
    </row>
    <row r="1429" spans="1:29" ht="15.75" thickBot="1" x14ac:dyDescent="0.3">
      <c r="A1429" s="220" t="str">
        <f t="shared" si="22"/>
        <v>241232</v>
      </c>
      <c r="B1429" s="239" t="s">
        <v>2436</v>
      </c>
      <c r="C1429" s="240" t="s">
        <v>2575</v>
      </c>
      <c r="D1429" s="87" t="s">
        <v>4</v>
      </c>
      <c r="E1429" s="233">
        <v>0</v>
      </c>
      <c r="F1429" s="233">
        <v>0</v>
      </c>
      <c r="G1429" s="233">
        <v>0</v>
      </c>
      <c r="H1429" s="233">
        <v>0</v>
      </c>
      <c r="I1429" s="233">
        <v>0</v>
      </c>
      <c r="J1429" s="233">
        <v>0</v>
      </c>
      <c r="K1429" s="233">
        <v>0</v>
      </c>
      <c r="L1429" s="233">
        <v>0</v>
      </c>
      <c r="M1429" s="233">
        <v>0</v>
      </c>
      <c r="N1429" s="233">
        <v>0</v>
      </c>
      <c r="O1429" s="233">
        <v>0</v>
      </c>
      <c r="P1429" s="233">
        <v>0</v>
      </c>
      <c r="Q1429" s="234">
        <v>0</v>
      </c>
      <c r="R1429" s="234">
        <v>0</v>
      </c>
      <c r="S1429" s="234">
        <v>0</v>
      </c>
      <c r="T1429" s="234">
        <v>0</v>
      </c>
      <c r="U1429" s="234">
        <v>0</v>
      </c>
      <c r="V1429" s="234">
        <v>0</v>
      </c>
      <c r="W1429" s="234">
        <v>0</v>
      </c>
      <c r="X1429" s="234">
        <v>0</v>
      </c>
      <c r="Y1429" s="234">
        <v>0</v>
      </c>
      <c r="Z1429" s="234"/>
      <c r="AA1429" s="234"/>
      <c r="AB1429" s="234"/>
      <c r="AC1429" s="231">
        <v>0</v>
      </c>
    </row>
    <row r="1430" spans="1:29" ht="15.75" thickBot="1" x14ac:dyDescent="0.3">
      <c r="A1430" s="220" t="str">
        <f t="shared" si="22"/>
        <v>241316</v>
      </c>
      <c r="B1430" s="239" t="s">
        <v>2576</v>
      </c>
      <c r="C1430" s="240" t="s">
        <v>2577</v>
      </c>
      <c r="D1430" s="87" t="s">
        <v>4</v>
      </c>
      <c r="E1430" s="237">
        <v>-235885.57</v>
      </c>
      <c r="F1430" s="237">
        <v>-470811.98</v>
      </c>
      <c r="G1430" s="237">
        <v>-731220.72</v>
      </c>
      <c r="H1430" s="237">
        <v>-133554.75</v>
      </c>
      <c r="I1430" s="237">
        <v>-235702.01</v>
      </c>
      <c r="J1430" s="237">
        <v>-313629.19</v>
      </c>
      <c r="K1430" s="237">
        <v>-72770.48</v>
      </c>
      <c r="L1430" s="237">
        <v>-134022.89000000001</v>
      </c>
      <c r="M1430" s="237">
        <v>-200251.89</v>
      </c>
      <c r="N1430" s="237">
        <v>-103573.31</v>
      </c>
      <c r="O1430" s="237">
        <v>-266259.17</v>
      </c>
      <c r="P1430" s="237">
        <v>-504457.53</v>
      </c>
      <c r="Q1430" s="238">
        <v>-219524.79</v>
      </c>
      <c r="R1430" s="238">
        <v>-443108.63</v>
      </c>
      <c r="S1430" s="238">
        <v>-666470.12</v>
      </c>
      <c r="T1430" s="238">
        <v>-125327.82</v>
      </c>
      <c r="U1430" s="238">
        <v>-230454.75</v>
      </c>
      <c r="V1430" s="238">
        <v>-320193.28999999998</v>
      </c>
      <c r="W1430" s="238">
        <v>-32219</v>
      </c>
      <c r="X1430" s="238">
        <v>-99829.53</v>
      </c>
      <c r="Y1430" s="238">
        <v>-171780.63</v>
      </c>
      <c r="Z1430" s="238"/>
      <c r="AA1430" s="238"/>
      <c r="AB1430" s="238"/>
      <c r="AC1430" s="231">
        <v>-171780.63</v>
      </c>
    </row>
    <row r="1431" spans="1:29" ht="15.75" thickBot="1" x14ac:dyDescent="0.3">
      <c r="A1431" s="220" t="str">
        <f t="shared" si="22"/>
        <v>241317</v>
      </c>
      <c r="B1431" s="239" t="s">
        <v>3596</v>
      </c>
      <c r="C1431" s="240" t="s">
        <v>3597</v>
      </c>
      <c r="D1431" s="87"/>
      <c r="E1431" s="233"/>
      <c r="F1431" s="233"/>
      <c r="G1431" s="233"/>
      <c r="H1431" s="233"/>
      <c r="I1431" s="233"/>
      <c r="J1431" s="233"/>
      <c r="K1431" s="233"/>
      <c r="L1431" s="233"/>
      <c r="M1431" s="233"/>
      <c r="N1431" s="233"/>
      <c r="O1431" s="233"/>
      <c r="P1431" s="233"/>
      <c r="Q1431" s="234"/>
      <c r="R1431" s="234"/>
      <c r="S1431" s="234"/>
      <c r="T1431" s="234"/>
      <c r="U1431" s="234"/>
      <c r="V1431" s="234"/>
      <c r="W1431" s="234"/>
      <c r="X1431" s="234"/>
      <c r="Y1431" s="234"/>
      <c r="Z1431" s="234"/>
      <c r="AA1431" s="234"/>
      <c r="AB1431" s="234"/>
      <c r="AC1431" s="231"/>
    </row>
    <row r="1432" spans="1:29" ht="15.75" thickBot="1" x14ac:dyDescent="0.3">
      <c r="A1432" s="220" t="str">
        <f t="shared" si="22"/>
        <v>241326</v>
      </c>
      <c r="B1432" s="239" t="s">
        <v>2578</v>
      </c>
      <c r="C1432" s="240" t="s">
        <v>2579</v>
      </c>
      <c r="D1432" s="87" t="s">
        <v>4</v>
      </c>
      <c r="E1432" s="237">
        <v>-15240.79</v>
      </c>
      <c r="F1432" s="237">
        <v>-38317.230000000003</v>
      </c>
      <c r="G1432" s="237">
        <v>-59852.97</v>
      </c>
      <c r="H1432" s="237">
        <v>-11603</v>
      </c>
      <c r="I1432" s="237">
        <v>-18715.060000000001</v>
      </c>
      <c r="J1432" s="237">
        <v>-24947.09</v>
      </c>
      <c r="K1432" s="237">
        <v>-5254.94</v>
      </c>
      <c r="L1432" s="237">
        <v>-10003.94</v>
      </c>
      <c r="M1432" s="237">
        <v>-14959.18</v>
      </c>
      <c r="N1432" s="237">
        <v>-8952.41</v>
      </c>
      <c r="O1432" s="237">
        <v>-23931.119999999999</v>
      </c>
      <c r="P1432" s="237">
        <v>-46205.72</v>
      </c>
      <c r="Q1432" s="238">
        <v>-72204.52</v>
      </c>
      <c r="R1432" s="238">
        <v>-92112.11</v>
      </c>
      <c r="S1432" s="238">
        <v>-111563.85</v>
      </c>
      <c r="T1432" s="238">
        <v>-60781.81</v>
      </c>
      <c r="U1432" s="238">
        <v>-69395.7</v>
      </c>
      <c r="V1432" s="238">
        <v>-77210.149999999994</v>
      </c>
      <c r="W1432" s="238">
        <v>-52603.13</v>
      </c>
      <c r="X1432" s="238">
        <v>-57855.07</v>
      </c>
      <c r="Y1432" s="238">
        <v>-63318.62</v>
      </c>
      <c r="Z1432" s="238"/>
      <c r="AA1432" s="238"/>
      <c r="AB1432" s="238"/>
      <c r="AC1432" s="231">
        <v>-63318.62</v>
      </c>
    </row>
    <row r="1433" spans="1:29" ht="15.75" thickBot="1" x14ac:dyDescent="0.3">
      <c r="A1433" s="220" t="str">
        <f t="shared" si="22"/>
        <v>241327</v>
      </c>
      <c r="B1433" s="239" t="s">
        <v>2580</v>
      </c>
      <c r="C1433" s="240" t="s">
        <v>2581</v>
      </c>
      <c r="D1433" s="87" t="s">
        <v>4</v>
      </c>
      <c r="E1433" s="233">
        <v>-25438.78</v>
      </c>
      <c r="F1433" s="233">
        <v>-50214.18</v>
      </c>
      <c r="G1433" s="233">
        <v>-77139.179999999993</v>
      </c>
      <c r="H1433" s="233">
        <v>-12406.99</v>
      </c>
      <c r="I1433" s="233">
        <v>-20269.64</v>
      </c>
      <c r="J1433" s="233">
        <v>-27075.35</v>
      </c>
      <c r="K1433" s="233">
        <v>-5957.49</v>
      </c>
      <c r="L1433" s="233">
        <v>-10869.32</v>
      </c>
      <c r="M1433" s="233">
        <v>-16150.01</v>
      </c>
      <c r="N1433" s="233">
        <v>-9936.2999999999993</v>
      </c>
      <c r="O1433" s="233">
        <v>-26501.62</v>
      </c>
      <c r="P1433" s="233">
        <v>-52480.7</v>
      </c>
      <c r="Q1433" s="234">
        <v>-29713.02</v>
      </c>
      <c r="R1433" s="234">
        <v>-52245.29</v>
      </c>
      <c r="S1433" s="234">
        <v>-74525.41</v>
      </c>
      <c r="T1433" s="234">
        <v>-16535.919999999998</v>
      </c>
      <c r="U1433" s="234">
        <v>-26151.78</v>
      </c>
      <c r="V1433" s="234">
        <v>-35172.76</v>
      </c>
      <c r="W1433" s="234">
        <v>-6656.25</v>
      </c>
      <c r="X1433" s="234">
        <v>-12475.56</v>
      </c>
      <c r="Y1433" s="234">
        <v>-18600.3</v>
      </c>
      <c r="Z1433" s="234"/>
      <c r="AA1433" s="234"/>
      <c r="AB1433" s="234"/>
      <c r="AC1433" s="231">
        <v>-18600.3</v>
      </c>
    </row>
    <row r="1434" spans="1:29" ht="15.75" thickBot="1" x14ac:dyDescent="0.3">
      <c r="A1434" s="220" t="str">
        <f t="shared" si="22"/>
        <v>241343</v>
      </c>
      <c r="B1434" s="239" t="s">
        <v>2582</v>
      </c>
      <c r="C1434" s="240" t="s">
        <v>2583</v>
      </c>
      <c r="D1434" s="87" t="s">
        <v>4</v>
      </c>
      <c r="E1434" s="237">
        <v>-1884.29</v>
      </c>
      <c r="F1434" s="237">
        <v>-3810.84</v>
      </c>
      <c r="G1434" s="237">
        <v>-5696.83</v>
      </c>
      <c r="H1434" s="237">
        <v>-854.35</v>
      </c>
      <c r="I1434" s="237">
        <v>-1398.62</v>
      </c>
      <c r="J1434" s="237">
        <v>-1847.87</v>
      </c>
      <c r="K1434" s="237">
        <v>-473.4</v>
      </c>
      <c r="L1434" s="237">
        <v>-893.54</v>
      </c>
      <c r="M1434" s="237">
        <v>-1386.88</v>
      </c>
      <c r="N1434" s="237">
        <v>-999.22</v>
      </c>
      <c r="O1434" s="237">
        <v>-2493.39</v>
      </c>
      <c r="P1434" s="237">
        <v>-4724.78</v>
      </c>
      <c r="Q1434" s="238">
        <v>-2190.36</v>
      </c>
      <c r="R1434" s="238">
        <v>-3994.05</v>
      </c>
      <c r="S1434" s="238">
        <v>-5475.8</v>
      </c>
      <c r="T1434" s="238">
        <v>-1028.52</v>
      </c>
      <c r="U1434" s="238">
        <v>-1695.88</v>
      </c>
      <c r="V1434" s="238">
        <v>-2220.7800000000002</v>
      </c>
      <c r="W1434" s="238">
        <v>-451.7</v>
      </c>
      <c r="X1434" s="238">
        <v>-893.6</v>
      </c>
      <c r="Y1434" s="238">
        <v>-1384.53</v>
      </c>
      <c r="Z1434" s="238"/>
      <c r="AA1434" s="238"/>
      <c r="AB1434" s="238"/>
      <c r="AC1434" s="231">
        <v>-1384.53</v>
      </c>
    </row>
    <row r="1435" spans="1:29" ht="15.75" thickBot="1" x14ac:dyDescent="0.3">
      <c r="A1435" s="220" t="str">
        <f t="shared" si="22"/>
        <v>241344</v>
      </c>
      <c r="B1435" s="239" t="s">
        <v>2584</v>
      </c>
      <c r="C1435" s="240" t="s">
        <v>2585</v>
      </c>
      <c r="D1435" s="87" t="s">
        <v>4</v>
      </c>
      <c r="E1435" s="233">
        <v>-37560.400000000001</v>
      </c>
      <c r="F1435" s="233">
        <v>-10350.799999999999</v>
      </c>
      <c r="G1435" s="233">
        <v>-15278.01</v>
      </c>
      <c r="H1435" s="233">
        <v>-17601.150000000001</v>
      </c>
      <c r="I1435" s="233">
        <v>-19569</v>
      </c>
      <c r="J1435" s="233">
        <v>-20909.14</v>
      </c>
      <c r="K1435" s="233">
        <v>-22168.46</v>
      </c>
      <c r="L1435" s="233">
        <v>-23236.33</v>
      </c>
      <c r="M1435" s="233">
        <v>-24451.279999999999</v>
      </c>
      <c r="N1435" s="233">
        <v>-26796.53</v>
      </c>
      <c r="O1435" s="233">
        <v>-30536.19</v>
      </c>
      <c r="P1435" s="233">
        <v>-36199.040000000001</v>
      </c>
      <c r="Q1435" s="234">
        <v>-41871.82</v>
      </c>
      <c r="R1435" s="234">
        <v>-10357.280000000001</v>
      </c>
      <c r="S1435" s="234">
        <v>-14256.46</v>
      </c>
      <c r="T1435" s="234">
        <v>-17205.509999999998</v>
      </c>
      <c r="U1435" s="234">
        <v>-19198.509999999998</v>
      </c>
      <c r="V1435" s="234">
        <v>-20962.3</v>
      </c>
      <c r="W1435" s="234">
        <v>-22347.95</v>
      </c>
      <c r="X1435" s="234">
        <v>-23597.89</v>
      </c>
      <c r="Y1435" s="234">
        <v>-25015.37</v>
      </c>
      <c r="Z1435" s="234"/>
      <c r="AA1435" s="234"/>
      <c r="AB1435" s="234"/>
      <c r="AC1435" s="231">
        <v>-25015.37</v>
      </c>
    </row>
    <row r="1436" spans="1:29" ht="15.75" thickBot="1" x14ac:dyDescent="0.3">
      <c r="A1436" s="220" t="str">
        <f t="shared" si="22"/>
        <v>241350</v>
      </c>
      <c r="B1436" s="239" t="s">
        <v>2586</v>
      </c>
      <c r="C1436" s="240" t="s">
        <v>2587</v>
      </c>
      <c r="D1436" s="87" t="s">
        <v>4</v>
      </c>
      <c r="E1436" s="237">
        <v>-199014.84</v>
      </c>
      <c r="F1436" s="237">
        <v>-52630.55</v>
      </c>
      <c r="G1436" s="237">
        <v>-72800.69</v>
      </c>
      <c r="H1436" s="237">
        <v>-85681.98</v>
      </c>
      <c r="I1436" s="237">
        <v>-95122.880000000005</v>
      </c>
      <c r="J1436" s="237">
        <v>-102107.74</v>
      </c>
      <c r="K1436" s="237">
        <v>-108916.94</v>
      </c>
      <c r="L1436" s="237">
        <v>-114933.21</v>
      </c>
      <c r="M1436" s="237">
        <v>-121688.95</v>
      </c>
      <c r="N1436" s="237">
        <v>-135223.49</v>
      </c>
      <c r="O1436" s="237">
        <v>-157858.78</v>
      </c>
      <c r="P1436" s="237">
        <v>-188554.09</v>
      </c>
      <c r="Q1436" s="238">
        <v>-214100.85</v>
      </c>
      <c r="R1436" s="238">
        <v>-50816.87</v>
      </c>
      <c r="S1436" s="238">
        <v>-72892.73</v>
      </c>
      <c r="T1436" s="238">
        <v>-89232.86</v>
      </c>
      <c r="U1436" s="238">
        <v>-99620.09</v>
      </c>
      <c r="V1436" s="238">
        <v>-107955.12</v>
      </c>
      <c r="W1436" s="238">
        <v>-115874.1</v>
      </c>
      <c r="X1436" s="238">
        <v>-122893.89</v>
      </c>
      <c r="Y1436" s="238">
        <v>-130542.39999999999</v>
      </c>
      <c r="Z1436" s="238"/>
      <c r="AA1436" s="238"/>
      <c r="AB1436" s="238"/>
      <c r="AC1436" s="231">
        <v>-130542.39999999999</v>
      </c>
    </row>
    <row r="1437" spans="1:29" ht="15.75" thickBot="1" x14ac:dyDescent="0.3">
      <c r="A1437" s="220" t="str">
        <f t="shared" si="22"/>
        <v>241351</v>
      </c>
      <c r="B1437" s="239" t="s">
        <v>2588</v>
      </c>
      <c r="C1437" s="240" t="s">
        <v>2589</v>
      </c>
      <c r="D1437" s="87" t="s">
        <v>4</v>
      </c>
      <c r="E1437" s="233">
        <v>-15736.32</v>
      </c>
      <c r="F1437" s="233">
        <v>-31399.42</v>
      </c>
      <c r="G1437" s="233">
        <v>-49879.5</v>
      </c>
      <c r="H1437" s="233">
        <v>-12479.83</v>
      </c>
      <c r="I1437" s="233">
        <v>-20731.71</v>
      </c>
      <c r="J1437" s="233">
        <v>-25975.360000000001</v>
      </c>
      <c r="K1437" s="233">
        <v>-4392.3100000000004</v>
      </c>
      <c r="L1437" s="233">
        <v>-9378.5400000000009</v>
      </c>
      <c r="M1437" s="233">
        <v>-12545.82</v>
      </c>
      <c r="N1437" s="233">
        <v>-4632.03</v>
      </c>
      <c r="O1437" s="233">
        <v>-14163.4</v>
      </c>
      <c r="P1437" s="233">
        <v>-28097.01</v>
      </c>
      <c r="Q1437" s="234">
        <v>-21146.38</v>
      </c>
      <c r="R1437" s="234">
        <v>-38719.620000000003</v>
      </c>
      <c r="S1437" s="234">
        <v>-56865.96</v>
      </c>
      <c r="T1437" s="234">
        <v>-15121.14</v>
      </c>
      <c r="U1437" s="234">
        <v>-25261.68</v>
      </c>
      <c r="V1437" s="234">
        <v>-32207.759999999998</v>
      </c>
      <c r="W1437" s="234">
        <v>-6303.18</v>
      </c>
      <c r="X1437" s="234">
        <v>-11781.89</v>
      </c>
      <c r="Y1437" s="234">
        <v>-17020.77</v>
      </c>
      <c r="Z1437" s="234"/>
      <c r="AA1437" s="234"/>
      <c r="AB1437" s="234"/>
      <c r="AC1437" s="231">
        <v>-17020.77</v>
      </c>
    </row>
    <row r="1438" spans="1:29" ht="15.75" thickBot="1" x14ac:dyDescent="0.3">
      <c r="A1438" s="220" t="str">
        <f t="shared" si="22"/>
        <v>241364</v>
      </c>
      <c r="B1438" s="239" t="s">
        <v>2590</v>
      </c>
      <c r="C1438" s="240" t="s">
        <v>2591</v>
      </c>
      <c r="D1438" s="87" t="s">
        <v>4</v>
      </c>
      <c r="E1438" s="237">
        <v>-8591.4699999999993</v>
      </c>
      <c r="F1438" s="237">
        <v>-2253.17</v>
      </c>
      <c r="G1438" s="237">
        <v>-3349.69</v>
      </c>
      <c r="H1438" s="237">
        <v>-3924.62</v>
      </c>
      <c r="I1438" s="237">
        <v>-4283.6099999999997</v>
      </c>
      <c r="J1438" s="237">
        <v>-4567.6099999999997</v>
      </c>
      <c r="K1438" s="237">
        <v>-4844.71</v>
      </c>
      <c r="L1438" s="237">
        <v>-5080.5</v>
      </c>
      <c r="M1438" s="237">
        <v>-5342.86</v>
      </c>
      <c r="N1438" s="237">
        <v>-5870.52</v>
      </c>
      <c r="O1438" s="237">
        <v>-6704.46</v>
      </c>
      <c r="P1438" s="237">
        <v>-7989.1</v>
      </c>
      <c r="Q1438" s="238">
        <v>-9298.69</v>
      </c>
      <c r="R1438" s="238">
        <v>-2395.9</v>
      </c>
      <c r="S1438" s="238">
        <v>-3339.96</v>
      </c>
      <c r="T1438" s="238">
        <v>-4050.21</v>
      </c>
      <c r="U1438" s="238">
        <v>-4530.21</v>
      </c>
      <c r="V1438" s="238">
        <v>-4960.16</v>
      </c>
      <c r="W1438" s="238">
        <v>-5284.8</v>
      </c>
      <c r="X1438" s="238">
        <v>-5556.29</v>
      </c>
      <c r="Y1438" s="238">
        <v>-5848.22</v>
      </c>
      <c r="Z1438" s="238"/>
      <c r="AA1438" s="238"/>
      <c r="AB1438" s="238"/>
      <c r="AC1438" s="231">
        <v>-5848.22</v>
      </c>
    </row>
    <row r="1439" spans="1:29" ht="15.75" thickBot="1" x14ac:dyDescent="0.3">
      <c r="A1439" s="220" t="str">
        <f t="shared" si="22"/>
        <v>241370</v>
      </c>
      <c r="B1439" s="239" t="s">
        <v>3598</v>
      </c>
      <c r="C1439" s="240" t="s">
        <v>3599</v>
      </c>
      <c r="D1439" s="87"/>
      <c r="E1439" s="233"/>
      <c r="F1439" s="233"/>
      <c r="G1439" s="233"/>
      <c r="H1439" s="233"/>
      <c r="I1439" s="233"/>
      <c r="J1439" s="233"/>
      <c r="K1439" s="233"/>
      <c r="L1439" s="233"/>
      <c r="M1439" s="233"/>
      <c r="N1439" s="233"/>
      <c r="O1439" s="233"/>
      <c r="P1439" s="233"/>
      <c r="Q1439" s="234"/>
      <c r="R1439" s="234"/>
      <c r="S1439" s="234"/>
      <c r="T1439" s="234"/>
      <c r="U1439" s="234"/>
      <c r="V1439" s="234"/>
      <c r="W1439" s="234"/>
      <c r="X1439" s="234"/>
      <c r="Y1439" s="234"/>
      <c r="Z1439" s="234"/>
      <c r="AA1439" s="234"/>
      <c r="AB1439" s="234"/>
      <c r="AC1439" s="231"/>
    </row>
    <row r="1440" spans="1:29" ht="15.75" thickBot="1" x14ac:dyDescent="0.3">
      <c r="A1440" s="220" t="str">
        <f t="shared" si="22"/>
        <v>241419</v>
      </c>
      <c r="B1440" s="239" t="s">
        <v>2592</v>
      </c>
      <c r="C1440" s="240" t="s">
        <v>2593</v>
      </c>
      <c r="D1440" s="87" t="s">
        <v>4</v>
      </c>
      <c r="E1440" s="237">
        <v>-5691.03</v>
      </c>
      <c r="F1440" s="237">
        <v>-11042.14</v>
      </c>
      <c r="G1440" s="237">
        <v>-17239.09</v>
      </c>
      <c r="H1440" s="237">
        <v>-4343.4799999999996</v>
      </c>
      <c r="I1440" s="237">
        <v>-7087.8</v>
      </c>
      <c r="J1440" s="237">
        <v>-8962.5400000000009</v>
      </c>
      <c r="K1440" s="237">
        <v>-1515.02</v>
      </c>
      <c r="L1440" s="237">
        <v>-3026.52</v>
      </c>
      <c r="M1440" s="237">
        <v>-4293.34</v>
      </c>
      <c r="N1440" s="237">
        <v>-1722.29</v>
      </c>
      <c r="O1440" s="237">
        <v>-4905.91</v>
      </c>
      <c r="P1440" s="237">
        <v>-9434</v>
      </c>
      <c r="Q1440" s="238">
        <v>-7064.26</v>
      </c>
      <c r="R1440" s="238">
        <v>-12934.87</v>
      </c>
      <c r="S1440" s="238">
        <v>-18434.7</v>
      </c>
      <c r="T1440" s="238">
        <v>-5174.99</v>
      </c>
      <c r="U1440" s="238">
        <v>-8414.17</v>
      </c>
      <c r="V1440" s="238">
        <v>-10628.18</v>
      </c>
      <c r="W1440" s="238">
        <v>-1877.04</v>
      </c>
      <c r="X1440" s="238">
        <v>-3474.19</v>
      </c>
      <c r="Y1440" s="238">
        <v>-4905.54</v>
      </c>
      <c r="Z1440" s="238"/>
      <c r="AA1440" s="238"/>
      <c r="AB1440" s="238"/>
      <c r="AC1440" s="231">
        <v>-4905.54</v>
      </c>
    </row>
    <row r="1441" spans="1:29" ht="15.75" thickBot="1" x14ac:dyDescent="0.3">
      <c r="A1441" s="220" t="str">
        <f t="shared" si="22"/>
        <v>500180</v>
      </c>
      <c r="B1441" s="239" t="s">
        <v>2594</v>
      </c>
      <c r="C1441" s="240">
        <v>500180</v>
      </c>
      <c r="D1441" s="87"/>
      <c r="E1441" s="233">
        <v>0</v>
      </c>
      <c r="F1441" s="233">
        <v>0</v>
      </c>
      <c r="G1441" s="233">
        <v>0</v>
      </c>
      <c r="H1441" s="233">
        <v>0</v>
      </c>
      <c r="I1441" s="233">
        <v>0</v>
      </c>
      <c r="J1441" s="233">
        <v>0</v>
      </c>
      <c r="K1441" s="233">
        <v>0</v>
      </c>
      <c r="L1441" s="233">
        <v>0</v>
      </c>
      <c r="M1441" s="233">
        <v>0</v>
      </c>
      <c r="N1441" s="233">
        <v>0</v>
      </c>
      <c r="O1441" s="233">
        <v>0</v>
      </c>
      <c r="P1441" s="233">
        <v>0</v>
      </c>
      <c r="Q1441" s="234">
        <v>0</v>
      </c>
      <c r="R1441" s="234">
        <v>0</v>
      </c>
      <c r="S1441" s="234">
        <v>0</v>
      </c>
      <c r="T1441" s="241">
        <v>0</v>
      </c>
      <c r="U1441" s="241">
        <v>0</v>
      </c>
      <c r="V1441" s="241">
        <v>0</v>
      </c>
      <c r="W1441" s="234">
        <v>0</v>
      </c>
      <c r="X1441" s="234">
        <v>0</v>
      </c>
      <c r="Y1441" s="234">
        <v>0</v>
      </c>
      <c r="Z1441" s="234"/>
      <c r="AA1441" s="234"/>
      <c r="AB1441" s="234"/>
      <c r="AC1441" s="231">
        <v>0</v>
      </c>
    </row>
    <row r="1442" spans="1:29" ht="15.75" thickBot="1" x14ac:dyDescent="0.3">
      <c r="A1442" s="220" t="str">
        <f t="shared" si="22"/>
        <v>243024</v>
      </c>
      <c r="B1442" s="239" t="s">
        <v>3600</v>
      </c>
      <c r="C1442" s="240" t="s">
        <v>3601</v>
      </c>
      <c r="D1442" s="87"/>
      <c r="E1442" s="237"/>
      <c r="F1442" s="237"/>
      <c r="G1442" s="237"/>
      <c r="H1442" s="237"/>
      <c r="I1442" s="237"/>
      <c r="J1442" s="237"/>
      <c r="K1442" s="237"/>
      <c r="L1442" s="237"/>
      <c r="M1442" s="237"/>
      <c r="N1442" s="237"/>
      <c r="O1442" s="237"/>
      <c r="P1442" s="237"/>
      <c r="Q1442" s="238"/>
      <c r="R1442" s="238"/>
      <c r="S1442" s="238"/>
      <c r="T1442" s="238"/>
      <c r="U1442" s="238"/>
      <c r="V1442" s="238"/>
      <c r="W1442" s="238"/>
      <c r="X1442" s="238"/>
      <c r="Y1442" s="238"/>
      <c r="Z1442" s="238"/>
      <c r="AA1442" s="238"/>
      <c r="AB1442" s="238"/>
      <c r="AC1442" s="231"/>
    </row>
    <row r="1443" spans="1:29" ht="15.75" thickBot="1" x14ac:dyDescent="0.3">
      <c r="A1443" s="220" t="str">
        <f t="shared" si="22"/>
        <v>243025</v>
      </c>
      <c r="B1443" s="239" t="s">
        <v>3600</v>
      </c>
      <c r="C1443" s="240" t="s">
        <v>3602</v>
      </c>
      <c r="D1443" s="87"/>
      <c r="E1443" s="237"/>
      <c r="F1443" s="237"/>
      <c r="G1443" s="237"/>
      <c r="H1443" s="237"/>
      <c r="I1443" s="237"/>
      <c r="J1443" s="237"/>
      <c r="K1443" s="237"/>
      <c r="L1443" s="237"/>
      <c r="M1443" s="237"/>
      <c r="N1443" s="237"/>
      <c r="O1443" s="237"/>
      <c r="P1443" s="237"/>
      <c r="Q1443" s="238"/>
      <c r="R1443" s="238"/>
      <c r="S1443" s="238"/>
      <c r="T1443" s="241"/>
      <c r="U1443" s="241"/>
      <c r="V1443" s="241"/>
      <c r="W1443" s="238"/>
      <c r="X1443" s="238"/>
      <c r="Y1443" s="238"/>
      <c r="Z1443" s="238"/>
      <c r="AA1443" s="238"/>
      <c r="AB1443" s="238"/>
      <c r="AC1443" s="231"/>
    </row>
    <row r="1444" spans="1:29" ht="15.75" thickBot="1" x14ac:dyDescent="0.3">
      <c r="A1444" s="220" t="str">
        <f t="shared" si="22"/>
        <v>243026</v>
      </c>
      <c r="B1444" s="239" t="s">
        <v>3600</v>
      </c>
      <c r="C1444" s="240" t="s">
        <v>3603</v>
      </c>
      <c r="D1444" s="87"/>
      <c r="E1444" s="233"/>
      <c r="F1444" s="233"/>
      <c r="G1444" s="233"/>
      <c r="H1444" s="233"/>
      <c r="I1444" s="233"/>
      <c r="J1444" s="233"/>
      <c r="K1444" s="233"/>
      <c r="L1444" s="233"/>
      <c r="M1444" s="233"/>
      <c r="N1444" s="233"/>
      <c r="O1444" s="233"/>
      <c r="P1444" s="233"/>
      <c r="Q1444" s="234"/>
      <c r="R1444" s="234"/>
      <c r="S1444" s="234"/>
      <c r="T1444" s="238"/>
      <c r="U1444" s="238"/>
      <c r="V1444" s="238"/>
      <c r="W1444" s="234"/>
      <c r="X1444" s="234"/>
      <c r="Y1444" s="234"/>
      <c r="Z1444" s="234"/>
      <c r="AA1444" s="234"/>
      <c r="AB1444" s="234"/>
      <c r="AC1444" s="231"/>
    </row>
    <row r="1445" spans="1:29" ht="15.75" thickBot="1" x14ac:dyDescent="0.3">
      <c r="A1445" s="220" t="str">
        <f t="shared" si="22"/>
        <v>243027</v>
      </c>
      <c r="B1445" s="239" t="s">
        <v>3600</v>
      </c>
      <c r="C1445" s="240" t="s">
        <v>3604</v>
      </c>
      <c r="D1445" s="87"/>
      <c r="E1445" s="237"/>
      <c r="F1445" s="237"/>
      <c r="G1445" s="237"/>
      <c r="H1445" s="237"/>
      <c r="I1445" s="237"/>
      <c r="J1445" s="237"/>
      <c r="K1445" s="237"/>
      <c r="L1445" s="237"/>
      <c r="M1445" s="237"/>
      <c r="N1445" s="237"/>
      <c r="O1445" s="237"/>
      <c r="P1445" s="237"/>
      <c r="Q1445" s="238"/>
      <c r="R1445" s="238"/>
      <c r="S1445" s="238"/>
      <c r="T1445" s="234"/>
      <c r="U1445" s="234"/>
      <c r="V1445" s="234"/>
      <c r="W1445" s="238"/>
      <c r="X1445" s="238"/>
      <c r="Y1445" s="238"/>
      <c r="Z1445" s="238"/>
      <c r="AA1445" s="238"/>
      <c r="AB1445" s="238"/>
      <c r="AC1445" s="231"/>
    </row>
    <row r="1446" spans="1:29" ht="15.75" thickBot="1" x14ac:dyDescent="0.3">
      <c r="A1446" s="220" t="str">
        <f t="shared" si="22"/>
        <v>243028</v>
      </c>
      <c r="B1446" s="239" t="s">
        <v>3600</v>
      </c>
      <c r="C1446" s="240" t="s">
        <v>3605</v>
      </c>
      <c r="D1446" s="87"/>
      <c r="E1446" s="233"/>
      <c r="F1446" s="233"/>
      <c r="G1446" s="233"/>
      <c r="H1446" s="233"/>
      <c r="I1446" s="233"/>
      <c r="J1446" s="233"/>
      <c r="K1446" s="233"/>
      <c r="L1446" s="233"/>
      <c r="M1446" s="233"/>
      <c r="N1446" s="233"/>
      <c r="O1446" s="233"/>
      <c r="P1446" s="233"/>
      <c r="Q1446" s="234"/>
      <c r="R1446" s="234"/>
      <c r="S1446" s="234"/>
      <c r="T1446" s="238"/>
      <c r="U1446" s="238"/>
      <c r="V1446" s="238"/>
      <c r="W1446" s="234"/>
      <c r="X1446" s="234"/>
      <c r="Y1446" s="234"/>
      <c r="Z1446" s="234"/>
      <c r="AA1446" s="234"/>
      <c r="AB1446" s="234"/>
      <c r="AC1446" s="231"/>
    </row>
    <row r="1447" spans="1:29" ht="15.75" thickBot="1" x14ac:dyDescent="0.3">
      <c r="A1447" s="220" t="str">
        <f t="shared" si="22"/>
        <v>243029</v>
      </c>
      <c r="B1447" s="239" t="s">
        <v>3600</v>
      </c>
      <c r="C1447" s="240" t="s">
        <v>3606</v>
      </c>
      <c r="D1447" s="87"/>
      <c r="E1447" s="233"/>
      <c r="F1447" s="233"/>
      <c r="G1447" s="233"/>
      <c r="H1447" s="233"/>
      <c r="I1447" s="233"/>
      <c r="J1447" s="233"/>
      <c r="K1447" s="233"/>
      <c r="L1447" s="233"/>
      <c r="M1447" s="233"/>
      <c r="N1447" s="233"/>
      <c r="O1447" s="233"/>
      <c r="P1447" s="233"/>
      <c r="Q1447" s="234"/>
      <c r="R1447" s="234"/>
      <c r="S1447" s="234"/>
      <c r="T1447" s="234"/>
      <c r="U1447" s="234"/>
      <c r="V1447" s="234"/>
      <c r="W1447" s="234"/>
      <c r="X1447" s="234"/>
      <c r="Y1447" s="234"/>
      <c r="Z1447" s="234"/>
      <c r="AA1447" s="234"/>
      <c r="AB1447" s="234"/>
      <c r="AC1447" s="231"/>
    </row>
    <row r="1448" spans="1:29" ht="15.75" thickBot="1" x14ac:dyDescent="0.3">
      <c r="A1448" s="220" t="str">
        <f t="shared" si="22"/>
        <v>243032</v>
      </c>
      <c r="B1448" s="239" t="s">
        <v>3600</v>
      </c>
      <c r="C1448" s="240" t="s">
        <v>3607</v>
      </c>
      <c r="D1448" s="87"/>
      <c r="E1448" s="237"/>
      <c r="F1448" s="237"/>
      <c r="G1448" s="237"/>
      <c r="H1448" s="237"/>
      <c r="I1448" s="237"/>
      <c r="J1448" s="237"/>
      <c r="K1448" s="237"/>
      <c r="L1448" s="237"/>
      <c r="M1448" s="237"/>
      <c r="N1448" s="237"/>
      <c r="O1448" s="237"/>
      <c r="P1448" s="237"/>
      <c r="Q1448" s="238"/>
      <c r="R1448" s="238"/>
      <c r="S1448" s="238"/>
      <c r="T1448" s="238"/>
      <c r="U1448" s="238"/>
      <c r="V1448" s="238"/>
      <c r="W1448" s="238"/>
      <c r="X1448" s="238"/>
      <c r="Y1448" s="238"/>
      <c r="Z1448" s="238"/>
      <c r="AA1448" s="238"/>
      <c r="AB1448" s="238"/>
      <c r="AC1448" s="231"/>
    </row>
    <row r="1449" spans="1:29" ht="15.75" thickBot="1" x14ac:dyDescent="0.3">
      <c r="A1449" s="220" t="str">
        <f t="shared" si="22"/>
        <v>243033</v>
      </c>
      <c r="B1449" s="239" t="s">
        <v>3600</v>
      </c>
      <c r="C1449" s="240" t="s">
        <v>3608</v>
      </c>
      <c r="D1449" s="87"/>
      <c r="E1449" s="233"/>
      <c r="F1449" s="233"/>
      <c r="G1449" s="233"/>
      <c r="H1449" s="233"/>
      <c r="I1449" s="233"/>
      <c r="J1449" s="233"/>
      <c r="K1449" s="233"/>
      <c r="L1449" s="233"/>
      <c r="M1449" s="233"/>
      <c r="N1449" s="233"/>
      <c r="O1449" s="233"/>
      <c r="P1449" s="233"/>
      <c r="Q1449" s="234"/>
      <c r="R1449" s="234"/>
      <c r="S1449" s="234"/>
      <c r="T1449" s="234"/>
      <c r="U1449" s="234"/>
      <c r="V1449" s="234"/>
      <c r="W1449" s="234"/>
      <c r="X1449" s="234"/>
      <c r="Y1449" s="234"/>
      <c r="Z1449" s="234"/>
      <c r="AA1449" s="234"/>
      <c r="AB1449" s="234"/>
      <c r="AC1449" s="231"/>
    </row>
    <row r="1450" spans="1:29" ht="15.75" thickBot="1" x14ac:dyDescent="0.3">
      <c r="A1450" s="220" t="str">
        <f t="shared" si="22"/>
        <v>243034</v>
      </c>
      <c r="B1450" s="239" t="s">
        <v>3600</v>
      </c>
      <c r="C1450" s="240" t="s">
        <v>3609</v>
      </c>
      <c r="D1450" s="87"/>
      <c r="E1450" s="237"/>
      <c r="F1450" s="237"/>
      <c r="G1450" s="237"/>
      <c r="H1450" s="237"/>
      <c r="I1450" s="237"/>
      <c r="J1450" s="237"/>
      <c r="K1450" s="237"/>
      <c r="L1450" s="237"/>
      <c r="M1450" s="237"/>
      <c r="N1450" s="237"/>
      <c r="O1450" s="237"/>
      <c r="P1450" s="237"/>
      <c r="Q1450" s="238"/>
      <c r="R1450" s="238"/>
      <c r="S1450" s="238"/>
      <c r="T1450" s="238"/>
      <c r="U1450" s="238"/>
      <c r="V1450" s="238"/>
      <c r="W1450" s="238"/>
      <c r="X1450" s="238"/>
      <c r="Y1450" s="238"/>
      <c r="Z1450" s="238"/>
      <c r="AA1450" s="238"/>
      <c r="AB1450" s="238"/>
      <c r="AC1450" s="231"/>
    </row>
    <row r="1451" spans="1:29" ht="15.75" thickBot="1" x14ac:dyDescent="0.3">
      <c r="A1451" s="220" t="str">
        <f t="shared" si="22"/>
        <v>243035</v>
      </c>
      <c r="B1451" s="239" t="s">
        <v>3600</v>
      </c>
      <c r="C1451" s="240" t="s">
        <v>3610</v>
      </c>
      <c r="D1451" s="87"/>
      <c r="E1451" s="233"/>
      <c r="F1451" s="233"/>
      <c r="G1451" s="233"/>
      <c r="H1451" s="233"/>
      <c r="I1451" s="233"/>
      <c r="J1451" s="233"/>
      <c r="K1451" s="233"/>
      <c r="L1451" s="233"/>
      <c r="M1451" s="233"/>
      <c r="N1451" s="233"/>
      <c r="O1451" s="233"/>
      <c r="P1451" s="233"/>
      <c r="Q1451" s="234"/>
      <c r="R1451" s="234"/>
      <c r="S1451" s="234"/>
      <c r="T1451" s="234"/>
      <c r="U1451" s="234"/>
      <c r="V1451" s="234"/>
      <c r="W1451" s="234"/>
      <c r="X1451" s="234"/>
      <c r="Y1451" s="234"/>
      <c r="Z1451" s="234"/>
      <c r="AA1451" s="234"/>
      <c r="AB1451" s="234"/>
      <c r="AC1451" s="231"/>
    </row>
    <row r="1452" spans="1:29" ht="15.75" thickBot="1" x14ac:dyDescent="0.3">
      <c r="A1452" s="220" t="str">
        <f t="shared" si="22"/>
        <v>243036</v>
      </c>
      <c r="B1452" s="239" t="s">
        <v>3600</v>
      </c>
      <c r="C1452" s="240" t="s">
        <v>3611</v>
      </c>
      <c r="D1452" s="87"/>
      <c r="E1452" s="237"/>
      <c r="F1452" s="237"/>
      <c r="G1452" s="237"/>
      <c r="H1452" s="237"/>
      <c r="I1452" s="237"/>
      <c r="J1452" s="237"/>
      <c r="K1452" s="237"/>
      <c r="L1452" s="237"/>
      <c r="M1452" s="237"/>
      <c r="N1452" s="237"/>
      <c r="O1452" s="237"/>
      <c r="P1452" s="237"/>
      <c r="Q1452" s="238"/>
      <c r="R1452" s="238"/>
      <c r="S1452" s="238"/>
      <c r="T1452" s="238"/>
      <c r="U1452" s="238"/>
      <c r="V1452" s="238"/>
      <c r="W1452" s="238"/>
      <c r="X1452" s="238"/>
      <c r="Y1452" s="238"/>
      <c r="Z1452" s="238"/>
      <c r="AA1452" s="238"/>
      <c r="AB1452" s="238"/>
      <c r="AC1452" s="231"/>
    </row>
    <row r="1453" spans="1:29" ht="15.75" thickBot="1" x14ac:dyDescent="0.3">
      <c r="A1453" s="220" t="str">
        <f t="shared" si="22"/>
        <v>243037</v>
      </c>
      <c r="B1453" s="239" t="s">
        <v>3600</v>
      </c>
      <c r="C1453" s="240" t="s">
        <v>3612</v>
      </c>
      <c r="D1453" s="87"/>
      <c r="E1453" s="233"/>
      <c r="F1453" s="233"/>
      <c r="G1453" s="233"/>
      <c r="H1453" s="233"/>
      <c r="I1453" s="233"/>
      <c r="J1453" s="233"/>
      <c r="K1453" s="233"/>
      <c r="L1453" s="233"/>
      <c r="M1453" s="233"/>
      <c r="N1453" s="233"/>
      <c r="O1453" s="233"/>
      <c r="P1453" s="233"/>
      <c r="Q1453" s="234"/>
      <c r="R1453" s="234"/>
      <c r="S1453" s="234"/>
      <c r="T1453" s="234"/>
      <c r="U1453" s="234"/>
      <c r="V1453" s="234"/>
      <c r="W1453" s="234"/>
      <c r="X1453" s="234"/>
      <c r="Y1453" s="234"/>
      <c r="Z1453" s="234"/>
      <c r="AA1453" s="234"/>
      <c r="AB1453" s="234"/>
      <c r="AC1453" s="231"/>
    </row>
    <row r="1454" spans="1:29" ht="15.75" thickBot="1" x14ac:dyDescent="0.3">
      <c r="A1454" s="220" t="str">
        <f t="shared" si="22"/>
        <v>243038</v>
      </c>
      <c r="B1454" s="239" t="s">
        <v>3600</v>
      </c>
      <c r="C1454" s="240" t="s">
        <v>3613</v>
      </c>
      <c r="D1454" s="87"/>
      <c r="E1454" s="237"/>
      <c r="F1454" s="237"/>
      <c r="G1454" s="237"/>
      <c r="H1454" s="237"/>
      <c r="I1454" s="237"/>
      <c r="J1454" s="237"/>
      <c r="K1454" s="237"/>
      <c r="L1454" s="237"/>
      <c r="M1454" s="237"/>
      <c r="N1454" s="237"/>
      <c r="O1454" s="237"/>
      <c r="P1454" s="237"/>
      <c r="Q1454" s="238"/>
      <c r="R1454" s="238"/>
      <c r="S1454" s="238"/>
      <c r="T1454" s="238"/>
      <c r="U1454" s="238"/>
      <c r="V1454" s="238"/>
      <c r="W1454" s="238"/>
      <c r="X1454" s="238"/>
      <c r="Y1454" s="238"/>
      <c r="Z1454" s="238"/>
      <c r="AA1454" s="238"/>
      <c r="AB1454" s="238"/>
      <c r="AC1454" s="231"/>
    </row>
    <row r="1455" spans="1:29" ht="15.75" thickBot="1" x14ac:dyDescent="0.3">
      <c r="A1455" s="220" t="str">
        <f t="shared" si="22"/>
        <v>243039</v>
      </c>
      <c r="B1455" s="239" t="s">
        <v>3600</v>
      </c>
      <c r="C1455" s="240" t="s">
        <v>3614</v>
      </c>
      <c r="D1455" s="87"/>
      <c r="E1455" s="233"/>
      <c r="F1455" s="233"/>
      <c r="G1455" s="233"/>
      <c r="H1455" s="233"/>
      <c r="I1455" s="233"/>
      <c r="J1455" s="233"/>
      <c r="K1455" s="233"/>
      <c r="L1455" s="233"/>
      <c r="M1455" s="233"/>
      <c r="N1455" s="233"/>
      <c r="O1455" s="233"/>
      <c r="P1455" s="233"/>
      <c r="Q1455" s="234"/>
      <c r="R1455" s="234"/>
      <c r="S1455" s="234"/>
      <c r="T1455" s="234"/>
      <c r="U1455" s="234"/>
      <c r="V1455" s="234"/>
      <c r="W1455" s="234"/>
      <c r="X1455" s="234"/>
      <c r="Y1455" s="234"/>
      <c r="Z1455" s="234"/>
      <c r="AA1455" s="234"/>
      <c r="AB1455" s="234"/>
      <c r="AC1455" s="231"/>
    </row>
    <row r="1456" spans="1:29" ht="15.75" thickBot="1" x14ac:dyDescent="0.3">
      <c r="A1456" s="220" t="str">
        <f t="shared" si="22"/>
        <v>243040</v>
      </c>
      <c r="B1456" s="239" t="s">
        <v>3600</v>
      </c>
      <c r="C1456" s="240" t="s">
        <v>3615</v>
      </c>
      <c r="D1456" s="87"/>
      <c r="E1456" s="237"/>
      <c r="F1456" s="237"/>
      <c r="G1456" s="237"/>
      <c r="H1456" s="237"/>
      <c r="I1456" s="237"/>
      <c r="J1456" s="237"/>
      <c r="K1456" s="237"/>
      <c r="L1456" s="237"/>
      <c r="M1456" s="237"/>
      <c r="N1456" s="237"/>
      <c r="O1456" s="237"/>
      <c r="P1456" s="237"/>
      <c r="Q1456" s="238"/>
      <c r="R1456" s="238"/>
      <c r="S1456" s="238"/>
      <c r="T1456" s="238"/>
      <c r="U1456" s="238"/>
      <c r="V1456" s="238"/>
      <c r="W1456" s="238"/>
      <c r="X1456" s="238"/>
      <c r="Y1456" s="238"/>
      <c r="Z1456" s="238"/>
      <c r="AA1456" s="238"/>
      <c r="AB1456" s="238"/>
      <c r="AC1456" s="231"/>
    </row>
    <row r="1457" spans="1:29" ht="15.75" thickBot="1" x14ac:dyDescent="0.3">
      <c r="A1457" s="220" t="str">
        <f t="shared" si="22"/>
        <v>243041</v>
      </c>
      <c r="B1457" s="239" t="s">
        <v>3600</v>
      </c>
      <c r="C1457" s="240" t="s">
        <v>3616</v>
      </c>
      <c r="D1457" s="87"/>
      <c r="E1457" s="233"/>
      <c r="F1457" s="233"/>
      <c r="G1457" s="233"/>
      <c r="H1457" s="233"/>
      <c r="I1457" s="233"/>
      <c r="J1457" s="233"/>
      <c r="K1457" s="233"/>
      <c r="L1457" s="233"/>
      <c r="M1457" s="233"/>
      <c r="N1457" s="233"/>
      <c r="O1457" s="233"/>
      <c r="P1457" s="233"/>
      <c r="Q1457" s="234"/>
      <c r="R1457" s="234"/>
      <c r="S1457" s="234"/>
      <c r="T1457" s="234"/>
      <c r="U1457" s="234"/>
      <c r="V1457" s="234"/>
      <c r="W1457" s="234"/>
      <c r="X1457" s="234"/>
      <c r="Y1457" s="234"/>
      <c r="Z1457" s="234"/>
      <c r="AA1457" s="234"/>
      <c r="AB1457" s="234"/>
      <c r="AC1457" s="231"/>
    </row>
    <row r="1458" spans="1:29" ht="15.75" thickBot="1" x14ac:dyDescent="0.3">
      <c r="A1458" s="220" t="str">
        <f t="shared" si="22"/>
        <v>243042</v>
      </c>
      <c r="B1458" s="239" t="s">
        <v>3600</v>
      </c>
      <c r="C1458" s="240" t="s">
        <v>3617</v>
      </c>
      <c r="D1458" s="87"/>
      <c r="E1458" s="237"/>
      <c r="F1458" s="237"/>
      <c r="G1458" s="237"/>
      <c r="H1458" s="237"/>
      <c r="I1458" s="237"/>
      <c r="J1458" s="237"/>
      <c r="K1458" s="237"/>
      <c r="L1458" s="237"/>
      <c r="M1458" s="237"/>
      <c r="N1458" s="237"/>
      <c r="O1458" s="237"/>
      <c r="P1458" s="237"/>
      <c r="Q1458" s="238"/>
      <c r="R1458" s="238"/>
      <c r="S1458" s="238"/>
      <c r="T1458" s="238"/>
      <c r="U1458" s="238"/>
      <c r="V1458" s="238"/>
      <c r="W1458" s="238"/>
      <c r="X1458" s="238"/>
      <c r="Y1458" s="238"/>
      <c r="Z1458" s="238"/>
      <c r="AA1458" s="238"/>
      <c r="AB1458" s="238"/>
      <c r="AC1458" s="231"/>
    </row>
    <row r="1459" spans="1:29" ht="15.75" thickBot="1" x14ac:dyDescent="0.3">
      <c r="A1459" s="220" t="str">
        <f t="shared" si="22"/>
        <v>243043</v>
      </c>
      <c r="B1459" s="239" t="s">
        <v>3600</v>
      </c>
      <c r="C1459" s="240" t="s">
        <v>3618</v>
      </c>
      <c r="D1459" s="87"/>
      <c r="E1459" s="233"/>
      <c r="F1459" s="233"/>
      <c r="G1459" s="233"/>
      <c r="H1459" s="233"/>
      <c r="I1459" s="233"/>
      <c r="J1459" s="233"/>
      <c r="K1459" s="233"/>
      <c r="L1459" s="233"/>
      <c r="M1459" s="233"/>
      <c r="N1459" s="233"/>
      <c r="O1459" s="233"/>
      <c r="P1459" s="233"/>
      <c r="Q1459" s="234"/>
      <c r="R1459" s="234"/>
      <c r="S1459" s="234"/>
      <c r="T1459" s="241"/>
      <c r="U1459" s="241"/>
      <c r="V1459" s="241"/>
      <c r="W1459" s="234"/>
      <c r="X1459" s="234"/>
      <c r="Y1459" s="234"/>
      <c r="Z1459" s="234"/>
      <c r="AA1459" s="234"/>
      <c r="AB1459" s="234"/>
      <c r="AC1459" s="231"/>
    </row>
    <row r="1460" spans="1:29" ht="15.75" thickBot="1" x14ac:dyDescent="0.3">
      <c r="A1460" s="220" t="str">
        <f t="shared" si="22"/>
        <v>243044</v>
      </c>
      <c r="B1460" s="239" t="s">
        <v>3600</v>
      </c>
      <c r="C1460" s="240" t="s">
        <v>3619</v>
      </c>
      <c r="D1460" s="87"/>
      <c r="E1460" s="237"/>
      <c r="F1460" s="237"/>
      <c r="G1460" s="237"/>
      <c r="H1460" s="237"/>
      <c r="I1460" s="237"/>
      <c r="J1460" s="237"/>
      <c r="K1460" s="237"/>
      <c r="L1460" s="237"/>
      <c r="M1460" s="237"/>
      <c r="N1460" s="237"/>
      <c r="O1460" s="237"/>
      <c r="P1460" s="237"/>
      <c r="Q1460" s="238"/>
      <c r="R1460" s="238"/>
      <c r="S1460" s="238"/>
      <c r="T1460" s="238"/>
      <c r="U1460" s="238"/>
      <c r="V1460" s="238"/>
      <c r="W1460" s="238"/>
      <c r="X1460" s="238"/>
      <c r="Y1460" s="238"/>
      <c r="Z1460" s="238"/>
      <c r="AA1460" s="238"/>
      <c r="AB1460" s="238"/>
      <c r="AC1460" s="231"/>
    </row>
    <row r="1461" spans="1:29" ht="15.75" thickBot="1" x14ac:dyDescent="0.3">
      <c r="A1461" s="220" t="str">
        <f t="shared" si="22"/>
        <v>243045</v>
      </c>
      <c r="B1461" s="239" t="s">
        <v>3620</v>
      </c>
      <c r="C1461" s="240" t="s">
        <v>3621</v>
      </c>
      <c r="D1461" s="87"/>
      <c r="E1461" s="237"/>
      <c r="F1461" s="237"/>
      <c r="G1461" s="237"/>
      <c r="H1461" s="237"/>
      <c r="I1461" s="237"/>
      <c r="J1461" s="237"/>
      <c r="K1461" s="237"/>
      <c r="L1461" s="237"/>
      <c r="M1461" s="237"/>
      <c r="N1461" s="237"/>
      <c r="O1461" s="237"/>
      <c r="P1461" s="237"/>
      <c r="Q1461" s="238"/>
      <c r="R1461" s="238"/>
      <c r="S1461" s="238"/>
      <c r="T1461" s="241"/>
      <c r="U1461" s="241"/>
      <c r="V1461" s="241"/>
      <c r="W1461" s="238"/>
      <c r="X1461" s="238"/>
      <c r="Y1461" s="238"/>
      <c r="Z1461" s="238"/>
      <c r="AA1461" s="238"/>
      <c r="AB1461" s="238"/>
      <c r="AC1461" s="231"/>
    </row>
    <row r="1462" spans="1:29" ht="15.75" thickBot="1" x14ac:dyDescent="0.3">
      <c r="A1462" s="220" t="str">
        <f t="shared" si="22"/>
        <v>243046</v>
      </c>
      <c r="B1462" s="239" t="s">
        <v>3600</v>
      </c>
      <c r="C1462" s="240" t="s">
        <v>3622</v>
      </c>
      <c r="D1462" s="87"/>
      <c r="E1462" s="233"/>
      <c r="F1462" s="233"/>
      <c r="G1462" s="233"/>
      <c r="H1462" s="233"/>
      <c r="I1462" s="233"/>
      <c r="J1462" s="233"/>
      <c r="K1462" s="233"/>
      <c r="L1462" s="233"/>
      <c r="M1462" s="233"/>
      <c r="N1462" s="233"/>
      <c r="O1462" s="233"/>
      <c r="P1462" s="233"/>
      <c r="Q1462" s="234"/>
      <c r="R1462" s="234"/>
      <c r="S1462" s="234"/>
      <c r="T1462" s="238"/>
      <c r="U1462" s="238"/>
      <c r="V1462" s="238"/>
      <c r="W1462" s="234"/>
      <c r="X1462" s="234"/>
      <c r="Y1462" s="234"/>
      <c r="Z1462" s="234"/>
      <c r="AA1462" s="234"/>
      <c r="AB1462" s="234"/>
      <c r="AC1462" s="231"/>
    </row>
    <row r="1463" spans="1:29" ht="15.75" thickBot="1" x14ac:dyDescent="0.3">
      <c r="A1463" s="220" t="str">
        <f t="shared" si="22"/>
        <v>243047</v>
      </c>
      <c r="B1463" s="239" t="s">
        <v>1168</v>
      </c>
      <c r="C1463" s="240" t="s">
        <v>3623</v>
      </c>
      <c r="D1463" s="87"/>
      <c r="E1463" s="237"/>
      <c r="F1463" s="237"/>
      <c r="G1463" s="237"/>
      <c r="H1463" s="237"/>
      <c r="I1463" s="237"/>
      <c r="J1463" s="237"/>
      <c r="K1463" s="237"/>
      <c r="L1463" s="237"/>
      <c r="M1463" s="237"/>
      <c r="N1463" s="237"/>
      <c r="O1463" s="237"/>
      <c r="P1463" s="237"/>
      <c r="Q1463" s="238"/>
      <c r="R1463" s="238"/>
      <c r="S1463" s="238"/>
      <c r="T1463" s="234"/>
      <c r="U1463" s="234"/>
      <c r="V1463" s="234"/>
      <c r="W1463" s="238"/>
      <c r="X1463" s="238"/>
      <c r="Y1463" s="238"/>
      <c r="Z1463" s="238"/>
      <c r="AA1463" s="238"/>
      <c r="AB1463" s="238"/>
      <c r="AC1463" s="231"/>
    </row>
    <row r="1464" spans="1:29" ht="15.75" thickBot="1" x14ac:dyDescent="0.3">
      <c r="A1464" s="220" t="str">
        <f t="shared" si="22"/>
        <v>243048</v>
      </c>
      <c r="B1464" s="239" t="s">
        <v>1168</v>
      </c>
      <c r="C1464" s="240" t="s">
        <v>1169</v>
      </c>
      <c r="D1464" s="87" t="s">
        <v>4</v>
      </c>
      <c r="E1464" s="233">
        <v>0</v>
      </c>
      <c r="F1464" s="233">
        <v>0</v>
      </c>
      <c r="G1464" s="233">
        <v>0</v>
      </c>
      <c r="H1464" s="233">
        <v>0</v>
      </c>
      <c r="I1464" s="233">
        <v>0</v>
      </c>
      <c r="J1464" s="233">
        <v>0</v>
      </c>
      <c r="K1464" s="233">
        <v>0</v>
      </c>
      <c r="L1464" s="233">
        <v>0</v>
      </c>
      <c r="M1464" s="233">
        <v>0</v>
      </c>
      <c r="N1464" s="233">
        <v>0</v>
      </c>
      <c r="O1464" s="233">
        <v>0</v>
      </c>
      <c r="P1464" s="233">
        <v>0</v>
      </c>
      <c r="Q1464" s="234">
        <v>0</v>
      </c>
      <c r="R1464" s="234">
        <v>0</v>
      </c>
      <c r="S1464" s="234">
        <v>0</v>
      </c>
      <c r="T1464" s="238">
        <v>0</v>
      </c>
      <c r="U1464" s="238">
        <v>0</v>
      </c>
      <c r="V1464" s="238">
        <v>0</v>
      </c>
      <c r="W1464" s="234">
        <v>0</v>
      </c>
      <c r="X1464" s="234">
        <v>0</v>
      </c>
      <c r="Y1464" s="234">
        <v>0</v>
      </c>
      <c r="Z1464" s="234"/>
      <c r="AA1464" s="234"/>
      <c r="AB1464" s="234"/>
      <c r="AC1464" s="231">
        <v>0</v>
      </c>
    </row>
    <row r="1465" spans="1:29" ht="15.75" thickBot="1" x14ac:dyDescent="0.3">
      <c r="A1465" s="220" t="str">
        <f t="shared" si="22"/>
        <v>243049</v>
      </c>
      <c r="B1465" s="239" t="s">
        <v>3624</v>
      </c>
      <c r="C1465" s="240" t="s">
        <v>3625</v>
      </c>
      <c r="D1465" s="87"/>
      <c r="E1465" s="233"/>
      <c r="F1465" s="233"/>
      <c r="G1465" s="233"/>
      <c r="H1465" s="233"/>
      <c r="I1465" s="233"/>
      <c r="J1465" s="233"/>
      <c r="K1465" s="233"/>
      <c r="L1465" s="233"/>
      <c r="M1465" s="233"/>
      <c r="N1465" s="233"/>
      <c r="O1465" s="233"/>
      <c r="P1465" s="233"/>
      <c r="Q1465" s="234"/>
      <c r="R1465" s="234"/>
      <c r="S1465" s="234"/>
      <c r="T1465" s="234"/>
      <c r="U1465" s="234"/>
      <c r="V1465" s="234"/>
      <c r="W1465" s="234"/>
      <c r="X1465" s="234"/>
      <c r="Y1465" s="234"/>
      <c r="Z1465" s="234"/>
      <c r="AA1465" s="234"/>
      <c r="AB1465" s="234"/>
      <c r="AC1465" s="231"/>
    </row>
    <row r="1466" spans="1:29" ht="15.75" thickBot="1" x14ac:dyDescent="0.3">
      <c r="A1466" s="220" t="str">
        <f t="shared" si="22"/>
        <v>243050</v>
      </c>
      <c r="B1466" s="239" t="s">
        <v>1168</v>
      </c>
      <c r="C1466" s="240" t="s">
        <v>3626</v>
      </c>
      <c r="D1466" s="87"/>
      <c r="E1466" s="237"/>
      <c r="F1466" s="237"/>
      <c r="G1466" s="237"/>
      <c r="H1466" s="237"/>
      <c r="I1466" s="237"/>
      <c r="J1466" s="237"/>
      <c r="K1466" s="237"/>
      <c r="L1466" s="237"/>
      <c r="M1466" s="237"/>
      <c r="N1466" s="237"/>
      <c r="O1466" s="237"/>
      <c r="P1466" s="237"/>
      <c r="Q1466" s="238"/>
      <c r="R1466" s="238"/>
      <c r="S1466" s="238"/>
      <c r="T1466" s="238"/>
      <c r="U1466" s="238"/>
      <c r="V1466" s="238"/>
      <c r="W1466" s="238"/>
      <c r="X1466" s="238"/>
      <c r="Y1466" s="238"/>
      <c r="Z1466" s="238"/>
      <c r="AA1466" s="238"/>
      <c r="AB1466" s="238"/>
      <c r="AC1466" s="231"/>
    </row>
    <row r="1467" spans="1:29" ht="15.75" thickBot="1" x14ac:dyDescent="0.3">
      <c r="A1467" s="220" t="str">
        <f t="shared" si="22"/>
        <v>243051</v>
      </c>
      <c r="B1467" s="239" t="s">
        <v>1168</v>
      </c>
      <c r="C1467" s="240" t="s">
        <v>3627</v>
      </c>
      <c r="D1467" s="87"/>
      <c r="E1467" s="233"/>
      <c r="F1467" s="233"/>
      <c r="G1467" s="233"/>
      <c r="H1467" s="233"/>
      <c r="I1467" s="233"/>
      <c r="J1467" s="233"/>
      <c r="K1467" s="233"/>
      <c r="L1467" s="233"/>
      <c r="M1467" s="233"/>
      <c r="N1467" s="233"/>
      <c r="O1467" s="233"/>
      <c r="P1467" s="233"/>
      <c r="Q1467" s="234"/>
      <c r="R1467" s="234"/>
      <c r="S1467" s="234"/>
      <c r="T1467" s="234"/>
      <c r="U1467" s="234"/>
      <c r="V1467" s="234"/>
      <c r="W1467" s="234"/>
      <c r="X1467" s="234"/>
      <c r="Y1467" s="234"/>
      <c r="Z1467" s="234"/>
      <c r="AA1467" s="234"/>
      <c r="AB1467" s="234"/>
      <c r="AC1467" s="231"/>
    </row>
    <row r="1468" spans="1:29" ht="15.75" thickBot="1" x14ac:dyDescent="0.3">
      <c r="A1468" s="220" t="str">
        <f t="shared" si="22"/>
        <v>243052</v>
      </c>
      <c r="B1468" s="239" t="s">
        <v>3628</v>
      </c>
      <c r="C1468" s="240" t="s">
        <v>3629</v>
      </c>
      <c r="D1468" s="87"/>
      <c r="E1468" s="237"/>
      <c r="F1468" s="237"/>
      <c r="G1468" s="237"/>
      <c r="H1468" s="237"/>
      <c r="I1468" s="237"/>
      <c r="J1468" s="237"/>
      <c r="K1468" s="237"/>
      <c r="L1468" s="237"/>
      <c r="M1468" s="237"/>
      <c r="N1468" s="237"/>
      <c r="O1468" s="237"/>
      <c r="P1468" s="237"/>
      <c r="Q1468" s="238"/>
      <c r="R1468" s="238"/>
      <c r="S1468" s="238"/>
      <c r="T1468" s="238"/>
      <c r="U1468" s="238"/>
      <c r="V1468" s="238"/>
      <c r="W1468" s="238"/>
      <c r="X1468" s="238"/>
      <c r="Y1468" s="238"/>
      <c r="Z1468" s="238"/>
      <c r="AA1468" s="238"/>
      <c r="AB1468" s="238"/>
      <c r="AC1468" s="231"/>
    </row>
    <row r="1469" spans="1:29" ht="15.75" thickBot="1" x14ac:dyDescent="0.3">
      <c r="A1469" s="220" t="str">
        <f t="shared" si="22"/>
        <v>243053</v>
      </c>
      <c r="B1469" s="239" t="s">
        <v>3630</v>
      </c>
      <c r="C1469" s="240" t="s">
        <v>3631</v>
      </c>
      <c r="D1469" s="87"/>
      <c r="E1469" s="233"/>
      <c r="F1469" s="233"/>
      <c r="G1469" s="233"/>
      <c r="H1469" s="233"/>
      <c r="I1469" s="233"/>
      <c r="J1469" s="233"/>
      <c r="K1469" s="233"/>
      <c r="L1469" s="233"/>
      <c r="M1469" s="233"/>
      <c r="N1469" s="233"/>
      <c r="O1469" s="233"/>
      <c r="P1469" s="233"/>
      <c r="Q1469" s="234"/>
      <c r="R1469" s="234"/>
      <c r="S1469" s="234"/>
      <c r="T1469" s="234"/>
      <c r="U1469" s="234"/>
      <c r="V1469" s="234"/>
      <c r="W1469" s="234"/>
      <c r="X1469" s="234"/>
      <c r="Y1469" s="234"/>
      <c r="Z1469" s="234"/>
      <c r="AA1469" s="234"/>
      <c r="AB1469" s="234"/>
      <c r="AC1469" s="231"/>
    </row>
    <row r="1470" spans="1:29" ht="15.75" thickBot="1" x14ac:dyDescent="0.3">
      <c r="A1470" s="220" t="str">
        <f t="shared" si="22"/>
        <v>243054</v>
      </c>
      <c r="B1470" s="239" t="s">
        <v>3632</v>
      </c>
      <c r="C1470" s="240" t="s">
        <v>3633</v>
      </c>
      <c r="D1470" s="87"/>
      <c r="E1470" s="237"/>
      <c r="F1470" s="237"/>
      <c r="G1470" s="237"/>
      <c r="H1470" s="237"/>
      <c r="I1470" s="237"/>
      <c r="J1470" s="237"/>
      <c r="K1470" s="237"/>
      <c r="L1470" s="237"/>
      <c r="M1470" s="237"/>
      <c r="N1470" s="237"/>
      <c r="O1470" s="237"/>
      <c r="P1470" s="237"/>
      <c r="Q1470" s="238"/>
      <c r="R1470" s="238"/>
      <c r="S1470" s="238"/>
      <c r="T1470" s="238"/>
      <c r="U1470" s="238"/>
      <c r="V1470" s="238"/>
      <c r="W1470" s="238"/>
      <c r="X1470" s="238"/>
      <c r="Y1470" s="238"/>
      <c r="Z1470" s="238"/>
      <c r="AA1470" s="238"/>
      <c r="AB1470" s="238"/>
      <c r="AC1470" s="231"/>
    </row>
    <row r="1471" spans="1:29" ht="15.75" thickBot="1" x14ac:dyDescent="0.3">
      <c r="A1471" s="220" t="str">
        <f t="shared" si="22"/>
        <v>243055</v>
      </c>
      <c r="B1471" s="239" t="s">
        <v>3634</v>
      </c>
      <c r="C1471" s="240" t="s">
        <v>3635</v>
      </c>
      <c r="D1471" s="87"/>
      <c r="E1471" s="233"/>
      <c r="F1471" s="233"/>
      <c r="G1471" s="233"/>
      <c r="H1471" s="233"/>
      <c r="I1471" s="233"/>
      <c r="J1471" s="233"/>
      <c r="K1471" s="233"/>
      <c r="L1471" s="233"/>
      <c r="M1471" s="233"/>
      <c r="N1471" s="233"/>
      <c r="O1471" s="233"/>
      <c r="P1471" s="233"/>
      <c r="Q1471" s="234"/>
      <c r="R1471" s="234"/>
      <c r="S1471" s="234"/>
      <c r="T1471" s="234"/>
      <c r="U1471" s="234"/>
      <c r="V1471" s="234"/>
      <c r="W1471" s="234"/>
      <c r="X1471" s="234"/>
      <c r="Y1471" s="234"/>
      <c r="Z1471" s="234"/>
      <c r="AA1471" s="234"/>
      <c r="AB1471" s="234"/>
      <c r="AC1471" s="231"/>
    </row>
    <row r="1472" spans="1:29" ht="15.75" thickBot="1" x14ac:dyDescent="0.3">
      <c r="A1472" s="220" t="str">
        <f t="shared" si="22"/>
        <v>243056</v>
      </c>
      <c r="B1472" s="239" t="s">
        <v>3636</v>
      </c>
      <c r="C1472" s="240" t="s">
        <v>3637</v>
      </c>
      <c r="D1472" s="87"/>
      <c r="E1472" s="237"/>
      <c r="F1472" s="237"/>
      <c r="G1472" s="237"/>
      <c r="H1472" s="237"/>
      <c r="I1472" s="237"/>
      <c r="J1472" s="237"/>
      <c r="K1472" s="237"/>
      <c r="L1472" s="237"/>
      <c r="M1472" s="237"/>
      <c r="N1472" s="237"/>
      <c r="O1472" s="237"/>
      <c r="P1472" s="237"/>
      <c r="Q1472" s="238"/>
      <c r="R1472" s="238"/>
      <c r="S1472" s="238"/>
      <c r="T1472" s="238"/>
      <c r="U1472" s="238"/>
      <c r="V1472" s="238"/>
      <c r="W1472" s="238"/>
      <c r="X1472" s="238"/>
      <c r="Y1472" s="238"/>
      <c r="Z1472" s="238"/>
      <c r="AA1472" s="238"/>
      <c r="AB1472" s="238"/>
      <c r="AC1472" s="231"/>
    </row>
    <row r="1473" spans="1:29" ht="15.75" thickBot="1" x14ac:dyDescent="0.3">
      <c r="A1473" s="220" t="str">
        <f t="shared" si="22"/>
        <v>243057</v>
      </c>
      <c r="B1473" s="239" t="s">
        <v>3638</v>
      </c>
      <c r="C1473" s="240" t="s">
        <v>3639</v>
      </c>
      <c r="D1473" s="87"/>
      <c r="E1473" s="233"/>
      <c r="F1473" s="233"/>
      <c r="G1473" s="233"/>
      <c r="H1473" s="233"/>
      <c r="I1473" s="233"/>
      <c r="J1473" s="233"/>
      <c r="K1473" s="233"/>
      <c r="L1473" s="233"/>
      <c r="M1473" s="233"/>
      <c r="N1473" s="233"/>
      <c r="O1473" s="233"/>
      <c r="P1473" s="233"/>
      <c r="Q1473" s="234"/>
      <c r="R1473" s="234"/>
      <c r="S1473" s="234"/>
      <c r="T1473" s="234"/>
      <c r="U1473" s="234"/>
      <c r="V1473" s="234"/>
      <c r="W1473" s="234"/>
      <c r="X1473" s="234"/>
      <c r="Y1473" s="234"/>
      <c r="Z1473" s="234"/>
      <c r="AA1473" s="234"/>
      <c r="AB1473" s="234"/>
      <c r="AC1473" s="231"/>
    </row>
    <row r="1474" spans="1:29" ht="15.75" thickBot="1" x14ac:dyDescent="0.3">
      <c r="A1474" s="220" t="str">
        <f t="shared" si="22"/>
        <v>243058</v>
      </c>
      <c r="B1474" s="239" t="s">
        <v>3640</v>
      </c>
      <c r="C1474" s="240" t="s">
        <v>3641</v>
      </c>
      <c r="D1474" s="87"/>
      <c r="E1474" s="237"/>
      <c r="F1474" s="237"/>
      <c r="G1474" s="237"/>
      <c r="H1474" s="237"/>
      <c r="I1474" s="237"/>
      <c r="J1474" s="237"/>
      <c r="K1474" s="237"/>
      <c r="L1474" s="237"/>
      <c r="M1474" s="237"/>
      <c r="N1474" s="237"/>
      <c r="O1474" s="237"/>
      <c r="P1474" s="237"/>
      <c r="Q1474" s="238"/>
      <c r="R1474" s="238"/>
      <c r="S1474" s="238"/>
      <c r="T1474" s="238"/>
      <c r="U1474" s="238"/>
      <c r="V1474" s="238"/>
      <c r="W1474" s="238"/>
      <c r="X1474" s="238"/>
      <c r="Y1474" s="238"/>
      <c r="Z1474" s="238"/>
      <c r="AA1474" s="238"/>
      <c r="AB1474" s="238"/>
      <c r="AC1474" s="231"/>
    </row>
    <row r="1475" spans="1:29" ht="15.75" thickBot="1" x14ac:dyDescent="0.3">
      <c r="A1475" s="220" t="str">
        <f t="shared" si="22"/>
        <v>243059</v>
      </c>
      <c r="B1475" s="239" t="s">
        <v>3642</v>
      </c>
      <c r="C1475" s="240" t="s">
        <v>3643</v>
      </c>
      <c r="D1475" s="87"/>
      <c r="E1475" s="233"/>
      <c r="F1475" s="233"/>
      <c r="G1475" s="233"/>
      <c r="H1475" s="233"/>
      <c r="I1475" s="233"/>
      <c r="J1475" s="233"/>
      <c r="K1475" s="233"/>
      <c r="L1475" s="233"/>
      <c r="M1475" s="233"/>
      <c r="N1475" s="233"/>
      <c r="O1475" s="233"/>
      <c r="P1475" s="233"/>
      <c r="Q1475" s="234"/>
      <c r="R1475" s="234"/>
      <c r="S1475" s="234"/>
      <c r="T1475" s="234"/>
      <c r="U1475" s="234"/>
      <c r="V1475" s="234"/>
      <c r="W1475" s="234"/>
      <c r="X1475" s="234"/>
      <c r="Y1475" s="234"/>
      <c r="Z1475" s="234"/>
      <c r="AA1475" s="234"/>
      <c r="AB1475" s="234"/>
      <c r="AC1475" s="231"/>
    </row>
    <row r="1476" spans="1:29" ht="15.75" thickBot="1" x14ac:dyDescent="0.3">
      <c r="A1476" s="220" t="str">
        <f t="shared" si="22"/>
        <v>243060</v>
      </c>
      <c r="B1476" s="239" t="s">
        <v>3644</v>
      </c>
      <c r="C1476" s="240" t="s">
        <v>3645</v>
      </c>
      <c r="D1476" s="87"/>
      <c r="E1476" s="237"/>
      <c r="F1476" s="237"/>
      <c r="G1476" s="237"/>
      <c r="H1476" s="237"/>
      <c r="I1476" s="237"/>
      <c r="J1476" s="237"/>
      <c r="K1476" s="237"/>
      <c r="L1476" s="237"/>
      <c r="M1476" s="237"/>
      <c r="N1476" s="237"/>
      <c r="O1476" s="237"/>
      <c r="P1476" s="237"/>
      <c r="Q1476" s="238"/>
      <c r="R1476" s="238"/>
      <c r="S1476" s="238"/>
      <c r="T1476" s="238"/>
      <c r="U1476" s="238"/>
      <c r="V1476" s="238"/>
      <c r="W1476" s="238"/>
      <c r="X1476" s="238"/>
      <c r="Y1476" s="238"/>
      <c r="Z1476" s="238"/>
      <c r="AA1476" s="238"/>
      <c r="AB1476" s="238"/>
      <c r="AC1476" s="231"/>
    </row>
    <row r="1477" spans="1:29" ht="15.75" thickBot="1" x14ac:dyDescent="0.3">
      <c r="A1477" s="220" t="str">
        <f t="shared" si="22"/>
        <v>243061</v>
      </c>
      <c r="B1477" s="239" t="s">
        <v>3646</v>
      </c>
      <c r="C1477" s="240" t="s">
        <v>3647</v>
      </c>
      <c r="D1477" s="87"/>
      <c r="E1477" s="233"/>
      <c r="F1477" s="233"/>
      <c r="G1477" s="233"/>
      <c r="H1477" s="233"/>
      <c r="I1477" s="233"/>
      <c r="J1477" s="233"/>
      <c r="K1477" s="233"/>
      <c r="L1477" s="233"/>
      <c r="M1477" s="233"/>
      <c r="N1477" s="233"/>
      <c r="O1477" s="233"/>
      <c r="P1477" s="233"/>
      <c r="Q1477" s="234"/>
      <c r="R1477" s="234"/>
      <c r="S1477" s="234"/>
      <c r="T1477" s="241"/>
      <c r="U1477" s="241"/>
      <c r="V1477" s="241"/>
      <c r="W1477" s="234"/>
      <c r="X1477" s="234"/>
      <c r="Y1477" s="234"/>
      <c r="Z1477" s="234"/>
      <c r="AA1477" s="234"/>
      <c r="AB1477" s="234"/>
      <c r="AC1477" s="231"/>
    </row>
    <row r="1478" spans="1:29" ht="15.75" thickBot="1" x14ac:dyDescent="0.3">
      <c r="A1478" s="220" t="str">
        <f t="shared" si="22"/>
        <v>243062</v>
      </c>
      <c r="B1478" s="239" t="s">
        <v>3648</v>
      </c>
      <c r="C1478" s="240" t="s">
        <v>3649</v>
      </c>
      <c r="D1478" s="87"/>
      <c r="E1478" s="237"/>
      <c r="F1478" s="237"/>
      <c r="G1478" s="237"/>
      <c r="H1478" s="237"/>
      <c r="I1478" s="237"/>
      <c r="J1478" s="237"/>
      <c r="K1478" s="237"/>
      <c r="L1478" s="237"/>
      <c r="M1478" s="237"/>
      <c r="N1478" s="237"/>
      <c r="O1478" s="237"/>
      <c r="P1478" s="237"/>
      <c r="Q1478" s="238"/>
      <c r="R1478" s="238"/>
      <c r="S1478" s="238"/>
      <c r="T1478" s="238"/>
      <c r="U1478" s="238"/>
      <c r="V1478" s="238"/>
      <c r="W1478" s="238"/>
      <c r="X1478" s="238"/>
      <c r="Y1478" s="238"/>
      <c r="Z1478" s="238"/>
      <c r="AA1478" s="238"/>
      <c r="AB1478" s="238"/>
      <c r="AC1478" s="231"/>
    </row>
    <row r="1479" spans="1:29" ht="15.75" thickBot="1" x14ac:dyDescent="0.3">
      <c r="A1479" s="220" t="str">
        <f t="shared" si="22"/>
        <v>243063</v>
      </c>
      <c r="B1479" s="239" t="s">
        <v>3650</v>
      </c>
      <c r="C1479" s="240" t="s">
        <v>3651</v>
      </c>
      <c r="D1479" s="87"/>
      <c r="E1479" s="237"/>
      <c r="F1479" s="237"/>
      <c r="G1479" s="237"/>
      <c r="H1479" s="237"/>
      <c r="I1479" s="237"/>
      <c r="J1479" s="237"/>
      <c r="K1479" s="237"/>
      <c r="L1479" s="237"/>
      <c r="M1479" s="237"/>
      <c r="N1479" s="237"/>
      <c r="O1479" s="237"/>
      <c r="P1479" s="237"/>
      <c r="Q1479" s="238"/>
      <c r="R1479" s="238"/>
      <c r="S1479" s="238"/>
      <c r="T1479" s="241"/>
      <c r="U1479" s="241"/>
      <c r="V1479" s="241"/>
      <c r="W1479" s="238"/>
      <c r="X1479" s="238"/>
      <c r="Y1479" s="238"/>
      <c r="Z1479" s="238"/>
      <c r="AA1479" s="238"/>
      <c r="AB1479" s="238"/>
      <c r="AC1479" s="231"/>
    </row>
    <row r="1480" spans="1:29" ht="15.75" thickBot="1" x14ac:dyDescent="0.3">
      <c r="A1480" s="220" t="str">
        <f t="shared" si="22"/>
        <v>243064</v>
      </c>
      <c r="B1480" s="239" t="s">
        <v>3652</v>
      </c>
      <c r="C1480" s="240" t="s">
        <v>3653</v>
      </c>
      <c r="D1480" s="87"/>
      <c r="E1480" s="233"/>
      <c r="F1480" s="233"/>
      <c r="G1480" s="233"/>
      <c r="H1480" s="233"/>
      <c r="I1480" s="233"/>
      <c r="J1480" s="233"/>
      <c r="K1480" s="233"/>
      <c r="L1480" s="233"/>
      <c r="M1480" s="233"/>
      <c r="N1480" s="233"/>
      <c r="O1480" s="233"/>
      <c r="P1480" s="233"/>
      <c r="Q1480" s="234"/>
      <c r="R1480" s="234"/>
      <c r="S1480" s="234"/>
      <c r="T1480" s="238"/>
      <c r="U1480" s="238"/>
      <c r="V1480" s="238"/>
      <c r="W1480" s="234"/>
      <c r="X1480" s="234"/>
      <c r="Y1480" s="234"/>
      <c r="Z1480" s="234"/>
      <c r="AA1480" s="234"/>
      <c r="AB1480" s="234"/>
      <c r="AC1480" s="231"/>
    </row>
    <row r="1481" spans="1:29" ht="15.75" thickBot="1" x14ac:dyDescent="0.3">
      <c r="A1481" s="220" t="str">
        <f t="shared" si="22"/>
        <v>243065</v>
      </c>
      <c r="B1481" s="239" t="s">
        <v>3654</v>
      </c>
      <c r="C1481" s="240" t="s">
        <v>3655</v>
      </c>
      <c r="D1481" s="87"/>
      <c r="E1481" s="237"/>
      <c r="F1481" s="237"/>
      <c r="G1481" s="237"/>
      <c r="H1481" s="237"/>
      <c r="I1481" s="237"/>
      <c r="J1481" s="237"/>
      <c r="K1481" s="237"/>
      <c r="L1481" s="237"/>
      <c r="M1481" s="237"/>
      <c r="N1481" s="237"/>
      <c r="O1481" s="237"/>
      <c r="P1481" s="237"/>
      <c r="Q1481" s="238"/>
      <c r="R1481" s="238"/>
      <c r="S1481" s="238"/>
      <c r="T1481" s="234"/>
      <c r="U1481" s="234"/>
      <c r="V1481" s="234"/>
      <c r="W1481" s="238"/>
      <c r="X1481" s="238"/>
      <c r="Y1481" s="238"/>
      <c r="Z1481" s="238"/>
      <c r="AA1481" s="238"/>
      <c r="AB1481" s="238"/>
      <c r="AC1481" s="231"/>
    </row>
    <row r="1482" spans="1:29" ht="15.75" thickBot="1" x14ac:dyDescent="0.3">
      <c r="A1482" s="220" t="str">
        <f t="shared" si="22"/>
        <v>243066</v>
      </c>
      <c r="B1482" s="239" t="s">
        <v>3656</v>
      </c>
      <c r="C1482" s="240" t="s">
        <v>3657</v>
      </c>
      <c r="D1482" s="87"/>
      <c r="E1482" s="233"/>
      <c r="F1482" s="233"/>
      <c r="G1482" s="233"/>
      <c r="H1482" s="233"/>
      <c r="I1482" s="233"/>
      <c r="J1482" s="233"/>
      <c r="K1482" s="233"/>
      <c r="L1482" s="233"/>
      <c r="M1482" s="233"/>
      <c r="N1482" s="233"/>
      <c r="O1482" s="233"/>
      <c r="P1482" s="233"/>
      <c r="Q1482" s="234"/>
      <c r="R1482" s="234"/>
      <c r="S1482" s="234"/>
      <c r="T1482" s="238"/>
      <c r="U1482" s="238"/>
      <c r="V1482" s="238"/>
      <c r="W1482" s="234"/>
      <c r="X1482" s="234"/>
      <c r="Y1482" s="234"/>
      <c r="Z1482" s="234"/>
      <c r="AA1482" s="234"/>
      <c r="AB1482" s="234"/>
      <c r="AC1482" s="231"/>
    </row>
    <row r="1483" spans="1:29" ht="15.75" thickBot="1" x14ac:dyDescent="0.3">
      <c r="A1483" s="220" t="str">
        <f t="shared" si="22"/>
        <v>243067</v>
      </c>
      <c r="B1483" s="239" t="s">
        <v>3658</v>
      </c>
      <c r="C1483" s="240" t="s">
        <v>3659</v>
      </c>
      <c r="D1483" s="87"/>
      <c r="E1483" s="233"/>
      <c r="F1483" s="233"/>
      <c r="G1483" s="233"/>
      <c r="H1483" s="233"/>
      <c r="I1483" s="233"/>
      <c r="J1483" s="233"/>
      <c r="K1483" s="233"/>
      <c r="L1483" s="233"/>
      <c r="M1483" s="233"/>
      <c r="N1483" s="233"/>
      <c r="O1483" s="233"/>
      <c r="P1483" s="233"/>
      <c r="Q1483" s="234"/>
      <c r="R1483" s="234"/>
      <c r="S1483" s="234"/>
      <c r="T1483" s="234"/>
      <c r="U1483" s="234"/>
      <c r="V1483" s="234"/>
      <c r="W1483" s="234"/>
      <c r="X1483" s="234"/>
      <c r="Y1483" s="234"/>
      <c r="Z1483" s="234"/>
      <c r="AA1483" s="234"/>
      <c r="AB1483" s="234"/>
      <c r="AC1483" s="231"/>
    </row>
    <row r="1484" spans="1:29" ht="15.75" thickBot="1" x14ac:dyDescent="0.3">
      <c r="A1484" s="220" t="str">
        <f t="shared" si="22"/>
        <v>243068</v>
      </c>
      <c r="B1484" s="239" t="s">
        <v>3660</v>
      </c>
      <c r="C1484" s="240" t="s">
        <v>3661</v>
      </c>
      <c r="D1484" s="87"/>
      <c r="E1484" s="237"/>
      <c r="F1484" s="237"/>
      <c r="G1484" s="237"/>
      <c r="H1484" s="237"/>
      <c r="I1484" s="237"/>
      <c r="J1484" s="237"/>
      <c r="K1484" s="237"/>
      <c r="L1484" s="237"/>
      <c r="M1484" s="237"/>
      <c r="N1484" s="237"/>
      <c r="O1484" s="237"/>
      <c r="P1484" s="237"/>
      <c r="Q1484" s="238"/>
      <c r="R1484" s="238"/>
      <c r="S1484" s="238"/>
      <c r="T1484" s="238"/>
      <c r="U1484" s="238"/>
      <c r="V1484" s="238"/>
      <c r="W1484" s="238"/>
      <c r="X1484" s="238"/>
      <c r="Y1484" s="238"/>
      <c r="Z1484" s="238"/>
      <c r="AA1484" s="238"/>
      <c r="AB1484" s="238"/>
      <c r="AC1484" s="231"/>
    </row>
    <row r="1485" spans="1:29" ht="15.75" thickBot="1" x14ac:dyDescent="0.3">
      <c r="A1485" s="220" t="str">
        <f t="shared" si="22"/>
        <v>243069</v>
      </c>
      <c r="B1485" s="239" t="s">
        <v>3662</v>
      </c>
      <c r="C1485" s="240" t="s">
        <v>3663</v>
      </c>
      <c r="D1485" s="87"/>
      <c r="E1485" s="233"/>
      <c r="F1485" s="233"/>
      <c r="G1485" s="233"/>
      <c r="H1485" s="233"/>
      <c r="I1485" s="233"/>
      <c r="J1485" s="233"/>
      <c r="K1485" s="233"/>
      <c r="L1485" s="233"/>
      <c r="M1485" s="233"/>
      <c r="N1485" s="233"/>
      <c r="O1485" s="233"/>
      <c r="P1485" s="233"/>
      <c r="Q1485" s="234"/>
      <c r="R1485" s="234"/>
      <c r="S1485" s="234"/>
      <c r="T1485" s="234"/>
      <c r="U1485" s="234"/>
      <c r="V1485" s="234"/>
      <c r="W1485" s="234"/>
      <c r="X1485" s="234"/>
      <c r="Y1485" s="234"/>
      <c r="Z1485" s="234"/>
      <c r="AA1485" s="234"/>
      <c r="AB1485" s="234"/>
      <c r="AC1485" s="231"/>
    </row>
    <row r="1486" spans="1:29" ht="15.75" thickBot="1" x14ac:dyDescent="0.3">
      <c r="A1486" s="220" t="str">
        <f t="shared" si="22"/>
        <v>243070</v>
      </c>
      <c r="B1486" s="239" t="s">
        <v>3664</v>
      </c>
      <c r="C1486" s="240" t="s">
        <v>3665</v>
      </c>
      <c r="D1486" s="87"/>
      <c r="E1486" s="237"/>
      <c r="F1486" s="237"/>
      <c r="G1486" s="237"/>
      <c r="H1486" s="237"/>
      <c r="I1486" s="237"/>
      <c r="J1486" s="237"/>
      <c r="K1486" s="237"/>
      <c r="L1486" s="237"/>
      <c r="M1486" s="237"/>
      <c r="N1486" s="237"/>
      <c r="O1486" s="237"/>
      <c r="P1486" s="237"/>
      <c r="Q1486" s="238"/>
      <c r="R1486" s="238"/>
      <c r="S1486" s="238"/>
      <c r="T1486" s="238"/>
      <c r="U1486" s="238"/>
      <c r="V1486" s="238"/>
      <c r="W1486" s="238"/>
      <c r="X1486" s="238"/>
      <c r="Y1486" s="238"/>
      <c r="Z1486" s="238"/>
      <c r="AA1486" s="238"/>
      <c r="AB1486" s="238"/>
      <c r="AC1486" s="231"/>
    </row>
    <row r="1487" spans="1:29" ht="15.75" thickBot="1" x14ac:dyDescent="0.3">
      <c r="A1487" s="220" t="str">
        <f t="shared" ref="A1487:A1550" si="23">RIGHT(C1487,6)</f>
        <v>243071</v>
      </c>
      <c r="B1487" s="239" t="s">
        <v>3666</v>
      </c>
      <c r="C1487" s="240" t="s">
        <v>3667</v>
      </c>
      <c r="D1487" s="87"/>
      <c r="E1487" s="233"/>
      <c r="F1487" s="233"/>
      <c r="G1487" s="233"/>
      <c r="H1487" s="233"/>
      <c r="I1487" s="233"/>
      <c r="J1487" s="233"/>
      <c r="K1487" s="233"/>
      <c r="L1487" s="233"/>
      <c r="M1487" s="233"/>
      <c r="N1487" s="233"/>
      <c r="O1487" s="233"/>
      <c r="P1487" s="233"/>
      <c r="Q1487" s="234"/>
      <c r="R1487" s="234"/>
      <c r="S1487" s="234"/>
      <c r="T1487" s="234"/>
      <c r="U1487" s="234"/>
      <c r="V1487" s="234"/>
      <c r="W1487" s="234"/>
      <c r="X1487" s="234"/>
      <c r="Y1487" s="234"/>
      <c r="Z1487" s="234"/>
      <c r="AA1487" s="234"/>
      <c r="AB1487" s="234"/>
      <c r="AC1487" s="231"/>
    </row>
    <row r="1488" spans="1:29" ht="15.75" thickBot="1" x14ac:dyDescent="0.3">
      <c r="A1488" s="220" t="str">
        <f t="shared" si="23"/>
        <v>243072</v>
      </c>
      <c r="B1488" s="239" t="s">
        <v>3668</v>
      </c>
      <c r="C1488" s="240" t="s">
        <v>3669</v>
      </c>
      <c r="D1488" s="87"/>
      <c r="E1488" s="237"/>
      <c r="F1488" s="237"/>
      <c r="G1488" s="237"/>
      <c r="H1488" s="237"/>
      <c r="I1488" s="237"/>
      <c r="J1488" s="237"/>
      <c r="K1488" s="237"/>
      <c r="L1488" s="237"/>
      <c r="M1488" s="237"/>
      <c r="N1488" s="237"/>
      <c r="O1488" s="237"/>
      <c r="P1488" s="237"/>
      <c r="Q1488" s="238"/>
      <c r="R1488" s="238"/>
      <c r="S1488" s="238"/>
      <c r="T1488" s="238"/>
      <c r="U1488" s="238"/>
      <c r="V1488" s="238"/>
      <c r="W1488" s="238"/>
      <c r="X1488" s="238"/>
      <c r="Y1488" s="238"/>
      <c r="Z1488" s="238"/>
      <c r="AA1488" s="238"/>
      <c r="AB1488" s="238"/>
      <c r="AC1488" s="231"/>
    </row>
    <row r="1489" spans="1:29" ht="15.75" thickBot="1" x14ac:dyDescent="0.3">
      <c r="A1489" s="220" t="str">
        <f t="shared" si="23"/>
        <v>243073</v>
      </c>
      <c r="B1489" s="239" t="s">
        <v>3670</v>
      </c>
      <c r="C1489" s="240" t="s">
        <v>3671</v>
      </c>
      <c r="D1489" s="87"/>
      <c r="E1489" s="233"/>
      <c r="F1489" s="233"/>
      <c r="G1489" s="233"/>
      <c r="H1489" s="233"/>
      <c r="I1489" s="233"/>
      <c r="J1489" s="233"/>
      <c r="K1489" s="233"/>
      <c r="L1489" s="233"/>
      <c r="M1489" s="233"/>
      <c r="N1489" s="233"/>
      <c r="O1489" s="233"/>
      <c r="P1489" s="233"/>
      <c r="Q1489" s="234"/>
      <c r="R1489" s="234"/>
      <c r="S1489" s="234"/>
      <c r="T1489" s="234"/>
      <c r="U1489" s="234"/>
      <c r="V1489" s="234"/>
      <c r="W1489" s="234"/>
      <c r="X1489" s="234"/>
      <c r="Y1489" s="234"/>
      <c r="Z1489" s="234"/>
      <c r="AA1489" s="234"/>
      <c r="AB1489" s="234"/>
      <c r="AC1489" s="231"/>
    </row>
    <row r="1490" spans="1:29" ht="15.75" thickBot="1" x14ac:dyDescent="0.3">
      <c r="A1490" s="220" t="str">
        <f t="shared" si="23"/>
        <v>243075</v>
      </c>
      <c r="B1490" s="239" t="s">
        <v>3672</v>
      </c>
      <c r="C1490" s="240" t="s">
        <v>3673</v>
      </c>
      <c r="D1490" s="87"/>
      <c r="E1490" s="237"/>
      <c r="F1490" s="237"/>
      <c r="G1490" s="237"/>
      <c r="H1490" s="237"/>
      <c r="I1490" s="237"/>
      <c r="J1490" s="237"/>
      <c r="K1490" s="237"/>
      <c r="L1490" s="237"/>
      <c r="M1490" s="237"/>
      <c r="N1490" s="237"/>
      <c r="O1490" s="237"/>
      <c r="P1490" s="237"/>
      <c r="Q1490" s="238"/>
      <c r="R1490" s="238"/>
      <c r="S1490" s="238"/>
      <c r="T1490" s="238"/>
      <c r="U1490" s="238"/>
      <c r="V1490" s="238"/>
      <c r="W1490" s="238"/>
      <c r="X1490" s="238"/>
      <c r="Y1490" s="238"/>
      <c r="Z1490" s="238"/>
      <c r="AA1490" s="238"/>
      <c r="AB1490" s="238"/>
      <c r="AC1490" s="231"/>
    </row>
    <row r="1491" spans="1:29" ht="15.75" thickBot="1" x14ac:dyDescent="0.3">
      <c r="A1491" s="220" t="str">
        <f t="shared" si="23"/>
        <v>243077</v>
      </c>
      <c r="B1491" s="239" t="s">
        <v>3674</v>
      </c>
      <c r="C1491" s="240" t="s">
        <v>3675</v>
      </c>
      <c r="D1491" s="87"/>
      <c r="E1491" s="233"/>
      <c r="F1491" s="233"/>
      <c r="G1491" s="233"/>
      <c r="H1491" s="233"/>
      <c r="I1491" s="233"/>
      <c r="J1491" s="233"/>
      <c r="K1491" s="233"/>
      <c r="L1491" s="233"/>
      <c r="M1491" s="233"/>
      <c r="N1491" s="233"/>
      <c r="O1491" s="233"/>
      <c r="P1491" s="233"/>
      <c r="Q1491" s="234"/>
      <c r="R1491" s="234"/>
      <c r="S1491" s="234"/>
      <c r="T1491" s="234"/>
      <c r="U1491" s="234"/>
      <c r="V1491" s="234"/>
      <c r="W1491" s="234"/>
      <c r="X1491" s="234"/>
      <c r="Y1491" s="234"/>
      <c r="Z1491" s="234"/>
      <c r="AA1491" s="234"/>
      <c r="AB1491" s="234"/>
      <c r="AC1491" s="231"/>
    </row>
    <row r="1492" spans="1:29" ht="15.75" thickBot="1" x14ac:dyDescent="0.3">
      <c r="A1492" s="220" t="str">
        <f t="shared" si="23"/>
        <v>243078</v>
      </c>
      <c r="B1492" s="239" t="s">
        <v>3676</v>
      </c>
      <c r="C1492" s="240" t="s">
        <v>3677</v>
      </c>
      <c r="D1492" s="87"/>
      <c r="E1492" s="237"/>
      <c r="F1492" s="237"/>
      <c r="G1492" s="237"/>
      <c r="H1492" s="237"/>
      <c r="I1492" s="237"/>
      <c r="J1492" s="237"/>
      <c r="K1492" s="237"/>
      <c r="L1492" s="237"/>
      <c r="M1492" s="237"/>
      <c r="N1492" s="237"/>
      <c r="O1492" s="237"/>
      <c r="P1492" s="237"/>
      <c r="Q1492" s="238"/>
      <c r="R1492" s="238"/>
      <c r="S1492" s="238"/>
      <c r="T1492" s="238"/>
      <c r="U1492" s="238"/>
      <c r="V1492" s="238"/>
      <c r="W1492" s="238"/>
      <c r="X1492" s="238"/>
      <c r="Y1492" s="238"/>
      <c r="Z1492" s="238"/>
      <c r="AA1492" s="238"/>
      <c r="AB1492" s="238"/>
      <c r="AC1492" s="231"/>
    </row>
    <row r="1493" spans="1:29" ht="15.75" thickBot="1" x14ac:dyDescent="0.3">
      <c r="A1493" s="220" t="str">
        <f t="shared" si="23"/>
        <v>243079</v>
      </c>
      <c r="B1493" s="239" t="s">
        <v>3678</v>
      </c>
      <c r="C1493" s="240" t="s">
        <v>3679</v>
      </c>
      <c r="D1493" s="87"/>
      <c r="E1493" s="233"/>
      <c r="F1493" s="233"/>
      <c r="G1493" s="233"/>
      <c r="H1493" s="233"/>
      <c r="I1493" s="233"/>
      <c r="J1493" s="233"/>
      <c r="K1493" s="233"/>
      <c r="L1493" s="233"/>
      <c r="M1493" s="233"/>
      <c r="N1493" s="233"/>
      <c r="O1493" s="233"/>
      <c r="P1493" s="233"/>
      <c r="Q1493" s="234"/>
      <c r="R1493" s="234"/>
      <c r="S1493" s="234"/>
      <c r="T1493" s="234"/>
      <c r="U1493" s="234"/>
      <c r="V1493" s="234"/>
      <c r="W1493" s="234"/>
      <c r="X1493" s="234"/>
      <c r="Y1493" s="234"/>
      <c r="Z1493" s="234"/>
      <c r="AA1493" s="234"/>
      <c r="AB1493" s="234"/>
      <c r="AC1493" s="231"/>
    </row>
    <row r="1494" spans="1:29" ht="15.75" thickBot="1" x14ac:dyDescent="0.3">
      <c r="A1494" s="220" t="str">
        <f t="shared" si="23"/>
        <v>243080</v>
      </c>
      <c r="B1494" s="239" t="s">
        <v>3680</v>
      </c>
      <c r="C1494" s="240" t="s">
        <v>3681</v>
      </c>
      <c r="D1494" s="87"/>
      <c r="E1494" s="237"/>
      <c r="F1494" s="237"/>
      <c r="G1494" s="237"/>
      <c r="H1494" s="237"/>
      <c r="I1494" s="237"/>
      <c r="J1494" s="237"/>
      <c r="K1494" s="237"/>
      <c r="L1494" s="237"/>
      <c r="M1494" s="237"/>
      <c r="N1494" s="237"/>
      <c r="O1494" s="237"/>
      <c r="P1494" s="237"/>
      <c r="Q1494" s="238"/>
      <c r="R1494" s="238"/>
      <c r="S1494" s="238"/>
      <c r="T1494" s="238"/>
      <c r="U1494" s="238"/>
      <c r="V1494" s="238"/>
      <c r="W1494" s="238"/>
      <c r="X1494" s="238"/>
      <c r="Y1494" s="238"/>
      <c r="Z1494" s="238"/>
      <c r="AA1494" s="238"/>
      <c r="AB1494" s="238"/>
      <c r="AC1494" s="231"/>
    </row>
    <row r="1495" spans="1:29" ht="15.75" thickBot="1" x14ac:dyDescent="0.3">
      <c r="A1495" s="220" t="str">
        <f t="shared" si="23"/>
        <v>243081</v>
      </c>
      <c r="B1495" s="239" t="s">
        <v>3682</v>
      </c>
      <c r="C1495" s="240" t="s">
        <v>3683</v>
      </c>
      <c r="D1495" s="87"/>
      <c r="E1495" s="233"/>
      <c r="F1495" s="233"/>
      <c r="G1495" s="233"/>
      <c r="H1495" s="233"/>
      <c r="I1495" s="233"/>
      <c r="J1495" s="233"/>
      <c r="K1495" s="233"/>
      <c r="L1495" s="233"/>
      <c r="M1495" s="233"/>
      <c r="N1495" s="233"/>
      <c r="O1495" s="233"/>
      <c r="P1495" s="233"/>
      <c r="Q1495" s="234"/>
      <c r="R1495" s="234"/>
      <c r="S1495" s="234"/>
      <c r="T1495" s="241"/>
      <c r="U1495" s="241"/>
      <c r="V1495" s="241"/>
      <c r="W1495" s="234"/>
      <c r="X1495" s="234"/>
      <c r="Y1495" s="234"/>
      <c r="Z1495" s="234"/>
      <c r="AA1495" s="234"/>
      <c r="AB1495" s="234"/>
      <c r="AC1495" s="231"/>
    </row>
    <row r="1496" spans="1:29" ht="15.75" thickBot="1" x14ac:dyDescent="0.3">
      <c r="A1496" s="220" t="str">
        <f t="shared" si="23"/>
        <v>243082</v>
      </c>
      <c r="B1496" s="239" t="s">
        <v>3684</v>
      </c>
      <c r="C1496" s="240" t="s">
        <v>3685</v>
      </c>
      <c r="D1496" s="87"/>
      <c r="E1496" s="237"/>
      <c r="F1496" s="237"/>
      <c r="G1496" s="237"/>
      <c r="H1496" s="237"/>
      <c r="I1496" s="237"/>
      <c r="J1496" s="237"/>
      <c r="K1496" s="237"/>
      <c r="L1496" s="237"/>
      <c r="M1496" s="237"/>
      <c r="N1496" s="237"/>
      <c r="O1496" s="237"/>
      <c r="P1496" s="237"/>
      <c r="Q1496" s="238"/>
      <c r="R1496" s="238"/>
      <c r="S1496" s="238"/>
      <c r="T1496" s="238"/>
      <c r="U1496" s="238"/>
      <c r="V1496" s="238"/>
      <c r="W1496" s="238"/>
      <c r="X1496" s="238"/>
      <c r="Y1496" s="238"/>
      <c r="Z1496" s="238"/>
      <c r="AA1496" s="238"/>
      <c r="AB1496" s="238"/>
      <c r="AC1496" s="231"/>
    </row>
    <row r="1497" spans="1:29" ht="15.75" thickBot="1" x14ac:dyDescent="0.3">
      <c r="A1497" s="220" t="str">
        <f t="shared" si="23"/>
        <v>243083</v>
      </c>
      <c r="B1497" s="239" t="s">
        <v>3686</v>
      </c>
      <c r="C1497" s="240" t="s">
        <v>3687</v>
      </c>
      <c r="D1497" s="87"/>
      <c r="E1497" s="237"/>
      <c r="F1497" s="237"/>
      <c r="G1497" s="237"/>
      <c r="H1497" s="237"/>
      <c r="I1497" s="237"/>
      <c r="J1497" s="237"/>
      <c r="K1497" s="237"/>
      <c r="L1497" s="237"/>
      <c r="M1497" s="237"/>
      <c r="N1497" s="237"/>
      <c r="O1497" s="237"/>
      <c r="P1497" s="237"/>
      <c r="Q1497" s="238"/>
      <c r="R1497" s="238"/>
      <c r="S1497" s="238"/>
      <c r="T1497" s="241"/>
      <c r="U1497" s="241"/>
      <c r="V1497" s="241"/>
      <c r="W1497" s="238"/>
      <c r="X1497" s="238"/>
      <c r="Y1497" s="238"/>
      <c r="Z1497" s="238"/>
      <c r="AA1497" s="238"/>
      <c r="AB1497" s="238"/>
      <c r="AC1497" s="231"/>
    </row>
    <row r="1498" spans="1:29" ht="15.75" thickBot="1" x14ac:dyDescent="0.3">
      <c r="A1498" s="220" t="str">
        <f t="shared" si="23"/>
        <v>243084</v>
      </c>
      <c r="B1498" s="239" t="s">
        <v>3688</v>
      </c>
      <c r="C1498" s="240" t="s">
        <v>3689</v>
      </c>
      <c r="D1498" s="87"/>
      <c r="E1498" s="233"/>
      <c r="F1498" s="233"/>
      <c r="G1498" s="233"/>
      <c r="H1498" s="233"/>
      <c r="I1498" s="233"/>
      <c r="J1498" s="233"/>
      <c r="K1498" s="233"/>
      <c r="L1498" s="233"/>
      <c r="M1498" s="233"/>
      <c r="N1498" s="233"/>
      <c r="O1498" s="233"/>
      <c r="P1498" s="233"/>
      <c r="Q1498" s="234"/>
      <c r="R1498" s="234"/>
      <c r="S1498" s="234"/>
      <c r="T1498" s="238"/>
      <c r="U1498" s="238"/>
      <c r="V1498" s="238"/>
      <c r="W1498" s="234"/>
      <c r="X1498" s="234"/>
      <c r="Y1498" s="234"/>
      <c r="Z1498" s="234"/>
      <c r="AA1498" s="234"/>
      <c r="AB1498" s="234"/>
      <c r="AC1498" s="231"/>
    </row>
    <row r="1499" spans="1:29" ht="15.75" thickBot="1" x14ac:dyDescent="0.3">
      <c r="A1499" s="220" t="str">
        <f t="shared" si="23"/>
        <v>243085</v>
      </c>
      <c r="B1499" s="239" t="s">
        <v>3690</v>
      </c>
      <c r="C1499" s="240" t="s">
        <v>3691</v>
      </c>
      <c r="D1499" s="87"/>
      <c r="E1499" s="237"/>
      <c r="F1499" s="237"/>
      <c r="G1499" s="237"/>
      <c r="H1499" s="237"/>
      <c r="I1499" s="237"/>
      <c r="J1499" s="237"/>
      <c r="K1499" s="237"/>
      <c r="L1499" s="237"/>
      <c r="M1499" s="237"/>
      <c r="N1499" s="237"/>
      <c r="O1499" s="237"/>
      <c r="P1499" s="237"/>
      <c r="Q1499" s="238"/>
      <c r="R1499" s="238"/>
      <c r="S1499" s="238"/>
      <c r="T1499" s="234"/>
      <c r="U1499" s="234"/>
      <c r="V1499" s="234"/>
      <c r="W1499" s="238"/>
      <c r="X1499" s="238"/>
      <c r="Y1499" s="238"/>
      <c r="Z1499" s="238"/>
      <c r="AA1499" s="238"/>
      <c r="AB1499" s="238"/>
      <c r="AC1499" s="231"/>
    </row>
    <row r="1500" spans="1:29" ht="15.75" thickBot="1" x14ac:dyDescent="0.3">
      <c r="A1500" s="220" t="str">
        <f t="shared" si="23"/>
        <v>243086</v>
      </c>
      <c r="B1500" s="239" t="s">
        <v>3692</v>
      </c>
      <c r="C1500" s="240" t="s">
        <v>3693</v>
      </c>
      <c r="D1500" s="87"/>
      <c r="E1500" s="233"/>
      <c r="F1500" s="233"/>
      <c r="G1500" s="233"/>
      <c r="H1500" s="233"/>
      <c r="I1500" s="233"/>
      <c r="J1500" s="233"/>
      <c r="K1500" s="233"/>
      <c r="L1500" s="233"/>
      <c r="M1500" s="233"/>
      <c r="N1500" s="233"/>
      <c r="O1500" s="233"/>
      <c r="P1500" s="233"/>
      <c r="Q1500" s="234"/>
      <c r="R1500" s="234"/>
      <c r="S1500" s="234"/>
      <c r="T1500" s="238"/>
      <c r="U1500" s="238"/>
      <c r="V1500" s="238"/>
      <c r="W1500" s="234"/>
      <c r="X1500" s="234"/>
      <c r="Y1500" s="234"/>
      <c r="Z1500" s="234"/>
      <c r="AA1500" s="234"/>
      <c r="AB1500" s="234"/>
      <c r="AC1500" s="231"/>
    </row>
    <row r="1501" spans="1:29" ht="15.75" thickBot="1" x14ac:dyDescent="0.3">
      <c r="A1501" s="220" t="str">
        <f t="shared" si="23"/>
        <v>243087</v>
      </c>
      <c r="B1501" s="239" t="s">
        <v>3694</v>
      </c>
      <c r="C1501" s="240" t="s">
        <v>3695</v>
      </c>
      <c r="D1501" s="87"/>
      <c r="E1501" s="233"/>
      <c r="F1501" s="233"/>
      <c r="G1501" s="233"/>
      <c r="H1501" s="233"/>
      <c r="I1501" s="233"/>
      <c r="J1501" s="233"/>
      <c r="K1501" s="233"/>
      <c r="L1501" s="233"/>
      <c r="M1501" s="233"/>
      <c r="N1501" s="233"/>
      <c r="O1501" s="233"/>
      <c r="P1501" s="233"/>
      <c r="Q1501" s="234"/>
      <c r="R1501" s="234"/>
      <c r="S1501" s="234"/>
      <c r="T1501" s="234"/>
      <c r="U1501" s="234"/>
      <c r="V1501" s="234"/>
      <c r="W1501" s="234"/>
      <c r="X1501" s="234"/>
      <c r="Y1501" s="234"/>
      <c r="Z1501" s="234"/>
      <c r="AA1501" s="234"/>
      <c r="AB1501" s="234"/>
      <c r="AC1501" s="231"/>
    </row>
    <row r="1502" spans="1:29" ht="15.75" thickBot="1" x14ac:dyDescent="0.3">
      <c r="A1502" s="220" t="str">
        <f t="shared" si="23"/>
        <v>243088</v>
      </c>
      <c r="B1502" s="239" t="s">
        <v>3696</v>
      </c>
      <c r="C1502" s="240" t="s">
        <v>3697</v>
      </c>
      <c r="D1502" s="87"/>
      <c r="E1502" s="237"/>
      <c r="F1502" s="237"/>
      <c r="G1502" s="237"/>
      <c r="H1502" s="237"/>
      <c r="I1502" s="237"/>
      <c r="J1502" s="237"/>
      <c r="K1502" s="237"/>
      <c r="L1502" s="237"/>
      <c r="M1502" s="237"/>
      <c r="N1502" s="237"/>
      <c r="O1502" s="237"/>
      <c r="P1502" s="237"/>
      <c r="Q1502" s="238"/>
      <c r="R1502" s="238"/>
      <c r="S1502" s="238"/>
      <c r="T1502" s="238"/>
      <c r="U1502" s="238"/>
      <c r="V1502" s="238"/>
      <c r="W1502" s="238"/>
      <c r="X1502" s="238"/>
      <c r="Y1502" s="238"/>
      <c r="Z1502" s="238"/>
      <c r="AA1502" s="238"/>
      <c r="AB1502" s="238"/>
      <c r="AC1502" s="231"/>
    </row>
    <row r="1503" spans="1:29" ht="15.75" thickBot="1" x14ac:dyDescent="0.3">
      <c r="A1503" s="220" t="str">
        <f t="shared" si="23"/>
        <v>243089</v>
      </c>
      <c r="B1503" s="239" t="s">
        <v>3698</v>
      </c>
      <c r="C1503" s="240" t="s">
        <v>3699</v>
      </c>
      <c r="D1503" s="87"/>
      <c r="E1503" s="233"/>
      <c r="F1503" s="233"/>
      <c r="G1503" s="233"/>
      <c r="H1503" s="233"/>
      <c r="I1503" s="233"/>
      <c r="J1503" s="233"/>
      <c r="K1503" s="233"/>
      <c r="L1503" s="233"/>
      <c r="M1503" s="233"/>
      <c r="N1503" s="233"/>
      <c r="O1503" s="233"/>
      <c r="P1503" s="233"/>
      <c r="Q1503" s="234"/>
      <c r="R1503" s="234"/>
      <c r="S1503" s="234"/>
      <c r="T1503" s="234"/>
      <c r="U1503" s="234"/>
      <c r="V1503" s="234"/>
      <c r="W1503" s="234"/>
      <c r="X1503" s="234"/>
      <c r="Y1503" s="234"/>
      <c r="Z1503" s="234"/>
      <c r="AA1503" s="234"/>
      <c r="AB1503" s="234"/>
      <c r="AC1503" s="231"/>
    </row>
    <row r="1504" spans="1:29" ht="15.75" thickBot="1" x14ac:dyDescent="0.3">
      <c r="A1504" s="220" t="str">
        <f t="shared" si="23"/>
        <v>243090</v>
      </c>
      <c r="B1504" s="239" t="s">
        <v>3700</v>
      </c>
      <c r="C1504" s="240" t="s">
        <v>3701</v>
      </c>
      <c r="D1504" s="87"/>
      <c r="E1504" s="237"/>
      <c r="F1504" s="237"/>
      <c r="G1504" s="237"/>
      <c r="H1504" s="237"/>
      <c r="I1504" s="237"/>
      <c r="J1504" s="237"/>
      <c r="K1504" s="237"/>
      <c r="L1504" s="237"/>
      <c r="M1504" s="237"/>
      <c r="N1504" s="237"/>
      <c r="O1504" s="237"/>
      <c r="P1504" s="237"/>
      <c r="Q1504" s="238"/>
      <c r="R1504" s="238"/>
      <c r="S1504" s="238"/>
      <c r="T1504" s="238"/>
      <c r="U1504" s="238"/>
      <c r="V1504" s="238"/>
      <c r="W1504" s="238"/>
      <c r="X1504" s="238"/>
      <c r="Y1504" s="238"/>
      <c r="Z1504" s="238"/>
      <c r="AA1504" s="238"/>
      <c r="AB1504" s="238"/>
      <c r="AC1504" s="231"/>
    </row>
    <row r="1505" spans="1:29" ht="15.75" thickBot="1" x14ac:dyDescent="0.3">
      <c r="A1505" s="220" t="str">
        <f t="shared" si="23"/>
        <v>243091</v>
      </c>
      <c r="B1505" s="239" t="s">
        <v>3702</v>
      </c>
      <c r="C1505" s="240" t="s">
        <v>3703</v>
      </c>
      <c r="D1505" s="87"/>
      <c r="E1505" s="233"/>
      <c r="F1505" s="233"/>
      <c r="G1505" s="233"/>
      <c r="H1505" s="233"/>
      <c r="I1505" s="233"/>
      <c r="J1505" s="233"/>
      <c r="K1505" s="233"/>
      <c r="L1505" s="233"/>
      <c r="M1505" s="233"/>
      <c r="N1505" s="233"/>
      <c r="O1505" s="233"/>
      <c r="P1505" s="233"/>
      <c r="Q1505" s="234"/>
      <c r="R1505" s="234"/>
      <c r="S1505" s="234"/>
      <c r="T1505" s="234"/>
      <c r="U1505" s="234"/>
      <c r="V1505" s="234"/>
      <c r="W1505" s="234"/>
      <c r="X1505" s="234"/>
      <c r="Y1505" s="234"/>
      <c r="Z1505" s="234"/>
      <c r="AA1505" s="234"/>
      <c r="AB1505" s="234"/>
      <c r="AC1505" s="231"/>
    </row>
    <row r="1506" spans="1:29" ht="15.75" thickBot="1" x14ac:dyDescent="0.3">
      <c r="A1506" s="220" t="str">
        <f t="shared" si="23"/>
        <v>243092</v>
      </c>
      <c r="B1506" s="239" t="s">
        <v>3704</v>
      </c>
      <c r="C1506" s="240" t="s">
        <v>3705</v>
      </c>
      <c r="D1506" s="87"/>
      <c r="E1506" s="237"/>
      <c r="F1506" s="237"/>
      <c r="G1506" s="237"/>
      <c r="H1506" s="237"/>
      <c r="I1506" s="237"/>
      <c r="J1506" s="237"/>
      <c r="K1506" s="237"/>
      <c r="L1506" s="237"/>
      <c r="M1506" s="237"/>
      <c r="N1506" s="237"/>
      <c r="O1506" s="237"/>
      <c r="P1506" s="237"/>
      <c r="Q1506" s="238"/>
      <c r="R1506" s="238"/>
      <c r="S1506" s="238"/>
      <c r="T1506" s="238"/>
      <c r="U1506" s="238"/>
      <c r="V1506" s="238"/>
      <c r="W1506" s="238"/>
      <c r="X1506" s="238"/>
      <c r="Y1506" s="238"/>
      <c r="Z1506" s="238"/>
      <c r="AA1506" s="238"/>
      <c r="AB1506" s="238"/>
      <c r="AC1506" s="231"/>
    </row>
    <row r="1507" spans="1:29" ht="15.75" thickBot="1" x14ac:dyDescent="0.3">
      <c r="A1507" s="220" t="str">
        <f t="shared" si="23"/>
        <v>243094</v>
      </c>
      <c r="B1507" s="239" t="s">
        <v>3706</v>
      </c>
      <c r="C1507" s="240" t="s">
        <v>3707</v>
      </c>
      <c r="D1507" s="87"/>
      <c r="E1507" s="233"/>
      <c r="F1507" s="233"/>
      <c r="G1507" s="233"/>
      <c r="H1507" s="233"/>
      <c r="I1507" s="233"/>
      <c r="J1507" s="233"/>
      <c r="K1507" s="233"/>
      <c r="L1507" s="233"/>
      <c r="M1507" s="233"/>
      <c r="N1507" s="233"/>
      <c r="O1507" s="233"/>
      <c r="P1507" s="233"/>
      <c r="Q1507" s="234"/>
      <c r="R1507" s="234"/>
      <c r="S1507" s="234"/>
      <c r="T1507" s="234"/>
      <c r="U1507" s="234"/>
      <c r="V1507" s="234"/>
      <c r="W1507" s="234"/>
      <c r="X1507" s="234"/>
      <c r="Y1507" s="234"/>
      <c r="Z1507" s="234"/>
      <c r="AA1507" s="234"/>
      <c r="AB1507" s="234"/>
      <c r="AC1507" s="231"/>
    </row>
    <row r="1508" spans="1:29" ht="15.75" thickBot="1" x14ac:dyDescent="0.3">
      <c r="A1508" s="220" t="str">
        <f t="shared" si="23"/>
        <v>500181</v>
      </c>
      <c r="B1508" s="239" t="s">
        <v>1171</v>
      </c>
      <c r="C1508" s="240">
        <v>500181</v>
      </c>
      <c r="D1508" s="87"/>
      <c r="E1508" s="237">
        <v>-47505951.770000003</v>
      </c>
      <c r="F1508" s="237">
        <v>-47724041.869999997</v>
      </c>
      <c r="G1508" s="237">
        <v>-43100119.859999999</v>
      </c>
      <c r="H1508" s="237">
        <v>-44237822.109999999</v>
      </c>
      <c r="I1508" s="237">
        <v>-43128270.939999998</v>
      </c>
      <c r="J1508" s="237">
        <v>-27310489.449999999</v>
      </c>
      <c r="K1508" s="237">
        <v>-29290328.850000001</v>
      </c>
      <c r="L1508" s="237">
        <v>-28926177.34</v>
      </c>
      <c r="M1508" s="237">
        <v>-31396374.460000001</v>
      </c>
      <c r="N1508" s="237">
        <v>-31970252.329999998</v>
      </c>
      <c r="O1508" s="237">
        <v>-32883218.690000001</v>
      </c>
      <c r="P1508" s="237">
        <v>-47543490.359999999</v>
      </c>
      <c r="Q1508" s="238">
        <v>-54364442.920000002</v>
      </c>
      <c r="R1508" s="238">
        <v>-54539033.520000003</v>
      </c>
      <c r="S1508" s="238">
        <v>-51350586.530000001</v>
      </c>
      <c r="T1508" s="238">
        <v>-52638864.829999998</v>
      </c>
      <c r="U1508" s="238">
        <v>-51959670.880000003</v>
      </c>
      <c r="V1508" s="238">
        <v>-45243751.729999997</v>
      </c>
      <c r="W1508" s="238">
        <v>-46972607.600000001</v>
      </c>
      <c r="X1508" s="238">
        <v>-46969175.270000003</v>
      </c>
      <c r="Y1508" s="238">
        <v>-41814328.57</v>
      </c>
      <c r="Z1508" s="238"/>
      <c r="AA1508" s="238"/>
      <c r="AB1508" s="238"/>
      <c r="AC1508" s="231">
        <v>-41814328.57</v>
      </c>
    </row>
    <row r="1509" spans="1:29" ht="15.75" thickBot="1" x14ac:dyDescent="0.3">
      <c r="A1509" s="220" t="str">
        <f t="shared" si="23"/>
        <v>228100</v>
      </c>
      <c r="B1509" s="239" t="s">
        <v>2595</v>
      </c>
      <c r="C1509" s="240" t="s">
        <v>2596</v>
      </c>
      <c r="D1509" s="87" t="s">
        <v>4</v>
      </c>
      <c r="E1509" s="233">
        <v>-2208153</v>
      </c>
      <c r="F1509" s="233">
        <v>-2208153</v>
      </c>
      <c r="G1509" s="233">
        <v>-2208153</v>
      </c>
      <c r="H1509" s="233">
        <v>-2208153</v>
      </c>
      <c r="I1509" s="233">
        <v>-2208153</v>
      </c>
      <c r="J1509" s="233">
        <v>-2208153</v>
      </c>
      <c r="K1509" s="233">
        <v>-2208153</v>
      </c>
      <c r="L1509" s="233">
        <v>-2208153</v>
      </c>
      <c r="M1509" s="233">
        <v>-2208153</v>
      </c>
      <c r="N1509" s="233">
        <v>-2208153</v>
      </c>
      <c r="O1509" s="233">
        <v>-2208153</v>
      </c>
      <c r="P1509" s="233">
        <v>-2222461</v>
      </c>
      <c r="Q1509" s="234">
        <v>-2222461</v>
      </c>
      <c r="R1509" s="234">
        <v>-2222461</v>
      </c>
      <c r="S1509" s="234">
        <v>-2222461</v>
      </c>
      <c r="T1509" s="234">
        <v>-2222461</v>
      </c>
      <c r="U1509" s="234">
        <v>-2222461</v>
      </c>
      <c r="V1509" s="234">
        <v>-2222461</v>
      </c>
      <c r="W1509" s="234">
        <v>-2222461</v>
      </c>
      <c r="X1509" s="234">
        <v>-2222461</v>
      </c>
      <c r="Y1509" s="234">
        <v>-2222461</v>
      </c>
      <c r="Z1509" s="234"/>
      <c r="AA1509" s="234"/>
      <c r="AB1509" s="234"/>
      <c r="AC1509" s="231">
        <v>-2222461</v>
      </c>
    </row>
    <row r="1510" spans="1:29" ht="15.75" thickBot="1" x14ac:dyDescent="0.3">
      <c r="A1510" s="220" t="str">
        <f t="shared" si="23"/>
        <v>228102</v>
      </c>
      <c r="B1510" s="239" t="s">
        <v>2597</v>
      </c>
      <c r="C1510" s="240" t="s">
        <v>2598</v>
      </c>
      <c r="D1510" s="87" t="s">
        <v>4</v>
      </c>
      <c r="E1510" s="237">
        <v>-88949.95</v>
      </c>
      <c r="F1510" s="237">
        <v>-80604.899999999994</v>
      </c>
      <c r="G1510" s="237">
        <v>-72259.850000000006</v>
      </c>
      <c r="H1510" s="237">
        <v>-63914.8</v>
      </c>
      <c r="I1510" s="237">
        <v>-55569.75</v>
      </c>
      <c r="J1510" s="237">
        <v>-47224.7</v>
      </c>
      <c r="K1510" s="237">
        <v>-38879.65</v>
      </c>
      <c r="L1510" s="237">
        <v>-30534.6</v>
      </c>
      <c r="M1510" s="237">
        <v>-22189.55</v>
      </c>
      <c r="N1510" s="237">
        <v>-13844.5</v>
      </c>
      <c r="O1510" s="237">
        <v>-5499.45</v>
      </c>
      <c r="P1510" s="237">
        <v>-103017</v>
      </c>
      <c r="Q1510" s="238">
        <v>-94671.95</v>
      </c>
      <c r="R1510" s="238">
        <v>-78231.72</v>
      </c>
      <c r="S1510" s="238">
        <v>-70340.259999999995</v>
      </c>
      <c r="T1510" s="238">
        <v>-66449.2</v>
      </c>
      <c r="U1510" s="238">
        <v>-57757.69</v>
      </c>
      <c r="V1510" s="238">
        <v>-49066.18</v>
      </c>
      <c r="W1510" s="238">
        <v>-40374.67</v>
      </c>
      <c r="X1510" s="238">
        <v>-31683.16</v>
      </c>
      <c r="Y1510" s="238">
        <v>-22991.65</v>
      </c>
      <c r="Z1510" s="238"/>
      <c r="AA1510" s="238"/>
      <c r="AB1510" s="238"/>
      <c r="AC1510" s="231">
        <v>-22991.65</v>
      </c>
    </row>
    <row r="1511" spans="1:29" ht="15.75" thickBot="1" x14ac:dyDescent="0.3">
      <c r="A1511" s="220" t="str">
        <f t="shared" si="23"/>
        <v>228106</v>
      </c>
      <c r="B1511" s="239" t="s">
        <v>2599</v>
      </c>
      <c r="C1511" s="240" t="s">
        <v>2600</v>
      </c>
      <c r="D1511" s="87" t="s">
        <v>4</v>
      </c>
      <c r="E1511" s="233">
        <v>-1751506</v>
      </c>
      <c r="F1511" s="233">
        <v>-1751506</v>
      </c>
      <c r="G1511" s="233">
        <v>-1751506</v>
      </c>
      <c r="H1511" s="233">
        <v>-1751506</v>
      </c>
      <c r="I1511" s="233">
        <v>-1751506</v>
      </c>
      <c r="J1511" s="233">
        <v>-1751506</v>
      </c>
      <c r="K1511" s="233">
        <v>-1751506</v>
      </c>
      <c r="L1511" s="233">
        <v>-1751506</v>
      </c>
      <c r="M1511" s="233">
        <v>-1751506</v>
      </c>
      <c r="N1511" s="233">
        <v>-1751506</v>
      </c>
      <c r="O1511" s="233">
        <v>-1751506</v>
      </c>
      <c r="P1511" s="233">
        <v>-1729348</v>
      </c>
      <c r="Q1511" s="234">
        <v>-1729348</v>
      </c>
      <c r="R1511" s="234">
        <v>-1729348</v>
      </c>
      <c r="S1511" s="234">
        <v>-1729348</v>
      </c>
      <c r="T1511" s="234">
        <v>-1729348</v>
      </c>
      <c r="U1511" s="234">
        <v>-1729348</v>
      </c>
      <c r="V1511" s="234">
        <v>-1729348</v>
      </c>
      <c r="W1511" s="234">
        <v>-1729348</v>
      </c>
      <c r="X1511" s="234">
        <v>-1729348</v>
      </c>
      <c r="Y1511" s="234">
        <v>-1729348</v>
      </c>
      <c r="Z1511" s="234"/>
      <c r="AA1511" s="234"/>
      <c r="AB1511" s="234"/>
      <c r="AC1511" s="231">
        <v>-1729348</v>
      </c>
    </row>
    <row r="1512" spans="1:29" ht="15.75" thickBot="1" x14ac:dyDescent="0.3">
      <c r="A1512" s="220" t="str">
        <f t="shared" si="23"/>
        <v>229100</v>
      </c>
      <c r="B1512" s="239" t="s">
        <v>3708</v>
      </c>
      <c r="C1512" s="240" t="s">
        <v>3709</v>
      </c>
      <c r="D1512" s="87"/>
      <c r="E1512" s="237"/>
      <c r="F1512" s="237"/>
      <c r="G1512" s="237"/>
      <c r="H1512" s="237"/>
      <c r="I1512" s="237"/>
      <c r="J1512" s="237"/>
      <c r="K1512" s="237"/>
      <c r="L1512" s="237"/>
      <c r="M1512" s="237"/>
      <c r="N1512" s="237"/>
      <c r="O1512" s="237"/>
      <c r="P1512" s="237"/>
      <c r="Q1512" s="238"/>
      <c r="R1512" s="238"/>
      <c r="S1512" s="238"/>
      <c r="T1512" s="238"/>
      <c r="U1512" s="238"/>
      <c r="V1512" s="238"/>
      <c r="W1512" s="238"/>
      <c r="X1512" s="238"/>
      <c r="Y1512" s="238"/>
      <c r="Z1512" s="238"/>
      <c r="AA1512" s="238"/>
      <c r="AB1512" s="238"/>
      <c r="AC1512" s="231"/>
    </row>
    <row r="1513" spans="1:29" ht="15.75" thickBot="1" x14ac:dyDescent="0.3">
      <c r="A1513" s="220" t="str">
        <f t="shared" si="23"/>
        <v>232132</v>
      </c>
      <c r="B1513" s="239" t="s">
        <v>2601</v>
      </c>
      <c r="C1513" s="240" t="s">
        <v>2602</v>
      </c>
      <c r="D1513" s="87" t="s">
        <v>4</v>
      </c>
      <c r="E1513" s="233">
        <v>0</v>
      </c>
      <c r="F1513" s="233">
        <v>0</v>
      </c>
      <c r="G1513" s="233">
        <v>0</v>
      </c>
      <c r="H1513" s="233">
        <v>0</v>
      </c>
      <c r="I1513" s="233">
        <v>0</v>
      </c>
      <c r="J1513" s="233">
        <v>0</v>
      </c>
      <c r="K1513" s="233">
        <v>0</v>
      </c>
      <c r="L1513" s="233">
        <v>0</v>
      </c>
      <c r="M1513" s="233">
        <v>0</v>
      </c>
      <c r="N1513" s="233">
        <v>0</v>
      </c>
      <c r="O1513" s="233">
        <v>0</v>
      </c>
      <c r="P1513" s="233">
        <v>0</v>
      </c>
      <c r="Q1513" s="234">
        <v>0</v>
      </c>
      <c r="R1513" s="234">
        <v>0</v>
      </c>
      <c r="S1513" s="234">
        <v>0</v>
      </c>
      <c r="T1513" s="241">
        <v>0</v>
      </c>
      <c r="U1513" s="241">
        <v>0</v>
      </c>
      <c r="V1513" s="241">
        <v>0</v>
      </c>
      <c r="W1513" s="234">
        <v>0</v>
      </c>
      <c r="X1513" s="234">
        <v>0</v>
      </c>
      <c r="Y1513" s="234">
        <v>0</v>
      </c>
      <c r="Z1513" s="234"/>
      <c r="AA1513" s="234"/>
      <c r="AB1513" s="234"/>
      <c r="AC1513" s="231">
        <v>0</v>
      </c>
    </row>
    <row r="1514" spans="1:29" ht="15.75" thickBot="1" x14ac:dyDescent="0.3">
      <c r="A1514" s="220" t="str">
        <f t="shared" si="23"/>
        <v>232199</v>
      </c>
      <c r="B1514" s="239" t="s">
        <v>2603</v>
      </c>
      <c r="C1514" s="240" t="s">
        <v>2604</v>
      </c>
      <c r="D1514" s="87" t="s">
        <v>4</v>
      </c>
      <c r="E1514" s="237">
        <v>0</v>
      </c>
      <c r="F1514" s="237">
        <v>0</v>
      </c>
      <c r="G1514" s="237">
        <v>0</v>
      </c>
      <c r="H1514" s="237">
        <v>0</v>
      </c>
      <c r="I1514" s="237">
        <v>0</v>
      </c>
      <c r="J1514" s="237">
        <v>0</v>
      </c>
      <c r="K1514" s="237">
        <v>0</v>
      </c>
      <c r="L1514" s="237">
        <v>0</v>
      </c>
      <c r="M1514" s="237">
        <v>0</v>
      </c>
      <c r="N1514" s="237">
        <v>0</v>
      </c>
      <c r="O1514" s="237">
        <v>0</v>
      </c>
      <c r="P1514" s="237">
        <v>0</v>
      </c>
      <c r="Q1514" s="238">
        <v>0</v>
      </c>
      <c r="R1514" s="238">
        <v>0</v>
      </c>
      <c r="S1514" s="238">
        <v>0</v>
      </c>
      <c r="T1514" s="238">
        <v>0</v>
      </c>
      <c r="U1514" s="238">
        <v>0</v>
      </c>
      <c r="V1514" s="238">
        <v>0</v>
      </c>
      <c r="W1514" s="238">
        <v>0</v>
      </c>
      <c r="X1514" s="238">
        <v>0</v>
      </c>
      <c r="Y1514" s="238">
        <v>0</v>
      </c>
      <c r="Z1514" s="238"/>
      <c r="AA1514" s="238"/>
      <c r="AB1514" s="238"/>
      <c r="AC1514" s="231">
        <v>0</v>
      </c>
    </row>
    <row r="1515" spans="1:29" ht="15.75" thickBot="1" x14ac:dyDescent="0.3">
      <c r="A1515" s="220" t="str">
        <f t="shared" si="23"/>
        <v>232209</v>
      </c>
      <c r="B1515" s="239" t="s">
        <v>2603</v>
      </c>
      <c r="C1515" s="240" t="s">
        <v>2605</v>
      </c>
      <c r="D1515" s="87" t="s">
        <v>4</v>
      </c>
      <c r="E1515" s="237">
        <v>0</v>
      </c>
      <c r="F1515" s="237">
        <v>0</v>
      </c>
      <c r="G1515" s="237">
        <v>0</v>
      </c>
      <c r="H1515" s="237">
        <v>0</v>
      </c>
      <c r="I1515" s="237">
        <v>0</v>
      </c>
      <c r="J1515" s="237">
        <v>0</v>
      </c>
      <c r="K1515" s="237">
        <v>0</v>
      </c>
      <c r="L1515" s="237">
        <v>0</v>
      </c>
      <c r="M1515" s="237">
        <v>0</v>
      </c>
      <c r="N1515" s="237">
        <v>0</v>
      </c>
      <c r="O1515" s="237">
        <v>0</v>
      </c>
      <c r="P1515" s="237">
        <v>0</v>
      </c>
      <c r="Q1515" s="238">
        <v>0</v>
      </c>
      <c r="R1515" s="238">
        <v>0</v>
      </c>
      <c r="S1515" s="238">
        <v>0</v>
      </c>
      <c r="T1515" s="241">
        <v>0</v>
      </c>
      <c r="U1515" s="241">
        <v>0</v>
      </c>
      <c r="V1515" s="241">
        <v>0</v>
      </c>
      <c r="W1515" s="238">
        <v>0</v>
      </c>
      <c r="X1515" s="238">
        <v>0</v>
      </c>
      <c r="Y1515" s="238">
        <v>0</v>
      </c>
      <c r="Z1515" s="238"/>
      <c r="AA1515" s="238"/>
      <c r="AB1515" s="238"/>
      <c r="AC1515" s="231">
        <v>0</v>
      </c>
    </row>
    <row r="1516" spans="1:29" ht="15.75" thickBot="1" x14ac:dyDescent="0.3">
      <c r="A1516" s="220" t="str">
        <f t="shared" si="23"/>
        <v>237999</v>
      </c>
      <c r="B1516" s="239" t="s">
        <v>3710</v>
      </c>
      <c r="C1516" s="240" t="s">
        <v>3711</v>
      </c>
      <c r="D1516" s="87"/>
      <c r="E1516" s="233"/>
      <c r="F1516" s="233"/>
      <c r="G1516" s="233"/>
      <c r="H1516" s="233"/>
      <c r="I1516" s="233"/>
      <c r="J1516" s="233"/>
      <c r="K1516" s="233"/>
      <c r="L1516" s="233"/>
      <c r="M1516" s="233"/>
      <c r="N1516" s="233"/>
      <c r="O1516" s="233"/>
      <c r="P1516" s="233"/>
      <c r="Q1516" s="234"/>
      <c r="R1516" s="234"/>
      <c r="S1516" s="234"/>
      <c r="T1516" s="238"/>
      <c r="U1516" s="238"/>
      <c r="V1516" s="238"/>
      <c r="W1516" s="234"/>
      <c r="X1516" s="234"/>
      <c r="Y1516" s="234"/>
      <c r="Z1516" s="234"/>
      <c r="AA1516" s="234"/>
      <c r="AB1516" s="234"/>
      <c r="AC1516" s="231"/>
    </row>
    <row r="1517" spans="1:29" ht="15.75" thickBot="1" x14ac:dyDescent="0.3">
      <c r="A1517" s="220" t="str">
        <f t="shared" si="23"/>
        <v>242000</v>
      </c>
      <c r="B1517" s="239" t="s">
        <v>2606</v>
      </c>
      <c r="C1517" s="240" t="s">
        <v>2607</v>
      </c>
      <c r="D1517" s="87" t="s">
        <v>4</v>
      </c>
      <c r="E1517" s="237">
        <v>-33111094</v>
      </c>
      <c r="F1517" s="237">
        <v>-33111094</v>
      </c>
      <c r="G1517" s="237">
        <v>-30142840</v>
      </c>
      <c r="H1517" s="237">
        <v>-30142840</v>
      </c>
      <c r="I1517" s="237">
        <v>-30142840</v>
      </c>
      <c r="J1517" s="237">
        <v>-17577362</v>
      </c>
      <c r="K1517" s="237">
        <v>-17577362</v>
      </c>
      <c r="L1517" s="237">
        <v>-17577362</v>
      </c>
      <c r="M1517" s="237">
        <v>-22403178</v>
      </c>
      <c r="N1517" s="237">
        <v>-22403178</v>
      </c>
      <c r="O1517" s="237">
        <v>-22403178</v>
      </c>
      <c r="P1517" s="237">
        <v>-35015064</v>
      </c>
      <c r="Q1517" s="238">
        <v>-39225064</v>
      </c>
      <c r="R1517" s="238">
        <v>-39225064</v>
      </c>
      <c r="S1517" s="238">
        <v>-37909272.909999996</v>
      </c>
      <c r="T1517" s="234">
        <v>-37909272.909999996</v>
      </c>
      <c r="U1517" s="234">
        <v>-37909272.909999996</v>
      </c>
      <c r="V1517" s="234">
        <v>-34066835.460000001</v>
      </c>
      <c r="W1517" s="238">
        <v>-34066835.460000001</v>
      </c>
      <c r="X1517" s="238">
        <v>-34066835.460000001</v>
      </c>
      <c r="Y1517" s="238">
        <v>-30483709</v>
      </c>
      <c r="Z1517" s="238"/>
      <c r="AA1517" s="238"/>
      <c r="AB1517" s="238"/>
      <c r="AC1517" s="231">
        <v>-30483709</v>
      </c>
    </row>
    <row r="1518" spans="1:29" ht="15.75" thickBot="1" x14ac:dyDescent="0.3">
      <c r="A1518" s="220" t="str">
        <f t="shared" si="23"/>
        <v>242003</v>
      </c>
      <c r="B1518" s="239" t="s">
        <v>2608</v>
      </c>
      <c r="C1518" s="240" t="s">
        <v>2609</v>
      </c>
      <c r="D1518" s="87" t="s">
        <v>4</v>
      </c>
      <c r="E1518" s="233">
        <v>10803.43</v>
      </c>
      <c r="F1518" s="233">
        <v>11081</v>
      </c>
      <c r="G1518" s="233">
        <v>10721</v>
      </c>
      <c r="H1518" s="233">
        <v>10165.17</v>
      </c>
      <c r="I1518" s="233">
        <v>9615</v>
      </c>
      <c r="J1518" s="233">
        <v>10721</v>
      </c>
      <c r="K1518" s="233">
        <v>10473.43</v>
      </c>
      <c r="L1518" s="233">
        <v>10721</v>
      </c>
      <c r="M1518" s="233">
        <v>10801</v>
      </c>
      <c r="N1518" s="233">
        <v>8878</v>
      </c>
      <c r="O1518" s="233">
        <v>8878</v>
      </c>
      <c r="P1518" s="233">
        <v>8878</v>
      </c>
      <c r="Q1518" s="234">
        <v>8538</v>
      </c>
      <c r="R1518" s="234">
        <v>8878</v>
      </c>
      <c r="S1518" s="234">
        <v>9658</v>
      </c>
      <c r="T1518" s="238">
        <v>8878</v>
      </c>
      <c r="U1518" s="238">
        <v>8831.34</v>
      </c>
      <c r="V1518" s="238">
        <v>7462.47</v>
      </c>
      <c r="W1518" s="234">
        <v>8878</v>
      </c>
      <c r="X1518" s="234">
        <v>10293.530000000001</v>
      </c>
      <c r="Y1518" s="234">
        <v>8878</v>
      </c>
      <c r="Z1518" s="234"/>
      <c r="AA1518" s="234"/>
      <c r="AB1518" s="234"/>
      <c r="AC1518" s="231">
        <v>8878</v>
      </c>
    </row>
    <row r="1519" spans="1:29" ht="15.75" thickBot="1" x14ac:dyDescent="0.3">
      <c r="A1519" s="220" t="str">
        <f t="shared" si="23"/>
        <v>242006</v>
      </c>
      <c r="B1519" s="239" t="s">
        <v>3712</v>
      </c>
      <c r="C1519" s="240" t="s">
        <v>3713</v>
      </c>
      <c r="D1519" s="87"/>
      <c r="E1519" s="233"/>
      <c r="F1519" s="233"/>
      <c r="G1519" s="233"/>
      <c r="H1519" s="233"/>
      <c r="I1519" s="233"/>
      <c r="J1519" s="233"/>
      <c r="K1519" s="233"/>
      <c r="L1519" s="233"/>
      <c r="M1519" s="233"/>
      <c r="N1519" s="233"/>
      <c r="O1519" s="233"/>
      <c r="P1519" s="233"/>
      <c r="Q1519" s="234"/>
      <c r="R1519" s="234"/>
      <c r="S1519" s="234"/>
      <c r="T1519" s="234"/>
      <c r="U1519" s="234"/>
      <c r="V1519" s="234"/>
      <c r="W1519" s="234"/>
      <c r="X1519" s="234"/>
      <c r="Y1519" s="234"/>
      <c r="Z1519" s="234"/>
      <c r="AA1519" s="234"/>
      <c r="AB1519" s="234"/>
      <c r="AC1519" s="231"/>
    </row>
    <row r="1520" spans="1:29" ht="15.75" thickBot="1" x14ac:dyDescent="0.3">
      <c r="A1520" s="220" t="str">
        <f t="shared" si="23"/>
        <v>242008</v>
      </c>
      <c r="B1520" s="239" t="s">
        <v>2610</v>
      </c>
      <c r="C1520" s="240" t="s">
        <v>2611</v>
      </c>
      <c r="D1520" s="87" t="s">
        <v>4</v>
      </c>
      <c r="E1520" s="237">
        <v>-842100</v>
      </c>
      <c r="F1520" s="237">
        <v>-839307.13</v>
      </c>
      <c r="G1520" s="237">
        <v>-836514.26</v>
      </c>
      <c r="H1520" s="237">
        <v>-833671.39</v>
      </c>
      <c r="I1520" s="237">
        <v>-830878.52</v>
      </c>
      <c r="J1520" s="237">
        <v>-828085.65</v>
      </c>
      <c r="K1520" s="237">
        <v>-825242.78</v>
      </c>
      <c r="L1520" s="237">
        <v>-822032.01</v>
      </c>
      <c r="M1520" s="237">
        <v>-819239.14</v>
      </c>
      <c r="N1520" s="237">
        <v>-816371.27</v>
      </c>
      <c r="O1520" s="237">
        <v>-813322.96</v>
      </c>
      <c r="P1520" s="237">
        <v>-810402.37</v>
      </c>
      <c r="Q1520" s="238">
        <v>-807431.78</v>
      </c>
      <c r="R1520" s="238">
        <v>-804511.19</v>
      </c>
      <c r="S1520" s="238">
        <v>-801590.6</v>
      </c>
      <c r="T1520" s="238">
        <v>-798620.01</v>
      </c>
      <c r="U1520" s="238">
        <v>-795699.42</v>
      </c>
      <c r="V1520" s="238">
        <v>-792778.83</v>
      </c>
      <c r="W1520" s="238">
        <v>-789828.24</v>
      </c>
      <c r="X1520" s="238">
        <v>-786827.65</v>
      </c>
      <c r="Y1520" s="238">
        <v>-783907.06</v>
      </c>
      <c r="Z1520" s="238"/>
      <c r="AA1520" s="238"/>
      <c r="AB1520" s="238"/>
      <c r="AC1520" s="231">
        <v>-783907.06</v>
      </c>
    </row>
    <row r="1521" spans="1:29" ht="15.75" thickBot="1" x14ac:dyDescent="0.3">
      <c r="A1521" s="220" t="str">
        <f t="shared" si="23"/>
        <v>242010</v>
      </c>
      <c r="B1521" s="239" t="s">
        <v>2612</v>
      </c>
      <c r="C1521" s="240" t="s">
        <v>2613</v>
      </c>
      <c r="D1521" s="87" t="s">
        <v>4</v>
      </c>
      <c r="E1521" s="233">
        <v>-286438.57</v>
      </c>
      <c r="F1521" s="233">
        <v>-333544.40999999997</v>
      </c>
      <c r="G1521" s="233">
        <v>-395929.3</v>
      </c>
      <c r="H1521" s="233">
        <v>-471576.77</v>
      </c>
      <c r="I1521" s="233">
        <v>-444680.47</v>
      </c>
      <c r="J1521" s="233">
        <v>-412980.66</v>
      </c>
      <c r="K1521" s="233">
        <v>-364643.06</v>
      </c>
      <c r="L1521" s="233">
        <v>-345770.61</v>
      </c>
      <c r="M1521" s="233">
        <v>-371392.44</v>
      </c>
      <c r="N1521" s="233">
        <v>-342029.03</v>
      </c>
      <c r="O1521" s="233">
        <v>-523271.48</v>
      </c>
      <c r="P1521" s="233">
        <v>-468730.17</v>
      </c>
      <c r="Q1521" s="234">
        <v>-444083.59</v>
      </c>
      <c r="R1521" s="234">
        <v>-402875.95</v>
      </c>
      <c r="S1521" s="234">
        <v>-458919.65</v>
      </c>
      <c r="T1521" s="234">
        <v>-364305.56</v>
      </c>
      <c r="U1521" s="234">
        <v>-378128.1</v>
      </c>
      <c r="V1521" s="234">
        <v>-386329.97</v>
      </c>
      <c r="W1521" s="234">
        <v>-297436.33</v>
      </c>
      <c r="X1521" s="234">
        <v>-276691.14</v>
      </c>
      <c r="Y1521" s="234">
        <v>-335662.67</v>
      </c>
      <c r="Z1521" s="234"/>
      <c r="AA1521" s="234"/>
      <c r="AB1521" s="234"/>
      <c r="AC1521" s="231">
        <v>-335662.67</v>
      </c>
    </row>
    <row r="1522" spans="1:29" ht="15.75" thickBot="1" x14ac:dyDescent="0.3">
      <c r="A1522" s="220" t="str">
        <f t="shared" si="23"/>
        <v>242011</v>
      </c>
      <c r="B1522" s="239" t="s">
        <v>2614</v>
      </c>
      <c r="C1522" s="240" t="s">
        <v>2615</v>
      </c>
      <c r="D1522" s="87" t="s">
        <v>4</v>
      </c>
      <c r="E1522" s="237">
        <v>-162363.23000000001</v>
      </c>
      <c r="F1522" s="237">
        <v>-156570.35999999999</v>
      </c>
      <c r="G1522" s="237">
        <v>-156777.49</v>
      </c>
      <c r="H1522" s="237">
        <v>-153934.62</v>
      </c>
      <c r="I1522" s="237">
        <v>-151141.75</v>
      </c>
      <c r="J1522" s="237">
        <v>-147973.88</v>
      </c>
      <c r="K1522" s="237">
        <v>-145131.01</v>
      </c>
      <c r="L1522" s="237">
        <v>-142338.14000000001</v>
      </c>
      <c r="M1522" s="237">
        <v>-139545.26999999999</v>
      </c>
      <c r="N1522" s="237">
        <v>-136677.4</v>
      </c>
      <c r="O1522" s="237">
        <v>-133629.09</v>
      </c>
      <c r="P1522" s="237">
        <v>-130708.8</v>
      </c>
      <c r="Q1522" s="238">
        <v>-127737.91</v>
      </c>
      <c r="R1522" s="238">
        <v>-124442.32</v>
      </c>
      <c r="S1522" s="238">
        <v>-121521.73</v>
      </c>
      <c r="T1522" s="238">
        <v>-118551.14</v>
      </c>
      <c r="U1522" s="238">
        <v>-115630.55</v>
      </c>
      <c r="V1522" s="238">
        <v>-112709.96</v>
      </c>
      <c r="W1522" s="238">
        <v>-109759.37</v>
      </c>
      <c r="X1522" s="238">
        <v>-106758.78</v>
      </c>
      <c r="Y1522" s="238">
        <v>-103838.19</v>
      </c>
      <c r="Z1522" s="238"/>
      <c r="AA1522" s="238"/>
      <c r="AB1522" s="238"/>
      <c r="AC1522" s="231">
        <v>-103838.19</v>
      </c>
    </row>
    <row r="1523" spans="1:29" ht="15.75" thickBot="1" x14ac:dyDescent="0.3">
      <c r="A1523" s="220" t="str">
        <f t="shared" si="23"/>
        <v>242012</v>
      </c>
      <c r="B1523" s="239" t="s">
        <v>3714</v>
      </c>
      <c r="C1523" s="240" t="s">
        <v>3715</v>
      </c>
      <c r="D1523" s="87"/>
      <c r="E1523" s="233"/>
      <c r="F1523" s="233"/>
      <c r="G1523" s="233"/>
      <c r="H1523" s="233"/>
      <c r="I1523" s="233"/>
      <c r="J1523" s="233"/>
      <c r="K1523" s="233"/>
      <c r="L1523" s="233"/>
      <c r="M1523" s="233"/>
      <c r="N1523" s="233"/>
      <c r="O1523" s="233"/>
      <c r="P1523" s="233"/>
      <c r="Q1523" s="234"/>
      <c r="R1523" s="234"/>
      <c r="S1523" s="234"/>
      <c r="T1523" s="234"/>
      <c r="U1523" s="234"/>
      <c r="V1523" s="234"/>
      <c r="W1523" s="234"/>
      <c r="X1523" s="234"/>
      <c r="Y1523" s="234"/>
      <c r="Z1523" s="234"/>
      <c r="AA1523" s="234"/>
      <c r="AB1523" s="234"/>
      <c r="AC1523" s="231"/>
    </row>
    <row r="1524" spans="1:29" ht="15.75" thickBot="1" x14ac:dyDescent="0.3">
      <c r="A1524" s="220" t="str">
        <f t="shared" si="23"/>
        <v>242016</v>
      </c>
      <c r="B1524" s="239" t="s">
        <v>2616</v>
      </c>
      <c r="C1524" s="240" t="s">
        <v>2617</v>
      </c>
      <c r="D1524" s="87" t="s">
        <v>4</v>
      </c>
      <c r="E1524" s="237">
        <v>-210589.89</v>
      </c>
      <c r="F1524" s="237">
        <v>-206688.33</v>
      </c>
      <c r="G1524" s="237">
        <v>-202636.77</v>
      </c>
      <c r="H1524" s="237">
        <v>-194663.96</v>
      </c>
      <c r="I1524" s="237">
        <v>-190762.4</v>
      </c>
      <c r="J1524" s="237">
        <v>-186748.34</v>
      </c>
      <c r="K1524" s="237">
        <v>-181854.57</v>
      </c>
      <c r="L1524" s="237">
        <v>-175365.29</v>
      </c>
      <c r="M1524" s="237">
        <v>-170508.96</v>
      </c>
      <c r="N1524" s="237">
        <v>-162885.18</v>
      </c>
      <c r="O1524" s="237">
        <v>-147048.15</v>
      </c>
      <c r="P1524" s="237">
        <v>-139603.51</v>
      </c>
      <c r="Q1524" s="238">
        <v>-135066.81</v>
      </c>
      <c r="R1524" s="238">
        <v>-131020.53</v>
      </c>
      <c r="S1524" s="238">
        <v>-126724.25</v>
      </c>
      <c r="T1524" s="238">
        <v>-121629.56</v>
      </c>
      <c r="U1524" s="238">
        <v>-117583.28</v>
      </c>
      <c r="V1524" s="238">
        <v>-116159.92</v>
      </c>
      <c r="W1524" s="238">
        <v>-114491.53</v>
      </c>
      <c r="X1524" s="238">
        <v>-114060.85</v>
      </c>
      <c r="Y1524" s="238">
        <v>-110925.98</v>
      </c>
      <c r="Z1524" s="238"/>
      <c r="AA1524" s="238"/>
      <c r="AB1524" s="238"/>
      <c r="AC1524" s="231">
        <v>-110925.98</v>
      </c>
    </row>
    <row r="1525" spans="1:29" ht="15.75" thickBot="1" x14ac:dyDescent="0.3">
      <c r="A1525" s="220" t="str">
        <f t="shared" si="23"/>
        <v>242017</v>
      </c>
      <c r="B1525" s="239" t="s">
        <v>2618</v>
      </c>
      <c r="C1525" s="240" t="s">
        <v>2619</v>
      </c>
      <c r="D1525" s="87" t="s">
        <v>4</v>
      </c>
      <c r="E1525" s="233">
        <v>0</v>
      </c>
      <c r="F1525" s="233">
        <v>0</v>
      </c>
      <c r="G1525" s="233">
        <v>0</v>
      </c>
      <c r="H1525" s="233">
        <v>0</v>
      </c>
      <c r="I1525" s="233">
        <v>0</v>
      </c>
      <c r="J1525" s="233">
        <v>0</v>
      </c>
      <c r="K1525" s="233">
        <v>0</v>
      </c>
      <c r="L1525" s="233">
        <v>0</v>
      </c>
      <c r="M1525" s="233">
        <v>-2233.77</v>
      </c>
      <c r="N1525" s="233">
        <v>0</v>
      </c>
      <c r="O1525" s="233">
        <v>0</v>
      </c>
      <c r="P1525" s="233">
        <v>0</v>
      </c>
      <c r="Q1525" s="234">
        <v>0</v>
      </c>
      <c r="R1525" s="234">
        <v>0</v>
      </c>
      <c r="S1525" s="234">
        <v>0</v>
      </c>
      <c r="T1525" s="234">
        <v>0</v>
      </c>
      <c r="U1525" s="234">
        <v>0</v>
      </c>
      <c r="V1525" s="234">
        <v>0</v>
      </c>
      <c r="W1525" s="234">
        <v>0</v>
      </c>
      <c r="X1525" s="234">
        <v>0</v>
      </c>
      <c r="Y1525" s="234">
        <v>0</v>
      </c>
      <c r="Z1525" s="234"/>
      <c r="AA1525" s="234"/>
      <c r="AB1525" s="234"/>
      <c r="AC1525" s="231">
        <v>0</v>
      </c>
    </row>
    <row r="1526" spans="1:29" ht="15.75" thickBot="1" x14ac:dyDescent="0.3">
      <c r="A1526" s="220" t="str">
        <f t="shared" si="23"/>
        <v>242018</v>
      </c>
      <c r="B1526" s="239" t="s">
        <v>2620</v>
      </c>
      <c r="C1526" s="240" t="s">
        <v>2621</v>
      </c>
      <c r="D1526" s="87" t="s">
        <v>4</v>
      </c>
      <c r="E1526" s="237">
        <v>-1088158.9099999999</v>
      </c>
      <c r="F1526" s="237">
        <v>-1085144.1599999999</v>
      </c>
      <c r="G1526" s="237">
        <v>-1074955.58</v>
      </c>
      <c r="H1526" s="237">
        <v>-1074762.58</v>
      </c>
      <c r="I1526" s="237">
        <v>-1073262.1000000001</v>
      </c>
      <c r="J1526" s="237">
        <v>-1064303.29</v>
      </c>
      <c r="K1526" s="237">
        <v>-1046304.98</v>
      </c>
      <c r="L1526" s="237">
        <v>-1030436.91</v>
      </c>
      <c r="M1526" s="237">
        <v>-1015177.38</v>
      </c>
      <c r="N1526" s="237">
        <v>-1007741.23</v>
      </c>
      <c r="O1526" s="237">
        <v>-990458.81</v>
      </c>
      <c r="P1526" s="237">
        <v>-978853.57</v>
      </c>
      <c r="Q1526" s="238">
        <v>-963734.21</v>
      </c>
      <c r="R1526" s="238">
        <v>-955134.49</v>
      </c>
      <c r="S1526" s="238">
        <v>-930930.07</v>
      </c>
      <c r="T1526" s="238">
        <v>-925554.47</v>
      </c>
      <c r="U1526" s="238">
        <v>-918791.07</v>
      </c>
      <c r="V1526" s="238">
        <v>-889376.68</v>
      </c>
      <c r="W1526" s="238">
        <v>-847342.43</v>
      </c>
      <c r="X1526" s="238">
        <v>-841473.19</v>
      </c>
      <c r="Y1526" s="238">
        <v>-822581.87</v>
      </c>
      <c r="Z1526" s="238"/>
      <c r="AA1526" s="238"/>
      <c r="AB1526" s="238"/>
      <c r="AC1526" s="231">
        <v>-822581.87</v>
      </c>
    </row>
    <row r="1527" spans="1:29" ht="15.75" thickBot="1" x14ac:dyDescent="0.3">
      <c r="A1527" s="220" t="str">
        <f t="shared" si="23"/>
        <v>242019</v>
      </c>
      <c r="B1527" s="239" t="s">
        <v>1507</v>
      </c>
      <c r="C1527" s="240" t="s">
        <v>1508</v>
      </c>
      <c r="D1527" s="87" t="s">
        <v>4</v>
      </c>
      <c r="E1527" s="233">
        <v>0</v>
      </c>
      <c r="F1527" s="233">
        <v>0</v>
      </c>
      <c r="G1527" s="233">
        <v>2028755</v>
      </c>
      <c r="H1527" s="233">
        <v>0</v>
      </c>
      <c r="I1527" s="233">
        <v>0</v>
      </c>
      <c r="J1527" s="233">
        <v>1989248</v>
      </c>
      <c r="K1527" s="233">
        <v>0</v>
      </c>
      <c r="L1527" s="233">
        <v>0</v>
      </c>
      <c r="M1527" s="233">
        <v>1882618</v>
      </c>
      <c r="N1527" s="233">
        <v>1882618</v>
      </c>
      <c r="O1527" s="233">
        <v>1882618</v>
      </c>
      <c r="P1527" s="233">
        <v>1785442</v>
      </c>
      <c r="Q1527" s="234">
        <v>0</v>
      </c>
      <c r="R1527" s="234">
        <v>0</v>
      </c>
      <c r="S1527" s="234">
        <v>1717580</v>
      </c>
      <c r="T1527" s="234">
        <v>0</v>
      </c>
      <c r="U1527" s="234">
        <v>0</v>
      </c>
      <c r="V1527" s="234">
        <v>1658270</v>
      </c>
      <c r="W1527" s="234">
        <v>0</v>
      </c>
      <c r="X1527" s="234">
        <v>0</v>
      </c>
      <c r="Y1527" s="234">
        <v>1551145</v>
      </c>
      <c r="Z1527" s="234"/>
      <c r="AA1527" s="234"/>
      <c r="AB1527" s="234"/>
      <c r="AC1527" s="231">
        <v>1551145</v>
      </c>
    </row>
    <row r="1528" spans="1:29" ht="15.75" thickBot="1" x14ac:dyDescent="0.3">
      <c r="A1528" s="220" t="str">
        <f t="shared" si="23"/>
        <v>242020</v>
      </c>
      <c r="B1528" s="239" t="s">
        <v>3716</v>
      </c>
      <c r="C1528" s="240" t="s">
        <v>3717</v>
      </c>
      <c r="D1528" s="87"/>
      <c r="E1528" s="237"/>
      <c r="F1528" s="237"/>
      <c r="G1528" s="237"/>
      <c r="H1528" s="237"/>
      <c r="I1528" s="237"/>
      <c r="J1528" s="237"/>
      <c r="K1528" s="237"/>
      <c r="L1528" s="237"/>
      <c r="M1528" s="237"/>
      <c r="N1528" s="237"/>
      <c r="O1528" s="237"/>
      <c r="P1528" s="237"/>
      <c r="Q1528" s="238"/>
      <c r="R1528" s="238"/>
      <c r="S1528" s="238"/>
      <c r="T1528" s="238"/>
      <c r="U1528" s="238"/>
      <c r="V1528" s="238"/>
      <c r="W1528" s="238"/>
      <c r="X1528" s="238"/>
      <c r="Y1528" s="238"/>
      <c r="Z1528" s="238"/>
      <c r="AA1528" s="238"/>
      <c r="AB1528" s="238"/>
      <c r="AC1528" s="231"/>
    </row>
    <row r="1529" spans="1:29" ht="15.75" thickBot="1" x14ac:dyDescent="0.3">
      <c r="A1529" s="220" t="str">
        <f t="shared" si="23"/>
        <v>242021</v>
      </c>
      <c r="B1529" s="239" t="s">
        <v>2975</v>
      </c>
      <c r="C1529" s="240" t="s">
        <v>2976</v>
      </c>
      <c r="D1529" s="87" t="s">
        <v>4</v>
      </c>
      <c r="E1529" s="233"/>
      <c r="F1529" s="233"/>
      <c r="G1529" s="233"/>
      <c r="H1529" s="233"/>
      <c r="I1529" s="233"/>
      <c r="J1529" s="233"/>
      <c r="K1529" s="233"/>
      <c r="L1529" s="233"/>
      <c r="M1529" s="233"/>
      <c r="N1529" s="233">
        <v>-1601.34</v>
      </c>
      <c r="O1529" s="233">
        <v>-1601.34</v>
      </c>
      <c r="P1529" s="233">
        <v>-1601.34</v>
      </c>
      <c r="Q1529" s="234">
        <v>-1601.34</v>
      </c>
      <c r="R1529" s="234">
        <v>-1601.34</v>
      </c>
      <c r="S1529" s="234">
        <v>-1601.34</v>
      </c>
      <c r="T1529" s="234">
        <v>-1601.34</v>
      </c>
      <c r="U1529" s="234">
        <v>-1601.34</v>
      </c>
      <c r="V1529" s="234">
        <v>-1601.34</v>
      </c>
      <c r="W1529" s="234">
        <v>-1601.34</v>
      </c>
      <c r="X1529" s="234">
        <v>-1601.34</v>
      </c>
      <c r="Y1529" s="234">
        <v>-1601.34</v>
      </c>
      <c r="Z1529" s="234"/>
      <c r="AA1529" s="234"/>
      <c r="AB1529" s="234"/>
      <c r="AC1529" s="231">
        <v>-1601.34</v>
      </c>
    </row>
    <row r="1530" spans="1:29" ht="15.75" thickBot="1" x14ac:dyDescent="0.3">
      <c r="A1530" s="220" t="str">
        <f t="shared" si="23"/>
        <v>242022</v>
      </c>
      <c r="B1530" s="239" t="s">
        <v>3718</v>
      </c>
      <c r="C1530" s="240" t="s">
        <v>3719</v>
      </c>
      <c r="D1530" s="87"/>
      <c r="E1530" s="237"/>
      <c r="F1530" s="237"/>
      <c r="G1530" s="237"/>
      <c r="H1530" s="237"/>
      <c r="I1530" s="237"/>
      <c r="J1530" s="237"/>
      <c r="K1530" s="237"/>
      <c r="L1530" s="237"/>
      <c r="M1530" s="237"/>
      <c r="N1530" s="237"/>
      <c r="O1530" s="237"/>
      <c r="P1530" s="237"/>
      <c r="Q1530" s="238"/>
      <c r="R1530" s="238"/>
      <c r="S1530" s="238"/>
      <c r="T1530" s="238"/>
      <c r="U1530" s="238"/>
      <c r="V1530" s="238"/>
      <c r="W1530" s="238"/>
      <c r="X1530" s="238"/>
      <c r="Y1530" s="238"/>
      <c r="Z1530" s="238"/>
      <c r="AA1530" s="238"/>
      <c r="AB1530" s="238"/>
      <c r="AC1530" s="231"/>
    </row>
    <row r="1531" spans="1:29" ht="15.75" thickBot="1" x14ac:dyDescent="0.3">
      <c r="A1531" s="220" t="str">
        <f t="shared" si="23"/>
        <v>242030</v>
      </c>
      <c r="B1531" s="239" t="s">
        <v>3720</v>
      </c>
      <c r="C1531" s="240" t="s">
        <v>3721</v>
      </c>
      <c r="D1531" s="87"/>
      <c r="E1531" s="233"/>
      <c r="F1531" s="233"/>
      <c r="G1531" s="233"/>
      <c r="H1531" s="233"/>
      <c r="I1531" s="233"/>
      <c r="J1531" s="233"/>
      <c r="K1531" s="233"/>
      <c r="L1531" s="233"/>
      <c r="M1531" s="233"/>
      <c r="N1531" s="233"/>
      <c r="O1531" s="233"/>
      <c r="P1531" s="233"/>
      <c r="Q1531" s="234"/>
      <c r="R1531" s="234"/>
      <c r="S1531" s="234"/>
      <c r="T1531" s="241"/>
      <c r="U1531" s="241"/>
      <c r="V1531" s="241"/>
      <c r="W1531" s="234"/>
      <c r="X1531" s="234"/>
      <c r="Y1531" s="234"/>
      <c r="Z1531" s="234"/>
      <c r="AA1531" s="234"/>
      <c r="AB1531" s="234"/>
      <c r="AC1531" s="231"/>
    </row>
    <row r="1532" spans="1:29" ht="15.75" thickBot="1" x14ac:dyDescent="0.3">
      <c r="A1532" s="220" t="str">
        <f t="shared" si="23"/>
        <v>242035</v>
      </c>
      <c r="B1532" s="239" t="s">
        <v>3722</v>
      </c>
      <c r="C1532" s="240" t="s">
        <v>3723</v>
      </c>
      <c r="D1532" s="87"/>
      <c r="E1532" s="237"/>
      <c r="F1532" s="237"/>
      <c r="G1532" s="237"/>
      <c r="H1532" s="237"/>
      <c r="I1532" s="237"/>
      <c r="J1532" s="237"/>
      <c r="K1532" s="237"/>
      <c r="L1532" s="237"/>
      <c r="M1532" s="237"/>
      <c r="N1532" s="237"/>
      <c r="O1532" s="237"/>
      <c r="P1532" s="237"/>
      <c r="Q1532" s="238"/>
      <c r="R1532" s="238"/>
      <c r="S1532" s="238"/>
      <c r="T1532" s="238"/>
      <c r="U1532" s="238"/>
      <c r="V1532" s="238"/>
      <c r="W1532" s="238"/>
      <c r="X1532" s="238"/>
      <c r="Y1532" s="238"/>
      <c r="Z1532" s="238"/>
      <c r="AA1532" s="238"/>
      <c r="AB1532" s="238"/>
      <c r="AC1532" s="231"/>
    </row>
    <row r="1533" spans="1:29" ht="15.75" thickBot="1" x14ac:dyDescent="0.3">
      <c r="A1533" s="220" t="str">
        <f t="shared" si="23"/>
        <v>242057</v>
      </c>
      <c r="B1533" s="239" t="s">
        <v>2622</v>
      </c>
      <c r="C1533" s="240" t="s">
        <v>2623</v>
      </c>
      <c r="D1533" s="87" t="s">
        <v>4</v>
      </c>
      <c r="E1533" s="237">
        <v>-13000</v>
      </c>
      <c r="F1533" s="237">
        <v>-26000</v>
      </c>
      <c r="G1533" s="237">
        <v>-39000</v>
      </c>
      <c r="H1533" s="237">
        <v>-13000</v>
      </c>
      <c r="I1533" s="237">
        <v>-26000</v>
      </c>
      <c r="J1533" s="237">
        <v>-39000</v>
      </c>
      <c r="K1533" s="237">
        <v>-13000</v>
      </c>
      <c r="L1533" s="237">
        <v>-26000</v>
      </c>
      <c r="M1533" s="237">
        <v>-39000</v>
      </c>
      <c r="N1533" s="237">
        <v>-13000</v>
      </c>
      <c r="O1533" s="237">
        <v>-26000</v>
      </c>
      <c r="P1533" s="237">
        <v>-39000</v>
      </c>
      <c r="Q1533" s="238">
        <v>-13300</v>
      </c>
      <c r="R1533" s="238">
        <v>-26600</v>
      </c>
      <c r="S1533" s="238">
        <v>-39900</v>
      </c>
      <c r="T1533" s="241">
        <v>-13300</v>
      </c>
      <c r="U1533" s="241">
        <v>-26600</v>
      </c>
      <c r="V1533" s="241">
        <v>-39900</v>
      </c>
      <c r="W1533" s="238">
        <v>-13300</v>
      </c>
      <c r="X1533" s="238">
        <v>-26600</v>
      </c>
      <c r="Y1533" s="238">
        <v>-39900</v>
      </c>
      <c r="Z1533" s="238"/>
      <c r="AA1533" s="238"/>
      <c r="AB1533" s="238"/>
      <c r="AC1533" s="231">
        <v>-39900</v>
      </c>
    </row>
    <row r="1534" spans="1:29" ht="15.75" thickBot="1" x14ac:dyDescent="0.3">
      <c r="A1534" s="220" t="str">
        <f t="shared" si="23"/>
        <v>242058</v>
      </c>
      <c r="B1534" s="239" t="s">
        <v>3724</v>
      </c>
      <c r="C1534" s="240" t="s">
        <v>3725</v>
      </c>
      <c r="D1534" s="87"/>
      <c r="E1534" s="233"/>
      <c r="F1534" s="233"/>
      <c r="G1534" s="233"/>
      <c r="H1534" s="233"/>
      <c r="I1534" s="233"/>
      <c r="J1534" s="233"/>
      <c r="K1534" s="233"/>
      <c r="L1534" s="233"/>
      <c r="M1534" s="233"/>
      <c r="N1534" s="233"/>
      <c r="O1534" s="233"/>
      <c r="P1534" s="233"/>
      <c r="Q1534" s="234"/>
      <c r="R1534" s="234"/>
      <c r="S1534" s="234"/>
      <c r="T1534" s="238"/>
      <c r="U1534" s="238"/>
      <c r="V1534" s="238"/>
      <c r="W1534" s="234"/>
      <c r="X1534" s="234"/>
      <c r="Y1534" s="234"/>
      <c r="Z1534" s="234"/>
      <c r="AA1534" s="234"/>
      <c r="AB1534" s="234"/>
      <c r="AC1534" s="231"/>
    </row>
    <row r="1535" spans="1:29" ht="15.75" thickBot="1" x14ac:dyDescent="0.3">
      <c r="A1535" s="220" t="str">
        <f t="shared" si="23"/>
        <v>242059</v>
      </c>
      <c r="B1535" s="239" t="s">
        <v>2624</v>
      </c>
      <c r="C1535" s="240" t="s">
        <v>2625</v>
      </c>
      <c r="D1535" s="87" t="s">
        <v>4</v>
      </c>
      <c r="E1535" s="237">
        <v>-75375</v>
      </c>
      <c r="F1535" s="237">
        <v>-150750</v>
      </c>
      <c r="G1535" s="237">
        <v>-226125</v>
      </c>
      <c r="H1535" s="237">
        <v>-301500</v>
      </c>
      <c r="I1535" s="237">
        <v>-376875</v>
      </c>
      <c r="J1535" s="237">
        <v>-452250</v>
      </c>
      <c r="K1535" s="237">
        <v>-527625</v>
      </c>
      <c r="L1535" s="237">
        <v>-479239.33</v>
      </c>
      <c r="M1535" s="237">
        <v>0</v>
      </c>
      <c r="N1535" s="237">
        <v>0</v>
      </c>
      <c r="O1535" s="237">
        <v>0</v>
      </c>
      <c r="P1535" s="237">
        <v>0</v>
      </c>
      <c r="Q1535" s="238">
        <v>-62100</v>
      </c>
      <c r="R1535" s="238">
        <v>-124200</v>
      </c>
      <c r="S1535" s="238">
        <v>-186300</v>
      </c>
      <c r="T1535" s="234">
        <v>-248400</v>
      </c>
      <c r="U1535" s="234">
        <v>-304151.67</v>
      </c>
      <c r="V1535" s="234">
        <v>0</v>
      </c>
      <c r="W1535" s="238">
        <v>0</v>
      </c>
      <c r="X1535" s="238">
        <v>0</v>
      </c>
      <c r="Y1535" s="238">
        <v>0</v>
      </c>
      <c r="Z1535" s="238"/>
      <c r="AA1535" s="238"/>
      <c r="AB1535" s="238"/>
      <c r="AC1535" s="231">
        <v>0</v>
      </c>
    </row>
    <row r="1536" spans="1:29" ht="15.75" thickBot="1" x14ac:dyDescent="0.3">
      <c r="A1536" s="220" t="str">
        <f t="shared" si="23"/>
        <v>242063</v>
      </c>
      <c r="B1536" s="239" t="s">
        <v>2626</v>
      </c>
      <c r="C1536" s="240" t="s">
        <v>2627</v>
      </c>
      <c r="D1536" s="87" t="s">
        <v>4</v>
      </c>
      <c r="E1536" s="233">
        <v>-341827</v>
      </c>
      <c r="F1536" s="233">
        <v>-341827</v>
      </c>
      <c r="G1536" s="233">
        <v>-344903</v>
      </c>
      <c r="H1536" s="233">
        <v>-344903</v>
      </c>
      <c r="I1536" s="233">
        <v>-344903</v>
      </c>
      <c r="J1536" s="233">
        <v>-348007</v>
      </c>
      <c r="K1536" s="233">
        <v>-348007</v>
      </c>
      <c r="L1536" s="233">
        <v>-348007</v>
      </c>
      <c r="M1536" s="233">
        <v>-351139</v>
      </c>
      <c r="N1536" s="233">
        <v>-351139</v>
      </c>
      <c r="O1536" s="233">
        <v>-351139</v>
      </c>
      <c r="P1536" s="233">
        <v>-354299</v>
      </c>
      <c r="Q1536" s="234">
        <v>-354299</v>
      </c>
      <c r="R1536" s="234">
        <v>-354299</v>
      </c>
      <c r="S1536" s="234">
        <v>-357488</v>
      </c>
      <c r="T1536" s="238">
        <v>-357488</v>
      </c>
      <c r="U1536" s="238">
        <v>-357488</v>
      </c>
      <c r="V1536" s="238">
        <v>-360705</v>
      </c>
      <c r="W1536" s="234">
        <v>-360705</v>
      </c>
      <c r="X1536" s="234">
        <v>-360705</v>
      </c>
      <c r="Y1536" s="234">
        <v>-363951.35</v>
      </c>
      <c r="Z1536" s="234"/>
      <c r="AA1536" s="234"/>
      <c r="AB1536" s="234"/>
      <c r="AC1536" s="231">
        <v>-363951.35</v>
      </c>
    </row>
    <row r="1537" spans="1:29" ht="15.75" thickBot="1" x14ac:dyDescent="0.3">
      <c r="A1537" s="220" t="str">
        <f t="shared" si="23"/>
        <v>242064</v>
      </c>
      <c r="B1537" s="239" t="s">
        <v>2628</v>
      </c>
      <c r="C1537" s="240" t="s">
        <v>2629</v>
      </c>
      <c r="D1537" s="87" t="s">
        <v>4</v>
      </c>
      <c r="E1537" s="233">
        <v>0</v>
      </c>
      <c r="F1537" s="233">
        <v>0</v>
      </c>
      <c r="G1537" s="233">
        <v>0</v>
      </c>
      <c r="H1537" s="233">
        <v>0</v>
      </c>
      <c r="I1537" s="233">
        <v>0</v>
      </c>
      <c r="J1537" s="233">
        <v>0</v>
      </c>
      <c r="K1537" s="233">
        <v>0</v>
      </c>
      <c r="L1537" s="233">
        <v>0</v>
      </c>
      <c r="M1537" s="233">
        <v>0</v>
      </c>
      <c r="N1537" s="233">
        <v>0</v>
      </c>
      <c r="O1537" s="233">
        <v>0</v>
      </c>
      <c r="P1537" s="233">
        <v>0</v>
      </c>
      <c r="Q1537" s="234">
        <v>0</v>
      </c>
      <c r="R1537" s="234">
        <v>0</v>
      </c>
      <c r="S1537" s="234">
        <v>0</v>
      </c>
      <c r="T1537" s="234">
        <v>0</v>
      </c>
      <c r="U1537" s="234">
        <v>0</v>
      </c>
      <c r="V1537" s="234">
        <v>0</v>
      </c>
      <c r="W1537" s="234">
        <v>0</v>
      </c>
      <c r="X1537" s="234">
        <v>0</v>
      </c>
      <c r="Y1537" s="234">
        <v>0</v>
      </c>
      <c r="Z1537" s="234"/>
      <c r="AA1537" s="234"/>
      <c r="AB1537" s="234"/>
      <c r="AC1537" s="231">
        <v>0</v>
      </c>
    </row>
    <row r="1538" spans="1:29" ht="15.75" thickBot="1" x14ac:dyDescent="0.3">
      <c r="A1538" s="220" t="str">
        <f t="shared" si="23"/>
        <v>242065</v>
      </c>
      <c r="B1538" s="239" t="s">
        <v>3726</v>
      </c>
      <c r="C1538" s="240" t="s">
        <v>3727</v>
      </c>
      <c r="D1538" s="87"/>
      <c r="E1538" s="237"/>
      <c r="F1538" s="237"/>
      <c r="G1538" s="237"/>
      <c r="H1538" s="237"/>
      <c r="I1538" s="237"/>
      <c r="J1538" s="237"/>
      <c r="K1538" s="237"/>
      <c r="L1538" s="237"/>
      <c r="M1538" s="237"/>
      <c r="N1538" s="237"/>
      <c r="O1538" s="237"/>
      <c r="P1538" s="237"/>
      <c r="Q1538" s="238"/>
      <c r="R1538" s="238"/>
      <c r="S1538" s="238"/>
      <c r="T1538" s="238"/>
      <c r="U1538" s="238"/>
      <c r="V1538" s="238"/>
      <c r="W1538" s="238"/>
      <c r="X1538" s="238"/>
      <c r="Y1538" s="238"/>
      <c r="Z1538" s="238"/>
      <c r="AA1538" s="238"/>
      <c r="AB1538" s="238"/>
      <c r="AC1538" s="231"/>
    </row>
    <row r="1539" spans="1:29" ht="15.75" thickBot="1" x14ac:dyDescent="0.3">
      <c r="A1539" s="220" t="str">
        <f t="shared" si="23"/>
        <v>242066</v>
      </c>
      <c r="B1539" s="239" t="s">
        <v>2630</v>
      </c>
      <c r="C1539" s="240" t="s">
        <v>2631</v>
      </c>
      <c r="D1539" s="87" t="s">
        <v>4</v>
      </c>
      <c r="E1539" s="233">
        <v>0</v>
      </c>
      <c r="F1539" s="233">
        <v>0</v>
      </c>
      <c r="G1539" s="233">
        <v>0</v>
      </c>
      <c r="H1539" s="233">
        <v>0</v>
      </c>
      <c r="I1539" s="233">
        <v>0</v>
      </c>
      <c r="J1539" s="233">
        <v>0</v>
      </c>
      <c r="K1539" s="233">
        <v>0</v>
      </c>
      <c r="L1539" s="233">
        <v>0</v>
      </c>
      <c r="M1539" s="233">
        <v>0</v>
      </c>
      <c r="N1539" s="233">
        <v>0</v>
      </c>
      <c r="O1539" s="233">
        <v>0</v>
      </c>
      <c r="P1539" s="233">
        <v>0</v>
      </c>
      <c r="Q1539" s="234">
        <v>0</v>
      </c>
      <c r="R1539" s="234">
        <v>0</v>
      </c>
      <c r="S1539" s="234">
        <v>0</v>
      </c>
      <c r="T1539" s="234">
        <v>0</v>
      </c>
      <c r="U1539" s="234">
        <v>0</v>
      </c>
      <c r="V1539" s="234">
        <v>0</v>
      </c>
      <c r="W1539" s="234">
        <v>0</v>
      </c>
      <c r="X1539" s="234">
        <v>0</v>
      </c>
      <c r="Y1539" s="234">
        <v>0</v>
      </c>
      <c r="Z1539" s="234"/>
      <c r="AA1539" s="234"/>
      <c r="AB1539" s="234"/>
      <c r="AC1539" s="231">
        <v>0</v>
      </c>
    </row>
    <row r="1540" spans="1:29" ht="15.75" thickBot="1" x14ac:dyDescent="0.3">
      <c r="A1540" s="220" t="str">
        <f t="shared" si="23"/>
        <v>242067</v>
      </c>
      <c r="B1540" s="239" t="s">
        <v>3728</v>
      </c>
      <c r="C1540" s="240" t="s">
        <v>3729</v>
      </c>
      <c r="D1540" s="87"/>
      <c r="E1540" s="237"/>
      <c r="F1540" s="237"/>
      <c r="G1540" s="237"/>
      <c r="H1540" s="237"/>
      <c r="I1540" s="237"/>
      <c r="J1540" s="237"/>
      <c r="K1540" s="237"/>
      <c r="L1540" s="237"/>
      <c r="M1540" s="237"/>
      <c r="N1540" s="237"/>
      <c r="O1540" s="237"/>
      <c r="P1540" s="237"/>
      <c r="Q1540" s="238"/>
      <c r="R1540" s="238"/>
      <c r="S1540" s="238"/>
      <c r="T1540" s="238"/>
      <c r="U1540" s="238"/>
      <c r="V1540" s="238"/>
      <c r="W1540" s="238"/>
      <c r="X1540" s="238"/>
      <c r="Y1540" s="238"/>
      <c r="Z1540" s="238"/>
      <c r="AA1540" s="238"/>
      <c r="AB1540" s="238"/>
      <c r="AC1540" s="231"/>
    </row>
    <row r="1541" spans="1:29" ht="15.75" thickBot="1" x14ac:dyDescent="0.3">
      <c r="A1541" s="220" t="str">
        <f t="shared" si="23"/>
        <v>242071</v>
      </c>
      <c r="B1541" s="239" t="s">
        <v>3730</v>
      </c>
      <c r="C1541" s="240" t="s">
        <v>3731</v>
      </c>
      <c r="D1541" s="87"/>
      <c r="E1541" s="233"/>
      <c r="F1541" s="233"/>
      <c r="G1541" s="233"/>
      <c r="H1541" s="233"/>
      <c r="I1541" s="233"/>
      <c r="J1541" s="233"/>
      <c r="K1541" s="233"/>
      <c r="L1541" s="233"/>
      <c r="M1541" s="233"/>
      <c r="N1541" s="233"/>
      <c r="O1541" s="233"/>
      <c r="P1541" s="233"/>
      <c r="Q1541" s="234"/>
      <c r="R1541" s="234"/>
      <c r="S1541" s="234"/>
      <c r="T1541" s="234"/>
      <c r="U1541" s="234"/>
      <c r="V1541" s="234"/>
      <c r="W1541" s="234"/>
      <c r="X1541" s="234"/>
      <c r="Y1541" s="234"/>
      <c r="Z1541" s="234"/>
      <c r="AA1541" s="234"/>
      <c r="AB1541" s="234"/>
      <c r="AC1541" s="231"/>
    </row>
    <row r="1542" spans="1:29" ht="15.75" thickBot="1" x14ac:dyDescent="0.3">
      <c r="A1542" s="220" t="str">
        <f t="shared" si="23"/>
        <v>242072</v>
      </c>
      <c r="B1542" s="239" t="s">
        <v>2632</v>
      </c>
      <c r="C1542" s="240" t="s">
        <v>2633</v>
      </c>
      <c r="D1542" s="87" t="s">
        <v>4</v>
      </c>
      <c r="E1542" s="237">
        <v>1200</v>
      </c>
      <c r="F1542" s="237">
        <v>1800</v>
      </c>
      <c r="G1542" s="237">
        <v>2600</v>
      </c>
      <c r="H1542" s="237">
        <v>600</v>
      </c>
      <c r="I1542" s="237">
        <v>800</v>
      </c>
      <c r="J1542" s="237">
        <v>900</v>
      </c>
      <c r="K1542" s="237">
        <v>1500</v>
      </c>
      <c r="L1542" s="237">
        <v>1500</v>
      </c>
      <c r="M1542" s="237">
        <v>1700</v>
      </c>
      <c r="N1542" s="237">
        <v>1900</v>
      </c>
      <c r="O1542" s="237">
        <v>2200</v>
      </c>
      <c r="P1542" s="237">
        <v>2700</v>
      </c>
      <c r="Q1542" s="238">
        <v>3500</v>
      </c>
      <c r="R1542" s="238">
        <v>1000</v>
      </c>
      <c r="S1542" s="238">
        <v>1400</v>
      </c>
      <c r="T1542" s="238">
        <v>1400</v>
      </c>
      <c r="U1542" s="238">
        <v>1700</v>
      </c>
      <c r="V1542" s="238">
        <v>2200</v>
      </c>
      <c r="W1542" s="238">
        <v>2500</v>
      </c>
      <c r="X1542" s="238">
        <v>3000</v>
      </c>
      <c r="Y1542" s="238">
        <v>4000</v>
      </c>
      <c r="Z1542" s="238"/>
      <c r="AA1542" s="238"/>
      <c r="AB1542" s="238"/>
      <c r="AC1542" s="231">
        <v>4000</v>
      </c>
    </row>
    <row r="1543" spans="1:29" ht="15.75" thickBot="1" x14ac:dyDescent="0.3">
      <c r="A1543" s="220" t="str">
        <f t="shared" si="23"/>
        <v>242073</v>
      </c>
      <c r="B1543" s="239" t="s">
        <v>2634</v>
      </c>
      <c r="C1543" s="240" t="s">
        <v>2635</v>
      </c>
      <c r="D1543" s="87" t="s">
        <v>4</v>
      </c>
      <c r="E1543" s="233">
        <v>0</v>
      </c>
      <c r="F1543" s="233">
        <v>0</v>
      </c>
      <c r="G1543" s="233">
        <v>0</v>
      </c>
      <c r="H1543" s="233">
        <v>0</v>
      </c>
      <c r="I1543" s="233">
        <v>0</v>
      </c>
      <c r="J1543" s="233">
        <v>0</v>
      </c>
      <c r="K1543" s="233">
        <v>0</v>
      </c>
      <c r="L1543" s="233">
        <v>0</v>
      </c>
      <c r="M1543" s="233">
        <v>0</v>
      </c>
      <c r="N1543" s="233">
        <v>0</v>
      </c>
      <c r="O1543" s="233">
        <v>0</v>
      </c>
      <c r="P1543" s="233">
        <v>0</v>
      </c>
      <c r="Q1543" s="234">
        <v>0</v>
      </c>
      <c r="R1543" s="234">
        <v>0</v>
      </c>
      <c r="S1543" s="234">
        <v>0</v>
      </c>
      <c r="T1543" s="234">
        <v>0</v>
      </c>
      <c r="U1543" s="234">
        <v>0</v>
      </c>
      <c r="V1543" s="234">
        <v>0</v>
      </c>
      <c r="W1543" s="234">
        <v>0</v>
      </c>
      <c r="X1543" s="234">
        <v>0</v>
      </c>
      <c r="Y1543" s="234">
        <v>0</v>
      </c>
      <c r="Z1543" s="234"/>
      <c r="AA1543" s="234"/>
      <c r="AB1543" s="234"/>
      <c r="AC1543" s="231">
        <v>0</v>
      </c>
    </row>
    <row r="1544" spans="1:29" ht="15.75" thickBot="1" x14ac:dyDescent="0.3">
      <c r="A1544" s="220" t="str">
        <f t="shared" si="23"/>
        <v>242074</v>
      </c>
      <c r="B1544" s="239" t="s">
        <v>2636</v>
      </c>
      <c r="C1544" s="240" t="s">
        <v>2637</v>
      </c>
      <c r="D1544" s="87" t="s">
        <v>4</v>
      </c>
      <c r="E1544" s="237">
        <v>0</v>
      </c>
      <c r="F1544" s="237">
        <v>0</v>
      </c>
      <c r="G1544" s="237">
        <v>0</v>
      </c>
      <c r="H1544" s="237">
        <v>0</v>
      </c>
      <c r="I1544" s="237">
        <v>0</v>
      </c>
      <c r="J1544" s="237">
        <v>0</v>
      </c>
      <c r="K1544" s="237">
        <v>0</v>
      </c>
      <c r="L1544" s="237">
        <v>0</v>
      </c>
      <c r="M1544" s="237">
        <v>0</v>
      </c>
      <c r="N1544" s="237">
        <v>0</v>
      </c>
      <c r="O1544" s="237">
        <v>0</v>
      </c>
      <c r="P1544" s="237">
        <v>0</v>
      </c>
      <c r="Q1544" s="238">
        <v>0</v>
      </c>
      <c r="R1544" s="238">
        <v>0</v>
      </c>
      <c r="S1544" s="238">
        <v>0</v>
      </c>
      <c r="T1544" s="238">
        <v>0</v>
      </c>
      <c r="U1544" s="238">
        <v>0</v>
      </c>
      <c r="V1544" s="238">
        <v>0</v>
      </c>
      <c r="W1544" s="238">
        <v>0</v>
      </c>
      <c r="X1544" s="238">
        <v>0</v>
      </c>
      <c r="Y1544" s="238">
        <v>0</v>
      </c>
      <c r="Z1544" s="238"/>
      <c r="AA1544" s="238"/>
      <c r="AB1544" s="238"/>
      <c r="AC1544" s="231">
        <v>0</v>
      </c>
    </row>
    <row r="1545" spans="1:29" ht="15.75" thickBot="1" x14ac:dyDescent="0.3">
      <c r="A1545" s="220" t="str">
        <f t="shared" si="23"/>
        <v>242075</v>
      </c>
      <c r="B1545" s="239" t="s">
        <v>2638</v>
      </c>
      <c r="C1545" s="240" t="s">
        <v>2639</v>
      </c>
      <c r="D1545" s="87" t="s">
        <v>4</v>
      </c>
      <c r="E1545" s="233"/>
      <c r="F1545" s="233"/>
      <c r="G1545" s="233"/>
      <c r="H1545" s="233"/>
      <c r="I1545" s="233"/>
      <c r="J1545" s="233"/>
      <c r="K1545" s="233"/>
      <c r="L1545" s="233"/>
      <c r="M1545" s="233"/>
      <c r="N1545" s="233"/>
      <c r="O1545" s="233"/>
      <c r="P1545" s="233"/>
      <c r="Q1545" s="234"/>
      <c r="R1545" s="234"/>
      <c r="S1545" s="234"/>
      <c r="T1545" s="234"/>
      <c r="U1545" s="234"/>
      <c r="V1545" s="234"/>
      <c r="W1545" s="234"/>
      <c r="X1545" s="234"/>
      <c r="Y1545" s="234"/>
      <c r="Z1545" s="234"/>
      <c r="AA1545" s="234"/>
      <c r="AB1545" s="234"/>
      <c r="AC1545" s="231"/>
    </row>
    <row r="1546" spans="1:29" ht="15.75" thickBot="1" x14ac:dyDescent="0.3">
      <c r="A1546" s="220" t="str">
        <f t="shared" si="23"/>
        <v>242091</v>
      </c>
      <c r="B1546" s="239" t="s">
        <v>3732</v>
      </c>
      <c r="C1546" s="240" t="s">
        <v>3733</v>
      </c>
      <c r="D1546" s="87"/>
      <c r="E1546" s="237"/>
      <c r="F1546" s="237"/>
      <c r="G1546" s="237"/>
      <c r="H1546" s="237"/>
      <c r="I1546" s="237"/>
      <c r="J1546" s="237"/>
      <c r="K1546" s="237"/>
      <c r="L1546" s="237"/>
      <c r="M1546" s="237"/>
      <c r="N1546" s="237"/>
      <c r="O1546" s="237"/>
      <c r="P1546" s="237"/>
      <c r="Q1546" s="238"/>
      <c r="R1546" s="238"/>
      <c r="S1546" s="238"/>
      <c r="T1546" s="238"/>
      <c r="U1546" s="238"/>
      <c r="V1546" s="238"/>
      <c r="W1546" s="238"/>
      <c r="X1546" s="238"/>
      <c r="Y1546" s="238"/>
      <c r="Z1546" s="238"/>
      <c r="AA1546" s="238"/>
      <c r="AB1546" s="238"/>
      <c r="AC1546" s="231"/>
    </row>
    <row r="1547" spans="1:29" ht="15.75" thickBot="1" x14ac:dyDescent="0.3">
      <c r="A1547" s="220" t="str">
        <f t="shared" si="23"/>
        <v>242100</v>
      </c>
      <c r="B1547" s="239" t="s">
        <v>2640</v>
      </c>
      <c r="C1547" s="240" t="s">
        <v>2641</v>
      </c>
      <c r="D1547" s="87" t="s">
        <v>4</v>
      </c>
      <c r="E1547" s="233">
        <v>-1394694.2</v>
      </c>
      <c r="F1547" s="233">
        <v>-1465141.28</v>
      </c>
      <c r="G1547" s="233">
        <v>-1552954.23</v>
      </c>
      <c r="H1547" s="233">
        <v>-1543113.75</v>
      </c>
      <c r="I1547" s="233">
        <v>-1452228.72</v>
      </c>
      <c r="J1547" s="233">
        <v>-1344684.84</v>
      </c>
      <c r="K1547" s="233">
        <v>-1269106.18</v>
      </c>
      <c r="L1547" s="233">
        <v>-1277793.93</v>
      </c>
      <c r="M1547" s="233">
        <v>-1259282.33</v>
      </c>
      <c r="N1547" s="233">
        <v>-1391308.9</v>
      </c>
      <c r="O1547" s="233">
        <v>-1167449.69</v>
      </c>
      <c r="P1547" s="233">
        <v>-1289146.79</v>
      </c>
      <c r="Q1547" s="234">
        <v>-1325627.44</v>
      </c>
      <c r="R1547" s="234">
        <v>-1456062.07</v>
      </c>
      <c r="S1547" s="234">
        <v>-1454683.91</v>
      </c>
      <c r="T1547" s="234">
        <v>-1633730.93</v>
      </c>
      <c r="U1547" s="234">
        <v>-1580585.54</v>
      </c>
      <c r="V1547" s="234">
        <v>-1469313.29</v>
      </c>
      <c r="W1547" s="234">
        <v>-1443224.93</v>
      </c>
      <c r="X1547" s="234">
        <v>-1444276.96</v>
      </c>
      <c r="Y1547" s="234">
        <v>-1401079.18</v>
      </c>
      <c r="Z1547" s="234"/>
      <c r="AA1547" s="234"/>
      <c r="AB1547" s="234"/>
      <c r="AC1547" s="231">
        <v>-1401079.18</v>
      </c>
    </row>
    <row r="1548" spans="1:29" ht="15.75" thickBot="1" x14ac:dyDescent="0.3">
      <c r="A1548" s="220" t="str">
        <f t="shared" si="23"/>
        <v>242101</v>
      </c>
      <c r="B1548" s="239" t="s">
        <v>2642</v>
      </c>
      <c r="C1548" s="240" t="s">
        <v>2643</v>
      </c>
      <c r="D1548" s="87" t="s">
        <v>4</v>
      </c>
      <c r="E1548" s="237">
        <v>0</v>
      </c>
      <c r="F1548" s="237">
        <v>0</v>
      </c>
      <c r="G1548" s="237">
        <v>0</v>
      </c>
      <c r="H1548" s="237">
        <v>0</v>
      </c>
      <c r="I1548" s="237">
        <v>0</v>
      </c>
      <c r="J1548" s="237">
        <v>0</v>
      </c>
      <c r="K1548" s="237">
        <v>0</v>
      </c>
      <c r="L1548" s="237">
        <v>0</v>
      </c>
      <c r="M1548" s="237">
        <v>0</v>
      </c>
      <c r="N1548" s="237">
        <v>0</v>
      </c>
      <c r="O1548" s="237">
        <v>0</v>
      </c>
      <c r="P1548" s="237">
        <v>0</v>
      </c>
      <c r="Q1548" s="238">
        <v>0</v>
      </c>
      <c r="R1548" s="238">
        <v>0</v>
      </c>
      <c r="S1548" s="238">
        <v>0</v>
      </c>
      <c r="T1548" s="238">
        <v>0</v>
      </c>
      <c r="U1548" s="238">
        <v>0</v>
      </c>
      <c r="V1548" s="238">
        <v>0</v>
      </c>
      <c r="W1548" s="238">
        <v>0</v>
      </c>
      <c r="X1548" s="238">
        <v>0</v>
      </c>
      <c r="Y1548" s="238">
        <v>0</v>
      </c>
      <c r="Z1548" s="238"/>
      <c r="AA1548" s="238"/>
      <c r="AB1548" s="238"/>
      <c r="AC1548" s="231">
        <v>0</v>
      </c>
    </row>
    <row r="1549" spans="1:29" ht="15.75" thickBot="1" x14ac:dyDescent="0.3">
      <c r="A1549" s="220" t="str">
        <f t="shared" si="23"/>
        <v>242102</v>
      </c>
      <c r="B1549" s="239" t="s">
        <v>2644</v>
      </c>
      <c r="C1549" s="240" t="s">
        <v>2645</v>
      </c>
      <c r="D1549" s="87" t="s">
        <v>4</v>
      </c>
      <c r="E1549" s="233">
        <v>-3356709.01</v>
      </c>
      <c r="F1549" s="233">
        <v>-3039095.88</v>
      </c>
      <c r="G1549" s="233">
        <v>-2985274.16</v>
      </c>
      <c r="H1549" s="233">
        <v>-1953123.09</v>
      </c>
      <c r="I1549" s="233">
        <v>-1284358.97</v>
      </c>
      <c r="J1549" s="233">
        <v>-424526.8</v>
      </c>
      <c r="K1549" s="233">
        <v>-675949.86</v>
      </c>
      <c r="L1549" s="233">
        <v>-661785.29</v>
      </c>
      <c r="M1549" s="233">
        <v>-688721.85</v>
      </c>
      <c r="N1549" s="233">
        <v>-1196876.6499999999</v>
      </c>
      <c r="O1549" s="233">
        <v>-1989249.8</v>
      </c>
      <c r="P1549" s="233">
        <v>-3043023.84</v>
      </c>
      <c r="Q1549" s="234">
        <v>-3328758.34</v>
      </c>
      <c r="R1549" s="234">
        <v>-2794060.55</v>
      </c>
      <c r="S1549" s="234">
        <v>-2475474.2599999998</v>
      </c>
      <c r="T1549" s="241">
        <v>-1949641.89</v>
      </c>
      <c r="U1549" s="241">
        <v>-1225790.25</v>
      </c>
      <c r="V1549" s="241">
        <v>-472449.46</v>
      </c>
      <c r="W1549" s="234">
        <v>-668959.94999999995</v>
      </c>
      <c r="X1549" s="234">
        <v>-631690.4</v>
      </c>
      <c r="Y1549" s="234">
        <v>-645871.12</v>
      </c>
      <c r="Z1549" s="234"/>
      <c r="AA1549" s="234"/>
      <c r="AB1549" s="234"/>
      <c r="AC1549" s="231">
        <v>-645871.12</v>
      </c>
    </row>
    <row r="1550" spans="1:29" ht="15.75" thickBot="1" x14ac:dyDescent="0.3">
      <c r="A1550" s="220" t="str">
        <f t="shared" si="23"/>
        <v>242104</v>
      </c>
      <c r="B1550" s="239" t="s">
        <v>2646</v>
      </c>
      <c r="C1550" s="240" t="s">
        <v>2647</v>
      </c>
      <c r="D1550" s="87" t="s">
        <v>4</v>
      </c>
      <c r="E1550" s="237">
        <v>-1702540.55</v>
      </c>
      <c r="F1550" s="237">
        <v>-1972433.9</v>
      </c>
      <c r="G1550" s="237">
        <v>-2224206.1</v>
      </c>
      <c r="H1550" s="237">
        <v>-2401382.5099999998</v>
      </c>
      <c r="I1550" s="237">
        <v>-2210286.4500000002</v>
      </c>
      <c r="J1550" s="237">
        <v>-2051031.85</v>
      </c>
      <c r="K1550" s="237">
        <v>-2003281.49</v>
      </c>
      <c r="L1550" s="237">
        <v>-1831455.28</v>
      </c>
      <c r="M1550" s="237">
        <v>-1668015.42</v>
      </c>
      <c r="N1550" s="237">
        <v>-1633710.3</v>
      </c>
      <c r="O1550" s="237">
        <v>-1688212.77</v>
      </c>
      <c r="P1550" s="237">
        <v>-1997832.96</v>
      </c>
      <c r="Q1550" s="238">
        <v>-2511324.88</v>
      </c>
      <c r="R1550" s="238">
        <v>-3057484.62</v>
      </c>
      <c r="S1550" s="238">
        <v>-3200077.58</v>
      </c>
      <c r="T1550" s="238">
        <v>-3341122.38</v>
      </c>
      <c r="U1550" s="238">
        <v>-3480720.8</v>
      </c>
      <c r="V1550" s="238">
        <v>-3534396.92</v>
      </c>
      <c r="W1550" s="238">
        <v>-3642968.91</v>
      </c>
      <c r="X1550" s="238">
        <v>-3745050.76</v>
      </c>
      <c r="Y1550" s="238">
        <v>-3672484.99</v>
      </c>
      <c r="Z1550" s="238"/>
      <c r="AA1550" s="238"/>
      <c r="AB1550" s="238"/>
      <c r="AC1550" s="231">
        <v>-3672484.99</v>
      </c>
    </row>
    <row r="1551" spans="1:29" ht="15.75" thickBot="1" x14ac:dyDescent="0.3">
      <c r="A1551" s="220" t="str">
        <f t="shared" ref="A1551:A1614" si="24">RIGHT(C1551,6)</f>
        <v>242105</v>
      </c>
      <c r="B1551" s="239" t="s">
        <v>2648</v>
      </c>
      <c r="C1551" s="240" t="s">
        <v>2649</v>
      </c>
      <c r="D1551" s="87" t="s">
        <v>4</v>
      </c>
      <c r="E1551" s="237">
        <v>-563638.18999999994</v>
      </c>
      <c r="F1551" s="237">
        <v>-631948.18999999994</v>
      </c>
      <c r="G1551" s="237">
        <v>-672359.33</v>
      </c>
      <c r="H1551" s="237">
        <v>-567461.05000000005</v>
      </c>
      <c r="I1551" s="237">
        <v>-353397.09</v>
      </c>
      <c r="J1551" s="237">
        <v>-238537.57</v>
      </c>
      <c r="K1551" s="237">
        <v>-158325.21</v>
      </c>
      <c r="L1551" s="237">
        <v>-17857.55</v>
      </c>
      <c r="M1551" s="237">
        <v>-38655.42</v>
      </c>
      <c r="N1551" s="237">
        <v>-47417.98</v>
      </c>
      <c r="O1551" s="237">
        <v>-153783</v>
      </c>
      <c r="P1551" s="237">
        <v>-563494.93000000005</v>
      </c>
      <c r="Q1551" s="238">
        <v>-668156.98</v>
      </c>
      <c r="R1551" s="238">
        <v>-732225.05</v>
      </c>
      <c r="S1551" s="238">
        <v>-741283.25</v>
      </c>
      <c r="T1551" s="241">
        <v>-663835.21</v>
      </c>
      <c r="U1551" s="241">
        <v>-531901.32999999996</v>
      </c>
      <c r="V1551" s="241">
        <v>-388073.42</v>
      </c>
      <c r="W1551" s="238">
        <v>-290484.46000000002</v>
      </c>
      <c r="X1551" s="238">
        <v>-208825.92</v>
      </c>
      <c r="Y1551" s="238">
        <v>-156492.17000000001</v>
      </c>
      <c r="Z1551" s="238"/>
      <c r="AA1551" s="238"/>
      <c r="AB1551" s="238"/>
      <c r="AC1551" s="231">
        <v>-156492.17000000001</v>
      </c>
    </row>
    <row r="1552" spans="1:29" ht="15.75" thickBot="1" x14ac:dyDescent="0.3">
      <c r="A1552" s="220" t="str">
        <f t="shared" si="24"/>
        <v>242107</v>
      </c>
      <c r="B1552" s="239" t="s">
        <v>2650</v>
      </c>
      <c r="C1552" s="240" t="s">
        <v>2651</v>
      </c>
      <c r="D1552" s="87" t="s">
        <v>4</v>
      </c>
      <c r="E1552" s="233">
        <v>-16458</v>
      </c>
      <c r="F1552" s="233">
        <v>-2215</v>
      </c>
      <c r="G1552" s="233">
        <v>6939</v>
      </c>
      <c r="H1552" s="233">
        <v>-200</v>
      </c>
      <c r="I1552" s="233">
        <v>-42</v>
      </c>
      <c r="J1552" s="233">
        <v>-42</v>
      </c>
      <c r="K1552" s="233">
        <v>-42</v>
      </c>
      <c r="L1552" s="233">
        <v>-867</v>
      </c>
      <c r="M1552" s="233">
        <v>-359</v>
      </c>
      <c r="N1552" s="233">
        <v>1170</v>
      </c>
      <c r="O1552" s="233">
        <v>-1550</v>
      </c>
      <c r="P1552" s="233">
        <v>-1724</v>
      </c>
      <c r="Q1552" s="234">
        <v>1170</v>
      </c>
      <c r="R1552" s="234">
        <v>-4749</v>
      </c>
      <c r="S1552" s="234">
        <v>-17490</v>
      </c>
      <c r="T1552" s="238">
        <v>1170</v>
      </c>
      <c r="U1552" s="238">
        <v>2441.56</v>
      </c>
      <c r="V1552" s="238">
        <v>-21773</v>
      </c>
      <c r="W1552" s="234">
        <v>-3583</v>
      </c>
      <c r="X1552" s="234">
        <v>-20634</v>
      </c>
      <c r="Y1552" s="234">
        <v>-40153</v>
      </c>
      <c r="Z1552" s="234"/>
      <c r="AA1552" s="234"/>
      <c r="AB1552" s="234"/>
      <c r="AC1552" s="231">
        <v>-40153</v>
      </c>
    </row>
    <row r="1553" spans="1:29" ht="15.75" thickBot="1" x14ac:dyDescent="0.3">
      <c r="A1553" s="220" t="str">
        <f t="shared" si="24"/>
        <v>242108</v>
      </c>
      <c r="B1553" s="239" t="s">
        <v>2652</v>
      </c>
      <c r="C1553" s="240" t="s">
        <v>2653</v>
      </c>
      <c r="D1553" s="87" t="s">
        <v>4</v>
      </c>
      <c r="E1553" s="237">
        <v>480</v>
      </c>
      <c r="F1553" s="237">
        <v>480</v>
      </c>
      <c r="G1553" s="237">
        <v>925</v>
      </c>
      <c r="H1553" s="237">
        <v>925</v>
      </c>
      <c r="I1553" s="237">
        <v>1212</v>
      </c>
      <c r="J1553" s="237">
        <v>1212</v>
      </c>
      <c r="K1553" s="237">
        <v>1212</v>
      </c>
      <c r="L1553" s="237">
        <v>1212</v>
      </c>
      <c r="M1553" s="237">
        <v>1212</v>
      </c>
      <c r="N1553" s="237">
        <v>0</v>
      </c>
      <c r="O1553" s="237">
        <v>0</v>
      </c>
      <c r="P1553" s="237">
        <v>0</v>
      </c>
      <c r="Q1553" s="238">
        <v>0</v>
      </c>
      <c r="R1553" s="238">
        <v>399</v>
      </c>
      <c r="S1553" s="238">
        <v>399</v>
      </c>
      <c r="T1553" s="234">
        <v>0</v>
      </c>
      <c r="U1553" s="234">
        <v>0</v>
      </c>
      <c r="V1553" s="234">
        <v>0</v>
      </c>
      <c r="W1553" s="238">
        <v>368</v>
      </c>
      <c r="X1553" s="238">
        <v>368</v>
      </c>
      <c r="Y1553" s="238">
        <v>368</v>
      </c>
      <c r="Z1553" s="238"/>
      <c r="AA1553" s="238"/>
      <c r="AB1553" s="238"/>
      <c r="AC1553" s="231">
        <v>368</v>
      </c>
    </row>
    <row r="1554" spans="1:29" ht="15.75" thickBot="1" x14ac:dyDescent="0.3">
      <c r="A1554" s="220" t="str">
        <f t="shared" si="24"/>
        <v>242109</v>
      </c>
      <c r="B1554" s="239" t="s">
        <v>3734</v>
      </c>
      <c r="C1554" s="240" t="s">
        <v>3735</v>
      </c>
      <c r="D1554" s="87"/>
      <c r="E1554" s="233"/>
      <c r="F1554" s="233"/>
      <c r="G1554" s="233"/>
      <c r="H1554" s="233"/>
      <c r="I1554" s="233"/>
      <c r="J1554" s="233"/>
      <c r="K1554" s="233"/>
      <c r="L1554" s="233"/>
      <c r="M1554" s="233"/>
      <c r="N1554" s="233"/>
      <c r="O1554" s="233"/>
      <c r="P1554" s="233"/>
      <c r="Q1554" s="234"/>
      <c r="R1554" s="234"/>
      <c r="S1554" s="234"/>
      <c r="T1554" s="238"/>
      <c r="U1554" s="238"/>
      <c r="V1554" s="238"/>
      <c r="W1554" s="234"/>
      <c r="X1554" s="234"/>
      <c r="Y1554" s="234"/>
      <c r="Z1554" s="234"/>
      <c r="AA1554" s="234"/>
      <c r="AB1554" s="234"/>
      <c r="AC1554" s="231"/>
    </row>
    <row r="1555" spans="1:29" ht="15.75" thickBot="1" x14ac:dyDescent="0.3">
      <c r="A1555" s="220" t="str">
        <f t="shared" si="24"/>
        <v>242110</v>
      </c>
      <c r="B1555" s="239" t="s">
        <v>4000</v>
      </c>
      <c r="C1555" s="240" t="s">
        <v>4001</v>
      </c>
      <c r="D1555" s="87"/>
      <c r="E1555" s="233"/>
      <c r="F1555" s="233"/>
      <c r="G1555" s="233"/>
      <c r="H1555" s="233"/>
      <c r="I1555" s="233"/>
      <c r="J1555" s="233"/>
      <c r="K1555" s="233"/>
      <c r="L1555" s="233"/>
      <c r="M1555" s="233"/>
      <c r="N1555" s="233"/>
      <c r="O1555" s="233"/>
      <c r="P1555" s="233"/>
      <c r="Q1555" s="234"/>
      <c r="R1555" s="234"/>
      <c r="S1555" s="234"/>
      <c r="T1555" s="234"/>
      <c r="U1555" s="234"/>
      <c r="V1555" s="234">
        <v>0</v>
      </c>
      <c r="W1555" s="234">
        <v>0</v>
      </c>
      <c r="X1555" s="234">
        <v>6860</v>
      </c>
      <c r="Y1555" s="234">
        <v>14710</v>
      </c>
      <c r="Z1555" s="234"/>
      <c r="AA1555" s="234"/>
      <c r="AB1555" s="234"/>
      <c r="AC1555" s="231">
        <v>14710</v>
      </c>
    </row>
    <row r="1556" spans="1:29" ht="15.75" thickBot="1" x14ac:dyDescent="0.3">
      <c r="A1556" s="220" t="str">
        <f t="shared" si="24"/>
        <v>242111</v>
      </c>
      <c r="B1556" s="239" t="s">
        <v>4002</v>
      </c>
      <c r="C1556" s="240" t="s">
        <v>4003</v>
      </c>
      <c r="D1556" s="87"/>
      <c r="E1556" s="237"/>
      <c r="F1556" s="237"/>
      <c r="G1556" s="237"/>
      <c r="H1556" s="237"/>
      <c r="I1556" s="237"/>
      <c r="J1556" s="237"/>
      <c r="K1556" s="237"/>
      <c r="L1556" s="237"/>
      <c r="M1556" s="237"/>
      <c r="N1556" s="237"/>
      <c r="O1556" s="237"/>
      <c r="P1556" s="237"/>
      <c r="Q1556" s="238"/>
      <c r="R1556" s="238"/>
      <c r="S1556" s="238"/>
      <c r="T1556" s="238"/>
      <c r="U1556" s="238"/>
      <c r="V1556" s="238">
        <v>0</v>
      </c>
      <c r="W1556" s="238">
        <v>0</v>
      </c>
      <c r="X1556" s="238">
        <v>1237.24</v>
      </c>
      <c r="Y1556" s="238">
        <v>-5216.5200000000004</v>
      </c>
      <c r="Z1556" s="238"/>
      <c r="AA1556" s="238"/>
      <c r="AB1556" s="238"/>
      <c r="AC1556" s="231">
        <v>-5216.5200000000004</v>
      </c>
    </row>
    <row r="1557" spans="1:29" ht="15.75" thickBot="1" x14ac:dyDescent="0.3">
      <c r="A1557" s="220" t="str">
        <f t="shared" si="24"/>
        <v>242135</v>
      </c>
      <c r="B1557" s="239" t="s">
        <v>3736</v>
      </c>
      <c r="C1557" s="240" t="s">
        <v>3737</v>
      </c>
      <c r="D1557" s="87"/>
      <c r="E1557" s="233"/>
      <c r="F1557" s="233"/>
      <c r="G1557" s="233"/>
      <c r="H1557" s="233"/>
      <c r="I1557" s="233"/>
      <c r="J1557" s="233"/>
      <c r="K1557" s="233"/>
      <c r="L1557" s="233"/>
      <c r="M1557" s="233"/>
      <c r="N1557" s="233"/>
      <c r="O1557" s="233"/>
      <c r="P1557" s="233"/>
      <c r="Q1557" s="234"/>
      <c r="R1557" s="234"/>
      <c r="S1557" s="234"/>
      <c r="T1557" s="234"/>
      <c r="U1557" s="234"/>
      <c r="V1557" s="234"/>
      <c r="W1557" s="234"/>
      <c r="X1557" s="234"/>
      <c r="Y1557" s="234"/>
      <c r="Z1557" s="234"/>
      <c r="AA1557" s="234"/>
      <c r="AB1557" s="234"/>
      <c r="AC1557" s="231"/>
    </row>
    <row r="1558" spans="1:29" ht="15.75" thickBot="1" x14ac:dyDescent="0.3">
      <c r="A1558" s="220" t="str">
        <f t="shared" si="24"/>
        <v>242140</v>
      </c>
      <c r="B1558" s="239" t="s">
        <v>2654</v>
      </c>
      <c r="C1558" s="240" t="s">
        <v>2655</v>
      </c>
      <c r="D1558" s="87" t="s">
        <v>4</v>
      </c>
      <c r="E1558" s="237">
        <v>-305042.69</v>
      </c>
      <c r="F1558" s="237">
        <v>-335582.32</v>
      </c>
      <c r="G1558" s="237">
        <v>-266377.31</v>
      </c>
      <c r="H1558" s="237">
        <v>-230008.75</v>
      </c>
      <c r="I1558" s="237">
        <v>-243293.71</v>
      </c>
      <c r="J1558" s="237">
        <v>-190352.86</v>
      </c>
      <c r="K1558" s="237">
        <v>-169429.48</v>
      </c>
      <c r="L1558" s="237">
        <v>-219477.39</v>
      </c>
      <c r="M1558" s="237">
        <v>-344231.38</v>
      </c>
      <c r="N1558" s="237">
        <v>-381249</v>
      </c>
      <c r="O1558" s="237">
        <v>-408269.48</v>
      </c>
      <c r="P1558" s="237">
        <v>-452399.07</v>
      </c>
      <c r="Q1558" s="238">
        <v>-362898.69</v>
      </c>
      <c r="R1558" s="238">
        <v>-324963.68</v>
      </c>
      <c r="S1558" s="238">
        <v>-243302.69</v>
      </c>
      <c r="T1558" s="238">
        <v>-193713.01</v>
      </c>
      <c r="U1558" s="238">
        <v>-227844.61</v>
      </c>
      <c r="V1558" s="238">
        <v>-267099.55</v>
      </c>
      <c r="W1558" s="238">
        <v>-346025.84</v>
      </c>
      <c r="X1558" s="238">
        <v>-375455.36</v>
      </c>
      <c r="Y1558" s="238">
        <v>-451254.41</v>
      </c>
      <c r="Z1558" s="238"/>
      <c r="AA1558" s="238"/>
      <c r="AB1558" s="238"/>
      <c r="AC1558" s="231">
        <v>-451254.41</v>
      </c>
    </row>
    <row r="1559" spans="1:29" ht="15.75" thickBot="1" x14ac:dyDescent="0.3">
      <c r="A1559" s="220" t="str">
        <f t="shared" si="24"/>
        <v>242145</v>
      </c>
      <c r="B1559" s="239" t="s">
        <v>2656</v>
      </c>
      <c r="C1559" s="240" t="s">
        <v>2657</v>
      </c>
      <c r="D1559" s="87" t="s">
        <v>4</v>
      </c>
      <c r="E1559" s="233">
        <v>0</v>
      </c>
      <c r="F1559" s="233">
        <v>0</v>
      </c>
      <c r="G1559" s="233">
        <v>0</v>
      </c>
      <c r="H1559" s="233">
        <v>0</v>
      </c>
      <c r="I1559" s="233">
        <v>0</v>
      </c>
      <c r="J1559" s="233">
        <v>0</v>
      </c>
      <c r="K1559" s="233">
        <v>0</v>
      </c>
      <c r="L1559" s="233">
        <v>0</v>
      </c>
      <c r="M1559" s="233">
        <v>0</v>
      </c>
      <c r="N1559" s="233">
        <v>0</v>
      </c>
      <c r="O1559" s="233">
        <v>-5929.37</v>
      </c>
      <c r="P1559" s="233">
        <v>0</v>
      </c>
      <c r="Q1559" s="234">
        <v>0</v>
      </c>
      <c r="R1559" s="234">
        <v>0</v>
      </c>
      <c r="S1559" s="234">
        <v>0</v>
      </c>
      <c r="T1559" s="234">
        <v>0</v>
      </c>
      <c r="U1559" s="234">
        <v>0</v>
      </c>
      <c r="V1559" s="234">
        <v>0</v>
      </c>
      <c r="W1559" s="234">
        <v>0</v>
      </c>
      <c r="X1559" s="234">
        <v>0</v>
      </c>
      <c r="Y1559" s="234">
        <v>0</v>
      </c>
      <c r="Z1559" s="234"/>
      <c r="AA1559" s="234"/>
      <c r="AB1559" s="234"/>
      <c r="AC1559" s="231">
        <v>0</v>
      </c>
    </row>
    <row r="1560" spans="1:29" ht="15.75" thickBot="1" x14ac:dyDescent="0.3">
      <c r="A1560" s="220" t="str">
        <f t="shared" si="24"/>
        <v>242150</v>
      </c>
      <c r="B1560" s="239" t="s">
        <v>3738</v>
      </c>
      <c r="C1560" s="240" t="s">
        <v>3739</v>
      </c>
      <c r="D1560" s="87"/>
      <c r="E1560" s="237"/>
      <c r="F1560" s="237"/>
      <c r="G1560" s="237"/>
      <c r="H1560" s="237"/>
      <c r="I1560" s="237"/>
      <c r="J1560" s="237"/>
      <c r="K1560" s="237"/>
      <c r="L1560" s="237"/>
      <c r="M1560" s="237"/>
      <c r="N1560" s="237"/>
      <c r="O1560" s="237"/>
      <c r="P1560" s="237"/>
      <c r="Q1560" s="238"/>
      <c r="R1560" s="238"/>
      <c r="S1560" s="238"/>
      <c r="T1560" s="238"/>
      <c r="U1560" s="238"/>
      <c r="V1560" s="238"/>
      <c r="W1560" s="238"/>
      <c r="X1560" s="238"/>
      <c r="Y1560" s="238"/>
      <c r="Z1560" s="238"/>
      <c r="AA1560" s="238"/>
      <c r="AB1560" s="238"/>
      <c r="AC1560" s="231"/>
    </row>
    <row r="1561" spans="1:29" ht="15.75" thickBot="1" x14ac:dyDescent="0.3">
      <c r="A1561" s="220" t="str">
        <f t="shared" si="24"/>
        <v>242910</v>
      </c>
      <c r="B1561" s="239" t="s">
        <v>2658</v>
      </c>
      <c r="C1561" s="240" t="s">
        <v>2659</v>
      </c>
      <c r="D1561" s="87" t="s">
        <v>4</v>
      </c>
      <c r="E1561" s="233">
        <v>0</v>
      </c>
      <c r="F1561" s="233">
        <v>0</v>
      </c>
      <c r="G1561" s="233">
        <v>0</v>
      </c>
      <c r="H1561" s="233">
        <v>0</v>
      </c>
      <c r="I1561" s="233">
        <v>0</v>
      </c>
      <c r="J1561" s="233">
        <v>0</v>
      </c>
      <c r="K1561" s="233">
        <v>0</v>
      </c>
      <c r="L1561" s="233">
        <v>0</v>
      </c>
      <c r="M1561" s="233">
        <v>0</v>
      </c>
      <c r="N1561" s="233">
        <v>0</v>
      </c>
      <c r="O1561" s="233">
        <v>0</v>
      </c>
      <c r="P1561" s="233">
        <v>0</v>
      </c>
      <c r="Q1561" s="234">
        <v>0</v>
      </c>
      <c r="R1561" s="234">
        <v>0</v>
      </c>
      <c r="S1561" s="234">
        <v>0</v>
      </c>
      <c r="T1561" s="234">
        <v>0</v>
      </c>
      <c r="U1561" s="234">
        <v>0</v>
      </c>
      <c r="V1561" s="234">
        <v>0</v>
      </c>
      <c r="W1561" s="234">
        <v>0</v>
      </c>
      <c r="X1561" s="234">
        <v>0</v>
      </c>
      <c r="Y1561" s="234">
        <v>0</v>
      </c>
      <c r="Z1561" s="234"/>
      <c r="AA1561" s="234"/>
      <c r="AB1561" s="234"/>
      <c r="AC1561" s="231">
        <v>0</v>
      </c>
    </row>
    <row r="1562" spans="1:29" ht="15.75" thickBot="1" x14ac:dyDescent="0.3">
      <c r="A1562" s="220" t="str">
        <f t="shared" si="24"/>
        <v>242916</v>
      </c>
      <c r="B1562" s="239" t="s">
        <v>2660</v>
      </c>
      <c r="C1562" s="240" t="s">
        <v>2661</v>
      </c>
      <c r="D1562" s="87" t="s">
        <v>4</v>
      </c>
      <c r="E1562" s="237">
        <v>0</v>
      </c>
      <c r="F1562" s="237">
        <v>0</v>
      </c>
      <c r="G1562" s="237">
        <v>0</v>
      </c>
      <c r="H1562" s="237">
        <v>0</v>
      </c>
      <c r="I1562" s="237">
        <v>0</v>
      </c>
      <c r="J1562" s="237">
        <v>0</v>
      </c>
      <c r="K1562" s="237">
        <v>0</v>
      </c>
      <c r="L1562" s="237">
        <v>0</v>
      </c>
      <c r="M1562" s="237">
        <v>0</v>
      </c>
      <c r="N1562" s="237">
        <v>0</v>
      </c>
      <c r="O1562" s="237">
        <v>0</v>
      </c>
      <c r="P1562" s="237">
        <v>0</v>
      </c>
      <c r="Q1562" s="238">
        <v>0</v>
      </c>
      <c r="R1562" s="238">
        <v>0</v>
      </c>
      <c r="S1562" s="238">
        <v>0</v>
      </c>
      <c r="T1562" s="238">
        <v>0</v>
      </c>
      <c r="U1562" s="238">
        <v>0</v>
      </c>
      <c r="V1562" s="238">
        <v>0</v>
      </c>
      <c r="W1562" s="238">
        <v>0</v>
      </c>
      <c r="X1562" s="238">
        <v>0</v>
      </c>
      <c r="Y1562" s="238">
        <v>0</v>
      </c>
      <c r="Z1562" s="238"/>
      <c r="AA1562" s="238"/>
      <c r="AB1562" s="238"/>
      <c r="AC1562" s="231">
        <v>0</v>
      </c>
    </row>
    <row r="1563" spans="1:29" ht="15.75" thickBot="1" x14ac:dyDescent="0.3">
      <c r="A1563" s="220" t="str">
        <f t="shared" si="24"/>
        <v>242920</v>
      </c>
      <c r="B1563" s="239" t="s">
        <v>2662</v>
      </c>
      <c r="C1563" s="240" t="s">
        <v>2663</v>
      </c>
      <c r="D1563" s="87" t="s">
        <v>4</v>
      </c>
      <c r="E1563" s="233">
        <v>0</v>
      </c>
      <c r="F1563" s="233">
        <v>0</v>
      </c>
      <c r="G1563" s="233">
        <v>0</v>
      </c>
      <c r="H1563" s="233">
        <v>0</v>
      </c>
      <c r="I1563" s="233">
        <v>0</v>
      </c>
      <c r="J1563" s="233">
        <v>0</v>
      </c>
      <c r="K1563" s="233">
        <v>0</v>
      </c>
      <c r="L1563" s="233">
        <v>0</v>
      </c>
      <c r="M1563" s="233">
        <v>0</v>
      </c>
      <c r="N1563" s="233">
        <v>0</v>
      </c>
      <c r="O1563" s="233">
        <v>0</v>
      </c>
      <c r="P1563" s="233">
        <v>0</v>
      </c>
      <c r="Q1563" s="234">
        <v>0</v>
      </c>
      <c r="R1563" s="234">
        <v>0</v>
      </c>
      <c r="S1563" s="234">
        <v>0</v>
      </c>
      <c r="T1563" s="234">
        <v>0</v>
      </c>
      <c r="U1563" s="234">
        <v>0</v>
      </c>
      <c r="V1563" s="234">
        <v>0</v>
      </c>
      <c r="W1563" s="234">
        <v>0</v>
      </c>
      <c r="X1563" s="234">
        <v>0</v>
      </c>
      <c r="Y1563" s="234">
        <v>0</v>
      </c>
      <c r="Z1563" s="234"/>
      <c r="AA1563" s="234"/>
      <c r="AB1563" s="234"/>
      <c r="AC1563" s="231">
        <v>0</v>
      </c>
    </row>
    <row r="1564" spans="1:29" ht="15.75" thickBot="1" x14ac:dyDescent="0.3">
      <c r="A1564" s="220" t="str">
        <f t="shared" si="24"/>
        <v>242926</v>
      </c>
      <c r="B1564" s="239" t="s">
        <v>2664</v>
      </c>
      <c r="C1564" s="240" t="s">
        <v>2665</v>
      </c>
      <c r="D1564" s="87" t="s">
        <v>4</v>
      </c>
      <c r="E1564" s="237">
        <v>0</v>
      </c>
      <c r="F1564" s="237">
        <v>0</v>
      </c>
      <c r="G1564" s="237">
        <v>0</v>
      </c>
      <c r="H1564" s="237">
        <v>0</v>
      </c>
      <c r="I1564" s="237">
        <v>0</v>
      </c>
      <c r="J1564" s="237">
        <v>0</v>
      </c>
      <c r="K1564" s="237">
        <v>0</v>
      </c>
      <c r="L1564" s="237">
        <v>0</v>
      </c>
      <c r="M1564" s="237">
        <v>0</v>
      </c>
      <c r="N1564" s="237">
        <v>0</v>
      </c>
      <c r="O1564" s="237">
        <v>0</v>
      </c>
      <c r="P1564" s="237">
        <v>0</v>
      </c>
      <c r="Q1564" s="238">
        <v>0</v>
      </c>
      <c r="R1564" s="238">
        <v>0</v>
      </c>
      <c r="S1564" s="238">
        <v>0</v>
      </c>
      <c r="T1564" s="238">
        <v>0</v>
      </c>
      <c r="U1564" s="238">
        <v>0</v>
      </c>
      <c r="V1564" s="238">
        <v>0</v>
      </c>
      <c r="W1564" s="238">
        <v>0</v>
      </c>
      <c r="X1564" s="238">
        <v>0</v>
      </c>
      <c r="Y1564" s="238">
        <v>0</v>
      </c>
      <c r="Z1564" s="238"/>
      <c r="AA1564" s="238"/>
      <c r="AB1564" s="238"/>
      <c r="AC1564" s="231">
        <v>0</v>
      </c>
    </row>
    <row r="1565" spans="1:29" ht="15.75" thickBot="1" x14ac:dyDescent="0.3">
      <c r="A1565" s="220" t="str">
        <f t="shared" si="24"/>
        <v>242930</v>
      </c>
      <c r="B1565" s="239" t="s">
        <v>3740</v>
      </c>
      <c r="C1565" s="240" t="s">
        <v>3741</v>
      </c>
      <c r="D1565" s="87"/>
      <c r="E1565" s="233"/>
      <c r="F1565" s="233"/>
      <c r="G1565" s="233"/>
      <c r="H1565" s="233"/>
      <c r="I1565" s="233"/>
      <c r="J1565" s="233"/>
      <c r="K1565" s="233"/>
      <c r="L1565" s="233"/>
      <c r="M1565" s="233"/>
      <c r="N1565" s="233"/>
      <c r="O1565" s="233"/>
      <c r="P1565" s="233"/>
      <c r="Q1565" s="234"/>
      <c r="R1565" s="234"/>
      <c r="S1565" s="234"/>
      <c r="T1565" s="234"/>
      <c r="U1565" s="234"/>
      <c r="V1565" s="234"/>
      <c r="W1565" s="234"/>
      <c r="X1565" s="234"/>
      <c r="Y1565" s="234"/>
      <c r="Z1565" s="234"/>
      <c r="AA1565" s="234"/>
      <c r="AB1565" s="234"/>
      <c r="AC1565" s="231"/>
    </row>
    <row r="1566" spans="1:29" ht="15.75" thickBot="1" x14ac:dyDescent="0.3">
      <c r="A1566" s="220" t="str">
        <f t="shared" si="24"/>
        <v>242980</v>
      </c>
      <c r="B1566" s="239" t="s">
        <v>2666</v>
      </c>
      <c r="C1566" s="240" t="s">
        <v>2667</v>
      </c>
      <c r="D1566" s="87" t="s">
        <v>4</v>
      </c>
      <c r="E1566" s="237">
        <v>0</v>
      </c>
      <c r="F1566" s="237">
        <v>0</v>
      </c>
      <c r="G1566" s="237">
        <v>0</v>
      </c>
      <c r="H1566" s="237">
        <v>0</v>
      </c>
      <c r="I1566" s="237">
        <v>0</v>
      </c>
      <c r="J1566" s="237">
        <v>0</v>
      </c>
      <c r="K1566" s="237">
        <v>0</v>
      </c>
      <c r="L1566" s="237">
        <v>0</v>
      </c>
      <c r="M1566" s="237">
        <v>0</v>
      </c>
      <c r="N1566" s="237">
        <v>0</v>
      </c>
      <c r="O1566" s="237">
        <v>0</v>
      </c>
      <c r="P1566" s="237">
        <v>0</v>
      </c>
      <c r="Q1566" s="238">
        <v>0</v>
      </c>
      <c r="R1566" s="238">
        <v>0</v>
      </c>
      <c r="S1566" s="238">
        <v>0</v>
      </c>
      <c r="T1566" s="238">
        <v>0</v>
      </c>
      <c r="U1566" s="238">
        <v>0</v>
      </c>
      <c r="V1566" s="238">
        <v>0</v>
      </c>
      <c r="W1566" s="238">
        <v>0</v>
      </c>
      <c r="X1566" s="238">
        <v>0</v>
      </c>
      <c r="Y1566" s="238">
        <v>0</v>
      </c>
      <c r="Z1566" s="238"/>
      <c r="AA1566" s="238"/>
      <c r="AB1566" s="238"/>
      <c r="AC1566" s="231">
        <v>0</v>
      </c>
    </row>
    <row r="1567" spans="1:29" ht="15.75" thickBot="1" x14ac:dyDescent="0.3">
      <c r="A1567" s="220" t="str">
        <f t="shared" si="24"/>
        <v>242990</v>
      </c>
      <c r="B1567" s="239" t="s">
        <v>2668</v>
      </c>
      <c r="C1567" s="240" t="s">
        <v>2669</v>
      </c>
      <c r="D1567" s="87" t="s">
        <v>4</v>
      </c>
      <c r="E1567" s="233">
        <v>0</v>
      </c>
      <c r="F1567" s="233">
        <v>0</v>
      </c>
      <c r="G1567" s="233">
        <v>0</v>
      </c>
      <c r="H1567" s="233">
        <v>0</v>
      </c>
      <c r="I1567" s="233">
        <v>0</v>
      </c>
      <c r="J1567" s="233">
        <v>0</v>
      </c>
      <c r="K1567" s="233">
        <v>0</v>
      </c>
      <c r="L1567" s="233">
        <v>0</v>
      </c>
      <c r="M1567" s="233">
        <v>0</v>
      </c>
      <c r="N1567" s="233">
        <v>0</v>
      </c>
      <c r="O1567" s="233">
        <v>0</v>
      </c>
      <c r="P1567" s="233">
        <v>0</v>
      </c>
      <c r="Q1567" s="234">
        <v>0</v>
      </c>
      <c r="R1567" s="234">
        <v>0</v>
      </c>
      <c r="S1567" s="234">
        <v>0</v>
      </c>
      <c r="T1567" s="241">
        <v>0</v>
      </c>
      <c r="U1567" s="241">
        <v>0</v>
      </c>
      <c r="V1567" s="241">
        <v>0</v>
      </c>
      <c r="W1567" s="234">
        <v>0</v>
      </c>
      <c r="X1567" s="234">
        <v>0</v>
      </c>
      <c r="Y1567" s="234">
        <v>0</v>
      </c>
      <c r="Z1567" s="234"/>
      <c r="AA1567" s="234"/>
      <c r="AB1567" s="234"/>
      <c r="AC1567" s="231">
        <v>0</v>
      </c>
    </row>
    <row r="1568" spans="1:29" ht="15.75" thickBot="1" x14ac:dyDescent="0.3">
      <c r="A1568" s="220" t="str">
        <f t="shared" si="24"/>
        <v>242999</v>
      </c>
      <c r="B1568" s="239" t="s">
        <v>2670</v>
      </c>
      <c r="C1568" s="240" t="s">
        <v>2671</v>
      </c>
      <c r="D1568" s="87" t="s">
        <v>4</v>
      </c>
      <c r="E1568" s="237">
        <v>202.99</v>
      </c>
      <c r="F1568" s="237">
        <v>202.99</v>
      </c>
      <c r="G1568" s="237">
        <v>2711.52</v>
      </c>
      <c r="H1568" s="237">
        <v>202.99</v>
      </c>
      <c r="I1568" s="237">
        <v>280.99</v>
      </c>
      <c r="J1568" s="237">
        <v>199.99</v>
      </c>
      <c r="K1568" s="237">
        <v>328.99</v>
      </c>
      <c r="L1568" s="237">
        <v>6370.99</v>
      </c>
      <c r="M1568" s="237">
        <v>-177.55</v>
      </c>
      <c r="N1568" s="237">
        <v>-6129.55</v>
      </c>
      <c r="O1568" s="237">
        <v>-7663.3</v>
      </c>
      <c r="P1568" s="237">
        <v>199.99</v>
      </c>
      <c r="Q1568" s="238">
        <v>15</v>
      </c>
      <c r="R1568" s="238">
        <v>23.99</v>
      </c>
      <c r="S1568" s="238">
        <v>9085.9699999999993</v>
      </c>
      <c r="T1568" s="238">
        <v>8711.7800000000007</v>
      </c>
      <c r="U1568" s="238">
        <v>8711.7800000000007</v>
      </c>
      <c r="V1568" s="238">
        <v>8693.7800000000007</v>
      </c>
      <c r="W1568" s="238">
        <v>4376.8599999999997</v>
      </c>
      <c r="X1568" s="238">
        <v>44.93</v>
      </c>
      <c r="Y1568" s="238">
        <v>-7.0000000000000007E-2</v>
      </c>
      <c r="Z1568" s="238"/>
      <c r="AA1568" s="238"/>
      <c r="AB1568" s="238"/>
      <c r="AC1568" s="231">
        <v>-7.0000000000000007E-2</v>
      </c>
    </row>
    <row r="1569" spans="1:29" ht="15.75" thickBot="1" x14ac:dyDescent="0.3">
      <c r="A1569" s="220" t="str">
        <f t="shared" si="24"/>
        <v>243000</v>
      </c>
      <c r="B1569" s="239" t="s">
        <v>2672</v>
      </c>
      <c r="C1569" s="240" t="s">
        <v>2673</v>
      </c>
      <c r="D1569" s="87" t="s">
        <v>4</v>
      </c>
      <c r="E1569" s="237">
        <v>0</v>
      </c>
      <c r="F1569" s="237">
        <v>0</v>
      </c>
      <c r="G1569" s="237">
        <v>0</v>
      </c>
      <c r="H1569" s="237">
        <v>0</v>
      </c>
      <c r="I1569" s="237">
        <v>0</v>
      </c>
      <c r="J1569" s="237">
        <v>0</v>
      </c>
      <c r="K1569" s="237">
        <v>0</v>
      </c>
      <c r="L1569" s="237">
        <v>0</v>
      </c>
      <c r="M1569" s="237">
        <v>0</v>
      </c>
      <c r="N1569" s="237">
        <v>0</v>
      </c>
      <c r="O1569" s="237">
        <v>0</v>
      </c>
      <c r="P1569" s="237">
        <v>0</v>
      </c>
      <c r="Q1569" s="238">
        <v>0</v>
      </c>
      <c r="R1569" s="238">
        <v>0</v>
      </c>
      <c r="S1569" s="238">
        <v>0</v>
      </c>
      <c r="T1569" s="241">
        <v>0</v>
      </c>
      <c r="U1569" s="241">
        <v>0</v>
      </c>
      <c r="V1569" s="241">
        <v>0</v>
      </c>
      <c r="W1569" s="238">
        <v>0</v>
      </c>
      <c r="X1569" s="238">
        <v>0</v>
      </c>
      <c r="Y1569" s="238">
        <v>0</v>
      </c>
      <c r="Z1569" s="238"/>
      <c r="AA1569" s="238"/>
      <c r="AB1569" s="238"/>
      <c r="AC1569" s="231">
        <v>0</v>
      </c>
    </row>
    <row r="1570" spans="1:29" ht="15.75" thickBot="1" x14ac:dyDescent="0.3">
      <c r="A1570" s="220" t="str">
        <f t="shared" si="24"/>
        <v>500157</v>
      </c>
      <c r="B1570" s="239" t="s">
        <v>2674</v>
      </c>
      <c r="C1570" s="240">
        <v>500157</v>
      </c>
      <c r="D1570" s="87"/>
      <c r="E1570" s="233">
        <v>-1264844313.0599999</v>
      </c>
      <c r="F1570" s="233">
        <v>-1273050882</v>
      </c>
      <c r="G1570" s="233">
        <v>-1258791127.04</v>
      </c>
      <c r="H1570" s="233">
        <v>-1256598868.05</v>
      </c>
      <c r="I1570" s="233">
        <v>-1247670202.1400001</v>
      </c>
      <c r="J1570" s="233">
        <v>-1257294771.3</v>
      </c>
      <c r="K1570" s="233">
        <v>-1263708745.9000001</v>
      </c>
      <c r="L1570" s="233">
        <v>-1269163421.5</v>
      </c>
      <c r="M1570" s="233">
        <v>-1264459903.03</v>
      </c>
      <c r="N1570" s="233">
        <v>-1267707259.74</v>
      </c>
      <c r="O1570" s="233">
        <v>-1269433169.8299999</v>
      </c>
      <c r="P1570" s="233">
        <v>-1292137445.1700001</v>
      </c>
      <c r="Q1570" s="234">
        <v>-1288747357.9100001</v>
      </c>
      <c r="R1570" s="234">
        <v>-1293234449.0999999</v>
      </c>
      <c r="S1570" s="234">
        <v>-1363852994.6300001</v>
      </c>
      <c r="T1570" s="238">
        <v>-1357926223.8499999</v>
      </c>
      <c r="U1570" s="238">
        <v>-1361820530.3</v>
      </c>
      <c r="V1570" s="238">
        <v>-1370185643.95</v>
      </c>
      <c r="W1570" s="234">
        <v>-1359614385.8900001</v>
      </c>
      <c r="X1570" s="234">
        <v>-1363542721.03</v>
      </c>
      <c r="Y1570" s="234">
        <v>-1374895976.99</v>
      </c>
      <c r="Z1570" s="234"/>
      <c r="AA1570" s="234"/>
      <c r="AB1570" s="234"/>
      <c r="AC1570" s="231">
        <v>-1374895976.99</v>
      </c>
    </row>
    <row r="1571" spans="1:29" ht="15.75" thickBot="1" x14ac:dyDescent="0.3">
      <c r="A1571" s="220" t="str">
        <f t="shared" si="24"/>
        <v>001106</v>
      </c>
      <c r="B1571" s="239" t="s">
        <v>2794</v>
      </c>
      <c r="C1571" s="240">
        <v>5001106</v>
      </c>
      <c r="D1571" s="87"/>
      <c r="E1571" s="237">
        <v>0</v>
      </c>
      <c r="F1571" s="237">
        <v>0</v>
      </c>
      <c r="G1571" s="237">
        <v>0</v>
      </c>
      <c r="H1571" s="237">
        <v>0</v>
      </c>
      <c r="I1571" s="237">
        <v>0</v>
      </c>
      <c r="J1571" s="237">
        <v>0</v>
      </c>
      <c r="K1571" s="237">
        <v>0</v>
      </c>
      <c r="L1571" s="237">
        <v>0</v>
      </c>
      <c r="M1571" s="237">
        <v>0</v>
      </c>
      <c r="N1571" s="237">
        <v>0</v>
      </c>
      <c r="O1571" s="237">
        <v>0</v>
      </c>
      <c r="P1571" s="237">
        <v>0</v>
      </c>
      <c r="Q1571" s="238">
        <v>0</v>
      </c>
      <c r="R1571" s="238">
        <v>0</v>
      </c>
      <c r="S1571" s="238">
        <v>0</v>
      </c>
      <c r="T1571" s="234">
        <v>0</v>
      </c>
      <c r="U1571" s="234">
        <v>0</v>
      </c>
      <c r="V1571" s="234">
        <v>0</v>
      </c>
      <c r="W1571" s="238">
        <v>0</v>
      </c>
      <c r="X1571" s="238">
        <v>0</v>
      </c>
      <c r="Y1571" s="238">
        <v>0</v>
      </c>
      <c r="Z1571" s="238"/>
      <c r="AA1571" s="238"/>
      <c r="AB1571" s="238"/>
      <c r="AC1571" s="231">
        <v>0</v>
      </c>
    </row>
    <row r="1572" spans="1:29" ht="15.75" thickBot="1" x14ac:dyDescent="0.3">
      <c r="A1572" s="220" t="str">
        <f t="shared" si="24"/>
        <v>227602</v>
      </c>
      <c r="B1572" s="239" t="s">
        <v>2795</v>
      </c>
      <c r="C1572" s="240" t="s">
        <v>2796</v>
      </c>
      <c r="D1572" s="87" t="s">
        <v>4</v>
      </c>
      <c r="E1572" s="233">
        <v>0</v>
      </c>
      <c r="F1572" s="233">
        <v>0</v>
      </c>
      <c r="G1572" s="233">
        <v>0</v>
      </c>
      <c r="H1572" s="233">
        <v>0</v>
      </c>
      <c r="I1572" s="233">
        <v>0</v>
      </c>
      <c r="J1572" s="233">
        <v>0</v>
      </c>
      <c r="K1572" s="233">
        <v>0</v>
      </c>
      <c r="L1572" s="233">
        <v>0</v>
      </c>
      <c r="M1572" s="233">
        <v>0</v>
      </c>
      <c r="N1572" s="233">
        <v>0</v>
      </c>
      <c r="O1572" s="233">
        <v>0</v>
      </c>
      <c r="P1572" s="233">
        <v>0</v>
      </c>
      <c r="Q1572" s="234">
        <v>0</v>
      </c>
      <c r="R1572" s="234">
        <v>0</v>
      </c>
      <c r="S1572" s="234">
        <v>0</v>
      </c>
      <c r="T1572" s="238">
        <v>0</v>
      </c>
      <c r="U1572" s="238">
        <v>0</v>
      </c>
      <c r="V1572" s="238">
        <v>0</v>
      </c>
      <c r="W1572" s="234">
        <v>0</v>
      </c>
      <c r="X1572" s="234">
        <v>0</v>
      </c>
      <c r="Y1572" s="234">
        <v>0</v>
      </c>
      <c r="Z1572" s="234"/>
      <c r="AA1572" s="234"/>
      <c r="AB1572" s="234"/>
      <c r="AC1572" s="231">
        <v>0</v>
      </c>
    </row>
    <row r="1573" spans="1:29" ht="15.75" thickBot="1" x14ac:dyDescent="0.3">
      <c r="A1573" s="220" t="str">
        <f t="shared" si="24"/>
        <v>001105</v>
      </c>
      <c r="B1573" s="239" t="s">
        <v>2797</v>
      </c>
      <c r="C1573" s="240">
        <v>5001105</v>
      </c>
      <c r="D1573" s="87"/>
      <c r="E1573" s="233">
        <v>-6617984.7199999997</v>
      </c>
      <c r="F1573" s="233">
        <v>-6254608.9100000001</v>
      </c>
      <c r="G1573" s="233">
        <v>-5890130.6799999997</v>
      </c>
      <c r="H1573" s="233">
        <v>-5524546.7000000002</v>
      </c>
      <c r="I1573" s="233">
        <v>-5157853.5999999996</v>
      </c>
      <c r="J1573" s="233">
        <v>-634066.16</v>
      </c>
      <c r="K1573" s="233">
        <v>-4405711.2</v>
      </c>
      <c r="L1573" s="233">
        <v>-4035618.57</v>
      </c>
      <c r="M1573" s="233">
        <v>-653656.71</v>
      </c>
      <c r="N1573" s="233">
        <v>-3353862.42</v>
      </c>
      <c r="O1573" s="233">
        <v>-2977818.88</v>
      </c>
      <c r="P1573" s="233">
        <v>-772077.94</v>
      </c>
      <c r="Q1573" s="234">
        <v>-2457408.39</v>
      </c>
      <c r="R1573" s="234">
        <v>-2614647.61</v>
      </c>
      <c r="S1573" s="234">
        <v>-79051185.540000007</v>
      </c>
      <c r="T1573" s="234">
        <v>-80131237.969999999</v>
      </c>
      <c r="U1573" s="234">
        <v>-80574396.409999996</v>
      </c>
      <c r="V1573" s="234">
        <v>-80120248.269999996</v>
      </c>
      <c r="W1573" s="234">
        <v>-81417571.670000002</v>
      </c>
      <c r="X1573" s="234">
        <v>-81928836.969999999</v>
      </c>
      <c r="Y1573" s="234">
        <v>-80829669</v>
      </c>
      <c r="Z1573" s="234"/>
      <c r="AA1573" s="234"/>
      <c r="AB1573" s="234"/>
      <c r="AC1573" s="231">
        <v>-80829669</v>
      </c>
    </row>
    <row r="1574" spans="1:29" ht="15.75" thickBot="1" x14ac:dyDescent="0.3">
      <c r="A1574" s="220" t="str">
        <f t="shared" si="24"/>
        <v>227600</v>
      </c>
      <c r="B1574" s="239" t="s">
        <v>2798</v>
      </c>
      <c r="C1574" s="240" t="s">
        <v>2799</v>
      </c>
      <c r="D1574" s="87" t="s">
        <v>4</v>
      </c>
      <c r="E1574" s="237">
        <v>-6617984.7199999997</v>
      </c>
      <c r="F1574" s="237">
        <v>-6254608.9100000001</v>
      </c>
      <c r="G1574" s="237">
        <v>-5890130.6799999997</v>
      </c>
      <c r="H1574" s="237">
        <v>-5524546.7000000002</v>
      </c>
      <c r="I1574" s="237">
        <v>-5157853.5999999996</v>
      </c>
      <c r="J1574" s="237">
        <v>-634066.16</v>
      </c>
      <c r="K1574" s="237">
        <v>-4405711.2</v>
      </c>
      <c r="L1574" s="237">
        <v>-4035618.57</v>
      </c>
      <c r="M1574" s="237">
        <v>-653656.71</v>
      </c>
      <c r="N1574" s="237">
        <v>-3353862.42</v>
      </c>
      <c r="O1574" s="237">
        <v>-2977818.88</v>
      </c>
      <c r="P1574" s="237">
        <v>-772077.94</v>
      </c>
      <c r="Q1574" s="238">
        <v>-2457408.39</v>
      </c>
      <c r="R1574" s="238">
        <v>-2614647.61</v>
      </c>
      <c r="S1574" s="238">
        <v>-79051185.540000007</v>
      </c>
      <c r="T1574" s="238">
        <v>-80131237.969999999</v>
      </c>
      <c r="U1574" s="238">
        <v>-80574396.409999996</v>
      </c>
      <c r="V1574" s="238">
        <v>-80120248.269999996</v>
      </c>
      <c r="W1574" s="238">
        <v>-81417571.670000002</v>
      </c>
      <c r="X1574" s="238">
        <v>-81928836.969999999</v>
      </c>
      <c r="Y1574" s="238">
        <v>-80829669</v>
      </c>
      <c r="Z1574" s="238"/>
      <c r="AA1574" s="238"/>
      <c r="AB1574" s="238"/>
      <c r="AC1574" s="231">
        <v>-80829669</v>
      </c>
    </row>
    <row r="1575" spans="1:29" ht="15.75" thickBot="1" x14ac:dyDescent="0.3">
      <c r="A1575" s="220" t="str">
        <f t="shared" si="24"/>
        <v>500182</v>
      </c>
      <c r="B1575" s="239" t="s">
        <v>2675</v>
      </c>
      <c r="C1575" s="240">
        <v>500182</v>
      </c>
      <c r="D1575" s="87"/>
      <c r="E1575" s="233">
        <v>-301607094.35000002</v>
      </c>
      <c r="F1575" s="233">
        <v>-305827509.35000002</v>
      </c>
      <c r="G1575" s="233">
        <v>-309845226.19</v>
      </c>
      <c r="H1575" s="233">
        <v>-311992805.19</v>
      </c>
      <c r="I1575" s="233">
        <v>-299950490.19</v>
      </c>
      <c r="J1575" s="233">
        <v>-301916598.19</v>
      </c>
      <c r="K1575" s="233">
        <v>-303937238.19</v>
      </c>
      <c r="L1575" s="233">
        <v>-306092301.19</v>
      </c>
      <c r="M1575" s="233">
        <v>-306729144.19</v>
      </c>
      <c r="N1575" s="233">
        <v>-309392659.19</v>
      </c>
      <c r="O1575" s="233">
        <v>-311983272.19</v>
      </c>
      <c r="P1575" s="233">
        <v>-315560012.35000002</v>
      </c>
      <c r="Q1575" s="234">
        <v>-320231620.35000002</v>
      </c>
      <c r="R1575" s="234">
        <v>-323911496.35000002</v>
      </c>
      <c r="S1575" s="234">
        <v>-318099118.35000002</v>
      </c>
      <c r="T1575" s="234">
        <v>-318819255.35000002</v>
      </c>
      <c r="U1575" s="234">
        <v>-319158551.35000002</v>
      </c>
      <c r="V1575" s="234">
        <v>-317814326.35000002</v>
      </c>
      <c r="W1575" s="234">
        <v>-318050749.35000002</v>
      </c>
      <c r="X1575" s="234">
        <v>-318350403.35000002</v>
      </c>
      <c r="Y1575" s="234">
        <v>-318871756.24000001</v>
      </c>
      <c r="Z1575" s="234"/>
      <c r="AA1575" s="234"/>
      <c r="AB1575" s="234"/>
      <c r="AC1575" s="231">
        <v>-318871756.24000001</v>
      </c>
    </row>
    <row r="1576" spans="1:29" ht="15.75" thickBot="1" x14ac:dyDescent="0.3">
      <c r="A1576" s="220" t="str">
        <f t="shared" si="24"/>
        <v>500187</v>
      </c>
      <c r="B1576" s="239" t="s">
        <v>2676</v>
      </c>
      <c r="C1576" s="240">
        <v>500187</v>
      </c>
      <c r="D1576" s="87"/>
      <c r="E1576" s="237">
        <v>-2.23</v>
      </c>
      <c r="F1576" s="237">
        <v>-2.23</v>
      </c>
      <c r="G1576" s="237">
        <v>-2.23</v>
      </c>
      <c r="H1576" s="237">
        <v>-2.23</v>
      </c>
      <c r="I1576" s="237">
        <v>-2.23</v>
      </c>
      <c r="J1576" s="237">
        <v>-2.23</v>
      </c>
      <c r="K1576" s="237">
        <v>-2.23</v>
      </c>
      <c r="L1576" s="237">
        <v>-2.23</v>
      </c>
      <c r="M1576" s="237">
        <v>-2.23</v>
      </c>
      <c r="N1576" s="237">
        <v>-2.23</v>
      </c>
      <c r="O1576" s="237">
        <v>-2.23</v>
      </c>
      <c r="P1576" s="237">
        <v>0</v>
      </c>
      <c r="Q1576" s="238">
        <v>0</v>
      </c>
      <c r="R1576" s="238">
        <v>0</v>
      </c>
      <c r="S1576" s="238">
        <v>0</v>
      </c>
      <c r="T1576" s="238">
        <v>0</v>
      </c>
      <c r="U1576" s="238">
        <v>0</v>
      </c>
      <c r="V1576" s="238">
        <v>0</v>
      </c>
      <c r="W1576" s="238">
        <v>0</v>
      </c>
      <c r="X1576" s="238">
        <v>0</v>
      </c>
      <c r="Y1576" s="238">
        <v>0</v>
      </c>
      <c r="Z1576" s="238"/>
      <c r="AA1576" s="238"/>
      <c r="AB1576" s="238"/>
      <c r="AC1576" s="231">
        <v>0</v>
      </c>
    </row>
    <row r="1577" spans="1:29" ht="15.75" thickBot="1" x14ac:dyDescent="0.3">
      <c r="A1577" s="220" t="str">
        <f t="shared" si="24"/>
        <v>255084</v>
      </c>
      <c r="B1577" s="239" t="s">
        <v>1173</v>
      </c>
      <c r="C1577" s="240" t="s">
        <v>1174</v>
      </c>
      <c r="D1577" s="87" t="s">
        <v>4</v>
      </c>
      <c r="E1577" s="233">
        <v>-2.23</v>
      </c>
      <c r="F1577" s="233">
        <v>-2.23</v>
      </c>
      <c r="G1577" s="233">
        <v>-2.23</v>
      </c>
      <c r="H1577" s="233">
        <v>-2.23</v>
      </c>
      <c r="I1577" s="233">
        <v>-2.23</v>
      </c>
      <c r="J1577" s="233">
        <v>-2.23</v>
      </c>
      <c r="K1577" s="233">
        <v>-2.23</v>
      </c>
      <c r="L1577" s="233">
        <v>-2.23</v>
      </c>
      <c r="M1577" s="233">
        <v>-2.23</v>
      </c>
      <c r="N1577" s="233">
        <v>-2.23</v>
      </c>
      <c r="O1577" s="233">
        <v>-2.23</v>
      </c>
      <c r="P1577" s="233">
        <v>0</v>
      </c>
      <c r="Q1577" s="234">
        <v>0</v>
      </c>
      <c r="R1577" s="234">
        <v>0</v>
      </c>
      <c r="S1577" s="234">
        <v>0</v>
      </c>
      <c r="T1577" s="234">
        <v>0</v>
      </c>
      <c r="U1577" s="234">
        <v>0</v>
      </c>
      <c r="V1577" s="234">
        <v>0</v>
      </c>
      <c r="W1577" s="234">
        <v>0</v>
      </c>
      <c r="X1577" s="234">
        <v>0</v>
      </c>
      <c r="Y1577" s="234">
        <v>0</v>
      </c>
      <c r="Z1577" s="234"/>
      <c r="AA1577" s="234"/>
      <c r="AB1577" s="234"/>
      <c r="AC1577" s="231">
        <v>0</v>
      </c>
    </row>
    <row r="1578" spans="1:29" ht="15.75" thickBot="1" x14ac:dyDescent="0.3">
      <c r="A1578" s="220" t="str">
        <f t="shared" si="24"/>
        <v>500188</v>
      </c>
      <c r="B1578" s="239" t="s">
        <v>2677</v>
      </c>
      <c r="C1578" s="240">
        <v>500188</v>
      </c>
      <c r="D1578" s="87"/>
      <c r="E1578" s="237">
        <v>-301607092.12</v>
      </c>
      <c r="F1578" s="237">
        <v>-305827507.12</v>
      </c>
      <c r="G1578" s="237">
        <v>-309845223.95999998</v>
      </c>
      <c r="H1578" s="237">
        <v>-311992802.95999998</v>
      </c>
      <c r="I1578" s="237">
        <v>-299950487.95999998</v>
      </c>
      <c r="J1578" s="237">
        <v>-301916595.95999998</v>
      </c>
      <c r="K1578" s="237">
        <v>-303937235.95999998</v>
      </c>
      <c r="L1578" s="237">
        <v>-306092298.95999998</v>
      </c>
      <c r="M1578" s="237">
        <v>-306729141.95999998</v>
      </c>
      <c r="N1578" s="237">
        <v>-309392656.95999998</v>
      </c>
      <c r="O1578" s="237">
        <v>-311983269.95999998</v>
      </c>
      <c r="P1578" s="237">
        <v>-315560012.35000002</v>
      </c>
      <c r="Q1578" s="238">
        <v>-320231620.35000002</v>
      </c>
      <c r="R1578" s="238">
        <v>-323911496.35000002</v>
      </c>
      <c r="S1578" s="238">
        <v>-318099118.35000002</v>
      </c>
      <c r="T1578" s="238">
        <v>-318819255.35000002</v>
      </c>
      <c r="U1578" s="238">
        <v>-319158551.35000002</v>
      </c>
      <c r="V1578" s="238">
        <v>-317814326.35000002</v>
      </c>
      <c r="W1578" s="238">
        <v>-318050749.35000002</v>
      </c>
      <c r="X1578" s="238">
        <v>-318350403.35000002</v>
      </c>
      <c r="Y1578" s="238">
        <v>-318871756.24000001</v>
      </c>
      <c r="Z1578" s="238"/>
      <c r="AA1578" s="238"/>
      <c r="AB1578" s="238"/>
      <c r="AC1578" s="231">
        <v>-318871756.24000001</v>
      </c>
    </row>
    <row r="1579" spans="1:29" ht="15.75" thickBot="1" x14ac:dyDescent="0.3">
      <c r="A1579" s="220" t="str">
        <f t="shared" si="24"/>
        <v>283011</v>
      </c>
      <c r="B1579" s="239" t="s">
        <v>3742</v>
      </c>
      <c r="C1579" s="240" t="s">
        <v>1509</v>
      </c>
      <c r="D1579" s="87"/>
      <c r="E1579" s="233"/>
      <c r="F1579" s="233"/>
      <c r="G1579" s="233"/>
      <c r="H1579" s="233"/>
      <c r="I1579" s="233"/>
      <c r="J1579" s="233"/>
      <c r="K1579" s="233"/>
      <c r="L1579" s="233"/>
      <c r="M1579" s="233"/>
      <c r="N1579" s="233"/>
      <c r="O1579" s="233"/>
      <c r="P1579" s="233"/>
      <c r="Q1579" s="234"/>
      <c r="R1579" s="234"/>
      <c r="S1579" s="234"/>
      <c r="T1579" s="234"/>
      <c r="U1579" s="234"/>
      <c r="V1579" s="234"/>
      <c r="W1579" s="234"/>
      <c r="X1579" s="234"/>
      <c r="Y1579" s="234"/>
      <c r="Z1579" s="234"/>
      <c r="AA1579" s="234"/>
      <c r="AB1579" s="234"/>
      <c r="AC1579" s="231"/>
    </row>
    <row r="1580" spans="1:29" ht="15.75" thickBot="1" x14ac:dyDescent="0.3">
      <c r="A1580" s="220" t="str">
        <f t="shared" si="24"/>
        <v>283012</v>
      </c>
      <c r="B1580" s="239" t="s">
        <v>1176</v>
      </c>
      <c r="C1580" s="240" t="s">
        <v>1177</v>
      </c>
      <c r="D1580" s="87" t="s">
        <v>4</v>
      </c>
      <c r="E1580" s="237">
        <v>57468818</v>
      </c>
      <c r="F1580" s="237">
        <v>57468818</v>
      </c>
      <c r="G1580" s="237">
        <v>55281677</v>
      </c>
      <c r="H1580" s="237">
        <v>55052036</v>
      </c>
      <c r="I1580" s="237">
        <v>54869401</v>
      </c>
      <c r="J1580" s="237">
        <v>55153716</v>
      </c>
      <c r="K1580" s="237">
        <v>55550408</v>
      </c>
      <c r="L1580" s="237">
        <v>55910824</v>
      </c>
      <c r="M1580" s="237">
        <v>56218362</v>
      </c>
      <c r="N1580" s="237">
        <v>55928424</v>
      </c>
      <c r="O1580" s="237">
        <v>55301913</v>
      </c>
      <c r="P1580" s="237">
        <v>54258986</v>
      </c>
      <c r="Q1580" s="238">
        <v>53577225</v>
      </c>
      <c r="R1580" s="238">
        <v>53060216</v>
      </c>
      <c r="S1580" s="238">
        <v>52783246</v>
      </c>
      <c r="T1580" s="238">
        <v>52658667</v>
      </c>
      <c r="U1580" s="238">
        <v>52750745</v>
      </c>
      <c r="V1580" s="238">
        <v>52986962</v>
      </c>
      <c r="W1580" s="238">
        <v>53307403</v>
      </c>
      <c r="X1580" s="238">
        <v>53597588</v>
      </c>
      <c r="Y1580" s="238">
        <v>53819257</v>
      </c>
      <c r="Z1580" s="238"/>
      <c r="AA1580" s="238"/>
      <c r="AB1580" s="238"/>
      <c r="AC1580" s="231">
        <v>53819257</v>
      </c>
    </row>
    <row r="1581" spans="1:29" ht="15.75" thickBot="1" x14ac:dyDescent="0.3">
      <c r="A1581" s="220" t="str">
        <f t="shared" si="24"/>
        <v>283013</v>
      </c>
      <c r="B1581" s="239" t="s">
        <v>1179</v>
      </c>
      <c r="C1581" s="240" t="s">
        <v>1180</v>
      </c>
      <c r="D1581" s="87" t="s">
        <v>4</v>
      </c>
      <c r="E1581" s="233">
        <v>-0.16</v>
      </c>
      <c r="F1581" s="233">
        <v>-0.16</v>
      </c>
      <c r="G1581" s="233">
        <v>0</v>
      </c>
      <c r="H1581" s="233">
        <v>0</v>
      </c>
      <c r="I1581" s="233">
        <v>0</v>
      </c>
      <c r="J1581" s="233">
        <v>0</v>
      </c>
      <c r="K1581" s="233">
        <v>0</v>
      </c>
      <c r="L1581" s="233">
        <v>0</v>
      </c>
      <c r="M1581" s="233">
        <v>0</v>
      </c>
      <c r="N1581" s="233">
        <v>0</v>
      </c>
      <c r="O1581" s="233">
        <v>0</v>
      </c>
      <c r="P1581" s="233">
        <v>0</v>
      </c>
      <c r="Q1581" s="234"/>
      <c r="R1581" s="234"/>
      <c r="S1581" s="234"/>
      <c r="T1581" s="234"/>
      <c r="U1581" s="234"/>
      <c r="V1581" s="234"/>
      <c r="W1581" s="234"/>
      <c r="X1581" s="234"/>
      <c r="Y1581" s="234"/>
      <c r="Z1581" s="234"/>
      <c r="AA1581" s="234"/>
      <c r="AB1581" s="234"/>
      <c r="AC1581" s="231"/>
    </row>
    <row r="1582" spans="1:29" ht="15.75" thickBot="1" x14ac:dyDescent="0.3">
      <c r="A1582" s="220" t="str">
        <f t="shared" si="24"/>
        <v>283014</v>
      </c>
      <c r="B1582" s="239" t="s">
        <v>1182</v>
      </c>
      <c r="C1582" s="240" t="s">
        <v>1183</v>
      </c>
      <c r="D1582" s="87" t="s">
        <v>4</v>
      </c>
      <c r="E1582" s="237"/>
      <c r="F1582" s="237"/>
      <c r="G1582" s="237"/>
      <c r="H1582" s="237"/>
      <c r="I1582" s="237"/>
      <c r="J1582" s="237"/>
      <c r="K1582" s="237"/>
      <c r="L1582" s="237"/>
      <c r="M1582" s="237"/>
      <c r="N1582" s="237"/>
      <c r="O1582" s="237"/>
      <c r="P1582" s="237"/>
      <c r="Q1582" s="238"/>
      <c r="R1582" s="238"/>
      <c r="S1582" s="238"/>
      <c r="T1582" s="238"/>
      <c r="U1582" s="238"/>
      <c r="V1582" s="238"/>
      <c r="W1582" s="238"/>
      <c r="X1582" s="238"/>
      <c r="Y1582" s="238"/>
      <c r="Z1582" s="238"/>
      <c r="AA1582" s="238"/>
      <c r="AB1582" s="238"/>
      <c r="AC1582" s="231"/>
    </row>
    <row r="1583" spans="1:29" ht="15.75" thickBot="1" x14ac:dyDescent="0.3">
      <c r="A1583" s="220" t="str">
        <f t="shared" si="24"/>
        <v>283015</v>
      </c>
      <c r="B1583" s="239" t="s">
        <v>1185</v>
      </c>
      <c r="C1583" s="240" t="s">
        <v>1186</v>
      </c>
      <c r="D1583" s="87" t="s">
        <v>4</v>
      </c>
      <c r="E1583" s="233">
        <v>-1905695.14</v>
      </c>
      <c r="F1583" s="233">
        <v>-1905695.14</v>
      </c>
      <c r="G1583" s="233">
        <v>-1762195.14</v>
      </c>
      <c r="H1583" s="233">
        <v>-1762195.14</v>
      </c>
      <c r="I1583" s="233">
        <v>-1762195.14</v>
      </c>
      <c r="J1583" s="233">
        <v>-1762195.14</v>
      </c>
      <c r="K1583" s="233">
        <v>-1762195.14</v>
      </c>
      <c r="L1583" s="233">
        <v>-1762195.14</v>
      </c>
      <c r="M1583" s="233">
        <v>-1762195.14</v>
      </c>
      <c r="N1583" s="233">
        <v>-1762195.14</v>
      </c>
      <c r="O1583" s="233">
        <v>-1762195.14</v>
      </c>
      <c r="P1583" s="233">
        <v>-1684852.14</v>
      </c>
      <c r="Q1583" s="234">
        <v>-1684852.14</v>
      </c>
      <c r="R1583" s="234">
        <v>-1684852.14</v>
      </c>
      <c r="S1583" s="234">
        <v>-1541352.14</v>
      </c>
      <c r="T1583" s="234">
        <v>-1541352.14</v>
      </c>
      <c r="U1583" s="234">
        <v>-1541352.14</v>
      </c>
      <c r="V1583" s="234">
        <v>-1541352.14</v>
      </c>
      <c r="W1583" s="234">
        <v>-1541352.14</v>
      </c>
      <c r="X1583" s="234">
        <v>-1541352.14</v>
      </c>
      <c r="Y1583" s="234">
        <v>-1541352.14</v>
      </c>
      <c r="Z1583" s="234"/>
      <c r="AA1583" s="234"/>
      <c r="AB1583" s="234"/>
      <c r="AC1583" s="231">
        <v>-1541352.14</v>
      </c>
    </row>
    <row r="1584" spans="1:29" ht="15.75" thickBot="1" x14ac:dyDescent="0.3">
      <c r="A1584" s="220" t="str">
        <f t="shared" si="24"/>
        <v>283016</v>
      </c>
      <c r="B1584" s="239" t="s">
        <v>1185</v>
      </c>
      <c r="C1584" s="240" t="s">
        <v>1188</v>
      </c>
      <c r="D1584" s="87" t="s">
        <v>4</v>
      </c>
      <c r="E1584" s="237">
        <v>-17151263.239999998</v>
      </c>
      <c r="F1584" s="237">
        <v>-17151263.239999998</v>
      </c>
      <c r="G1584" s="237">
        <v>-15859363.24</v>
      </c>
      <c r="H1584" s="237">
        <v>-15859363.24</v>
      </c>
      <c r="I1584" s="237">
        <v>-15859363.24</v>
      </c>
      <c r="J1584" s="237">
        <v>-15859363.24</v>
      </c>
      <c r="K1584" s="237">
        <v>-15859363.24</v>
      </c>
      <c r="L1584" s="237">
        <v>-15859363.24</v>
      </c>
      <c r="M1584" s="237">
        <v>-15859363.24</v>
      </c>
      <c r="N1584" s="237">
        <v>-15859363.24</v>
      </c>
      <c r="O1584" s="237">
        <v>-15859363.24</v>
      </c>
      <c r="P1584" s="237">
        <v>-15163680.24</v>
      </c>
      <c r="Q1584" s="238">
        <v>-15163680.24</v>
      </c>
      <c r="R1584" s="238">
        <v>-15163680.24</v>
      </c>
      <c r="S1584" s="238">
        <v>-13871780.24</v>
      </c>
      <c r="T1584" s="238">
        <v>-13871780.24</v>
      </c>
      <c r="U1584" s="238">
        <v>-13871780.24</v>
      </c>
      <c r="V1584" s="238">
        <v>-13871780.24</v>
      </c>
      <c r="W1584" s="238">
        <v>-13871780.24</v>
      </c>
      <c r="X1584" s="238">
        <v>-13871780.24</v>
      </c>
      <c r="Y1584" s="238">
        <v>-13871780.24</v>
      </c>
      <c r="Z1584" s="238"/>
      <c r="AA1584" s="238"/>
      <c r="AB1584" s="238"/>
      <c r="AC1584" s="231">
        <v>-13871780.24</v>
      </c>
    </row>
    <row r="1585" spans="1:29" ht="15.75" thickBot="1" x14ac:dyDescent="0.3">
      <c r="A1585" s="220" t="str">
        <f t="shared" si="24"/>
        <v>283017</v>
      </c>
      <c r="B1585" s="239" t="s">
        <v>1510</v>
      </c>
      <c r="C1585" s="240" t="s">
        <v>1511</v>
      </c>
      <c r="D1585" s="87" t="s">
        <v>4</v>
      </c>
      <c r="E1585" s="233">
        <v>37183</v>
      </c>
      <c r="F1585" s="233">
        <v>66735</v>
      </c>
      <c r="G1585" s="233">
        <v>65175</v>
      </c>
      <c r="H1585" s="233">
        <v>73580</v>
      </c>
      <c r="I1585" s="233">
        <v>80264</v>
      </c>
      <c r="J1585" s="233">
        <v>69858</v>
      </c>
      <c r="K1585" s="233">
        <v>55339</v>
      </c>
      <c r="L1585" s="233">
        <v>42148</v>
      </c>
      <c r="M1585" s="233">
        <v>31424</v>
      </c>
      <c r="N1585" s="233">
        <v>32089</v>
      </c>
      <c r="O1585" s="233">
        <v>55045</v>
      </c>
      <c r="P1585" s="233">
        <v>-1</v>
      </c>
      <c r="Q1585" s="234">
        <v>-1</v>
      </c>
      <c r="R1585" s="234">
        <v>-1</v>
      </c>
      <c r="S1585" s="234">
        <v>-1</v>
      </c>
      <c r="T1585" s="241">
        <v>-1</v>
      </c>
      <c r="U1585" s="241">
        <v>-1</v>
      </c>
      <c r="V1585" s="241">
        <v>-1</v>
      </c>
      <c r="W1585" s="234">
        <v>-1</v>
      </c>
      <c r="X1585" s="234">
        <v>-1</v>
      </c>
      <c r="Y1585" s="234">
        <v>-1</v>
      </c>
      <c r="Z1585" s="234"/>
      <c r="AA1585" s="234"/>
      <c r="AB1585" s="234"/>
      <c r="AC1585" s="231">
        <v>-1</v>
      </c>
    </row>
    <row r="1586" spans="1:29" ht="15.75" thickBot="1" x14ac:dyDescent="0.3">
      <c r="A1586" s="220" t="str">
        <f t="shared" si="24"/>
        <v>283018</v>
      </c>
      <c r="B1586" s="239" t="s">
        <v>1190</v>
      </c>
      <c r="C1586" s="240" t="s">
        <v>1191</v>
      </c>
      <c r="D1586" s="87" t="s">
        <v>4</v>
      </c>
      <c r="E1586" s="237">
        <v>-1731416.37</v>
      </c>
      <c r="F1586" s="237">
        <v>-1731416.37</v>
      </c>
      <c r="G1586" s="237">
        <v>-1731416.37</v>
      </c>
      <c r="H1586" s="237">
        <v>-1731416.37</v>
      </c>
      <c r="I1586" s="237">
        <v>-1731416.37</v>
      </c>
      <c r="J1586" s="237">
        <v>-682588.37</v>
      </c>
      <c r="K1586" s="237">
        <v>-682588.37</v>
      </c>
      <c r="L1586" s="237">
        <v>-682588.37</v>
      </c>
      <c r="M1586" s="237">
        <v>-682588.37</v>
      </c>
      <c r="N1586" s="237">
        <v>-682588.37</v>
      </c>
      <c r="O1586" s="237">
        <v>-682588.37</v>
      </c>
      <c r="P1586" s="237">
        <v>-833408.37</v>
      </c>
      <c r="Q1586" s="238">
        <v>-833408.37</v>
      </c>
      <c r="R1586" s="238">
        <v>-833408.37</v>
      </c>
      <c r="S1586" s="238">
        <v>-817857.37</v>
      </c>
      <c r="T1586" s="238">
        <v>-817857.37</v>
      </c>
      <c r="U1586" s="238">
        <v>-817857.37</v>
      </c>
      <c r="V1586" s="238">
        <v>-817857.37</v>
      </c>
      <c r="W1586" s="238">
        <v>-817857.37</v>
      </c>
      <c r="X1586" s="238">
        <v>-817857.37</v>
      </c>
      <c r="Y1586" s="238">
        <v>-817857.37</v>
      </c>
      <c r="Z1586" s="238"/>
      <c r="AA1586" s="238"/>
      <c r="AB1586" s="238"/>
      <c r="AC1586" s="231">
        <v>-817857.37</v>
      </c>
    </row>
    <row r="1587" spans="1:29" ht="15.75" thickBot="1" x14ac:dyDescent="0.3">
      <c r="A1587" s="220" t="str">
        <f t="shared" si="24"/>
        <v>283019</v>
      </c>
      <c r="B1587" s="239" t="s">
        <v>1193</v>
      </c>
      <c r="C1587" s="240" t="s">
        <v>1194</v>
      </c>
      <c r="D1587" s="87" t="s">
        <v>4</v>
      </c>
      <c r="E1587" s="237">
        <v>-613796.27</v>
      </c>
      <c r="F1587" s="237">
        <v>-613796.27</v>
      </c>
      <c r="G1587" s="237">
        <v>-613796.27</v>
      </c>
      <c r="H1587" s="237">
        <v>-613796.27</v>
      </c>
      <c r="I1587" s="237">
        <v>-613796.27</v>
      </c>
      <c r="J1587" s="237">
        <v>-241981.27</v>
      </c>
      <c r="K1587" s="237">
        <v>-241981.27</v>
      </c>
      <c r="L1587" s="237">
        <v>-241981.27</v>
      </c>
      <c r="M1587" s="237">
        <v>-241981.27</v>
      </c>
      <c r="N1587" s="237">
        <v>-241981.27</v>
      </c>
      <c r="O1587" s="237">
        <v>-241981.27</v>
      </c>
      <c r="P1587" s="237">
        <v>-295447.27</v>
      </c>
      <c r="Q1587" s="238">
        <v>-295447.27</v>
      </c>
      <c r="R1587" s="238">
        <v>-295447.27</v>
      </c>
      <c r="S1587" s="238">
        <v>-289934.27</v>
      </c>
      <c r="T1587" s="241">
        <v>-289934.27</v>
      </c>
      <c r="U1587" s="241">
        <v>-289934.27</v>
      </c>
      <c r="V1587" s="241">
        <v>-289934.27</v>
      </c>
      <c r="W1587" s="238">
        <v>-289934.27</v>
      </c>
      <c r="X1587" s="238">
        <v>-289934.27</v>
      </c>
      <c r="Y1587" s="238">
        <v>-289934.27</v>
      </c>
      <c r="Z1587" s="238"/>
      <c r="AA1587" s="238"/>
      <c r="AB1587" s="238"/>
      <c r="AC1587" s="231">
        <v>-289934.27</v>
      </c>
    </row>
    <row r="1588" spans="1:29" ht="15.75" thickBot="1" x14ac:dyDescent="0.3">
      <c r="A1588" s="220" t="str">
        <f t="shared" si="24"/>
        <v>283021</v>
      </c>
      <c r="B1588" s="239" t="s">
        <v>1196</v>
      </c>
      <c r="C1588" s="240" t="s">
        <v>1197</v>
      </c>
      <c r="D1588" s="87" t="s">
        <v>4</v>
      </c>
      <c r="E1588" s="233">
        <v>1620589.27</v>
      </c>
      <c r="F1588" s="233">
        <v>1603919.27</v>
      </c>
      <c r="G1588" s="233">
        <v>807889.27</v>
      </c>
      <c r="H1588" s="233">
        <v>700380.27</v>
      </c>
      <c r="I1588" s="233">
        <v>614878.27</v>
      </c>
      <c r="J1588" s="233">
        <v>673517.27</v>
      </c>
      <c r="K1588" s="233">
        <v>874708.27</v>
      </c>
      <c r="L1588" s="233">
        <v>1057501.27</v>
      </c>
      <c r="M1588" s="233">
        <v>1180546.27</v>
      </c>
      <c r="N1588" s="233">
        <v>1170790.27</v>
      </c>
      <c r="O1588" s="233">
        <v>2062639.27</v>
      </c>
      <c r="P1588" s="233">
        <v>121129.27</v>
      </c>
      <c r="Q1588" s="234">
        <v>121129.27</v>
      </c>
      <c r="R1588" s="234">
        <v>121129.27</v>
      </c>
      <c r="S1588" s="234">
        <v>3635434.27</v>
      </c>
      <c r="T1588" s="238">
        <v>3932102.27</v>
      </c>
      <c r="U1588" s="238">
        <v>3712827.27</v>
      </c>
      <c r="V1588" s="238">
        <v>4194933.2699999996</v>
      </c>
      <c r="W1588" s="234">
        <v>3168683.27</v>
      </c>
      <c r="X1588" s="234">
        <v>2239328.27</v>
      </c>
      <c r="Y1588" s="234">
        <v>1301515.27</v>
      </c>
      <c r="Z1588" s="234"/>
      <c r="AA1588" s="234"/>
      <c r="AB1588" s="234"/>
      <c r="AC1588" s="231">
        <v>1301515.27</v>
      </c>
    </row>
    <row r="1589" spans="1:29" ht="15.75" thickBot="1" x14ac:dyDescent="0.3">
      <c r="A1589" s="220" t="str">
        <f t="shared" si="24"/>
        <v>283022</v>
      </c>
      <c r="B1589" s="239" t="s">
        <v>1196</v>
      </c>
      <c r="C1589" s="240" t="s">
        <v>1199</v>
      </c>
      <c r="D1589" s="87" t="s">
        <v>4</v>
      </c>
      <c r="E1589" s="237">
        <v>574511.09</v>
      </c>
      <c r="F1589" s="237">
        <v>568602.09</v>
      </c>
      <c r="G1589" s="237">
        <v>286405.09000000003</v>
      </c>
      <c r="H1589" s="237">
        <v>248293.09</v>
      </c>
      <c r="I1589" s="237">
        <v>217982.09</v>
      </c>
      <c r="J1589" s="237">
        <v>238770.09</v>
      </c>
      <c r="K1589" s="237">
        <v>310093.09000000003</v>
      </c>
      <c r="L1589" s="237">
        <v>374894.09</v>
      </c>
      <c r="M1589" s="237">
        <v>418514.09</v>
      </c>
      <c r="N1589" s="237">
        <v>415055.09</v>
      </c>
      <c r="O1589" s="237">
        <v>731220.09</v>
      </c>
      <c r="P1589" s="237">
        <v>42944.09</v>
      </c>
      <c r="Q1589" s="238">
        <v>42944.09</v>
      </c>
      <c r="R1589" s="238">
        <v>42944.09</v>
      </c>
      <c r="S1589" s="238">
        <v>1288784.0900000001</v>
      </c>
      <c r="T1589" s="234">
        <v>1393955.09</v>
      </c>
      <c r="U1589" s="234">
        <v>1316221.0900000001</v>
      </c>
      <c r="V1589" s="234">
        <v>1487130.09</v>
      </c>
      <c r="W1589" s="238">
        <v>1123319.0900000001</v>
      </c>
      <c r="X1589" s="238">
        <v>793857.09</v>
      </c>
      <c r="Y1589" s="238">
        <v>461397.09</v>
      </c>
      <c r="Z1589" s="238"/>
      <c r="AA1589" s="238"/>
      <c r="AB1589" s="238"/>
      <c r="AC1589" s="231">
        <v>461397.09</v>
      </c>
    </row>
    <row r="1590" spans="1:29" ht="15.75" thickBot="1" x14ac:dyDescent="0.3">
      <c r="A1590" s="220" t="str">
        <f t="shared" si="24"/>
        <v>283031</v>
      </c>
      <c r="B1590" s="239" t="s">
        <v>1201</v>
      </c>
      <c r="C1590" s="240" t="s">
        <v>1202</v>
      </c>
      <c r="D1590" s="87" t="s">
        <v>4</v>
      </c>
      <c r="E1590" s="233">
        <v>-248946.66</v>
      </c>
      <c r="F1590" s="233">
        <v>-248466.66</v>
      </c>
      <c r="G1590" s="233">
        <v>-247934.66</v>
      </c>
      <c r="H1590" s="233">
        <v>-247883.66</v>
      </c>
      <c r="I1590" s="233">
        <v>-247680.66</v>
      </c>
      <c r="J1590" s="233">
        <v>-247549.66</v>
      </c>
      <c r="K1590" s="233">
        <v>-247485.66</v>
      </c>
      <c r="L1590" s="233">
        <v>-247310.66</v>
      </c>
      <c r="M1590" s="233">
        <v>-247246.66</v>
      </c>
      <c r="N1590" s="233">
        <v>-247287.66</v>
      </c>
      <c r="O1590" s="233">
        <v>-247182.66</v>
      </c>
      <c r="P1590" s="233">
        <v>-288531.65999999997</v>
      </c>
      <c r="Q1590" s="234">
        <v>-287811.65999999997</v>
      </c>
      <c r="R1590" s="234">
        <v>-287108.65999999997</v>
      </c>
      <c r="S1590" s="234">
        <v>-283687.65999999997</v>
      </c>
      <c r="T1590" s="238">
        <v>-283605.65999999997</v>
      </c>
      <c r="U1590" s="238">
        <v>-282407.65999999997</v>
      </c>
      <c r="V1590" s="238">
        <v>-281443.65999999997</v>
      </c>
      <c r="W1590" s="234">
        <v>-281252.65999999997</v>
      </c>
      <c r="X1590" s="234">
        <v>-281086.65999999997</v>
      </c>
      <c r="Y1590" s="234">
        <v>-280627.65999999997</v>
      </c>
      <c r="Z1590" s="234"/>
      <c r="AA1590" s="234"/>
      <c r="AB1590" s="234"/>
      <c r="AC1590" s="231">
        <v>-280627.65999999997</v>
      </c>
    </row>
    <row r="1591" spans="1:29" ht="15.75" thickBot="1" x14ac:dyDescent="0.3">
      <c r="A1591" s="220" t="str">
        <f t="shared" si="24"/>
        <v>283032</v>
      </c>
      <c r="B1591" s="239" t="s">
        <v>1201</v>
      </c>
      <c r="C1591" s="240" t="s">
        <v>1204</v>
      </c>
      <c r="D1591" s="87" t="s">
        <v>4</v>
      </c>
      <c r="E1591" s="233">
        <v>-81214.55</v>
      </c>
      <c r="F1591" s="233">
        <v>-81163.55</v>
      </c>
      <c r="G1591" s="233">
        <v>-81101.55</v>
      </c>
      <c r="H1591" s="233">
        <v>-81095.55</v>
      </c>
      <c r="I1591" s="233">
        <v>-81073.55</v>
      </c>
      <c r="J1591" s="233">
        <v>-81059.55</v>
      </c>
      <c r="K1591" s="233">
        <v>-81052.55</v>
      </c>
      <c r="L1591" s="233">
        <v>-81033.55</v>
      </c>
      <c r="M1591" s="233">
        <v>-81026.55</v>
      </c>
      <c r="N1591" s="233">
        <v>-81030.55</v>
      </c>
      <c r="O1591" s="233">
        <v>-81018.55</v>
      </c>
      <c r="P1591" s="233">
        <v>-95885.55</v>
      </c>
      <c r="Q1591" s="234">
        <v>-95678.55</v>
      </c>
      <c r="R1591" s="234">
        <v>-95475.55</v>
      </c>
      <c r="S1591" s="234">
        <v>-94490.55</v>
      </c>
      <c r="T1591" s="234">
        <v>-94466.55</v>
      </c>
      <c r="U1591" s="234">
        <v>-94121.55</v>
      </c>
      <c r="V1591" s="234">
        <v>-93843.55</v>
      </c>
      <c r="W1591" s="234">
        <v>-93788.55</v>
      </c>
      <c r="X1591" s="234">
        <v>-93740.55</v>
      </c>
      <c r="Y1591" s="234">
        <v>-93608.55</v>
      </c>
      <c r="Z1591" s="234"/>
      <c r="AA1591" s="234"/>
      <c r="AB1591" s="234"/>
      <c r="AC1591" s="231">
        <v>-93608.55</v>
      </c>
    </row>
    <row r="1592" spans="1:29" ht="15.75" thickBot="1" x14ac:dyDescent="0.3">
      <c r="A1592" s="220" t="str">
        <f t="shared" si="24"/>
        <v>283041</v>
      </c>
      <c r="B1592" s="239" t="s">
        <v>2861</v>
      </c>
      <c r="C1592" s="240" t="s">
        <v>2862</v>
      </c>
      <c r="D1592" s="87" t="s">
        <v>4</v>
      </c>
      <c r="E1592" s="237"/>
      <c r="F1592" s="237"/>
      <c r="G1592" s="237"/>
      <c r="H1592" s="237">
        <v>0</v>
      </c>
      <c r="I1592" s="237">
        <v>-242777</v>
      </c>
      <c r="J1592" s="237">
        <v>-1406340</v>
      </c>
      <c r="K1592" s="237">
        <v>-2880723</v>
      </c>
      <c r="L1592" s="237">
        <v>-4439923</v>
      </c>
      <c r="M1592" s="237">
        <v>-4844183</v>
      </c>
      <c r="N1592" s="237">
        <v>-6388957</v>
      </c>
      <c r="O1592" s="237">
        <v>-8009620</v>
      </c>
      <c r="P1592" s="237">
        <v>-9596020</v>
      </c>
      <c r="Q1592" s="238">
        <v>-9678507</v>
      </c>
      <c r="R1592" s="238">
        <v>-9759676</v>
      </c>
      <c r="S1592" s="238">
        <v>-9807919</v>
      </c>
      <c r="T1592" s="238">
        <v>-9883890</v>
      </c>
      <c r="U1592" s="238">
        <v>-9957292</v>
      </c>
      <c r="V1592" s="238">
        <v>-9853315</v>
      </c>
      <c r="W1592" s="238">
        <v>-9895400</v>
      </c>
      <c r="X1592" s="238">
        <v>-9938638</v>
      </c>
      <c r="Y1592" s="238">
        <v>-9841445</v>
      </c>
      <c r="Z1592" s="238"/>
      <c r="AA1592" s="238"/>
      <c r="AB1592" s="238"/>
      <c r="AC1592" s="231">
        <v>-9841445</v>
      </c>
    </row>
    <row r="1593" spans="1:29" ht="15.75" thickBot="1" x14ac:dyDescent="0.3">
      <c r="A1593" s="220" t="str">
        <f t="shared" si="24"/>
        <v>283042</v>
      </c>
      <c r="B1593" s="239" t="s">
        <v>2863</v>
      </c>
      <c r="C1593" s="240" t="s">
        <v>2864</v>
      </c>
      <c r="D1593" s="87" t="s">
        <v>4</v>
      </c>
      <c r="E1593" s="233"/>
      <c r="F1593" s="233"/>
      <c r="G1593" s="233"/>
      <c r="H1593" s="233">
        <v>0</v>
      </c>
      <c r="I1593" s="233">
        <v>-86066</v>
      </c>
      <c r="J1593" s="233">
        <v>-498555</v>
      </c>
      <c r="K1593" s="233">
        <v>-1021232</v>
      </c>
      <c r="L1593" s="233">
        <v>-1573977</v>
      </c>
      <c r="M1593" s="233">
        <v>-1717290</v>
      </c>
      <c r="N1593" s="233">
        <v>-2264921</v>
      </c>
      <c r="O1593" s="233">
        <v>-2839455</v>
      </c>
      <c r="P1593" s="233">
        <v>-3401842</v>
      </c>
      <c r="Q1593" s="234">
        <v>-3431084</v>
      </c>
      <c r="R1593" s="234">
        <v>-3459859</v>
      </c>
      <c r="S1593" s="234">
        <v>-3476961</v>
      </c>
      <c r="T1593" s="234">
        <v>-3503893</v>
      </c>
      <c r="U1593" s="234">
        <v>-3529914</v>
      </c>
      <c r="V1593" s="234">
        <v>-3493053</v>
      </c>
      <c r="W1593" s="234">
        <v>-3507972</v>
      </c>
      <c r="X1593" s="234">
        <v>-3523300</v>
      </c>
      <c r="Y1593" s="234">
        <v>-3488844</v>
      </c>
      <c r="Z1593" s="234"/>
      <c r="AA1593" s="234"/>
      <c r="AB1593" s="234"/>
      <c r="AC1593" s="231">
        <v>-3488844</v>
      </c>
    </row>
    <row r="1594" spans="1:29" ht="15.75" thickBot="1" x14ac:dyDescent="0.3">
      <c r="A1594" s="220" t="str">
        <f t="shared" si="24"/>
        <v>283043</v>
      </c>
      <c r="B1594" s="239" t="s">
        <v>2865</v>
      </c>
      <c r="C1594" s="240" t="s">
        <v>2866</v>
      </c>
      <c r="D1594" s="87" t="s">
        <v>4</v>
      </c>
      <c r="E1594" s="237"/>
      <c r="F1594" s="237"/>
      <c r="G1594" s="237"/>
      <c r="H1594" s="237">
        <v>0</v>
      </c>
      <c r="I1594" s="237">
        <v>0</v>
      </c>
      <c r="J1594" s="237">
        <v>-1048828</v>
      </c>
      <c r="K1594" s="237">
        <v>-1048828</v>
      </c>
      <c r="L1594" s="237">
        <v>-1048828</v>
      </c>
      <c r="M1594" s="237">
        <v>-1048828</v>
      </c>
      <c r="N1594" s="237">
        <v>-1048828</v>
      </c>
      <c r="O1594" s="237">
        <v>-1048828</v>
      </c>
      <c r="P1594" s="237">
        <v>-1036759</v>
      </c>
      <c r="Q1594" s="238">
        <v>-1036759</v>
      </c>
      <c r="R1594" s="238">
        <v>-1036759</v>
      </c>
      <c r="S1594" s="238">
        <v>-1023531</v>
      </c>
      <c r="T1594" s="238">
        <v>-1023531</v>
      </c>
      <c r="U1594" s="238">
        <v>-1023531</v>
      </c>
      <c r="V1594" s="238">
        <v>-1023531</v>
      </c>
      <c r="W1594" s="238">
        <v>-1023531</v>
      </c>
      <c r="X1594" s="238">
        <v>-1023531</v>
      </c>
      <c r="Y1594" s="238">
        <v>-1023531</v>
      </c>
      <c r="Z1594" s="238"/>
      <c r="AA1594" s="238"/>
      <c r="AB1594" s="238"/>
      <c r="AC1594" s="231">
        <v>-1023531</v>
      </c>
    </row>
    <row r="1595" spans="1:29" ht="15.75" thickBot="1" x14ac:dyDescent="0.3">
      <c r="A1595" s="220" t="str">
        <f t="shared" si="24"/>
        <v>283044</v>
      </c>
      <c r="B1595" s="239" t="s">
        <v>2863</v>
      </c>
      <c r="C1595" s="240" t="s">
        <v>2867</v>
      </c>
      <c r="D1595" s="87" t="s">
        <v>4</v>
      </c>
      <c r="E1595" s="233"/>
      <c r="F1595" s="233"/>
      <c r="G1595" s="233"/>
      <c r="H1595" s="233">
        <v>0</v>
      </c>
      <c r="I1595" s="233">
        <v>0</v>
      </c>
      <c r="J1595" s="233">
        <v>-371815</v>
      </c>
      <c r="K1595" s="233">
        <v>-371815</v>
      </c>
      <c r="L1595" s="233">
        <v>-371815</v>
      </c>
      <c r="M1595" s="233">
        <v>-371815</v>
      </c>
      <c r="N1595" s="233">
        <v>-371815</v>
      </c>
      <c r="O1595" s="233">
        <v>-371815</v>
      </c>
      <c r="P1595" s="233">
        <v>-367536</v>
      </c>
      <c r="Q1595" s="234">
        <v>-367536</v>
      </c>
      <c r="R1595" s="234">
        <v>-367536</v>
      </c>
      <c r="S1595" s="234">
        <v>-362847</v>
      </c>
      <c r="T1595" s="234">
        <v>-362847</v>
      </c>
      <c r="U1595" s="234">
        <v>-362847</v>
      </c>
      <c r="V1595" s="234">
        <v>-362847</v>
      </c>
      <c r="W1595" s="234">
        <v>-362847</v>
      </c>
      <c r="X1595" s="234">
        <v>-362847</v>
      </c>
      <c r="Y1595" s="234">
        <v>-362847</v>
      </c>
      <c r="Z1595" s="234"/>
      <c r="AA1595" s="234"/>
      <c r="AB1595" s="234"/>
      <c r="AC1595" s="231">
        <v>-362847</v>
      </c>
    </row>
    <row r="1596" spans="1:29" ht="15.75" thickBot="1" x14ac:dyDescent="0.3">
      <c r="A1596" s="220" t="str">
        <f t="shared" si="24"/>
        <v>283061</v>
      </c>
      <c r="B1596" s="239" t="s">
        <v>1206</v>
      </c>
      <c r="C1596" s="240" t="s">
        <v>1207</v>
      </c>
      <c r="D1596" s="87" t="s">
        <v>4</v>
      </c>
      <c r="E1596" s="237">
        <v>-223574148.12</v>
      </c>
      <c r="F1596" s="237">
        <v>-227220669.12</v>
      </c>
      <c r="G1596" s="237">
        <v>-229749491.12</v>
      </c>
      <c r="H1596" s="237">
        <v>-231137526.12</v>
      </c>
      <c r="I1596" s="237">
        <v>-221746768.12</v>
      </c>
      <c r="J1596" s="237">
        <v>-221577246.12</v>
      </c>
      <c r="K1596" s="237">
        <v>-221038704.12</v>
      </c>
      <c r="L1596" s="237">
        <v>-220549410.12</v>
      </c>
      <c r="M1596" s="237">
        <v>-220220039.12</v>
      </c>
      <c r="N1596" s="237">
        <v>-220246153.12</v>
      </c>
      <c r="O1596" s="237">
        <v>-221147601.12</v>
      </c>
      <c r="P1596" s="237">
        <v>-221280704.12</v>
      </c>
      <c r="Q1596" s="238">
        <v>-222838587.12</v>
      </c>
      <c r="R1596" s="238">
        <v>-224019995.12</v>
      </c>
      <c r="S1596" s="238">
        <v>-225645978.12</v>
      </c>
      <c r="T1596" s="238">
        <v>-226014483.12</v>
      </c>
      <c r="U1596" s="238">
        <v>-225742112.12</v>
      </c>
      <c r="V1596" s="238">
        <v>-224996314.12</v>
      </c>
      <c r="W1596" s="238">
        <v>-224060299.12</v>
      </c>
      <c r="X1596" s="238">
        <v>-223212658.12</v>
      </c>
      <c r="Y1596" s="238">
        <v>-222572247.12</v>
      </c>
      <c r="Z1596" s="238"/>
      <c r="AA1596" s="238"/>
      <c r="AB1596" s="238"/>
      <c r="AC1596" s="231">
        <v>-222572247.12</v>
      </c>
    </row>
    <row r="1597" spans="1:29" ht="15.75" thickBot="1" x14ac:dyDescent="0.3">
      <c r="A1597" s="220" t="str">
        <f t="shared" si="24"/>
        <v>283062</v>
      </c>
      <c r="B1597" s="239" t="s">
        <v>1206</v>
      </c>
      <c r="C1597" s="240" t="s">
        <v>1209</v>
      </c>
      <c r="D1597" s="87" t="s">
        <v>4</v>
      </c>
      <c r="E1597" s="233">
        <v>-77485692.579999998</v>
      </c>
      <c r="F1597" s="233">
        <v>-78850426.579999998</v>
      </c>
      <c r="G1597" s="233">
        <v>-79743106.579999998</v>
      </c>
      <c r="H1597" s="233">
        <v>-80255656.579999998</v>
      </c>
      <c r="I1597" s="233">
        <v>-76942871.579999998</v>
      </c>
      <c r="J1597" s="233">
        <v>-76857414.579999998</v>
      </c>
      <c r="K1597" s="233">
        <v>-76631114.579999998</v>
      </c>
      <c r="L1597" s="233">
        <v>-76425508.579999998</v>
      </c>
      <c r="M1597" s="233">
        <v>-76281312.579999998</v>
      </c>
      <c r="N1597" s="233">
        <v>-76292163.579999998</v>
      </c>
      <c r="O1597" s="233">
        <v>-76666729.579999998</v>
      </c>
      <c r="P1597" s="233">
        <v>-76805468.579999998</v>
      </c>
      <c r="Q1597" s="234">
        <v>-77443451.579999998</v>
      </c>
      <c r="R1597" s="234">
        <v>-77927261.579999998</v>
      </c>
      <c r="S1597" s="234">
        <v>-78538499.579999998</v>
      </c>
      <c r="T1597" s="234">
        <v>-78684797.579999998</v>
      </c>
      <c r="U1597" s="234">
        <v>-78576665.579999998</v>
      </c>
      <c r="V1597" s="234">
        <v>-78282580.579999998</v>
      </c>
      <c r="W1597" s="234">
        <v>-77910474.579999998</v>
      </c>
      <c r="X1597" s="234">
        <v>-77573501.579999998</v>
      </c>
      <c r="Y1597" s="234">
        <v>-77318606.579999998</v>
      </c>
      <c r="Z1597" s="234"/>
      <c r="AA1597" s="234"/>
      <c r="AB1597" s="234"/>
      <c r="AC1597" s="231">
        <v>-77318606.579999998</v>
      </c>
    </row>
    <row r="1598" spans="1:29" ht="15.75" thickBot="1" x14ac:dyDescent="0.3">
      <c r="A1598" s="220" t="str">
        <f t="shared" si="24"/>
        <v>283071</v>
      </c>
      <c r="B1598" s="239" t="s">
        <v>1211</v>
      </c>
      <c r="C1598" s="240" t="s">
        <v>1212</v>
      </c>
      <c r="D1598" s="87" t="s">
        <v>4</v>
      </c>
      <c r="E1598" s="237">
        <v>-24783675.84</v>
      </c>
      <c r="F1598" s="237">
        <v>-24175803.84</v>
      </c>
      <c r="G1598" s="237">
        <v>-23219349.84</v>
      </c>
      <c r="H1598" s="237">
        <v>-23103957.84</v>
      </c>
      <c r="I1598" s="237">
        <v>-23106103.84</v>
      </c>
      <c r="J1598" s="237">
        <v>-24025443.84</v>
      </c>
      <c r="K1598" s="237">
        <v>-25059470.84</v>
      </c>
      <c r="L1598" s="237">
        <v>-26012485.84</v>
      </c>
      <c r="M1598" s="237">
        <v>-26749029.84</v>
      </c>
      <c r="N1598" s="237">
        <v>-26896251.84</v>
      </c>
      <c r="O1598" s="237">
        <v>-26673442.84</v>
      </c>
      <c r="P1598" s="237">
        <v>-25766198.84</v>
      </c>
      <c r="Q1598" s="238">
        <v>-26982223.84</v>
      </c>
      <c r="R1598" s="238">
        <v>-27981310.84</v>
      </c>
      <c r="S1598" s="238">
        <v>-26373857.84</v>
      </c>
      <c r="T1598" s="238">
        <v>-26625869.84</v>
      </c>
      <c r="U1598" s="238">
        <v>-26903402.84</v>
      </c>
      <c r="V1598" s="238">
        <v>-27409347.84</v>
      </c>
      <c r="W1598" s="238">
        <v>-27689058.84</v>
      </c>
      <c r="X1598" s="238">
        <v>-27997323.84</v>
      </c>
      <c r="Y1598" s="238">
        <v>-28315422.84</v>
      </c>
      <c r="Z1598" s="238"/>
      <c r="AA1598" s="238"/>
      <c r="AB1598" s="238"/>
      <c r="AC1598" s="231">
        <v>-28315422.84</v>
      </c>
    </row>
    <row r="1599" spans="1:29" ht="15.75" thickBot="1" x14ac:dyDescent="0.3">
      <c r="A1599" s="220" t="str">
        <f t="shared" si="24"/>
        <v>283072</v>
      </c>
      <c r="B1599" s="239" t="s">
        <v>1211</v>
      </c>
      <c r="C1599" s="240" t="s">
        <v>1214</v>
      </c>
      <c r="D1599" s="87" t="s">
        <v>4</v>
      </c>
      <c r="E1599" s="233">
        <v>-8779624.9600000009</v>
      </c>
      <c r="F1599" s="233">
        <v>-8563035.9600000009</v>
      </c>
      <c r="G1599" s="233">
        <v>-8224025.96</v>
      </c>
      <c r="H1599" s="233">
        <v>-8182806.96</v>
      </c>
      <c r="I1599" s="233">
        <v>-8183319.96</v>
      </c>
      <c r="J1599" s="233">
        <v>-8509616.9600000009</v>
      </c>
      <c r="K1599" s="233">
        <v>-8876723.9600000009</v>
      </c>
      <c r="L1599" s="233">
        <v>-9215061.9600000009</v>
      </c>
      <c r="M1599" s="233">
        <v>-9476588.9600000009</v>
      </c>
      <c r="N1599" s="233">
        <v>-9528755.9600000009</v>
      </c>
      <c r="O1599" s="233">
        <v>-9448932.9600000009</v>
      </c>
      <c r="P1599" s="233">
        <v>-9129724.9600000009</v>
      </c>
      <c r="Q1599" s="234">
        <v>-9560812.9600000009</v>
      </c>
      <c r="R1599" s="234">
        <v>-9914994.9600000009</v>
      </c>
      <c r="S1599" s="234">
        <v>-9345143.9600000009</v>
      </c>
      <c r="T1599" s="234">
        <v>-9434483.9600000009</v>
      </c>
      <c r="U1599" s="234">
        <v>-9532870.9600000009</v>
      </c>
      <c r="V1599" s="234">
        <v>-9712231.9600000009</v>
      </c>
      <c r="W1599" s="234">
        <v>-9811390.9600000009</v>
      </c>
      <c r="X1599" s="234">
        <v>-9920671.9600000009</v>
      </c>
      <c r="Y1599" s="234">
        <v>-10033439.960000001</v>
      </c>
      <c r="Z1599" s="234"/>
      <c r="AA1599" s="234"/>
      <c r="AB1599" s="234"/>
      <c r="AC1599" s="231">
        <v>-10033439.960000001</v>
      </c>
    </row>
    <row r="1600" spans="1:29" ht="15.75" thickBot="1" x14ac:dyDescent="0.3">
      <c r="A1600" s="220" t="str">
        <f t="shared" si="24"/>
        <v>283081</v>
      </c>
      <c r="B1600" s="239" t="s">
        <v>1216</v>
      </c>
      <c r="C1600" s="240" t="s">
        <v>1217</v>
      </c>
      <c r="D1600" s="87" t="s">
        <v>4</v>
      </c>
      <c r="E1600" s="237">
        <v>-5983319.8200000003</v>
      </c>
      <c r="F1600" s="237">
        <v>-6014126.8200000003</v>
      </c>
      <c r="G1600" s="237">
        <v>-6047982.8200000003</v>
      </c>
      <c r="H1600" s="237">
        <v>-6067916.8200000003</v>
      </c>
      <c r="I1600" s="237">
        <v>-6088235.8200000003</v>
      </c>
      <c r="J1600" s="237">
        <v>-5891707.8200000003</v>
      </c>
      <c r="K1600" s="237">
        <v>-5907116.8200000003</v>
      </c>
      <c r="L1600" s="237">
        <v>-5922740.8200000003</v>
      </c>
      <c r="M1600" s="237">
        <v>-5929202.8200000003</v>
      </c>
      <c r="N1600" s="237">
        <v>-5942944.8200000003</v>
      </c>
      <c r="O1600" s="237">
        <v>-5956189.8200000003</v>
      </c>
      <c r="P1600" s="237">
        <v>-6025179.8200000003</v>
      </c>
      <c r="Q1600" s="238">
        <v>-6037465.8200000003</v>
      </c>
      <c r="R1600" s="238">
        <v>-6049222.8200000003</v>
      </c>
      <c r="S1600" s="238">
        <v>-6052923.8200000003</v>
      </c>
      <c r="T1600" s="238">
        <v>-6066946.8200000003</v>
      </c>
      <c r="U1600" s="238">
        <v>-6082886.8200000003</v>
      </c>
      <c r="V1600" s="238">
        <v>-6099262.8200000003</v>
      </c>
      <c r="W1600" s="238">
        <v>-6113907.8200000003</v>
      </c>
      <c r="X1600" s="238">
        <v>-6128875.8200000003</v>
      </c>
      <c r="Y1600" s="238">
        <v>-6159168.8200000003</v>
      </c>
      <c r="Z1600" s="238"/>
      <c r="AA1600" s="238"/>
      <c r="AB1600" s="238"/>
      <c r="AC1600" s="231">
        <v>-6159168.8200000003</v>
      </c>
    </row>
    <row r="1601" spans="1:29" ht="15.75" thickBot="1" x14ac:dyDescent="0.3">
      <c r="A1601" s="220" t="str">
        <f t="shared" si="24"/>
        <v>283082</v>
      </c>
      <c r="B1601" s="239" t="s">
        <v>1216</v>
      </c>
      <c r="C1601" s="240" t="s">
        <v>1219</v>
      </c>
      <c r="D1601" s="87" t="s">
        <v>4</v>
      </c>
      <c r="E1601" s="233">
        <v>-2108541.58</v>
      </c>
      <c r="F1601" s="233">
        <v>-2119788.58</v>
      </c>
      <c r="G1601" s="233">
        <v>-2132112.58</v>
      </c>
      <c r="H1601" s="233">
        <v>-2139381.58</v>
      </c>
      <c r="I1601" s="233">
        <v>-2146790.58</v>
      </c>
      <c r="J1601" s="233">
        <v>-2077227.58</v>
      </c>
      <c r="K1601" s="233">
        <v>-2082846.58</v>
      </c>
      <c r="L1601" s="233">
        <v>-2088543.58</v>
      </c>
      <c r="M1601" s="233">
        <v>-2091004.58</v>
      </c>
      <c r="N1601" s="233">
        <v>-2096023.58</v>
      </c>
      <c r="O1601" s="233">
        <v>-2100861.58</v>
      </c>
      <c r="P1601" s="233">
        <v>-2125453.58</v>
      </c>
      <c r="Q1601" s="234">
        <v>-2129979.58</v>
      </c>
      <c r="R1601" s="234">
        <v>-2134310.58</v>
      </c>
      <c r="S1601" s="234">
        <v>-2135677.58</v>
      </c>
      <c r="T1601" s="234">
        <v>-2140845.58</v>
      </c>
      <c r="U1601" s="234">
        <v>-2146719.58</v>
      </c>
      <c r="V1601" s="234">
        <v>-2152753.58</v>
      </c>
      <c r="W1601" s="234">
        <v>-2158150.58</v>
      </c>
      <c r="X1601" s="234">
        <v>-2163666.58</v>
      </c>
      <c r="Y1601" s="234">
        <v>-2174612.58</v>
      </c>
      <c r="Z1601" s="234"/>
      <c r="AA1601" s="234"/>
      <c r="AB1601" s="234"/>
      <c r="AC1601" s="231">
        <v>-2174612.58</v>
      </c>
    </row>
    <row r="1602" spans="1:29" ht="15.75" thickBot="1" x14ac:dyDescent="0.3">
      <c r="A1602" s="220" t="str">
        <f t="shared" si="24"/>
        <v>283091</v>
      </c>
      <c r="B1602" s="239" t="s">
        <v>3743</v>
      </c>
      <c r="C1602" s="240" t="s">
        <v>3744</v>
      </c>
      <c r="D1602" s="87"/>
      <c r="E1602" s="237"/>
      <c r="F1602" s="237"/>
      <c r="G1602" s="237"/>
      <c r="H1602" s="237"/>
      <c r="I1602" s="237"/>
      <c r="J1602" s="237"/>
      <c r="K1602" s="237"/>
      <c r="L1602" s="237"/>
      <c r="M1602" s="237"/>
      <c r="N1602" s="237"/>
      <c r="O1602" s="237"/>
      <c r="P1602" s="237"/>
      <c r="Q1602" s="238"/>
      <c r="R1602" s="238"/>
      <c r="S1602" s="238"/>
      <c r="T1602" s="238"/>
      <c r="U1602" s="238"/>
      <c r="V1602" s="238"/>
      <c r="W1602" s="238"/>
      <c r="X1602" s="238"/>
      <c r="Y1602" s="238"/>
      <c r="Z1602" s="238"/>
      <c r="AA1602" s="238"/>
      <c r="AB1602" s="238"/>
      <c r="AC1602" s="231"/>
    </row>
    <row r="1603" spans="1:29" ht="15.75" thickBot="1" x14ac:dyDescent="0.3">
      <c r="A1603" s="220" t="str">
        <f t="shared" si="24"/>
        <v>283092</v>
      </c>
      <c r="B1603" s="239" t="s">
        <v>3743</v>
      </c>
      <c r="C1603" s="240" t="s">
        <v>3745</v>
      </c>
      <c r="D1603" s="87"/>
      <c r="E1603" s="233"/>
      <c r="F1603" s="233"/>
      <c r="G1603" s="233"/>
      <c r="H1603" s="233"/>
      <c r="I1603" s="233"/>
      <c r="J1603" s="233"/>
      <c r="K1603" s="233"/>
      <c r="L1603" s="233"/>
      <c r="M1603" s="233"/>
      <c r="N1603" s="233"/>
      <c r="O1603" s="233"/>
      <c r="P1603" s="233"/>
      <c r="Q1603" s="234"/>
      <c r="R1603" s="234"/>
      <c r="S1603" s="234"/>
      <c r="T1603" s="241"/>
      <c r="U1603" s="241"/>
      <c r="V1603" s="241"/>
      <c r="W1603" s="234"/>
      <c r="X1603" s="234"/>
      <c r="Y1603" s="234"/>
      <c r="Z1603" s="234"/>
      <c r="AA1603" s="234"/>
      <c r="AB1603" s="234"/>
      <c r="AC1603" s="231"/>
    </row>
    <row r="1604" spans="1:29" ht="15.75" thickBot="1" x14ac:dyDescent="0.3">
      <c r="A1604" s="220" t="str">
        <f t="shared" si="24"/>
        <v>283093</v>
      </c>
      <c r="B1604" s="239" t="s">
        <v>3746</v>
      </c>
      <c r="C1604" s="240" t="s">
        <v>3747</v>
      </c>
      <c r="D1604" s="87"/>
      <c r="E1604" s="237"/>
      <c r="F1604" s="237"/>
      <c r="G1604" s="237"/>
      <c r="H1604" s="237"/>
      <c r="I1604" s="237"/>
      <c r="J1604" s="237"/>
      <c r="K1604" s="237"/>
      <c r="L1604" s="237"/>
      <c r="M1604" s="237"/>
      <c r="N1604" s="237"/>
      <c r="O1604" s="237"/>
      <c r="P1604" s="237"/>
      <c r="Q1604" s="238"/>
      <c r="R1604" s="238"/>
      <c r="S1604" s="238"/>
      <c r="T1604" s="238"/>
      <c r="U1604" s="238"/>
      <c r="V1604" s="238"/>
      <c r="W1604" s="238"/>
      <c r="X1604" s="238"/>
      <c r="Y1604" s="238"/>
      <c r="Z1604" s="238"/>
      <c r="AA1604" s="238"/>
      <c r="AB1604" s="238"/>
      <c r="AC1604" s="231"/>
    </row>
    <row r="1605" spans="1:29" ht="15.75" thickBot="1" x14ac:dyDescent="0.3">
      <c r="A1605" s="220" t="str">
        <f t="shared" si="24"/>
        <v>283094</v>
      </c>
      <c r="B1605" s="239" t="s">
        <v>3748</v>
      </c>
      <c r="C1605" s="240" t="s">
        <v>3749</v>
      </c>
      <c r="D1605" s="87"/>
      <c r="E1605" s="237"/>
      <c r="F1605" s="237"/>
      <c r="G1605" s="237"/>
      <c r="H1605" s="237"/>
      <c r="I1605" s="237"/>
      <c r="J1605" s="237"/>
      <c r="K1605" s="237"/>
      <c r="L1605" s="237"/>
      <c r="M1605" s="237"/>
      <c r="N1605" s="237"/>
      <c r="O1605" s="237"/>
      <c r="P1605" s="237"/>
      <c r="Q1605" s="238"/>
      <c r="R1605" s="238"/>
      <c r="S1605" s="238"/>
      <c r="T1605" s="241"/>
      <c r="U1605" s="241"/>
      <c r="V1605" s="241"/>
      <c r="W1605" s="238"/>
      <c r="X1605" s="238"/>
      <c r="Y1605" s="238"/>
      <c r="Z1605" s="238"/>
      <c r="AA1605" s="238"/>
      <c r="AB1605" s="238"/>
      <c r="AC1605" s="231"/>
    </row>
    <row r="1606" spans="1:29" ht="15.75" thickBot="1" x14ac:dyDescent="0.3">
      <c r="A1606" s="220" t="str">
        <f t="shared" si="24"/>
        <v>283096</v>
      </c>
      <c r="B1606" s="239" t="s">
        <v>1221</v>
      </c>
      <c r="C1606" s="240" t="s">
        <v>1222</v>
      </c>
      <c r="D1606" s="87" t="s">
        <v>4</v>
      </c>
      <c r="E1606" s="233">
        <v>36233885.109999999</v>
      </c>
      <c r="F1606" s="233">
        <v>36000356.109999999</v>
      </c>
      <c r="G1606" s="233">
        <v>35766827.109999999</v>
      </c>
      <c r="H1606" s="233">
        <v>35533298.109999999</v>
      </c>
      <c r="I1606" s="233">
        <v>35299769.109999999</v>
      </c>
      <c r="J1606" s="233">
        <v>35066240.109999999</v>
      </c>
      <c r="K1606" s="233">
        <v>34832711.109999999</v>
      </c>
      <c r="L1606" s="233">
        <v>34599182.109999999</v>
      </c>
      <c r="M1606" s="233">
        <v>34365653.109999999</v>
      </c>
      <c r="N1606" s="233">
        <v>34132124.109999999</v>
      </c>
      <c r="O1606" s="233">
        <v>33845148.729999997</v>
      </c>
      <c r="P1606" s="233">
        <v>36708313.799999997</v>
      </c>
      <c r="Q1606" s="234">
        <v>36395354.799999997</v>
      </c>
      <c r="R1606" s="234">
        <v>36082395.799999997</v>
      </c>
      <c r="S1606" s="234">
        <v>35769436.799999997</v>
      </c>
      <c r="T1606" s="238">
        <v>35456477.799999997</v>
      </c>
      <c r="U1606" s="238">
        <v>35143518.799999997</v>
      </c>
      <c r="V1606" s="238">
        <v>34830559.799999997</v>
      </c>
      <c r="W1606" s="234">
        <v>34517600.799999997</v>
      </c>
      <c r="X1606" s="234">
        <v>34204641.799999997</v>
      </c>
      <c r="Y1606" s="234">
        <v>33826745.380000003</v>
      </c>
      <c r="Z1606" s="234"/>
      <c r="AA1606" s="234"/>
      <c r="AB1606" s="234"/>
      <c r="AC1606" s="231">
        <v>33826745.380000003</v>
      </c>
    </row>
    <row r="1607" spans="1:29" ht="15.75" thickBot="1" x14ac:dyDescent="0.3">
      <c r="A1607" s="220" t="str">
        <f t="shared" si="24"/>
        <v>283097</v>
      </c>
      <c r="B1607" s="239" t="s">
        <v>1512</v>
      </c>
      <c r="C1607" s="240" t="s">
        <v>1224</v>
      </c>
      <c r="D1607" s="87" t="s">
        <v>4</v>
      </c>
      <c r="E1607" s="237">
        <v>12845110.67</v>
      </c>
      <c r="F1607" s="237">
        <v>12762322.67</v>
      </c>
      <c r="G1607" s="237">
        <v>12679534.67</v>
      </c>
      <c r="H1607" s="237">
        <v>12596746.67</v>
      </c>
      <c r="I1607" s="237">
        <v>12513958.67</v>
      </c>
      <c r="J1607" s="237">
        <v>12431170.67</v>
      </c>
      <c r="K1607" s="237">
        <v>12348382.67</v>
      </c>
      <c r="L1607" s="237">
        <v>12265594.67</v>
      </c>
      <c r="M1607" s="237">
        <v>12182806.67</v>
      </c>
      <c r="N1607" s="237">
        <v>12100018.67</v>
      </c>
      <c r="O1607" s="237">
        <v>11998283.699999999</v>
      </c>
      <c r="P1607" s="237">
        <v>13013293.51</v>
      </c>
      <c r="Q1607" s="238">
        <v>12902347.51</v>
      </c>
      <c r="R1607" s="238">
        <v>12791401.51</v>
      </c>
      <c r="S1607" s="238">
        <v>12680455.51</v>
      </c>
      <c r="T1607" s="234">
        <v>12569509.51</v>
      </c>
      <c r="U1607" s="234">
        <v>12458563.51</v>
      </c>
      <c r="V1607" s="234">
        <v>12347617.51</v>
      </c>
      <c r="W1607" s="238">
        <v>12236671.51</v>
      </c>
      <c r="X1607" s="238">
        <v>12125725.51</v>
      </c>
      <c r="Y1607" s="238">
        <v>11991758.039999999</v>
      </c>
      <c r="Z1607" s="238"/>
      <c r="AA1607" s="238"/>
      <c r="AB1607" s="238"/>
      <c r="AC1607" s="231">
        <v>11991758.039999999</v>
      </c>
    </row>
    <row r="1608" spans="1:29" ht="15.75" thickBot="1" x14ac:dyDescent="0.3">
      <c r="A1608" s="220" t="str">
        <f t="shared" si="24"/>
        <v>283300</v>
      </c>
      <c r="B1608" s="239" t="s">
        <v>1226</v>
      </c>
      <c r="C1608" s="240" t="s">
        <v>1227</v>
      </c>
      <c r="D1608" s="87" t="s">
        <v>4</v>
      </c>
      <c r="E1608" s="233">
        <v>84909</v>
      </c>
      <c r="F1608" s="233">
        <v>99626</v>
      </c>
      <c r="G1608" s="233">
        <v>98849</v>
      </c>
      <c r="H1608" s="233">
        <v>103035</v>
      </c>
      <c r="I1608" s="233">
        <v>106364</v>
      </c>
      <c r="J1608" s="233">
        <v>101182</v>
      </c>
      <c r="K1608" s="233">
        <v>93952</v>
      </c>
      <c r="L1608" s="233">
        <v>87383</v>
      </c>
      <c r="M1608" s="233">
        <v>81778</v>
      </c>
      <c r="N1608" s="233">
        <v>82104</v>
      </c>
      <c r="O1608" s="233">
        <v>93342</v>
      </c>
      <c r="P1608" s="233">
        <v>60955</v>
      </c>
      <c r="Q1608" s="234">
        <v>60955</v>
      </c>
      <c r="R1608" s="234">
        <v>60955</v>
      </c>
      <c r="S1608" s="234">
        <v>60955</v>
      </c>
      <c r="T1608" s="238">
        <v>60955</v>
      </c>
      <c r="U1608" s="238">
        <v>60955</v>
      </c>
      <c r="V1608" s="238">
        <v>60955</v>
      </c>
      <c r="W1608" s="234">
        <v>60955</v>
      </c>
      <c r="X1608" s="234">
        <v>60955</v>
      </c>
      <c r="Y1608" s="234">
        <v>60955</v>
      </c>
      <c r="Z1608" s="234"/>
      <c r="AA1608" s="234"/>
      <c r="AB1608" s="234"/>
      <c r="AC1608" s="231">
        <v>60955</v>
      </c>
    </row>
    <row r="1609" spans="1:29" ht="15.75" thickBot="1" x14ac:dyDescent="0.3">
      <c r="A1609" s="220" t="str">
        <f t="shared" si="24"/>
        <v>283304</v>
      </c>
      <c r="B1609" s="239" t="s">
        <v>1229</v>
      </c>
      <c r="C1609" s="240" t="s">
        <v>1230</v>
      </c>
      <c r="D1609" s="87" t="s">
        <v>4</v>
      </c>
      <c r="E1609" s="233">
        <v>-33107757.300000001</v>
      </c>
      <c r="F1609" s="233">
        <v>-32883071.300000001</v>
      </c>
      <c r="G1609" s="233">
        <v>-32658385.300000001</v>
      </c>
      <c r="H1609" s="233">
        <v>-32433699.300000001</v>
      </c>
      <c r="I1609" s="233">
        <v>-32209013.300000001</v>
      </c>
      <c r="J1609" s="233">
        <v>-31984327.300000001</v>
      </c>
      <c r="K1609" s="233">
        <v>-31759641.300000001</v>
      </c>
      <c r="L1609" s="233">
        <v>-31534955.300000001</v>
      </c>
      <c r="M1609" s="233">
        <v>-31310269.300000001</v>
      </c>
      <c r="N1609" s="233">
        <v>-31085583.300000001</v>
      </c>
      <c r="O1609" s="233">
        <v>-30808377.300000001</v>
      </c>
      <c r="P1609" s="233">
        <v>-32621060.359999999</v>
      </c>
      <c r="Q1609" s="234">
        <v>-32323977.359999999</v>
      </c>
      <c r="R1609" s="234">
        <v>-32026894.359999999</v>
      </c>
      <c r="S1609" s="234">
        <v>-31729811.359999999</v>
      </c>
      <c r="T1609" s="234">
        <v>-31432728.359999999</v>
      </c>
      <c r="U1609" s="234">
        <v>-31135645.359999999</v>
      </c>
      <c r="V1609" s="234">
        <v>-30838562.359999999</v>
      </c>
      <c r="W1609" s="234">
        <v>-30541479.359999999</v>
      </c>
      <c r="X1609" s="234">
        <v>-30244396.359999999</v>
      </c>
      <c r="Y1609" s="234">
        <v>-29894542.359999999</v>
      </c>
      <c r="Z1609" s="234"/>
      <c r="AA1609" s="234"/>
      <c r="AB1609" s="234"/>
      <c r="AC1609" s="231">
        <v>-29894542.359999999</v>
      </c>
    </row>
    <row r="1610" spans="1:29" ht="15.75" thickBot="1" x14ac:dyDescent="0.3">
      <c r="A1610" s="220" t="str">
        <f t="shared" si="24"/>
        <v>283305</v>
      </c>
      <c r="B1610" s="239" t="s">
        <v>1232</v>
      </c>
      <c r="C1610" s="240" t="s">
        <v>1233</v>
      </c>
      <c r="D1610" s="87" t="s">
        <v>4</v>
      </c>
      <c r="E1610" s="237">
        <v>-11736882.5</v>
      </c>
      <c r="F1610" s="237">
        <v>-11657230.5</v>
      </c>
      <c r="G1610" s="237">
        <v>-11577578.5</v>
      </c>
      <c r="H1610" s="237">
        <v>-11497926.5</v>
      </c>
      <c r="I1610" s="237">
        <v>-11418274.5</v>
      </c>
      <c r="J1610" s="237">
        <v>-11338622.5</v>
      </c>
      <c r="K1610" s="237">
        <v>-11258970.5</v>
      </c>
      <c r="L1610" s="237">
        <v>-11179318.5</v>
      </c>
      <c r="M1610" s="237">
        <v>-11099666.5</v>
      </c>
      <c r="N1610" s="237">
        <v>-11020014.5</v>
      </c>
      <c r="O1610" s="237">
        <v>-10921743.5</v>
      </c>
      <c r="P1610" s="237">
        <v>-11564345.34</v>
      </c>
      <c r="Q1610" s="238">
        <v>-11459027.34</v>
      </c>
      <c r="R1610" s="238">
        <v>-11353709.34</v>
      </c>
      <c r="S1610" s="238">
        <v>-11248391.34</v>
      </c>
      <c r="T1610" s="238">
        <v>-11143073.34</v>
      </c>
      <c r="U1610" s="238">
        <v>-11037755.34</v>
      </c>
      <c r="V1610" s="238">
        <v>-10932437.34</v>
      </c>
      <c r="W1610" s="238">
        <v>-10827119.34</v>
      </c>
      <c r="X1610" s="238">
        <v>-10721801.34</v>
      </c>
      <c r="Y1610" s="238">
        <v>-10597775.34</v>
      </c>
      <c r="Z1610" s="238"/>
      <c r="AA1610" s="238"/>
      <c r="AB1610" s="238"/>
      <c r="AC1610" s="231">
        <v>-10597775.34</v>
      </c>
    </row>
    <row r="1611" spans="1:29" ht="15.75" thickBot="1" x14ac:dyDescent="0.3">
      <c r="A1611" s="220" t="str">
        <f t="shared" si="24"/>
        <v>283306</v>
      </c>
      <c r="B1611" s="239" t="s">
        <v>1235</v>
      </c>
      <c r="C1611" s="240" t="s">
        <v>1236</v>
      </c>
      <c r="D1611" s="87" t="s">
        <v>4</v>
      </c>
      <c r="E1611" s="233">
        <v>-871258.03</v>
      </c>
      <c r="F1611" s="233">
        <v>-872594.03</v>
      </c>
      <c r="G1611" s="233">
        <v>-873930.03</v>
      </c>
      <c r="H1611" s="233">
        <v>-875266.03</v>
      </c>
      <c r="I1611" s="233">
        <v>-876602.03</v>
      </c>
      <c r="J1611" s="233">
        <v>-877938.03</v>
      </c>
      <c r="K1611" s="233">
        <v>-879274.03</v>
      </c>
      <c r="L1611" s="233">
        <v>-880610.03</v>
      </c>
      <c r="M1611" s="233">
        <v>-881946.03</v>
      </c>
      <c r="N1611" s="233">
        <v>-883282.03</v>
      </c>
      <c r="O1611" s="233">
        <v>-888104.65</v>
      </c>
      <c r="P1611" s="233">
        <v>-1242914.99</v>
      </c>
      <c r="Q1611" s="234">
        <v>-1241253.99</v>
      </c>
      <c r="R1611" s="234">
        <v>-1239592.99</v>
      </c>
      <c r="S1611" s="234">
        <v>-1237931.99</v>
      </c>
      <c r="T1611" s="234">
        <v>-1236270.99</v>
      </c>
      <c r="U1611" s="234">
        <v>-1234609.99</v>
      </c>
      <c r="V1611" s="234">
        <v>-1232948.99</v>
      </c>
      <c r="W1611" s="234">
        <v>-1231287.99</v>
      </c>
      <c r="X1611" s="234">
        <v>-1229626.99</v>
      </c>
      <c r="Y1611" s="234">
        <v>-1222395.99</v>
      </c>
      <c r="Z1611" s="234"/>
      <c r="AA1611" s="234"/>
      <c r="AB1611" s="234"/>
      <c r="AC1611" s="231">
        <v>-1222395.99</v>
      </c>
    </row>
    <row r="1612" spans="1:29" ht="15.75" thickBot="1" x14ac:dyDescent="0.3">
      <c r="A1612" s="220" t="str">
        <f t="shared" si="24"/>
        <v>283307</v>
      </c>
      <c r="B1612" s="239" t="s">
        <v>1238</v>
      </c>
      <c r="C1612" s="240" t="s">
        <v>1239</v>
      </c>
      <c r="D1612" s="87" t="s">
        <v>4</v>
      </c>
      <c r="E1612" s="237">
        <v>-308865.14</v>
      </c>
      <c r="F1612" s="237">
        <v>-309338.14</v>
      </c>
      <c r="G1612" s="237">
        <v>-309811.14</v>
      </c>
      <c r="H1612" s="237">
        <v>-310284.14</v>
      </c>
      <c r="I1612" s="237">
        <v>-310757.14</v>
      </c>
      <c r="J1612" s="237">
        <v>-311230.14</v>
      </c>
      <c r="K1612" s="237">
        <v>-311703.14</v>
      </c>
      <c r="L1612" s="237">
        <v>-312176.14</v>
      </c>
      <c r="M1612" s="237">
        <v>-312649.14</v>
      </c>
      <c r="N1612" s="237">
        <v>-313122.14</v>
      </c>
      <c r="O1612" s="237">
        <v>-314831.17</v>
      </c>
      <c r="P1612" s="237">
        <v>-440620.2</v>
      </c>
      <c r="Q1612" s="238">
        <v>-440031.2</v>
      </c>
      <c r="R1612" s="238">
        <v>-439442.2</v>
      </c>
      <c r="S1612" s="238">
        <v>-438853.2</v>
      </c>
      <c r="T1612" s="238">
        <v>-438264.2</v>
      </c>
      <c r="U1612" s="238">
        <v>-437675.2</v>
      </c>
      <c r="V1612" s="238">
        <v>-437086.2</v>
      </c>
      <c r="W1612" s="238">
        <v>-436497.2</v>
      </c>
      <c r="X1612" s="238">
        <v>-435908.2</v>
      </c>
      <c r="Y1612" s="238">
        <v>-433344.2</v>
      </c>
      <c r="Z1612" s="238"/>
      <c r="AA1612" s="238"/>
      <c r="AB1612" s="238"/>
      <c r="AC1612" s="231">
        <v>-433344.2</v>
      </c>
    </row>
    <row r="1613" spans="1:29" ht="15.75" thickBot="1" x14ac:dyDescent="0.3">
      <c r="A1613" s="220" t="str">
        <f t="shared" si="24"/>
        <v>283400</v>
      </c>
      <c r="B1613" s="239" t="s">
        <v>3750</v>
      </c>
      <c r="C1613" s="240" t="s">
        <v>3751</v>
      </c>
      <c r="D1613" s="87"/>
      <c r="E1613" s="233"/>
      <c r="F1613" s="233"/>
      <c r="G1613" s="233"/>
      <c r="H1613" s="233"/>
      <c r="I1613" s="233"/>
      <c r="J1613" s="233"/>
      <c r="K1613" s="233"/>
      <c r="L1613" s="233"/>
      <c r="M1613" s="233"/>
      <c r="N1613" s="233"/>
      <c r="O1613" s="233"/>
      <c r="P1613" s="233"/>
      <c r="Q1613" s="234"/>
      <c r="R1613" s="234"/>
      <c r="S1613" s="234"/>
      <c r="T1613" s="234"/>
      <c r="U1613" s="234"/>
      <c r="V1613" s="234"/>
      <c r="W1613" s="234"/>
      <c r="X1613" s="234"/>
      <c r="Y1613" s="234"/>
      <c r="Z1613" s="234"/>
      <c r="AA1613" s="234"/>
      <c r="AB1613" s="234"/>
      <c r="AC1613" s="231"/>
    </row>
    <row r="1614" spans="1:29" ht="15.75" thickBot="1" x14ac:dyDescent="0.3">
      <c r="A1614" s="220" t="str">
        <f t="shared" si="24"/>
        <v>283402</v>
      </c>
      <c r="B1614" s="239" t="s">
        <v>3752</v>
      </c>
      <c r="C1614" s="240" t="s">
        <v>3753</v>
      </c>
      <c r="D1614" s="87"/>
      <c r="E1614" s="237"/>
      <c r="F1614" s="237"/>
      <c r="G1614" s="237"/>
      <c r="H1614" s="237"/>
      <c r="I1614" s="237"/>
      <c r="J1614" s="237"/>
      <c r="K1614" s="237"/>
      <c r="L1614" s="237"/>
      <c r="M1614" s="237"/>
      <c r="N1614" s="237"/>
      <c r="O1614" s="237"/>
      <c r="P1614" s="237"/>
      <c r="Q1614" s="238"/>
      <c r="R1614" s="238"/>
      <c r="S1614" s="238"/>
      <c r="T1614" s="238"/>
      <c r="U1614" s="238"/>
      <c r="V1614" s="238"/>
      <c r="W1614" s="238"/>
      <c r="X1614" s="238"/>
      <c r="Y1614" s="238"/>
      <c r="Z1614" s="238"/>
      <c r="AA1614" s="238"/>
      <c r="AB1614" s="238"/>
      <c r="AC1614" s="231"/>
    </row>
    <row r="1615" spans="1:29" ht="15.75" thickBot="1" x14ac:dyDescent="0.3">
      <c r="A1615" s="220" t="str">
        <f t="shared" ref="A1615:A1678" si="25">RIGHT(C1615,6)</f>
        <v>283500</v>
      </c>
      <c r="B1615" s="239" t="s">
        <v>3754</v>
      </c>
      <c r="C1615" s="240" t="s">
        <v>3755</v>
      </c>
      <c r="D1615" s="87"/>
      <c r="E1615" s="233"/>
      <c r="F1615" s="233"/>
      <c r="G1615" s="233"/>
      <c r="H1615" s="233"/>
      <c r="I1615" s="233"/>
      <c r="J1615" s="233"/>
      <c r="K1615" s="233"/>
      <c r="L1615" s="233"/>
      <c r="M1615" s="233"/>
      <c r="N1615" s="233"/>
      <c r="O1615" s="233"/>
      <c r="P1615" s="233"/>
      <c r="Q1615" s="234"/>
      <c r="R1615" s="234"/>
      <c r="S1615" s="234"/>
      <c r="T1615" s="234"/>
      <c r="U1615" s="234"/>
      <c r="V1615" s="234"/>
      <c r="W1615" s="234"/>
      <c r="X1615" s="234"/>
      <c r="Y1615" s="234"/>
      <c r="Z1615" s="234"/>
      <c r="AA1615" s="234"/>
      <c r="AB1615" s="234"/>
      <c r="AC1615" s="231"/>
    </row>
    <row r="1616" spans="1:29" ht="15.75" thickBot="1" x14ac:dyDescent="0.3">
      <c r="A1616" s="220" t="str">
        <f t="shared" si="25"/>
        <v>283502</v>
      </c>
      <c r="B1616" s="239" t="s">
        <v>3756</v>
      </c>
      <c r="C1616" s="240" t="s">
        <v>3757</v>
      </c>
      <c r="D1616" s="87"/>
      <c r="E1616" s="237"/>
      <c r="F1616" s="237"/>
      <c r="G1616" s="237"/>
      <c r="H1616" s="237"/>
      <c r="I1616" s="237"/>
      <c r="J1616" s="237"/>
      <c r="K1616" s="237"/>
      <c r="L1616" s="237"/>
      <c r="M1616" s="237"/>
      <c r="N1616" s="237"/>
      <c r="O1616" s="237"/>
      <c r="P1616" s="237"/>
      <c r="Q1616" s="238"/>
      <c r="R1616" s="238"/>
      <c r="S1616" s="238"/>
      <c r="T1616" s="238"/>
      <c r="U1616" s="238"/>
      <c r="V1616" s="238"/>
      <c r="W1616" s="238"/>
      <c r="X1616" s="238"/>
      <c r="Y1616" s="238"/>
      <c r="Z1616" s="238"/>
      <c r="AA1616" s="238"/>
      <c r="AB1616" s="238"/>
      <c r="AC1616" s="231"/>
    </row>
    <row r="1617" spans="1:29" ht="15.75" thickBot="1" x14ac:dyDescent="0.3">
      <c r="A1617" s="220" t="str">
        <f t="shared" si="25"/>
        <v>283601</v>
      </c>
      <c r="B1617" s="239" t="s">
        <v>3758</v>
      </c>
      <c r="C1617" s="240" t="s">
        <v>3759</v>
      </c>
      <c r="D1617" s="87"/>
      <c r="E1617" s="233"/>
      <c r="F1617" s="233"/>
      <c r="G1617" s="233"/>
      <c r="H1617" s="233"/>
      <c r="I1617" s="233"/>
      <c r="J1617" s="233"/>
      <c r="K1617" s="233"/>
      <c r="L1617" s="233"/>
      <c r="M1617" s="233"/>
      <c r="N1617" s="233"/>
      <c r="O1617" s="233"/>
      <c r="P1617" s="233"/>
      <c r="Q1617" s="234"/>
      <c r="R1617" s="234"/>
      <c r="S1617" s="234"/>
      <c r="T1617" s="234"/>
      <c r="U1617" s="234"/>
      <c r="V1617" s="234"/>
      <c r="W1617" s="234"/>
      <c r="X1617" s="234"/>
      <c r="Y1617" s="234"/>
      <c r="Z1617" s="234"/>
      <c r="AA1617" s="234"/>
      <c r="AB1617" s="234"/>
      <c r="AC1617" s="231"/>
    </row>
    <row r="1618" spans="1:29" ht="15.75" thickBot="1" x14ac:dyDescent="0.3">
      <c r="A1618" s="220" t="str">
        <f t="shared" si="25"/>
        <v>283602</v>
      </c>
      <c r="B1618" s="239" t="s">
        <v>3760</v>
      </c>
      <c r="C1618" s="240" t="s">
        <v>3761</v>
      </c>
      <c r="D1618" s="87"/>
      <c r="E1618" s="237"/>
      <c r="F1618" s="237"/>
      <c r="G1618" s="237"/>
      <c r="H1618" s="237"/>
      <c r="I1618" s="237"/>
      <c r="J1618" s="237"/>
      <c r="K1618" s="237"/>
      <c r="L1618" s="237"/>
      <c r="M1618" s="237"/>
      <c r="N1618" s="237"/>
      <c r="O1618" s="237"/>
      <c r="P1618" s="237"/>
      <c r="Q1618" s="238"/>
      <c r="R1618" s="238"/>
      <c r="S1618" s="238"/>
      <c r="T1618" s="238"/>
      <c r="U1618" s="238"/>
      <c r="V1618" s="238"/>
      <c r="W1618" s="238"/>
      <c r="X1618" s="238"/>
      <c r="Y1618" s="238"/>
      <c r="Z1618" s="238"/>
      <c r="AA1618" s="238"/>
      <c r="AB1618" s="238"/>
      <c r="AC1618" s="231"/>
    </row>
    <row r="1619" spans="1:29" ht="15.75" thickBot="1" x14ac:dyDescent="0.3">
      <c r="A1619" s="220" t="str">
        <f t="shared" si="25"/>
        <v>500183</v>
      </c>
      <c r="B1619" s="239" t="s">
        <v>2678</v>
      </c>
      <c r="C1619" s="240">
        <v>500183</v>
      </c>
      <c r="D1619" s="87"/>
      <c r="E1619" s="233">
        <v>-614069214.90999997</v>
      </c>
      <c r="F1619" s="233">
        <v>-617991665.09000003</v>
      </c>
      <c r="G1619" s="233">
        <v>-600698181.70000005</v>
      </c>
      <c r="H1619" s="233">
        <v>-601434475.76999998</v>
      </c>
      <c r="I1619" s="233">
        <v>-604751371.65999997</v>
      </c>
      <c r="J1619" s="233">
        <v>-605036120.80999994</v>
      </c>
      <c r="K1619" s="233">
        <v>-610749663.58000004</v>
      </c>
      <c r="L1619" s="233">
        <v>-614362160.96000004</v>
      </c>
      <c r="M1619" s="233">
        <v>-615813490.50999999</v>
      </c>
      <c r="N1619" s="233">
        <v>-616349060.92999995</v>
      </c>
      <c r="O1619" s="233">
        <v>-615774293.74000001</v>
      </c>
      <c r="P1619" s="233">
        <v>-625717125.60000002</v>
      </c>
      <c r="Q1619" s="234">
        <v>-619944074.35000002</v>
      </c>
      <c r="R1619" s="234">
        <v>-620426481.88999999</v>
      </c>
      <c r="S1619" s="234">
        <v>-622374642.61000001</v>
      </c>
      <c r="T1619" s="234">
        <v>-621064485.09000003</v>
      </c>
      <c r="U1619" s="234">
        <v>-624472450.25</v>
      </c>
      <c r="V1619" s="234">
        <v>-631530867.08000004</v>
      </c>
      <c r="W1619" s="234">
        <v>-628263637.13999999</v>
      </c>
      <c r="X1619" s="234">
        <v>-631650536.52999997</v>
      </c>
      <c r="Y1619" s="234">
        <v>-648651672.05999994</v>
      </c>
      <c r="Z1619" s="234"/>
      <c r="AA1619" s="234"/>
      <c r="AB1619" s="234"/>
      <c r="AC1619" s="231">
        <v>-648651672.05999994</v>
      </c>
    </row>
    <row r="1620" spans="1:29" ht="15.75" thickBot="1" x14ac:dyDescent="0.3">
      <c r="A1620" s="220" t="str">
        <f t="shared" si="25"/>
        <v>001100</v>
      </c>
      <c r="B1620" s="239" t="s">
        <v>2679</v>
      </c>
      <c r="C1620" s="240">
        <v>5001100</v>
      </c>
      <c r="D1620" s="87"/>
      <c r="E1620" s="237">
        <v>-227106142.05000001</v>
      </c>
      <c r="F1620" s="237">
        <v>-229546876.59</v>
      </c>
      <c r="G1620" s="237">
        <v>-210755869.5</v>
      </c>
      <c r="H1620" s="237">
        <v>-209860030.19999999</v>
      </c>
      <c r="I1620" s="237">
        <v>-211026695.22999999</v>
      </c>
      <c r="J1620" s="237">
        <v>-209083744.90000001</v>
      </c>
      <c r="K1620" s="237">
        <v>-212822167.55000001</v>
      </c>
      <c r="L1620" s="237">
        <v>-214224756.34999999</v>
      </c>
      <c r="M1620" s="237">
        <v>-212588599.81999999</v>
      </c>
      <c r="N1620" s="237">
        <v>-211423141.97999999</v>
      </c>
      <c r="O1620" s="237">
        <v>-208917074.65000001</v>
      </c>
      <c r="P1620" s="237">
        <v>-213118922.38</v>
      </c>
      <c r="Q1620" s="238">
        <v>-205108985.49000001</v>
      </c>
      <c r="R1620" s="238">
        <v>-203364931.46000001</v>
      </c>
      <c r="S1620" s="238">
        <v>-206075939.31</v>
      </c>
      <c r="T1620" s="238">
        <v>-202485311.12</v>
      </c>
      <c r="U1620" s="238">
        <v>-203627959.88</v>
      </c>
      <c r="V1620" s="238">
        <v>-206846752.81</v>
      </c>
      <c r="W1620" s="238">
        <v>-201245744.63999999</v>
      </c>
      <c r="X1620" s="238">
        <v>-202248551.27000001</v>
      </c>
      <c r="Y1620" s="238">
        <v>-207943153.13999999</v>
      </c>
      <c r="Z1620" s="238"/>
      <c r="AA1620" s="238"/>
      <c r="AB1620" s="238"/>
      <c r="AC1620" s="231">
        <v>-207943153.13999999</v>
      </c>
    </row>
    <row r="1621" spans="1:29" ht="15.75" thickBot="1" x14ac:dyDescent="0.3">
      <c r="A1621" s="220" t="str">
        <f t="shared" si="25"/>
        <v>254001</v>
      </c>
      <c r="B1621" s="239" t="s">
        <v>1125</v>
      </c>
      <c r="C1621" s="240" t="s">
        <v>1241</v>
      </c>
      <c r="D1621" s="87" t="s">
        <v>4</v>
      </c>
      <c r="E1621" s="233">
        <v>0</v>
      </c>
      <c r="F1621" s="233">
        <v>0</v>
      </c>
      <c r="G1621" s="233">
        <v>-1775841.95</v>
      </c>
      <c r="H1621" s="233">
        <v>0</v>
      </c>
      <c r="I1621" s="233">
        <v>0</v>
      </c>
      <c r="J1621" s="233">
        <v>703617.17</v>
      </c>
      <c r="K1621" s="233">
        <v>0</v>
      </c>
      <c r="L1621" s="233">
        <v>0</v>
      </c>
      <c r="M1621" s="233">
        <v>1076972.01</v>
      </c>
      <c r="N1621" s="233">
        <v>0</v>
      </c>
      <c r="O1621" s="233">
        <v>0</v>
      </c>
      <c r="P1621" s="233">
        <v>-6608668.5800000001</v>
      </c>
      <c r="Q1621" s="234">
        <v>0</v>
      </c>
      <c r="R1621" s="234">
        <v>0</v>
      </c>
      <c r="S1621" s="234">
        <v>-4800520.3600000003</v>
      </c>
      <c r="T1621" s="241">
        <v>0</v>
      </c>
      <c r="U1621" s="241">
        <v>0</v>
      </c>
      <c r="V1621" s="241">
        <v>-7631008.1200000001</v>
      </c>
      <c r="W1621" s="234">
        <v>0</v>
      </c>
      <c r="X1621" s="234">
        <v>0</v>
      </c>
      <c r="Y1621" s="234">
        <v>-6118057.4800000004</v>
      </c>
      <c r="Z1621" s="234"/>
      <c r="AA1621" s="234"/>
      <c r="AB1621" s="234"/>
      <c r="AC1621" s="231">
        <v>-6118057.4800000004</v>
      </c>
    </row>
    <row r="1622" spans="1:29" ht="15.75" thickBot="1" x14ac:dyDescent="0.3">
      <c r="A1622" s="220" t="str">
        <f t="shared" si="25"/>
        <v>254002</v>
      </c>
      <c r="B1622" s="239" t="s">
        <v>1243</v>
      </c>
      <c r="C1622" s="240" t="s">
        <v>1244</v>
      </c>
      <c r="D1622" s="87" t="s">
        <v>4</v>
      </c>
      <c r="E1622" s="237">
        <v>-1130539.06</v>
      </c>
      <c r="F1622" s="237">
        <v>-1244344.52</v>
      </c>
      <c r="G1622" s="237">
        <v>-1247665.19</v>
      </c>
      <c r="H1622" s="237">
        <v>-1266052.18</v>
      </c>
      <c r="I1622" s="237">
        <v>-1290330.1499999999</v>
      </c>
      <c r="J1622" s="237">
        <v>-1269691.7</v>
      </c>
      <c r="K1622" s="237">
        <v>-1269691.7</v>
      </c>
      <c r="L1622" s="237">
        <v>-1269691.7</v>
      </c>
      <c r="M1622" s="237">
        <v>-1290845.45</v>
      </c>
      <c r="N1622" s="237">
        <v>-1290845.45</v>
      </c>
      <c r="O1622" s="237">
        <v>0</v>
      </c>
      <c r="P1622" s="237">
        <v>0</v>
      </c>
      <c r="Q1622" s="238"/>
      <c r="R1622" s="238"/>
      <c r="S1622" s="238"/>
      <c r="T1622" s="238"/>
      <c r="U1622" s="238"/>
      <c r="V1622" s="238"/>
      <c r="W1622" s="238"/>
      <c r="X1622" s="238"/>
      <c r="Y1622" s="238"/>
      <c r="Z1622" s="238"/>
      <c r="AA1622" s="238"/>
      <c r="AB1622" s="238"/>
      <c r="AC1622" s="231"/>
    </row>
    <row r="1623" spans="1:29" ht="15.75" thickBot="1" x14ac:dyDescent="0.3">
      <c r="A1623" s="220" t="str">
        <f t="shared" si="25"/>
        <v>254003</v>
      </c>
      <c r="B1623" s="239" t="s">
        <v>2977</v>
      </c>
      <c r="C1623" s="240" t="s">
        <v>2978</v>
      </c>
      <c r="D1623" s="87" t="s">
        <v>4</v>
      </c>
      <c r="E1623" s="237"/>
      <c r="F1623" s="237"/>
      <c r="G1623" s="237"/>
      <c r="H1623" s="237"/>
      <c r="I1623" s="237"/>
      <c r="J1623" s="237"/>
      <c r="K1623" s="237"/>
      <c r="L1623" s="237"/>
      <c r="M1623" s="237"/>
      <c r="N1623" s="237">
        <v>0</v>
      </c>
      <c r="O1623" s="237">
        <v>-1240921.24</v>
      </c>
      <c r="P1623" s="237">
        <v>-1056576.2</v>
      </c>
      <c r="Q1623" s="238">
        <v>-855381.18</v>
      </c>
      <c r="R1623" s="238">
        <v>-686148.32</v>
      </c>
      <c r="S1623" s="238">
        <v>-524130.75</v>
      </c>
      <c r="T1623" s="241">
        <v>-399311.58</v>
      </c>
      <c r="U1623" s="241">
        <v>-330694.90000000002</v>
      </c>
      <c r="V1623" s="241">
        <v>-277149.75</v>
      </c>
      <c r="W1623" s="238">
        <v>-236256.63</v>
      </c>
      <c r="X1623" s="238">
        <v>-203575.97</v>
      </c>
      <c r="Y1623" s="238">
        <v>-169605.95</v>
      </c>
      <c r="Z1623" s="238"/>
      <c r="AA1623" s="238"/>
      <c r="AB1623" s="238"/>
      <c r="AC1623" s="231">
        <v>-169605.95</v>
      </c>
    </row>
    <row r="1624" spans="1:29" ht="15.75" thickBot="1" x14ac:dyDescent="0.3">
      <c r="A1624" s="220" t="str">
        <f t="shared" si="25"/>
        <v>254100</v>
      </c>
      <c r="B1624" s="239" t="s">
        <v>1246</v>
      </c>
      <c r="C1624" s="240" t="s">
        <v>1247</v>
      </c>
      <c r="D1624" s="87" t="s">
        <v>4</v>
      </c>
      <c r="E1624" s="233">
        <v>-194845817</v>
      </c>
      <c r="F1624" s="233">
        <v>-194845817</v>
      </c>
      <c r="G1624" s="233">
        <v>-190075616</v>
      </c>
      <c r="H1624" s="233">
        <v>-189382695</v>
      </c>
      <c r="I1624" s="233">
        <v>-188831613</v>
      </c>
      <c r="J1624" s="233">
        <v>-189689504</v>
      </c>
      <c r="K1624" s="233">
        <v>-190886481</v>
      </c>
      <c r="L1624" s="233">
        <v>-191973999</v>
      </c>
      <c r="M1624" s="233">
        <v>-192901965</v>
      </c>
      <c r="N1624" s="233">
        <v>-125471409</v>
      </c>
      <c r="O1624" s="233">
        <v>-124103468</v>
      </c>
      <c r="P1624" s="233">
        <v>-124448682</v>
      </c>
      <c r="Q1624" s="234">
        <v>-123531462</v>
      </c>
      <c r="R1624" s="234">
        <v>-122835895</v>
      </c>
      <c r="S1624" s="234">
        <v>-122463269</v>
      </c>
      <c r="T1624" s="238">
        <v>-122295666</v>
      </c>
      <c r="U1624" s="238">
        <v>-122419546</v>
      </c>
      <c r="V1624" s="238">
        <v>-122737345</v>
      </c>
      <c r="W1624" s="234">
        <v>-123168456</v>
      </c>
      <c r="X1624" s="234">
        <v>-123558863</v>
      </c>
      <c r="Y1624" s="234">
        <v>-123857089</v>
      </c>
      <c r="Z1624" s="234"/>
      <c r="AA1624" s="234"/>
      <c r="AB1624" s="234"/>
      <c r="AC1624" s="231">
        <v>-123857089</v>
      </c>
    </row>
    <row r="1625" spans="1:29" ht="15.75" thickBot="1" x14ac:dyDescent="0.3">
      <c r="A1625" s="220" t="str">
        <f t="shared" si="25"/>
        <v>254101</v>
      </c>
      <c r="B1625" s="239" t="s">
        <v>2969</v>
      </c>
      <c r="C1625" s="240" t="s">
        <v>2979</v>
      </c>
      <c r="D1625" s="87" t="s">
        <v>4</v>
      </c>
      <c r="E1625" s="237"/>
      <c r="F1625" s="237"/>
      <c r="G1625" s="237"/>
      <c r="H1625" s="237"/>
      <c r="I1625" s="237"/>
      <c r="J1625" s="237"/>
      <c r="K1625" s="237"/>
      <c r="L1625" s="237"/>
      <c r="M1625" s="237"/>
      <c r="N1625" s="237">
        <v>-14153633</v>
      </c>
      <c r="O1625" s="237">
        <v>-14126064</v>
      </c>
      <c r="P1625" s="237">
        <v>-14080171</v>
      </c>
      <c r="Q1625" s="238">
        <v>-13927229</v>
      </c>
      <c r="R1625" s="238">
        <v>-13811246</v>
      </c>
      <c r="S1625" s="238">
        <v>-13749112</v>
      </c>
      <c r="T1625" s="234">
        <v>-13721165</v>
      </c>
      <c r="U1625" s="234">
        <v>-13741821</v>
      </c>
      <c r="V1625" s="234">
        <v>-13794813</v>
      </c>
      <c r="W1625" s="238">
        <v>-13866699</v>
      </c>
      <c r="X1625" s="238">
        <v>-13931798</v>
      </c>
      <c r="Y1625" s="238">
        <v>-13981526</v>
      </c>
      <c r="Z1625" s="238"/>
      <c r="AA1625" s="238"/>
      <c r="AB1625" s="238"/>
      <c r="AC1625" s="231">
        <v>-13981526</v>
      </c>
    </row>
    <row r="1626" spans="1:29" ht="15.75" thickBot="1" x14ac:dyDescent="0.3">
      <c r="A1626" s="220" t="str">
        <f t="shared" si="25"/>
        <v>254102</v>
      </c>
      <c r="B1626" s="239" t="s">
        <v>2971</v>
      </c>
      <c r="C1626" s="240" t="s">
        <v>2980</v>
      </c>
      <c r="D1626" s="87" t="s">
        <v>4</v>
      </c>
      <c r="E1626" s="233"/>
      <c r="F1626" s="233"/>
      <c r="G1626" s="233"/>
      <c r="H1626" s="233"/>
      <c r="I1626" s="233"/>
      <c r="J1626" s="233"/>
      <c r="K1626" s="233"/>
      <c r="L1626" s="233"/>
      <c r="M1626" s="233"/>
      <c r="N1626" s="233">
        <v>-53190899</v>
      </c>
      <c r="O1626" s="233">
        <v>-52564388</v>
      </c>
      <c r="P1626" s="233">
        <v>-52475931</v>
      </c>
      <c r="Q1626" s="234">
        <v>-51794170</v>
      </c>
      <c r="R1626" s="234">
        <v>-51277161</v>
      </c>
      <c r="S1626" s="234">
        <v>-51000191</v>
      </c>
      <c r="T1626" s="238">
        <v>-50875612</v>
      </c>
      <c r="U1626" s="238">
        <v>-50967690</v>
      </c>
      <c r="V1626" s="238">
        <v>-51203907</v>
      </c>
      <c r="W1626" s="234">
        <v>-51524348</v>
      </c>
      <c r="X1626" s="234">
        <v>-51814533</v>
      </c>
      <c r="Y1626" s="234">
        <v>-52036202</v>
      </c>
      <c r="Z1626" s="234"/>
      <c r="AA1626" s="234"/>
      <c r="AB1626" s="234"/>
      <c r="AC1626" s="231">
        <v>-52036202</v>
      </c>
    </row>
    <row r="1627" spans="1:29" ht="15.75" thickBot="1" x14ac:dyDescent="0.3">
      <c r="A1627" s="220" t="str">
        <f t="shared" si="25"/>
        <v>254105</v>
      </c>
      <c r="B1627" s="239" t="s">
        <v>1249</v>
      </c>
      <c r="C1627" s="240" t="s">
        <v>1250</v>
      </c>
      <c r="D1627" s="87" t="s">
        <v>4</v>
      </c>
      <c r="E1627" s="233">
        <v>-7589163</v>
      </c>
      <c r="F1627" s="233">
        <v>-7589163</v>
      </c>
      <c r="G1627" s="233">
        <v>434174</v>
      </c>
      <c r="H1627" s="233">
        <v>434174</v>
      </c>
      <c r="I1627" s="233">
        <v>434174</v>
      </c>
      <c r="J1627" s="233">
        <v>434174</v>
      </c>
      <c r="K1627" s="233">
        <v>434174</v>
      </c>
      <c r="L1627" s="233">
        <v>434174</v>
      </c>
      <c r="M1627" s="233">
        <v>434174</v>
      </c>
      <c r="N1627" s="233">
        <v>0</v>
      </c>
      <c r="O1627" s="233">
        <v>0</v>
      </c>
      <c r="P1627" s="233">
        <v>0</v>
      </c>
      <c r="Q1627" s="234"/>
      <c r="R1627" s="234"/>
      <c r="S1627" s="234"/>
      <c r="T1627" s="234"/>
      <c r="U1627" s="234"/>
      <c r="V1627" s="234"/>
      <c r="W1627" s="234"/>
      <c r="X1627" s="234"/>
      <c r="Y1627" s="234"/>
      <c r="Z1627" s="234"/>
      <c r="AA1627" s="234"/>
      <c r="AB1627" s="234"/>
      <c r="AC1627" s="231"/>
    </row>
    <row r="1628" spans="1:29" ht="15.75" thickBot="1" x14ac:dyDescent="0.3">
      <c r="A1628" s="220" t="str">
        <f t="shared" si="25"/>
        <v>254110</v>
      </c>
      <c r="B1628" s="239" t="s">
        <v>1252</v>
      </c>
      <c r="C1628" s="240" t="s">
        <v>1253</v>
      </c>
      <c r="D1628" s="87" t="s">
        <v>4</v>
      </c>
      <c r="E1628" s="237">
        <v>-14643540</v>
      </c>
      <c r="F1628" s="237">
        <v>-14643540</v>
      </c>
      <c r="G1628" s="237">
        <v>-10361731</v>
      </c>
      <c r="H1628" s="237">
        <v>-10187220</v>
      </c>
      <c r="I1628" s="237">
        <v>-10048430</v>
      </c>
      <c r="J1628" s="237">
        <v>-10264490</v>
      </c>
      <c r="K1628" s="237">
        <v>-10565948</v>
      </c>
      <c r="L1628" s="237">
        <v>-10839839</v>
      </c>
      <c r="M1628" s="237">
        <v>-11073547</v>
      </c>
      <c r="N1628" s="237">
        <v>-8131984</v>
      </c>
      <c r="O1628" s="237">
        <v>-7787468</v>
      </c>
      <c r="P1628" s="237">
        <v>-7213967</v>
      </c>
      <c r="Q1628" s="238">
        <v>-6390655</v>
      </c>
      <c r="R1628" s="238">
        <v>-5766303</v>
      </c>
      <c r="S1628" s="238">
        <v>-5431828</v>
      </c>
      <c r="T1628" s="238">
        <v>-5281384</v>
      </c>
      <c r="U1628" s="238">
        <v>-5392580</v>
      </c>
      <c r="V1628" s="238">
        <v>-5677841</v>
      </c>
      <c r="W1628" s="238">
        <v>-6064813</v>
      </c>
      <c r="X1628" s="238">
        <v>-6415249</v>
      </c>
      <c r="Y1628" s="238">
        <v>-6682941</v>
      </c>
      <c r="Z1628" s="238"/>
      <c r="AA1628" s="238"/>
      <c r="AB1628" s="238"/>
      <c r="AC1628" s="231">
        <v>-6682941</v>
      </c>
    </row>
    <row r="1629" spans="1:29" ht="15.75" thickBot="1" x14ac:dyDescent="0.3">
      <c r="A1629" s="220" t="str">
        <f t="shared" si="25"/>
        <v>254115</v>
      </c>
      <c r="B1629" s="239" t="s">
        <v>1255</v>
      </c>
      <c r="C1629" s="240" t="s">
        <v>1256</v>
      </c>
      <c r="D1629" s="87" t="s">
        <v>4</v>
      </c>
      <c r="E1629" s="233">
        <v>-7203893.7199999997</v>
      </c>
      <c r="F1629" s="233">
        <v>-7247819.4699999997</v>
      </c>
      <c r="G1629" s="233">
        <v>0</v>
      </c>
      <c r="H1629" s="233">
        <v>0</v>
      </c>
      <c r="I1629" s="233">
        <v>0</v>
      </c>
      <c r="J1629" s="233">
        <v>0</v>
      </c>
      <c r="K1629" s="233">
        <v>0</v>
      </c>
      <c r="L1629" s="233">
        <v>0</v>
      </c>
      <c r="M1629" s="233">
        <v>0</v>
      </c>
      <c r="N1629" s="233">
        <v>0</v>
      </c>
      <c r="O1629" s="233">
        <v>0</v>
      </c>
      <c r="P1629" s="233">
        <v>0</v>
      </c>
      <c r="Q1629" s="234"/>
      <c r="R1629" s="234"/>
      <c r="S1629" s="234"/>
      <c r="T1629" s="234"/>
      <c r="U1629" s="234"/>
      <c r="V1629" s="234"/>
      <c r="W1629" s="234"/>
      <c r="X1629" s="234"/>
      <c r="Y1629" s="234"/>
      <c r="Z1629" s="234"/>
      <c r="AA1629" s="234"/>
      <c r="AB1629" s="234"/>
      <c r="AC1629" s="231"/>
    </row>
    <row r="1630" spans="1:29" ht="15.75" thickBot="1" x14ac:dyDescent="0.3">
      <c r="A1630" s="220" t="str">
        <f t="shared" si="25"/>
        <v>254120</v>
      </c>
      <c r="B1630" s="239" t="s">
        <v>1258</v>
      </c>
      <c r="C1630" s="240" t="s">
        <v>1259</v>
      </c>
      <c r="D1630" s="87" t="s">
        <v>4</v>
      </c>
      <c r="E1630" s="237">
        <v>-1160599.53</v>
      </c>
      <c r="F1630" s="237">
        <v>-1290113.8600000001</v>
      </c>
      <c r="G1630" s="237">
        <v>-1403143.38</v>
      </c>
      <c r="H1630" s="237">
        <v>-1489399.81</v>
      </c>
      <c r="I1630" s="237">
        <v>-1545965.43</v>
      </c>
      <c r="J1630" s="237">
        <v>-1585733.86</v>
      </c>
      <c r="K1630" s="237">
        <v>-1621327.21</v>
      </c>
      <c r="L1630" s="237">
        <v>-1656601.33</v>
      </c>
      <c r="M1630" s="237">
        <v>-1696112.47</v>
      </c>
      <c r="N1630" s="237">
        <v>-2100000.0099999998</v>
      </c>
      <c r="O1630" s="237">
        <v>0</v>
      </c>
      <c r="P1630" s="237">
        <v>0</v>
      </c>
      <c r="Q1630" s="238"/>
      <c r="R1630" s="238"/>
      <c r="S1630" s="238"/>
      <c r="T1630" s="238"/>
      <c r="U1630" s="238"/>
      <c r="V1630" s="238"/>
      <c r="W1630" s="238"/>
      <c r="X1630" s="238"/>
      <c r="Y1630" s="238"/>
      <c r="Z1630" s="238"/>
      <c r="AA1630" s="238"/>
      <c r="AB1630" s="238"/>
      <c r="AC1630" s="231"/>
    </row>
    <row r="1631" spans="1:29" ht="15.75" thickBot="1" x14ac:dyDescent="0.3">
      <c r="A1631" s="220" t="str">
        <f t="shared" si="25"/>
        <v>254121</v>
      </c>
      <c r="B1631" s="239" t="s">
        <v>2981</v>
      </c>
      <c r="C1631" s="240" t="s">
        <v>2982</v>
      </c>
      <c r="D1631" s="87" t="s">
        <v>4</v>
      </c>
      <c r="E1631" s="233"/>
      <c r="F1631" s="233"/>
      <c r="G1631" s="233"/>
      <c r="H1631" s="233"/>
      <c r="I1631" s="233"/>
      <c r="J1631" s="233"/>
      <c r="K1631" s="233"/>
      <c r="L1631" s="233"/>
      <c r="M1631" s="233"/>
      <c r="N1631" s="233">
        <v>0</v>
      </c>
      <c r="O1631" s="233">
        <v>-2010393.89</v>
      </c>
      <c r="P1631" s="233">
        <v>-1699899.7</v>
      </c>
      <c r="Q1631" s="234">
        <v>-1355052.46</v>
      </c>
      <c r="R1631" s="234">
        <v>-1066965.6299999999</v>
      </c>
      <c r="S1631" s="234">
        <v>-787168.75</v>
      </c>
      <c r="T1631" s="234">
        <v>-574310.06999999995</v>
      </c>
      <c r="U1631" s="234">
        <v>-455943</v>
      </c>
      <c r="V1631" s="234">
        <v>-363171.55</v>
      </c>
      <c r="W1631" s="234">
        <v>-289259.59000000003</v>
      </c>
      <c r="X1631" s="234">
        <v>-228619.88</v>
      </c>
      <c r="Y1631" s="234">
        <v>-165054.29</v>
      </c>
      <c r="Z1631" s="234"/>
      <c r="AA1631" s="234"/>
      <c r="AB1631" s="234"/>
      <c r="AC1631" s="231">
        <v>-165054.29</v>
      </c>
    </row>
    <row r="1632" spans="1:29" ht="15.75" thickBot="1" x14ac:dyDescent="0.3">
      <c r="A1632" s="220" t="str">
        <f t="shared" si="25"/>
        <v>254125</v>
      </c>
      <c r="B1632" s="239" t="s">
        <v>1261</v>
      </c>
      <c r="C1632" s="240" t="s">
        <v>1262</v>
      </c>
      <c r="D1632" s="87" t="s">
        <v>4</v>
      </c>
      <c r="E1632" s="237">
        <v>0</v>
      </c>
      <c r="F1632" s="237">
        <v>0</v>
      </c>
      <c r="G1632" s="237">
        <v>-1050637</v>
      </c>
      <c r="H1632" s="237">
        <v>-1050637</v>
      </c>
      <c r="I1632" s="237">
        <v>-1050637</v>
      </c>
      <c r="J1632" s="237">
        <v>-1050637</v>
      </c>
      <c r="K1632" s="237">
        <v>-1050637</v>
      </c>
      <c r="L1632" s="237">
        <v>-1050637</v>
      </c>
      <c r="M1632" s="237">
        <v>-1050637</v>
      </c>
      <c r="N1632" s="237">
        <v>0</v>
      </c>
      <c r="O1632" s="237">
        <v>0</v>
      </c>
      <c r="P1632" s="237">
        <v>0</v>
      </c>
      <c r="Q1632" s="238"/>
      <c r="R1632" s="238"/>
      <c r="S1632" s="238"/>
      <c r="T1632" s="238"/>
      <c r="U1632" s="238"/>
      <c r="V1632" s="238"/>
      <c r="W1632" s="238"/>
      <c r="X1632" s="238"/>
      <c r="Y1632" s="238"/>
      <c r="Z1632" s="238"/>
      <c r="AA1632" s="238"/>
      <c r="AB1632" s="238"/>
      <c r="AC1632" s="231"/>
    </row>
    <row r="1633" spans="1:29" ht="15.75" thickBot="1" x14ac:dyDescent="0.3">
      <c r="A1633" s="220" t="str">
        <f t="shared" si="25"/>
        <v>254130</v>
      </c>
      <c r="B1633" s="239" t="s">
        <v>1264</v>
      </c>
      <c r="C1633" s="240" t="s">
        <v>1265</v>
      </c>
      <c r="D1633" s="87" t="s">
        <v>4</v>
      </c>
      <c r="E1633" s="233">
        <v>-194310.46</v>
      </c>
      <c r="F1633" s="233">
        <v>-215994.07</v>
      </c>
      <c r="G1633" s="233">
        <v>-234917.75</v>
      </c>
      <c r="H1633" s="233">
        <v>-249359.02</v>
      </c>
      <c r="I1633" s="233">
        <v>-258829.38</v>
      </c>
      <c r="J1633" s="233">
        <v>-265487.51</v>
      </c>
      <c r="K1633" s="233">
        <v>-271446.64</v>
      </c>
      <c r="L1633" s="233">
        <v>-277352.32000000001</v>
      </c>
      <c r="M1633" s="233">
        <v>-283967.38</v>
      </c>
      <c r="N1633" s="233">
        <v>0</v>
      </c>
      <c r="O1633" s="233">
        <v>0</v>
      </c>
      <c r="P1633" s="233">
        <v>0</v>
      </c>
      <c r="Q1633" s="234"/>
      <c r="R1633" s="234"/>
      <c r="S1633" s="234"/>
      <c r="T1633" s="234"/>
      <c r="U1633" s="234"/>
      <c r="V1633" s="234"/>
      <c r="W1633" s="234"/>
      <c r="X1633" s="234"/>
      <c r="Y1633" s="234"/>
      <c r="Z1633" s="234"/>
      <c r="AA1633" s="234"/>
      <c r="AB1633" s="234"/>
      <c r="AC1633" s="231"/>
    </row>
    <row r="1634" spans="1:29" ht="15.75" thickBot="1" x14ac:dyDescent="0.3">
      <c r="A1634" s="220" t="str">
        <f t="shared" si="25"/>
        <v>254311</v>
      </c>
      <c r="B1634" s="239" t="s">
        <v>1267</v>
      </c>
      <c r="C1634" s="240" t="s">
        <v>1268</v>
      </c>
      <c r="D1634" s="87" t="s">
        <v>4</v>
      </c>
      <c r="E1634" s="237">
        <v>-338279.28</v>
      </c>
      <c r="F1634" s="237">
        <v>-2470084.67</v>
      </c>
      <c r="G1634" s="237">
        <v>-5040491.2300000004</v>
      </c>
      <c r="H1634" s="237">
        <v>-6668841.1900000004</v>
      </c>
      <c r="I1634" s="237">
        <v>-8435064.2699999996</v>
      </c>
      <c r="J1634" s="237">
        <v>0</v>
      </c>
      <c r="K1634" s="237">
        <v>0</v>
      </c>
      <c r="L1634" s="237">
        <v>0</v>
      </c>
      <c r="M1634" s="237">
        <v>0</v>
      </c>
      <c r="N1634" s="237">
        <v>0</v>
      </c>
      <c r="O1634" s="237">
        <v>0</v>
      </c>
      <c r="P1634" s="237">
        <v>0</v>
      </c>
      <c r="Q1634" s="238">
        <v>-651506.53</v>
      </c>
      <c r="R1634" s="238">
        <v>-1317683.19</v>
      </c>
      <c r="S1634" s="238">
        <v>-1972489.62</v>
      </c>
      <c r="T1634" s="238">
        <v>-3000500.63</v>
      </c>
      <c r="U1634" s="238">
        <v>-3982323.14</v>
      </c>
      <c r="V1634" s="238">
        <v>0</v>
      </c>
      <c r="W1634" s="238">
        <v>0</v>
      </c>
      <c r="X1634" s="238">
        <v>0</v>
      </c>
      <c r="Y1634" s="238">
        <v>0</v>
      </c>
      <c r="Z1634" s="238"/>
      <c r="AA1634" s="238"/>
      <c r="AB1634" s="238"/>
      <c r="AC1634" s="231">
        <v>0</v>
      </c>
    </row>
    <row r="1635" spans="1:29" ht="15.75" thickBot="1" x14ac:dyDescent="0.3">
      <c r="A1635" s="220" t="str">
        <f t="shared" si="25"/>
        <v>254401</v>
      </c>
      <c r="B1635" s="239" t="s">
        <v>2907</v>
      </c>
      <c r="C1635" s="240" t="s">
        <v>2871</v>
      </c>
      <c r="D1635" s="87" t="s">
        <v>4</v>
      </c>
      <c r="E1635" s="233"/>
      <c r="F1635" s="233"/>
      <c r="G1635" s="233"/>
      <c r="H1635" s="233"/>
      <c r="I1635" s="233"/>
      <c r="J1635" s="233">
        <v>-6095992</v>
      </c>
      <c r="K1635" s="233">
        <v>-7590810</v>
      </c>
      <c r="L1635" s="233">
        <v>-7590810</v>
      </c>
      <c r="M1635" s="233">
        <v>-5802671.5300000003</v>
      </c>
      <c r="N1635" s="233">
        <v>-7084371.5199999996</v>
      </c>
      <c r="O1635" s="233">
        <v>-7084371.5199999996</v>
      </c>
      <c r="P1635" s="233">
        <v>-5535026.9000000004</v>
      </c>
      <c r="Q1635" s="234">
        <v>-6603529.3200000003</v>
      </c>
      <c r="R1635" s="234">
        <v>-6603529.3200000003</v>
      </c>
      <c r="S1635" s="234">
        <v>-5347229.83</v>
      </c>
      <c r="T1635" s="234">
        <v>-6337361.8399999999</v>
      </c>
      <c r="U1635" s="234">
        <v>-6337361.8399999999</v>
      </c>
      <c r="V1635" s="234">
        <v>-5161517.3899999997</v>
      </c>
      <c r="W1635" s="234">
        <v>-6095912.4199999999</v>
      </c>
      <c r="X1635" s="234">
        <v>-6095912.4199999999</v>
      </c>
      <c r="Y1635" s="234">
        <v>-4932677.42</v>
      </c>
      <c r="Z1635" s="234"/>
      <c r="AA1635" s="234"/>
      <c r="AB1635" s="234"/>
      <c r="AC1635" s="231">
        <v>-4932677.42</v>
      </c>
    </row>
    <row r="1636" spans="1:29" ht="15.75" thickBot="1" x14ac:dyDescent="0.3">
      <c r="A1636" s="220" t="str">
        <f t="shared" si="25"/>
        <v>500189</v>
      </c>
      <c r="B1636" s="239" t="s">
        <v>1269</v>
      </c>
      <c r="C1636" s="240">
        <v>500189</v>
      </c>
      <c r="D1636" s="87"/>
      <c r="E1636" s="237">
        <v>-381701878.06999999</v>
      </c>
      <c r="F1636" s="237">
        <v>-383117594.81</v>
      </c>
      <c r="G1636" s="237">
        <v>-384701574.18000001</v>
      </c>
      <c r="H1636" s="237">
        <v>-386254206.87</v>
      </c>
      <c r="I1636" s="237">
        <v>-388273950.37</v>
      </c>
      <c r="J1636" s="237">
        <v>-390344961.85000002</v>
      </c>
      <c r="K1636" s="237">
        <v>-392388286.79000002</v>
      </c>
      <c r="L1636" s="237">
        <v>-394375042.60000002</v>
      </c>
      <c r="M1636" s="237">
        <v>-396417547.44</v>
      </c>
      <c r="N1636" s="237">
        <v>-398022445.69999999</v>
      </c>
      <c r="O1636" s="237">
        <v>-399838884.83999997</v>
      </c>
      <c r="P1636" s="237">
        <v>-401893436.50999999</v>
      </c>
      <c r="Q1636" s="238">
        <v>-403965572.38</v>
      </c>
      <c r="R1636" s="238">
        <v>-406068855.18000001</v>
      </c>
      <c r="S1636" s="238">
        <v>-408211533.47000003</v>
      </c>
      <c r="T1636" s="238">
        <v>-410371441.94</v>
      </c>
      <c r="U1636" s="238">
        <v>-412544182.67000002</v>
      </c>
      <c r="V1636" s="238">
        <v>-414718605.89999998</v>
      </c>
      <c r="W1636" s="238">
        <v>-416922011.63</v>
      </c>
      <c r="X1636" s="238">
        <v>-419134530.06</v>
      </c>
      <c r="Y1636" s="238">
        <v>-421352865.72000003</v>
      </c>
      <c r="Z1636" s="238"/>
      <c r="AA1636" s="238"/>
      <c r="AB1636" s="238"/>
      <c r="AC1636" s="231">
        <v>-421352865.72000003</v>
      </c>
    </row>
    <row r="1637" spans="1:29" ht="15.75" thickBot="1" x14ac:dyDescent="0.3">
      <c r="A1637" s="220" t="str">
        <f t="shared" si="25"/>
        <v>108100</v>
      </c>
      <c r="B1637" s="239" t="s">
        <v>1271</v>
      </c>
      <c r="C1637" s="240" t="s">
        <v>1272</v>
      </c>
      <c r="D1637" s="87" t="s">
        <v>4</v>
      </c>
      <c r="E1637" s="233">
        <v>0</v>
      </c>
      <c r="F1637" s="233">
        <v>0</v>
      </c>
      <c r="G1637" s="233">
        <v>0</v>
      </c>
      <c r="H1637" s="233">
        <v>0</v>
      </c>
      <c r="I1637" s="233">
        <v>0</v>
      </c>
      <c r="J1637" s="233">
        <v>0</v>
      </c>
      <c r="K1637" s="233">
        <v>0</v>
      </c>
      <c r="L1637" s="233">
        <v>0</v>
      </c>
      <c r="M1637" s="233">
        <v>0</v>
      </c>
      <c r="N1637" s="233">
        <v>0</v>
      </c>
      <c r="O1637" s="233">
        <v>0</v>
      </c>
      <c r="P1637" s="233">
        <v>0</v>
      </c>
      <c r="Q1637" s="234">
        <v>0</v>
      </c>
      <c r="R1637" s="234">
        <v>0</v>
      </c>
      <c r="S1637" s="234">
        <v>0</v>
      </c>
      <c r="T1637" s="234">
        <v>0</v>
      </c>
      <c r="U1637" s="234">
        <v>0</v>
      </c>
      <c r="V1637" s="234">
        <v>0</v>
      </c>
      <c r="W1637" s="234">
        <v>0</v>
      </c>
      <c r="X1637" s="234">
        <v>0</v>
      </c>
      <c r="Y1637" s="234">
        <v>0</v>
      </c>
      <c r="Z1637" s="234"/>
      <c r="AA1637" s="234"/>
      <c r="AB1637" s="234"/>
      <c r="AC1637" s="231">
        <v>0</v>
      </c>
    </row>
    <row r="1638" spans="1:29" ht="15.75" thickBot="1" x14ac:dyDescent="0.3">
      <c r="A1638" s="220" t="str">
        <f t="shared" si="25"/>
        <v>108101</v>
      </c>
      <c r="B1638" s="239" t="s">
        <v>1271</v>
      </c>
      <c r="C1638" s="240" t="s">
        <v>3762</v>
      </c>
      <c r="D1638" s="87"/>
      <c r="E1638" s="237"/>
      <c r="F1638" s="237"/>
      <c r="G1638" s="237"/>
      <c r="H1638" s="237"/>
      <c r="I1638" s="237"/>
      <c r="J1638" s="237"/>
      <c r="K1638" s="237"/>
      <c r="L1638" s="237"/>
      <c r="M1638" s="237"/>
      <c r="N1638" s="237"/>
      <c r="O1638" s="237"/>
      <c r="P1638" s="237"/>
      <c r="Q1638" s="238"/>
      <c r="R1638" s="238"/>
      <c r="S1638" s="238"/>
      <c r="T1638" s="238"/>
      <c r="U1638" s="238"/>
      <c r="V1638" s="238"/>
      <c r="W1638" s="238"/>
      <c r="X1638" s="238"/>
      <c r="Y1638" s="238"/>
      <c r="Z1638" s="238"/>
      <c r="AA1638" s="238"/>
      <c r="AB1638" s="238"/>
      <c r="AC1638" s="231"/>
    </row>
    <row r="1639" spans="1:29" ht="15.75" thickBot="1" x14ac:dyDescent="0.3">
      <c r="A1639" s="220" t="str">
        <f t="shared" si="25"/>
        <v>108102</v>
      </c>
      <c r="B1639" s="239" t="s">
        <v>1269</v>
      </c>
      <c r="C1639" s="240" t="s">
        <v>1274</v>
      </c>
      <c r="D1639" s="87" t="s">
        <v>4</v>
      </c>
      <c r="E1639" s="233">
        <v>-380285505.86000001</v>
      </c>
      <c r="F1639" s="233">
        <v>-381695381.93000001</v>
      </c>
      <c r="G1639" s="233">
        <v>-383273520.48000002</v>
      </c>
      <c r="H1639" s="233">
        <v>-384820312.99000001</v>
      </c>
      <c r="I1639" s="233">
        <v>-386818549.64999998</v>
      </c>
      <c r="J1639" s="233">
        <v>-388811701.39999998</v>
      </c>
      <c r="K1639" s="233">
        <v>-390790786.63</v>
      </c>
      <c r="L1639" s="233">
        <v>-392713261.93000001</v>
      </c>
      <c r="M1639" s="233">
        <v>-394691463.10000002</v>
      </c>
      <c r="N1639" s="233">
        <v>-396232087.63999999</v>
      </c>
      <c r="O1639" s="233">
        <v>-397984297.61000001</v>
      </c>
      <c r="P1639" s="233">
        <v>-399974537.18000001</v>
      </c>
      <c r="Q1639" s="234">
        <v>-401982361.44999999</v>
      </c>
      <c r="R1639" s="234">
        <v>-404021318.12</v>
      </c>
      <c r="S1639" s="234">
        <v>-406099569.14999998</v>
      </c>
      <c r="T1639" s="241">
        <v>-408194949.75999999</v>
      </c>
      <c r="U1639" s="241">
        <v>-410303151.62</v>
      </c>
      <c r="V1639" s="241">
        <v>-412412963.95999998</v>
      </c>
      <c r="W1639" s="234">
        <v>-414551689.41000003</v>
      </c>
      <c r="X1639" s="234">
        <v>-416699521.56</v>
      </c>
      <c r="Y1639" s="234">
        <v>-418853157.08999997</v>
      </c>
      <c r="Z1639" s="234"/>
      <c r="AA1639" s="234"/>
      <c r="AB1639" s="234"/>
      <c r="AC1639" s="231">
        <v>-418853157.08999997</v>
      </c>
    </row>
    <row r="1640" spans="1:29" ht="15.75" thickBot="1" x14ac:dyDescent="0.3">
      <c r="A1640" s="220" t="str">
        <f t="shared" si="25"/>
        <v>108103</v>
      </c>
      <c r="B1640" s="239" t="s">
        <v>2868</v>
      </c>
      <c r="C1640" s="240" t="s">
        <v>2869</v>
      </c>
      <c r="D1640" s="87" t="s">
        <v>4</v>
      </c>
      <c r="E1640" s="237"/>
      <c r="F1640" s="237"/>
      <c r="G1640" s="237"/>
      <c r="H1640" s="237">
        <v>0</v>
      </c>
      <c r="I1640" s="237">
        <v>-15963.93</v>
      </c>
      <c r="J1640" s="237">
        <v>-88691.98</v>
      </c>
      <c r="K1640" s="237">
        <v>-147914.39000000001</v>
      </c>
      <c r="L1640" s="237">
        <v>-207177.59</v>
      </c>
      <c r="M1640" s="237">
        <v>-266467.73</v>
      </c>
      <c r="N1640" s="237">
        <v>-325796.33</v>
      </c>
      <c r="O1640" s="237">
        <v>-385144.13</v>
      </c>
      <c r="P1640" s="237">
        <v>-444573.76</v>
      </c>
      <c r="Q1640" s="238">
        <v>-504002.24</v>
      </c>
      <c r="R1640" s="238">
        <v>-563445.17000000004</v>
      </c>
      <c r="S1640" s="238">
        <v>-622922.79</v>
      </c>
      <c r="T1640" s="238">
        <v>-682434.62</v>
      </c>
      <c r="U1640" s="238">
        <v>-741957.26</v>
      </c>
      <c r="V1640" s="238">
        <v>-801551.75</v>
      </c>
      <c r="W1640" s="238">
        <v>-861215.47</v>
      </c>
      <c r="X1640" s="238">
        <v>-920884.87</v>
      </c>
      <c r="Y1640" s="238">
        <v>-980567.61</v>
      </c>
      <c r="Z1640" s="238"/>
      <c r="AA1640" s="238"/>
      <c r="AB1640" s="238"/>
      <c r="AC1640" s="231">
        <v>-980567.61</v>
      </c>
    </row>
    <row r="1641" spans="1:29" ht="15.75" thickBot="1" x14ac:dyDescent="0.3">
      <c r="A1641" s="220" t="str">
        <f t="shared" si="25"/>
        <v>122100</v>
      </c>
      <c r="B1641" s="239" t="s">
        <v>1276</v>
      </c>
      <c r="C1641" s="240" t="s">
        <v>1277</v>
      </c>
      <c r="D1641" s="87" t="s">
        <v>4</v>
      </c>
      <c r="E1641" s="237">
        <v>0</v>
      </c>
      <c r="F1641" s="237">
        <v>0</v>
      </c>
      <c r="G1641" s="237">
        <v>0</v>
      </c>
      <c r="H1641" s="237">
        <v>0</v>
      </c>
      <c r="I1641" s="237">
        <v>0</v>
      </c>
      <c r="J1641" s="237">
        <v>0</v>
      </c>
      <c r="K1641" s="237">
        <v>0</v>
      </c>
      <c r="L1641" s="237">
        <v>0</v>
      </c>
      <c r="M1641" s="237">
        <v>0</v>
      </c>
      <c r="N1641" s="237">
        <v>0</v>
      </c>
      <c r="O1641" s="237">
        <v>0</v>
      </c>
      <c r="P1641" s="237">
        <v>0</v>
      </c>
      <c r="Q1641" s="238">
        <v>0</v>
      </c>
      <c r="R1641" s="238">
        <v>0</v>
      </c>
      <c r="S1641" s="238">
        <v>0</v>
      </c>
      <c r="T1641" s="241">
        <v>0</v>
      </c>
      <c r="U1641" s="241">
        <v>0</v>
      </c>
      <c r="V1641" s="241">
        <v>0</v>
      </c>
      <c r="W1641" s="238">
        <v>0</v>
      </c>
      <c r="X1641" s="238">
        <v>0</v>
      </c>
      <c r="Y1641" s="238">
        <v>0</v>
      </c>
      <c r="Z1641" s="238"/>
      <c r="AA1641" s="238"/>
      <c r="AB1641" s="238"/>
      <c r="AC1641" s="231">
        <v>0</v>
      </c>
    </row>
    <row r="1642" spans="1:29" ht="15.75" thickBot="1" x14ac:dyDescent="0.3">
      <c r="A1642" s="220" t="str">
        <f t="shared" si="25"/>
        <v>122101</v>
      </c>
      <c r="B1642" s="239" t="s">
        <v>3763</v>
      </c>
      <c r="C1642" s="240" t="s">
        <v>3764</v>
      </c>
      <c r="D1642" s="87"/>
      <c r="E1642" s="233"/>
      <c r="F1642" s="233"/>
      <c r="G1642" s="233"/>
      <c r="H1642" s="233"/>
      <c r="I1642" s="233"/>
      <c r="J1642" s="233"/>
      <c r="K1642" s="233"/>
      <c r="L1642" s="233"/>
      <c r="M1642" s="233"/>
      <c r="N1642" s="233"/>
      <c r="O1642" s="233"/>
      <c r="P1642" s="233"/>
      <c r="Q1642" s="234"/>
      <c r="R1642" s="234"/>
      <c r="S1642" s="234"/>
      <c r="T1642" s="238"/>
      <c r="U1642" s="238"/>
      <c r="V1642" s="238"/>
      <c r="W1642" s="234"/>
      <c r="X1642" s="234"/>
      <c r="Y1642" s="234"/>
      <c r="Z1642" s="234"/>
      <c r="AA1642" s="234"/>
      <c r="AB1642" s="234"/>
      <c r="AC1642" s="231"/>
    </row>
    <row r="1643" spans="1:29" ht="15.75" thickBot="1" x14ac:dyDescent="0.3">
      <c r="A1643" s="220" t="str">
        <f t="shared" si="25"/>
        <v>122102</v>
      </c>
      <c r="B1643" s="239" t="s">
        <v>1276</v>
      </c>
      <c r="C1643" s="240" t="s">
        <v>1279</v>
      </c>
      <c r="D1643" s="87" t="s">
        <v>4</v>
      </c>
      <c r="E1643" s="237">
        <v>-1416372.21</v>
      </c>
      <c r="F1643" s="237">
        <v>-1422212.88</v>
      </c>
      <c r="G1643" s="237">
        <v>-1428053.7</v>
      </c>
      <c r="H1643" s="237">
        <v>-1433893.88</v>
      </c>
      <c r="I1643" s="237">
        <v>-1439436.79</v>
      </c>
      <c r="J1643" s="237">
        <v>-1444568.47</v>
      </c>
      <c r="K1643" s="237">
        <v>-1449585.77</v>
      </c>
      <c r="L1643" s="237">
        <v>-1454603.08</v>
      </c>
      <c r="M1643" s="237">
        <v>-1459616.61</v>
      </c>
      <c r="N1643" s="237">
        <v>-1464561.73</v>
      </c>
      <c r="O1643" s="237">
        <v>-1469443.1</v>
      </c>
      <c r="P1643" s="237">
        <v>-1474325.57</v>
      </c>
      <c r="Q1643" s="238">
        <v>-1479208.69</v>
      </c>
      <c r="R1643" s="238">
        <v>-1484091.89</v>
      </c>
      <c r="S1643" s="238">
        <v>-1489041.53</v>
      </c>
      <c r="T1643" s="234">
        <v>-1494057.56</v>
      </c>
      <c r="U1643" s="234">
        <v>-1499073.79</v>
      </c>
      <c r="V1643" s="234">
        <v>-1504090.19</v>
      </c>
      <c r="W1643" s="238">
        <v>-1509106.75</v>
      </c>
      <c r="X1643" s="238">
        <v>-1514123.63</v>
      </c>
      <c r="Y1643" s="238">
        <v>-1519141.02</v>
      </c>
      <c r="Z1643" s="238"/>
      <c r="AA1643" s="238"/>
      <c r="AB1643" s="238"/>
      <c r="AC1643" s="231">
        <v>-1519141.02</v>
      </c>
    </row>
    <row r="1644" spans="1:29" ht="15.75" thickBot="1" x14ac:dyDescent="0.3">
      <c r="A1644" s="220" t="str">
        <f t="shared" si="25"/>
        <v>196999</v>
      </c>
      <c r="B1644" s="239" t="s">
        <v>3765</v>
      </c>
      <c r="C1644" s="240" t="s">
        <v>3766</v>
      </c>
      <c r="D1644" s="87"/>
      <c r="E1644" s="233"/>
      <c r="F1644" s="233"/>
      <c r="G1644" s="233"/>
      <c r="H1644" s="233"/>
      <c r="I1644" s="233"/>
      <c r="J1644" s="233"/>
      <c r="K1644" s="233"/>
      <c r="L1644" s="233"/>
      <c r="M1644" s="233"/>
      <c r="N1644" s="233"/>
      <c r="O1644" s="233"/>
      <c r="P1644" s="233"/>
      <c r="Q1644" s="234"/>
      <c r="R1644" s="234"/>
      <c r="S1644" s="234"/>
      <c r="T1644" s="238"/>
      <c r="U1644" s="238"/>
      <c r="V1644" s="238"/>
      <c r="W1644" s="234"/>
      <c r="X1644" s="234"/>
      <c r="Y1644" s="234"/>
      <c r="Z1644" s="234"/>
      <c r="AA1644" s="234"/>
      <c r="AB1644" s="234"/>
      <c r="AC1644" s="231"/>
    </row>
    <row r="1645" spans="1:29" ht="15.75" thickBot="1" x14ac:dyDescent="0.3">
      <c r="A1645" s="220" t="str">
        <f t="shared" si="25"/>
        <v>230001</v>
      </c>
      <c r="B1645" s="239" t="s">
        <v>3767</v>
      </c>
      <c r="C1645" s="240" t="s">
        <v>3768</v>
      </c>
      <c r="D1645" s="87"/>
      <c r="E1645" s="233"/>
      <c r="F1645" s="233"/>
      <c r="G1645" s="233"/>
      <c r="H1645" s="233"/>
      <c r="I1645" s="233"/>
      <c r="J1645" s="233"/>
      <c r="K1645" s="233"/>
      <c r="L1645" s="233"/>
      <c r="M1645" s="233"/>
      <c r="N1645" s="233"/>
      <c r="O1645" s="233"/>
      <c r="P1645" s="233"/>
      <c r="Q1645" s="234"/>
      <c r="R1645" s="234"/>
      <c r="S1645" s="234"/>
      <c r="T1645" s="234"/>
      <c r="U1645" s="234"/>
      <c r="V1645" s="234"/>
      <c r="W1645" s="234"/>
      <c r="X1645" s="234"/>
      <c r="Y1645" s="234"/>
      <c r="Z1645" s="234"/>
      <c r="AA1645" s="234"/>
      <c r="AB1645" s="234"/>
      <c r="AC1645" s="231"/>
    </row>
    <row r="1646" spans="1:29" ht="15.75" thickBot="1" x14ac:dyDescent="0.3">
      <c r="A1646" s="220" t="str">
        <f t="shared" si="25"/>
        <v>500190</v>
      </c>
      <c r="B1646" s="239" t="s">
        <v>2680</v>
      </c>
      <c r="C1646" s="240">
        <v>500190</v>
      </c>
      <c r="D1646" s="87"/>
      <c r="E1646" s="237">
        <v>-725000</v>
      </c>
      <c r="F1646" s="237">
        <v>-725000</v>
      </c>
      <c r="G1646" s="237">
        <v>-541000</v>
      </c>
      <c r="H1646" s="237">
        <v>-541000</v>
      </c>
      <c r="I1646" s="237">
        <v>-541000</v>
      </c>
      <c r="J1646" s="237">
        <v>-670000</v>
      </c>
      <c r="K1646" s="237">
        <v>-670000</v>
      </c>
      <c r="L1646" s="237">
        <v>-670000</v>
      </c>
      <c r="M1646" s="237">
        <v>-1610000</v>
      </c>
      <c r="N1646" s="237">
        <v>-1610000</v>
      </c>
      <c r="O1646" s="237">
        <v>-1610000</v>
      </c>
      <c r="P1646" s="237">
        <v>-3336883</v>
      </c>
      <c r="Q1646" s="238">
        <v>-3336883</v>
      </c>
      <c r="R1646" s="238">
        <v>-3336883</v>
      </c>
      <c r="S1646" s="238">
        <v>-2451319</v>
      </c>
      <c r="T1646" s="238">
        <v>-2451319</v>
      </c>
      <c r="U1646" s="238">
        <v>-2451319</v>
      </c>
      <c r="V1646" s="238">
        <v>-3957506</v>
      </c>
      <c r="W1646" s="238">
        <v>-3957506</v>
      </c>
      <c r="X1646" s="238">
        <v>-3957506</v>
      </c>
      <c r="Y1646" s="238">
        <v>-12921125</v>
      </c>
      <c r="Z1646" s="238"/>
      <c r="AA1646" s="238"/>
      <c r="AB1646" s="238"/>
      <c r="AC1646" s="231">
        <v>-12921125</v>
      </c>
    </row>
    <row r="1647" spans="1:29" ht="15.75" thickBot="1" x14ac:dyDescent="0.3">
      <c r="A1647" s="220" t="str">
        <f t="shared" si="25"/>
        <v>196630</v>
      </c>
      <c r="B1647" s="239" t="s">
        <v>3769</v>
      </c>
      <c r="C1647" s="240" t="s">
        <v>3770</v>
      </c>
      <c r="D1647" s="87"/>
      <c r="E1647" s="233"/>
      <c r="F1647" s="233"/>
      <c r="G1647" s="233"/>
      <c r="H1647" s="233"/>
      <c r="I1647" s="233"/>
      <c r="J1647" s="233"/>
      <c r="K1647" s="233"/>
      <c r="L1647" s="233"/>
      <c r="M1647" s="233"/>
      <c r="N1647" s="233"/>
      <c r="O1647" s="233"/>
      <c r="P1647" s="233"/>
      <c r="Q1647" s="234"/>
      <c r="R1647" s="234"/>
      <c r="S1647" s="234"/>
      <c r="T1647" s="234"/>
      <c r="U1647" s="234"/>
      <c r="V1647" s="234"/>
      <c r="W1647" s="234"/>
      <c r="X1647" s="234"/>
      <c r="Y1647" s="234"/>
      <c r="Z1647" s="234"/>
      <c r="AA1647" s="234"/>
      <c r="AB1647" s="234"/>
      <c r="AC1647" s="231"/>
    </row>
    <row r="1648" spans="1:29" ht="15.75" thickBot="1" x14ac:dyDescent="0.3">
      <c r="A1648" s="220" t="str">
        <f t="shared" si="25"/>
        <v>196635</v>
      </c>
      <c r="B1648" s="239" t="s">
        <v>3769</v>
      </c>
      <c r="C1648" s="240" t="s">
        <v>3771</v>
      </c>
      <c r="D1648" s="87"/>
      <c r="E1648" s="237"/>
      <c r="F1648" s="237"/>
      <c r="G1648" s="237"/>
      <c r="H1648" s="237"/>
      <c r="I1648" s="237"/>
      <c r="J1648" s="237"/>
      <c r="K1648" s="237"/>
      <c r="L1648" s="237"/>
      <c r="M1648" s="237"/>
      <c r="N1648" s="237"/>
      <c r="O1648" s="237"/>
      <c r="P1648" s="237"/>
      <c r="Q1648" s="238"/>
      <c r="R1648" s="238"/>
      <c r="S1648" s="238"/>
      <c r="T1648" s="238"/>
      <c r="U1648" s="238"/>
      <c r="V1648" s="238"/>
      <c r="W1648" s="238"/>
      <c r="X1648" s="238"/>
      <c r="Y1648" s="238"/>
      <c r="Z1648" s="238"/>
      <c r="AA1648" s="238"/>
      <c r="AB1648" s="238"/>
      <c r="AC1648" s="231"/>
    </row>
    <row r="1649" spans="1:29" ht="15.75" thickBot="1" x14ac:dyDescent="0.3">
      <c r="A1649" s="220" t="str">
        <f t="shared" si="25"/>
        <v>254630</v>
      </c>
      <c r="B1649" s="239" t="s">
        <v>1281</v>
      </c>
      <c r="C1649" s="240" t="s">
        <v>1282</v>
      </c>
      <c r="D1649" s="87" t="s">
        <v>4</v>
      </c>
      <c r="E1649" s="233">
        <v>-105000</v>
      </c>
      <c r="F1649" s="233">
        <v>-105000</v>
      </c>
      <c r="G1649" s="233">
        <v>0</v>
      </c>
      <c r="H1649" s="233">
        <v>0</v>
      </c>
      <c r="I1649" s="233">
        <v>0</v>
      </c>
      <c r="J1649" s="233">
        <v>-80000</v>
      </c>
      <c r="K1649" s="233">
        <v>-80000</v>
      </c>
      <c r="L1649" s="233">
        <v>-80000</v>
      </c>
      <c r="M1649" s="233">
        <v>-1170000</v>
      </c>
      <c r="N1649" s="233">
        <v>-1170000</v>
      </c>
      <c r="O1649" s="233">
        <v>-1170000</v>
      </c>
      <c r="P1649" s="233">
        <v>-3047254</v>
      </c>
      <c r="Q1649" s="234">
        <v>-3047254</v>
      </c>
      <c r="R1649" s="234">
        <v>-3047254</v>
      </c>
      <c r="S1649" s="234">
        <v>-2228097</v>
      </c>
      <c r="T1649" s="234">
        <v>-2228097</v>
      </c>
      <c r="U1649" s="234">
        <v>-2228097</v>
      </c>
      <c r="V1649" s="234">
        <v>-3742654</v>
      </c>
      <c r="W1649" s="234">
        <v>-3742654</v>
      </c>
      <c r="X1649" s="234">
        <v>-3742654</v>
      </c>
      <c r="Y1649" s="234">
        <v>-12847599</v>
      </c>
      <c r="Z1649" s="234"/>
      <c r="AA1649" s="234"/>
      <c r="AB1649" s="234"/>
      <c r="AC1649" s="231">
        <v>-12847599</v>
      </c>
    </row>
    <row r="1650" spans="1:29" ht="15.75" thickBot="1" x14ac:dyDescent="0.3">
      <c r="A1650" s="220" t="str">
        <f t="shared" si="25"/>
        <v>254633</v>
      </c>
      <c r="B1650" s="239" t="s">
        <v>3772</v>
      </c>
      <c r="C1650" s="240" t="s">
        <v>3773</v>
      </c>
      <c r="D1650" s="87"/>
      <c r="E1650" s="237"/>
      <c r="F1650" s="237"/>
      <c r="G1650" s="237"/>
      <c r="H1650" s="237"/>
      <c r="I1650" s="237"/>
      <c r="J1650" s="237"/>
      <c r="K1650" s="237"/>
      <c r="L1650" s="237"/>
      <c r="M1650" s="237"/>
      <c r="N1650" s="237"/>
      <c r="O1650" s="237"/>
      <c r="P1650" s="237"/>
      <c r="Q1650" s="238"/>
      <c r="R1650" s="238"/>
      <c r="S1650" s="238"/>
      <c r="T1650" s="238"/>
      <c r="U1650" s="238"/>
      <c r="V1650" s="238"/>
      <c r="W1650" s="238"/>
      <c r="X1650" s="238"/>
      <c r="Y1650" s="238"/>
      <c r="Z1650" s="238"/>
      <c r="AA1650" s="238"/>
      <c r="AB1650" s="238"/>
      <c r="AC1650" s="231"/>
    </row>
    <row r="1651" spans="1:29" ht="15.75" thickBot="1" x14ac:dyDescent="0.3">
      <c r="A1651" s="220" t="str">
        <f t="shared" si="25"/>
        <v>254635</v>
      </c>
      <c r="B1651" s="239" t="s">
        <v>1281</v>
      </c>
      <c r="C1651" s="240" t="s">
        <v>1284</v>
      </c>
      <c r="D1651" s="87" t="s">
        <v>4</v>
      </c>
      <c r="E1651" s="233">
        <v>-620000</v>
      </c>
      <c r="F1651" s="233">
        <v>-620000</v>
      </c>
      <c r="G1651" s="233">
        <v>-541000</v>
      </c>
      <c r="H1651" s="233">
        <v>-541000</v>
      </c>
      <c r="I1651" s="233">
        <v>-541000</v>
      </c>
      <c r="J1651" s="233">
        <v>-590000</v>
      </c>
      <c r="K1651" s="233">
        <v>-590000</v>
      </c>
      <c r="L1651" s="233">
        <v>-590000</v>
      </c>
      <c r="M1651" s="233">
        <v>-440000</v>
      </c>
      <c r="N1651" s="233">
        <v>-440000</v>
      </c>
      <c r="O1651" s="233">
        <v>-440000</v>
      </c>
      <c r="P1651" s="233">
        <v>-289629</v>
      </c>
      <c r="Q1651" s="234">
        <v>-289629</v>
      </c>
      <c r="R1651" s="234">
        <v>-289629</v>
      </c>
      <c r="S1651" s="234">
        <v>-223222</v>
      </c>
      <c r="T1651" s="234">
        <v>-223222</v>
      </c>
      <c r="U1651" s="234">
        <v>-223222</v>
      </c>
      <c r="V1651" s="234">
        <v>-214852</v>
      </c>
      <c r="W1651" s="234">
        <v>-214852</v>
      </c>
      <c r="X1651" s="234">
        <v>-214852</v>
      </c>
      <c r="Y1651" s="234">
        <v>-73526</v>
      </c>
      <c r="Z1651" s="234"/>
      <c r="AA1651" s="234"/>
      <c r="AB1651" s="234"/>
      <c r="AC1651" s="231">
        <v>-73526</v>
      </c>
    </row>
    <row r="1652" spans="1:29" ht="15.75" thickBot="1" x14ac:dyDescent="0.3">
      <c r="A1652" s="220" t="str">
        <f t="shared" si="25"/>
        <v>254637</v>
      </c>
      <c r="B1652" s="239" t="s">
        <v>1286</v>
      </c>
      <c r="C1652" s="240" t="s">
        <v>1287</v>
      </c>
      <c r="D1652" s="87" t="s">
        <v>4</v>
      </c>
      <c r="E1652" s="237"/>
      <c r="F1652" s="237"/>
      <c r="G1652" s="237"/>
      <c r="H1652" s="237"/>
      <c r="I1652" s="237"/>
      <c r="J1652" s="237"/>
      <c r="K1652" s="237"/>
      <c r="L1652" s="237"/>
      <c r="M1652" s="237"/>
      <c r="N1652" s="237"/>
      <c r="O1652" s="237"/>
      <c r="P1652" s="237"/>
      <c r="Q1652" s="238"/>
      <c r="R1652" s="238"/>
      <c r="S1652" s="238"/>
      <c r="T1652" s="238"/>
      <c r="U1652" s="238"/>
      <c r="V1652" s="238"/>
      <c r="W1652" s="238"/>
      <c r="X1652" s="238"/>
      <c r="Y1652" s="238"/>
      <c r="Z1652" s="238"/>
      <c r="AA1652" s="238"/>
      <c r="AB1652" s="238"/>
      <c r="AC1652" s="231"/>
    </row>
    <row r="1653" spans="1:29" ht="15.75" thickBot="1" x14ac:dyDescent="0.3">
      <c r="A1653" s="220" t="str">
        <f t="shared" si="25"/>
        <v>500191</v>
      </c>
      <c r="B1653" s="239" t="s">
        <v>2681</v>
      </c>
      <c r="C1653" s="240">
        <v>500191</v>
      </c>
      <c r="D1653" s="87"/>
      <c r="E1653" s="233">
        <v>-4536194.79</v>
      </c>
      <c r="F1653" s="233">
        <v>-4602193.6900000004</v>
      </c>
      <c r="G1653" s="233">
        <v>-4699738.0199999996</v>
      </c>
      <c r="H1653" s="233">
        <v>-4779238.7</v>
      </c>
      <c r="I1653" s="233">
        <v>-4909726.0599999996</v>
      </c>
      <c r="J1653" s="233">
        <v>-4937414.0599999996</v>
      </c>
      <c r="K1653" s="233">
        <v>-4869209.24</v>
      </c>
      <c r="L1653" s="233">
        <v>-5092362.01</v>
      </c>
      <c r="M1653" s="233">
        <v>-5197343.25</v>
      </c>
      <c r="N1653" s="233">
        <v>-5293473.25</v>
      </c>
      <c r="O1653" s="233">
        <v>-5408334.25</v>
      </c>
      <c r="P1653" s="233">
        <v>-7367883.71</v>
      </c>
      <c r="Q1653" s="234">
        <v>-7532633.4800000004</v>
      </c>
      <c r="R1653" s="234">
        <v>-7655812.25</v>
      </c>
      <c r="S1653" s="234">
        <v>-5635850.8300000001</v>
      </c>
      <c r="T1653" s="234">
        <v>-5756413.0300000003</v>
      </c>
      <c r="U1653" s="234">
        <v>-5848988.7000000002</v>
      </c>
      <c r="V1653" s="234">
        <v>-6008002.3700000001</v>
      </c>
      <c r="W1653" s="234">
        <v>-6138374.8700000001</v>
      </c>
      <c r="X1653" s="234">
        <v>-6309949.2000000002</v>
      </c>
      <c r="Y1653" s="234">
        <v>-6434528.2000000002</v>
      </c>
      <c r="Z1653" s="234"/>
      <c r="AA1653" s="234"/>
      <c r="AB1653" s="234"/>
      <c r="AC1653" s="231">
        <v>-6434528.2000000002</v>
      </c>
    </row>
    <row r="1654" spans="1:29" ht="15.75" thickBot="1" x14ac:dyDescent="0.3">
      <c r="A1654" s="220" t="str">
        <f t="shared" si="25"/>
        <v>252001</v>
      </c>
      <c r="B1654" s="239" t="s">
        <v>3774</v>
      </c>
      <c r="C1654" s="240" t="s">
        <v>3775</v>
      </c>
      <c r="D1654" s="87"/>
      <c r="E1654" s="237"/>
      <c r="F1654" s="237"/>
      <c r="G1654" s="237"/>
      <c r="H1654" s="237"/>
      <c r="I1654" s="237"/>
      <c r="J1654" s="237"/>
      <c r="K1654" s="237"/>
      <c r="L1654" s="237"/>
      <c r="M1654" s="237"/>
      <c r="N1654" s="237"/>
      <c r="O1654" s="237"/>
      <c r="P1654" s="237"/>
      <c r="Q1654" s="238"/>
      <c r="R1654" s="238"/>
      <c r="S1654" s="238"/>
      <c r="T1654" s="238"/>
      <c r="U1654" s="238"/>
      <c r="V1654" s="238"/>
      <c r="W1654" s="238"/>
      <c r="X1654" s="238"/>
      <c r="Y1654" s="238"/>
      <c r="Z1654" s="238"/>
      <c r="AA1654" s="238"/>
      <c r="AB1654" s="238"/>
      <c r="AC1654" s="231"/>
    </row>
    <row r="1655" spans="1:29" ht="15.75" thickBot="1" x14ac:dyDescent="0.3">
      <c r="A1655" s="220" t="str">
        <f t="shared" si="25"/>
        <v>252004</v>
      </c>
      <c r="B1655" s="239" t="s">
        <v>3776</v>
      </c>
      <c r="C1655" s="240" t="s">
        <v>3777</v>
      </c>
      <c r="D1655" s="87"/>
      <c r="E1655" s="233"/>
      <c r="F1655" s="233"/>
      <c r="G1655" s="233"/>
      <c r="H1655" s="233"/>
      <c r="I1655" s="233"/>
      <c r="J1655" s="233"/>
      <c r="K1655" s="233"/>
      <c r="L1655" s="233"/>
      <c r="M1655" s="233"/>
      <c r="N1655" s="233"/>
      <c r="O1655" s="233"/>
      <c r="P1655" s="233"/>
      <c r="Q1655" s="234"/>
      <c r="R1655" s="234"/>
      <c r="S1655" s="234"/>
      <c r="T1655" s="234"/>
      <c r="U1655" s="234"/>
      <c r="V1655" s="234"/>
      <c r="W1655" s="234"/>
      <c r="X1655" s="234"/>
      <c r="Y1655" s="234"/>
      <c r="Z1655" s="234"/>
      <c r="AA1655" s="234"/>
      <c r="AB1655" s="234"/>
      <c r="AC1655" s="231"/>
    </row>
    <row r="1656" spans="1:29" ht="15.75" thickBot="1" x14ac:dyDescent="0.3">
      <c r="A1656" s="220" t="str">
        <f t="shared" si="25"/>
        <v>252005</v>
      </c>
      <c r="B1656" s="239" t="s">
        <v>3778</v>
      </c>
      <c r="C1656" s="240" t="s">
        <v>3779</v>
      </c>
      <c r="D1656" s="87"/>
      <c r="E1656" s="237"/>
      <c r="F1656" s="237"/>
      <c r="G1656" s="237"/>
      <c r="H1656" s="237"/>
      <c r="I1656" s="237"/>
      <c r="J1656" s="237"/>
      <c r="K1656" s="237"/>
      <c r="L1656" s="237"/>
      <c r="M1656" s="237"/>
      <c r="N1656" s="237"/>
      <c r="O1656" s="237"/>
      <c r="P1656" s="237"/>
      <c r="Q1656" s="238"/>
      <c r="R1656" s="238"/>
      <c r="S1656" s="238"/>
      <c r="T1656" s="238"/>
      <c r="U1656" s="238"/>
      <c r="V1656" s="238"/>
      <c r="W1656" s="238"/>
      <c r="X1656" s="238"/>
      <c r="Y1656" s="238"/>
      <c r="Z1656" s="238"/>
      <c r="AA1656" s="238"/>
      <c r="AB1656" s="238"/>
      <c r="AC1656" s="231"/>
    </row>
    <row r="1657" spans="1:29" ht="15.75" thickBot="1" x14ac:dyDescent="0.3">
      <c r="A1657" s="220" t="str">
        <f t="shared" si="25"/>
        <v>252011</v>
      </c>
      <c r="B1657" s="239" t="s">
        <v>1289</v>
      </c>
      <c r="C1657" s="240" t="s">
        <v>1290</v>
      </c>
      <c r="D1657" s="87" t="s">
        <v>4</v>
      </c>
      <c r="E1657" s="233">
        <v>-839287.08</v>
      </c>
      <c r="F1657" s="233">
        <v>-846755.08</v>
      </c>
      <c r="G1657" s="233">
        <v>-873735.08</v>
      </c>
      <c r="H1657" s="233">
        <v>-879234.08</v>
      </c>
      <c r="I1657" s="233">
        <v>-894767.08</v>
      </c>
      <c r="J1657" s="233">
        <v>-902095.08</v>
      </c>
      <c r="K1657" s="233">
        <v>-876243.26</v>
      </c>
      <c r="L1657" s="233">
        <v>-883983.26</v>
      </c>
      <c r="M1657" s="233">
        <v>-934850.93</v>
      </c>
      <c r="N1657" s="233">
        <v>-951447.93</v>
      </c>
      <c r="O1657" s="233">
        <v>-975208.93</v>
      </c>
      <c r="P1657" s="233">
        <v>-967724.93</v>
      </c>
      <c r="Q1657" s="234">
        <v>-978367.93</v>
      </c>
      <c r="R1657" s="234">
        <v>-1004339.93</v>
      </c>
      <c r="S1657" s="234">
        <v>-1006103.93</v>
      </c>
      <c r="T1657" s="241">
        <v>-1065809.93</v>
      </c>
      <c r="U1657" s="241">
        <v>-1088853.93</v>
      </c>
      <c r="V1657" s="241">
        <v>-1124434.93</v>
      </c>
      <c r="W1657" s="234">
        <v>-1166299.93</v>
      </c>
      <c r="X1657" s="234">
        <v>-1195979.93</v>
      </c>
      <c r="Y1657" s="234">
        <v>-1210539.93</v>
      </c>
      <c r="Z1657" s="234"/>
      <c r="AA1657" s="234"/>
      <c r="AB1657" s="234"/>
      <c r="AC1657" s="231">
        <v>-1210539.93</v>
      </c>
    </row>
    <row r="1658" spans="1:29" ht="15.75" thickBot="1" x14ac:dyDescent="0.3">
      <c r="A1658" s="220" t="str">
        <f t="shared" si="25"/>
        <v>252012</v>
      </c>
      <c r="B1658" s="239" t="s">
        <v>1289</v>
      </c>
      <c r="C1658" s="240" t="s">
        <v>1292</v>
      </c>
      <c r="D1658" s="87" t="s">
        <v>4</v>
      </c>
      <c r="E1658" s="237">
        <v>-218844</v>
      </c>
      <c r="F1658" s="237">
        <v>-226850</v>
      </c>
      <c r="G1658" s="237">
        <v>-230439</v>
      </c>
      <c r="H1658" s="237">
        <v>-230831</v>
      </c>
      <c r="I1658" s="237">
        <v>-247482</v>
      </c>
      <c r="J1658" s="237">
        <v>-248781</v>
      </c>
      <c r="K1658" s="237">
        <v>-238688</v>
      </c>
      <c r="L1658" s="237">
        <v>-240038</v>
      </c>
      <c r="M1658" s="237">
        <v>-244176</v>
      </c>
      <c r="N1658" s="237">
        <v>-246205</v>
      </c>
      <c r="O1658" s="237">
        <v>-246290</v>
      </c>
      <c r="P1658" s="237">
        <v>-249000</v>
      </c>
      <c r="Q1658" s="238">
        <v>-249967</v>
      </c>
      <c r="R1658" s="238">
        <v>-250183</v>
      </c>
      <c r="S1658" s="238">
        <v>-251325</v>
      </c>
      <c r="T1658" s="238">
        <v>-253311</v>
      </c>
      <c r="U1658" s="238">
        <v>-253945</v>
      </c>
      <c r="V1658" s="238">
        <v>-262922</v>
      </c>
      <c r="W1658" s="238">
        <v>-265096</v>
      </c>
      <c r="X1658" s="238">
        <v>-279976</v>
      </c>
      <c r="Y1658" s="238">
        <v>-285258</v>
      </c>
      <c r="Z1658" s="238"/>
      <c r="AA1658" s="238"/>
      <c r="AB1658" s="238"/>
      <c r="AC1658" s="231">
        <v>-285258</v>
      </c>
    </row>
    <row r="1659" spans="1:29" ht="15.75" thickBot="1" x14ac:dyDescent="0.3">
      <c r="A1659" s="220" t="str">
        <f t="shared" si="25"/>
        <v>252013</v>
      </c>
      <c r="B1659" s="239" t="s">
        <v>1294</v>
      </c>
      <c r="C1659" s="240" t="s">
        <v>1295</v>
      </c>
      <c r="D1659" s="87" t="s">
        <v>4</v>
      </c>
      <c r="E1659" s="237">
        <v>-1985824.11</v>
      </c>
      <c r="F1659" s="237">
        <v>-2013003.34</v>
      </c>
      <c r="G1659" s="237">
        <v>-2051531.34</v>
      </c>
      <c r="H1659" s="237">
        <v>-2091174.34</v>
      </c>
      <c r="I1659" s="237">
        <v>-2142132.7000000002</v>
      </c>
      <c r="J1659" s="237">
        <v>-2129623.7000000002</v>
      </c>
      <c r="K1659" s="237">
        <v>-2122135.7000000002</v>
      </c>
      <c r="L1659" s="237">
        <v>-2048422.47</v>
      </c>
      <c r="M1659" s="237">
        <v>-2054206.37</v>
      </c>
      <c r="N1659" s="237">
        <v>-2082628.37</v>
      </c>
      <c r="O1659" s="237">
        <v>-2133995.37</v>
      </c>
      <c r="P1659" s="237">
        <v>-1950936.83</v>
      </c>
      <c r="Q1659" s="238">
        <v>-2003637.6</v>
      </c>
      <c r="R1659" s="238">
        <v>-2059610.37</v>
      </c>
      <c r="S1659" s="238">
        <v>-2134806.9500000002</v>
      </c>
      <c r="T1659" s="241">
        <v>-2164478.9500000002</v>
      </c>
      <c r="U1659" s="241">
        <v>-2199679.62</v>
      </c>
      <c r="V1659" s="241">
        <v>-2256711.29</v>
      </c>
      <c r="W1659" s="238">
        <v>-2312552.79</v>
      </c>
      <c r="X1659" s="238">
        <v>-2384623.12</v>
      </c>
      <c r="Y1659" s="238">
        <v>-2433244.12</v>
      </c>
      <c r="Z1659" s="238"/>
      <c r="AA1659" s="238"/>
      <c r="AB1659" s="238"/>
      <c r="AC1659" s="231">
        <v>-2433244.12</v>
      </c>
    </row>
    <row r="1660" spans="1:29" ht="15.75" thickBot="1" x14ac:dyDescent="0.3">
      <c r="A1660" s="220" t="str">
        <f t="shared" si="25"/>
        <v>252014</v>
      </c>
      <c r="B1660" s="239" t="s">
        <v>1294</v>
      </c>
      <c r="C1660" s="240" t="s">
        <v>1297</v>
      </c>
      <c r="D1660" s="87" t="s">
        <v>4</v>
      </c>
      <c r="E1660" s="233">
        <v>-537288.6</v>
      </c>
      <c r="F1660" s="233">
        <v>-548842.27</v>
      </c>
      <c r="G1660" s="233">
        <v>-563792.27</v>
      </c>
      <c r="H1660" s="233">
        <v>-570138.94999999995</v>
      </c>
      <c r="I1660" s="233">
        <v>-578704.94999999995</v>
      </c>
      <c r="J1660" s="233">
        <v>-587414.94999999995</v>
      </c>
      <c r="K1660" s="233">
        <v>-571167.94999999995</v>
      </c>
      <c r="L1660" s="233">
        <v>-591703.94999999995</v>
      </c>
      <c r="M1660" s="233">
        <v>-597379.94999999995</v>
      </c>
      <c r="N1660" s="233">
        <v>-617182.94999999995</v>
      </c>
      <c r="O1660" s="233">
        <v>-627189.94999999995</v>
      </c>
      <c r="P1660" s="233">
        <v>-631729.94999999995</v>
      </c>
      <c r="Q1660" s="234">
        <v>-638221.94999999995</v>
      </c>
      <c r="R1660" s="234">
        <v>-653471.94999999995</v>
      </c>
      <c r="S1660" s="234">
        <v>-663414.94999999995</v>
      </c>
      <c r="T1660" s="238">
        <v>-665640.94999999995</v>
      </c>
      <c r="U1660" s="238">
        <v>-680836.95</v>
      </c>
      <c r="V1660" s="238">
        <v>-696678.95</v>
      </c>
      <c r="W1660" s="234">
        <v>-708918.95</v>
      </c>
      <c r="X1660" s="234">
        <v>-715601.95</v>
      </c>
      <c r="Y1660" s="234">
        <v>-726789.95</v>
      </c>
      <c r="Z1660" s="234"/>
      <c r="AA1660" s="234"/>
      <c r="AB1660" s="234"/>
      <c r="AC1660" s="231">
        <v>-726789.95</v>
      </c>
    </row>
    <row r="1661" spans="1:29" ht="15.75" thickBot="1" x14ac:dyDescent="0.3">
      <c r="A1661" s="220" t="str">
        <f t="shared" si="25"/>
        <v>252021</v>
      </c>
      <c r="B1661" s="239" t="s">
        <v>1299</v>
      </c>
      <c r="C1661" s="240" t="s">
        <v>1300</v>
      </c>
      <c r="D1661" s="87" t="s">
        <v>4</v>
      </c>
      <c r="E1661" s="237">
        <v>-61448</v>
      </c>
      <c r="F1661" s="237">
        <v>-63133</v>
      </c>
      <c r="G1661" s="237">
        <v>-63571</v>
      </c>
      <c r="H1661" s="237">
        <v>-63571</v>
      </c>
      <c r="I1661" s="237">
        <v>-63571</v>
      </c>
      <c r="J1661" s="237">
        <v>-63571</v>
      </c>
      <c r="K1661" s="237">
        <v>-61073</v>
      </c>
      <c r="L1661" s="237">
        <v>-65206</v>
      </c>
      <c r="M1661" s="237">
        <v>-65206</v>
      </c>
      <c r="N1661" s="237">
        <v>-65206</v>
      </c>
      <c r="O1661" s="237">
        <v>-65206</v>
      </c>
      <c r="P1661" s="237">
        <v>-65206</v>
      </c>
      <c r="Q1661" s="238">
        <v>-65955</v>
      </c>
      <c r="R1661" s="238">
        <v>-69156</v>
      </c>
      <c r="S1661" s="238">
        <v>-69300</v>
      </c>
      <c r="T1661" s="234">
        <v>-72468</v>
      </c>
      <c r="U1661" s="234">
        <v>-72468</v>
      </c>
      <c r="V1661" s="234">
        <v>-72936</v>
      </c>
      <c r="W1661" s="238">
        <v>-72936</v>
      </c>
      <c r="X1661" s="238">
        <v>-72936</v>
      </c>
      <c r="Y1661" s="238">
        <v>-73869</v>
      </c>
      <c r="Z1661" s="238"/>
      <c r="AA1661" s="238"/>
      <c r="AB1661" s="238"/>
      <c r="AC1661" s="231">
        <v>-73869</v>
      </c>
    </row>
    <row r="1662" spans="1:29" ht="15.75" thickBot="1" x14ac:dyDescent="0.3">
      <c r="A1662" s="220" t="str">
        <f t="shared" si="25"/>
        <v>252022</v>
      </c>
      <c r="B1662" s="239" t="s">
        <v>1299</v>
      </c>
      <c r="C1662" s="240" t="s">
        <v>1302</v>
      </c>
      <c r="D1662" s="87" t="s">
        <v>4</v>
      </c>
      <c r="E1662" s="233">
        <v>-13012</v>
      </c>
      <c r="F1662" s="233">
        <v>-13012</v>
      </c>
      <c r="G1662" s="233">
        <v>-16395.330000000002</v>
      </c>
      <c r="H1662" s="233">
        <v>-16395.330000000002</v>
      </c>
      <c r="I1662" s="233">
        <v>-17849.330000000002</v>
      </c>
      <c r="J1662" s="233">
        <v>-17849.330000000002</v>
      </c>
      <c r="K1662" s="233">
        <v>-17849.330000000002</v>
      </c>
      <c r="L1662" s="233">
        <v>-18115.330000000002</v>
      </c>
      <c r="M1662" s="233">
        <v>-18115.330000000002</v>
      </c>
      <c r="N1662" s="233">
        <v>-18115.330000000002</v>
      </c>
      <c r="O1662" s="233">
        <v>-18115.330000000002</v>
      </c>
      <c r="P1662" s="233">
        <v>-18115.330000000002</v>
      </c>
      <c r="Q1662" s="234">
        <v>-18115.330000000002</v>
      </c>
      <c r="R1662" s="234">
        <v>-18115.330000000002</v>
      </c>
      <c r="S1662" s="234">
        <v>-18115.330000000002</v>
      </c>
      <c r="T1662" s="238">
        <v>-18115.330000000002</v>
      </c>
      <c r="U1662" s="238">
        <v>-18115.330000000002</v>
      </c>
      <c r="V1662" s="238">
        <v>-18759.330000000002</v>
      </c>
      <c r="W1662" s="234">
        <v>-18759.330000000002</v>
      </c>
      <c r="X1662" s="234">
        <v>-18759.330000000002</v>
      </c>
      <c r="Y1662" s="234">
        <v>-19403.330000000002</v>
      </c>
      <c r="Z1662" s="234"/>
      <c r="AA1662" s="234"/>
      <c r="AB1662" s="234"/>
      <c r="AC1662" s="231">
        <v>-19403.330000000002</v>
      </c>
    </row>
    <row r="1663" spans="1:29" ht="15.75" thickBot="1" x14ac:dyDescent="0.3">
      <c r="A1663" s="220" t="str">
        <f t="shared" si="25"/>
        <v>252023</v>
      </c>
      <c r="B1663" s="239" t="s">
        <v>1304</v>
      </c>
      <c r="C1663" s="240" t="s">
        <v>1305</v>
      </c>
      <c r="D1663" s="87" t="s">
        <v>4</v>
      </c>
      <c r="E1663" s="233">
        <v>-24873</v>
      </c>
      <c r="F1663" s="233">
        <v>-28390</v>
      </c>
      <c r="G1663" s="233">
        <v>-28390</v>
      </c>
      <c r="H1663" s="233">
        <v>-28957</v>
      </c>
      <c r="I1663" s="233">
        <v>-28957</v>
      </c>
      <c r="J1663" s="233">
        <v>-27169</v>
      </c>
      <c r="K1663" s="233">
        <v>-27169</v>
      </c>
      <c r="L1663" s="233">
        <v>-25362</v>
      </c>
      <c r="M1663" s="233">
        <v>-24439</v>
      </c>
      <c r="N1663" s="233">
        <v>-23824</v>
      </c>
      <c r="O1663" s="233">
        <v>-24108</v>
      </c>
      <c r="P1663" s="233">
        <v>-20320</v>
      </c>
      <c r="Q1663" s="234">
        <v>-23306</v>
      </c>
      <c r="R1663" s="234">
        <v>-24239</v>
      </c>
      <c r="S1663" s="234">
        <v>-24239</v>
      </c>
      <c r="T1663" s="234">
        <v>-25462.2</v>
      </c>
      <c r="U1663" s="234">
        <v>-25462.2</v>
      </c>
      <c r="V1663" s="234">
        <v>-27328.2</v>
      </c>
      <c r="W1663" s="234">
        <v>-27328.2</v>
      </c>
      <c r="X1663" s="234">
        <v>-29194.2</v>
      </c>
      <c r="Y1663" s="234">
        <v>-29341.200000000001</v>
      </c>
      <c r="Z1663" s="234"/>
      <c r="AA1663" s="234"/>
      <c r="AB1663" s="234"/>
      <c r="AC1663" s="231">
        <v>-29341.200000000001</v>
      </c>
    </row>
    <row r="1664" spans="1:29" ht="15.75" thickBot="1" x14ac:dyDescent="0.3">
      <c r="A1664" s="220" t="str">
        <f t="shared" si="25"/>
        <v>252024</v>
      </c>
      <c r="B1664" s="239" t="s">
        <v>1307</v>
      </c>
      <c r="C1664" s="240" t="s">
        <v>1308</v>
      </c>
      <c r="D1664" s="87" t="s">
        <v>4</v>
      </c>
      <c r="E1664" s="237">
        <v>-2968</v>
      </c>
      <c r="F1664" s="237">
        <v>-2968</v>
      </c>
      <c r="G1664" s="237">
        <v>-2968</v>
      </c>
      <c r="H1664" s="237">
        <v>-2968</v>
      </c>
      <c r="I1664" s="237">
        <v>-2968</v>
      </c>
      <c r="J1664" s="237">
        <v>-2968</v>
      </c>
      <c r="K1664" s="237">
        <v>-2968</v>
      </c>
      <c r="L1664" s="237">
        <v>-2968</v>
      </c>
      <c r="M1664" s="237">
        <v>-2968</v>
      </c>
      <c r="N1664" s="237">
        <v>-2968</v>
      </c>
      <c r="O1664" s="237">
        <v>-2968</v>
      </c>
      <c r="P1664" s="237">
        <v>-2968</v>
      </c>
      <c r="Q1664" s="238">
        <v>-2968</v>
      </c>
      <c r="R1664" s="238">
        <v>-2968</v>
      </c>
      <c r="S1664" s="238">
        <v>-2968</v>
      </c>
      <c r="T1664" s="238">
        <v>-2968</v>
      </c>
      <c r="U1664" s="238">
        <v>-5252</v>
      </c>
      <c r="V1664" s="238">
        <v>-5252</v>
      </c>
      <c r="W1664" s="238">
        <v>-7111</v>
      </c>
      <c r="X1664" s="238">
        <v>-7111</v>
      </c>
      <c r="Y1664" s="238">
        <v>-7111</v>
      </c>
      <c r="Z1664" s="238"/>
      <c r="AA1664" s="238"/>
      <c r="AB1664" s="238"/>
      <c r="AC1664" s="231">
        <v>-7111</v>
      </c>
    </row>
    <row r="1665" spans="1:29" ht="15.75" thickBot="1" x14ac:dyDescent="0.3">
      <c r="A1665" s="220" t="str">
        <f t="shared" si="25"/>
        <v>252031</v>
      </c>
      <c r="B1665" s="239" t="s">
        <v>1310</v>
      </c>
      <c r="C1665" s="240" t="s">
        <v>1311</v>
      </c>
      <c r="D1665" s="87" t="s">
        <v>4</v>
      </c>
      <c r="E1665" s="233">
        <v>-461669</v>
      </c>
      <c r="F1665" s="233">
        <v>-461669</v>
      </c>
      <c r="G1665" s="233">
        <v>-464777</v>
      </c>
      <c r="H1665" s="233">
        <v>-470843</v>
      </c>
      <c r="I1665" s="233">
        <v>-496401</v>
      </c>
      <c r="J1665" s="233">
        <v>-497203</v>
      </c>
      <c r="K1665" s="233">
        <v>-506916</v>
      </c>
      <c r="L1665" s="233">
        <v>-773199</v>
      </c>
      <c r="M1665" s="233">
        <v>-809354</v>
      </c>
      <c r="N1665" s="233">
        <v>-819663</v>
      </c>
      <c r="O1665" s="233">
        <v>-842641</v>
      </c>
      <c r="P1665" s="233">
        <v>-3005938</v>
      </c>
      <c r="Q1665" s="234">
        <v>-3085848</v>
      </c>
      <c r="R1665" s="234">
        <v>-3107482</v>
      </c>
      <c r="S1665" s="234">
        <v>-994931</v>
      </c>
      <c r="T1665" s="234">
        <v>-995099</v>
      </c>
      <c r="U1665" s="234">
        <v>-1006142</v>
      </c>
      <c r="V1665" s="234">
        <v>-1028103</v>
      </c>
      <c r="W1665" s="234">
        <v>-1037480</v>
      </c>
      <c r="X1665" s="234">
        <v>-1075705</v>
      </c>
      <c r="Y1665" s="234">
        <v>-1100895</v>
      </c>
      <c r="Z1665" s="234"/>
      <c r="AA1665" s="234"/>
      <c r="AB1665" s="234"/>
      <c r="AC1665" s="231">
        <v>-1100895</v>
      </c>
    </row>
    <row r="1666" spans="1:29" ht="15.75" thickBot="1" x14ac:dyDescent="0.3">
      <c r="A1666" s="220" t="str">
        <f t="shared" si="25"/>
        <v>252032</v>
      </c>
      <c r="B1666" s="239" t="s">
        <v>1310</v>
      </c>
      <c r="C1666" s="240" t="s">
        <v>1313</v>
      </c>
      <c r="D1666" s="87" t="s">
        <v>4</v>
      </c>
      <c r="E1666" s="237">
        <v>-54772</v>
      </c>
      <c r="F1666" s="237">
        <v>-58756</v>
      </c>
      <c r="G1666" s="237">
        <v>-58756</v>
      </c>
      <c r="H1666" s="237">
        <v>-50793</v>
      </c>
      <c r="I1666" s="237">
        <v>-54911</v>
      </c>
      <c r="J1666" s="237">
        <v>-66804</v>
      </c>
      <c r="K1666" s="237">
        <v>-54171</v>
      </c>
      <c r="L1666" s="237">
        <v>-54171</v>
      </c>
      <c r="M1666" s="237">
        <v>-54171</v>
      </c>
      <c r="N1666" s="237">
        <v>-63741</v>
      </c>
      <c r="O1666" s="237">
        <v>-67742</v>
      </c>
      <c r="P1666" s="237">
        <v>-70620</v>
      </c>
      <c r="Q1666" s="238">
        <v>-75490</v>
      </c>
      <c r="R1666" s="238">
        <v>-75490</v>
      </c>
      <c r="S1666" s="238">
        <v>-75490</v>
      </c>
      <c r="T1666" s="238">
        <v>-75490</v>
      </c>
      <c r="U1666" s="238">
        <v>-76414</v>
      </c>
      <c r="V1666" s="238">
        <v>-93057</v>
      </c>
      <c r="W1666" s="238">
        <v>-95832</v>
      </c>
      <c r="X1666" s="238">
        <v>-98762</v>
      </c>
      <c r="Y1666" s="238">
        <v>-105832</v>
      </c>
      <c r="Z1666" s="238"/>
      <c r="AA1666" s="238"/>
      <c r="AB1666" s="238"/>
      <c r="AC1666" s="231">
        <v>-105832</v>
      </c>
    </row>
    <row r="1667" spans="1:29" ht="15.75" thickBot="1" x14ac:dyDescent="0.3">
      <c r="A1667" s="220" t="str">
        <f t="shared" si="25"/>
        <v>252033</v>
      </c>
      <c r="B1667" s="239" t="s">
        <v>1315</v>
      </c>
      <c r="C1667" s="240" t="s">
        <v>1316</v>
      </c>
      <c r="D1667" s="87" t="s">
        <v>4</v>
      </c>
      <c r="E1667" s="233">
        <v>-292621</v>
      </c>
      <c r="F1667" s="233">
        <v>-295227</v>
      </c>
      <c r="G1667" s="233">
        <v>-301795</v>
      </c>
      <c r="H1667" s="233">
        <v>-303822</v>
      </c>
      <c r="I1667" s="233">
        <v>-311015</v>
      </c>
      <c r="J1667" s="233">
        <v>-322968</v>
      </c>
      <c r="K1667" s="233">
        <v>-319861</v>
      </c>
      <c r="L1667" s="233">
        <v>-318226</v>
      </c>
      <c r="M1667" s="233">
        <v>-321509.67</v>
      </c>
      <c r="N1667" s="233">
        <v>-331524.67</v>
      </c>
      <c r="O1667" s="233">
        <v>-333902.67</v>
      </c>
      <c r="P1667" s="233">
        <v>-314357.67</v>
      </c>
      <c r="Q1667" s="234">
        <v>-319789.67</v>
      </c>
      <c r="R1667" s="234">
        <v>-319789.67</v>
      </c>
      <c r="S1667" s="234">
        <v>-323032.67</v>
      </c>
      <c r="T1667" s="234">
        <v>-345445.67</v>
      </c>
      <c r="U1667" s="234">
        <v>-349519.67</v>
      </c>
      <c r="V1667" s="234">
        <v>-349519.67</v>
      </c>
      <c r="W1667" s="234">
        <v>-352292.67</v>
      </c>
      <c r="X1667" s="234">
        <v>-357532.67</v>
      </c>
      <c r="Y1667" s="234">
        <v>-368476.67</v>
      </c>
      <c r="Z1667" s="234"/>
      <c r="AA1667" s="234"/>
      <c r="AB1667" s="234"/>
      <c r="AC1667" s="231">
        <v>-368476.67</v>
      </c>
    </row>
    <row r="1668" spans="1:29" ht="15.75" thickBot="1" x14ac:dyDescent="0.3">
      <c r="A1668" s="220" t="str">
        <f t="shared" si="25"/>
        <v>252034</v>
      </c>
      <c r="B1668" s="239" t="s">
        <v>1315</v>
      </c>
      <c r="C1668" s="240" t="s">
        <v>1318</v>
      </c>
      <c r="D1668" s="87" t="s">
        <v>4</v>
      </c>
      <c r="E1668" s="237">
        <v>-9397</v>
      </c>
      <c r="F1668" s="237">
        <v>-9397</v>
      </c>
      <c r="G1668" s="237">
        <v>-9397</v>
      </c>
      <c r="H1668" s="237">
        <v>-9397</v>
      </c>
      <c r="I1668" s="237">
        <v>-9853</v>
      </c>
      <c r="J1668" s="237">
        <v>-9853</v>
      </c>
      <c r="K1668" s="237">
        <v>-9853</v>
      </c>
      <c r="L1668" s="237">
        <v>-9853</v>
      </c>
      <c r="M1668" s="237">
        <v>-9853</v>
      </c>
      <c r="N1668" s="237">
        <v>-9853</v>
      </c>
      <c r="O1668" s="237">
        <v>-9853</v>
      </c>
      <c r="P1668" s="237">
        <v>-9853</v>
      </c>
      <c r="Q1668" s="238">
        <v>-9853</v>
      </c>
      <c r="R1668" s="238">
        <v>-9853</v>
      </c>
      <c r="S1668" s="238">
        <v>-11010</v>
      </c>
      <c r="T1668" s="238">
        <v>-11010</v>
      </c>
      <c r="U1668" s="238">
        <v>-11186</v>
      </c>
      <c r="V1668" s="238">
        <v>-11186</v>
      </c>
      <c r="W1668" s="238">
        <v>-12654</v>
      </c>
      <c r="X1668" s="238">
        <v>-12654</v>
      </c>
      <c r="Y1668" s="238">
        <v>-12654</v>
      </c>
      <c r="Z1668" s="238"/>
      <c r="AA1668" s="238"/>
      <c r="AB1668" s="238"/>
      <c r="AC1668" s="231">
        <v>-12654</v>
      </c>
    </row>
    <row r="1669" spans="1:29" ht="15.75" thickBot="1" x14ac:dyDescent="0.3">
      <c r="A1669" s="220" t="str">
        <f t="shared" si="25"/>
        <v>252041</v>
      </c>
      <c r="B1669" s="239" t="s">
        <v>1320</v>
      </c>
      <c r="C1669" s="240" t="s">
        <v>1321</v>
      </c>
      <c r="D1669" s="87" t="s">
        <v>4</v>
      </c>
      <c r="E1669" s="233">
        <v>22570</v>
      </c>
      <c r="F1669" s="233">
        <v>22570</v>
      </c>
      <c r="G1669" s="233">
        <v>22570</v>
      </c>
      <c r="H1669" s="233">
        <v>-4353</v>
      </c>
      <c r="I1669" s="233">
        <v>-4353</v>
      </c>
      <c r="J1669" s="233">
        <v>-4353</v>
      </c>
      <c r="K1669" s="233">
        <v>-4353</v>
      </c>
      <c r="L1669" s="233">
        <v>-4353</v>
      </c>
      <c r="M1669" s="233">
        <v>-4353</v>
      </c>
      <c r="N1669" s="233">
        <v>-4353</v>
      </c>
      <c r="O1669" s="233">
        <v>-4353</v>
      </c>
      <c r="P1669" s="233">
        <v>-4353</v>
      </c>
      <c r="Q1669" s="234">
        <v>-4353</v>
      </c>
      <c r="R1669" s="234">
        <v>-4353</v>
      </c>
      <c r="S1669" s="234">
        <v>-4353</v>
      </c>
      <c r="T1669" s="234">
        <v>-4353</v>
      </c>
      <c r="U1669" s="234">
        <v>-4353</v>
      </c>
      <c r="V1669" s="234">
        <v>-4353</v>
      </c>
      <c r="W1669" s="234">
        <v>-4353</v>
      </c>
      <c r="X1669" s="234">
        <v>-4353</v>
      </c>
      <c r="Y1669" s="234">
        <v>-4353</v>
      </c>
      <c r="Z1669" s="234"/>
      <c r="AA1669" s="234"/>
      <c r="AB1669" s="234"/>
      <c r="AC1669" s="231">
        <v>-4353</v>
      </c>
    </row>
    <row r="1670" spans="1:29" ht="15.75" thickBot="1" x14ac:dyDescent="0.3">
      <c r="A1670" s="220" t="str">
        <f t="shared" si="25"/>
        <v>252043</v>
      </c>
      <c r="B1670" s="239" t="s">
        <v>1320</v>
      </c>
      <c r="C1670" s="240" t="s">
        <v>1323</v>
      </c>
      <c r="D1670" s="87" t="s">
        <v>4</v>
      </c>
      <c r="E1670" s="237">
        <v>-56761</v>
      </c>
      <c r="F1670" s="237">
        <v>-56761</v>
      </c>
      <c r="G1670" s="237">
        <v>-56761</v>
      </c>
      <c r="H1670" s="237">
        <v>-56761</v>
      </c>
      <c r="I1670" s="237">
        <v>-56761</v>
      </c>
      <c r="J1670" s="237">
        <v>-56761</v>
      </c>
      <c r="K1670" s="237">
        <v>-56761</v>
      </c>
      <c r="L1670" s="237">
        <v>-56761</v>
      </c>
      <c r="M1670" s="237">
        <v>-56761</v>
      </c>
      <c r="N1670" s="237">
        <v>-56761</v>
      </c>
      <c r="O1670" s="237">
        <v>-56761</v>
      </c>
      <c r="P1670" s="237">
        <v>-56761</v>
      </c>
      <c r="Q1670" s="238">
        <v>-56761</v>
      </c>
      <c r="R1670" s="238">
        <v>-56761</v>
      </c>
      <c r="S1670" s="238">
        <v>-56761</v>
      </c>
      <c r="T1670" s="238">
        <v>-56761</v>
      </c>
      <c r="U1670" s="238">
        <v>-56761</v>
      </c>
      <c r="V1670" s="238">
        <v>-56761</v>
      </c>
      <c r="W1670" s="238">
        <v>-56761</v>
      </c>
      <c r="X1670" s="238">
        <v>-56761</v>
      </c>
      <c r="Y1670" s="238">
        <v>-56761</v>
      </c>
      <c r="Z1670" s="238"/>
      <c r="AA1670" s="238"/>
      <c r="AB1670" s="238"/>
      <c r="AC1670" s="231">
        <v>-56761</v>
      </c>
    </row>
    <row r="1671" spans="1:29" ht="15.75" thickBot="1" x14ac:dyDescent="0.3">
      <c r="A1671" s="220" t="str">
        <f t="shared" si="25"/>
        <v>500184</v>
      </c>
      <c r="B1671" s="239" t="s">
        <v>1596</v>
      </c>
      <c r="C1671" s="240">
        <v>500184</v>
      </c>
      <c r="D1671" s="87"/>
      <c r="E1671" s="233">
        <v>-3025000</v>
      </c>
      <c r="F1671" s="233">
        <v>-3025000</v>
      </c>
      <c r="G1671" s="233">
        <v>-1161000</v>
      </c>
      <c r="H1671" s="233">
        <v>-1161000</v>
      </c>
      <c r="I1671" s="233">
        <v>-1161000</v>
      </c>
      <c r="J1671" s="233">
        <v>-2062000</v>
      </c>
      <c r="K1671" s="233">
        <v>-2062000</v>
      </c>
      <c r="L1671" s="233">
        <v>-2062000</v>
      </c>
      <c r="M1671" s="233">
        <v>-2998000</v>
      </c>
      <c r="N1671" s="233">
        <v>-2998000</v>
      </c>
      <c r="O1671" s="233">
        <v>-2998000</v>
      </c>
      <c r="P1671" s="233">
        <v>-608623</v>
      </c>
      <c r="Q1671" s="234">
        <v>-608623</v>
      </c>
      <c r="R1671" s="234">
        <v>-608623</v>
      </c>
      <c r="S1671" s="234">
        <v>-939277</v>
      </c>
      <c r="T1671" s="234">
        <v>-939277</v>
      </c>
      <c r="U1671" s="234">
        <v>-939277</v>
      </c>
      <c r="V1671" s="234">
        <v>-1658260</v>
      </c>
      <c r="W1671" s="234">
        <v>-1658260</v>
      </c>
      <c r="X1671" s="234">
        <v>-1658260</v>
      </c>
      <c r="Y1671" s="234">
        <v>-920647</v>
      </c>
      <c r="Z1671" s="234"/>
      <c r="AA1671" s="234"/>
      <c r="AB1671" s="234"/>
      <c r="AC1671" s="231">
        <v>-920647</v>
      </c>
    </row>
    <row r="1672" spans="1:29" ht="15.75" thickBot="1" x14ac:dyDescent="0.3">
      <c r="A1672" s="220" t="str">
        <f t="shared" si="25"/>
        <v>262630</v>
      </c>
      <c r="B1672" s="239" t="s">
        <v>1325</v>
      </c>
      <c r="C1672" s="240" t="s">
        <v>1326</v>
      </c>
      <c r="D1672" s="87" t="s">
        <v>4</v>
      </c>
      <c r="E1672" s="237">
        <v>-3025000</v>
      </c>
      <c r="F1672" s="237">
        <v>-3025000</v>
      </c>
      <c r="G1672" s="237">
        <v>-1161000</v>
      </c>
      <c r="H1672" s="237">
        <v>-1161000</v>
      </c>
      <c r="I1672" s="237">
        <v>-1161000</v>
      </c>
      <c r="J1672" s="237">
        <v>-2004000</v>
      </c>
      <c r="K1672" s="237">
        <v>-2004000</v>
      </c>
      <c r="L1672" s="237">
        <v>-2004000</v>
      </c>
      <c r="M1672" s="237">
        <v>-2946000</v>
      </c>
      <c r="N1672" s="237">
        <v>-2946000</v>
      </c>
      <c r="O1672" s="237">
        <v>-2946000</v>
      </c>
      <c r="P1672" s="237">
        <v>-608623</v>
      </c>
      <c r="Q1672" s="238">
        <v>-608623</v>
      </c>
      <c r="R1672" s="238">
        <v>-608623</v>
      </c>
      <c r="S1672" s="238">
        <v>-930104</v>
      </c>
      <c r="T1672" s="238">
        <v>-930104</v>
      </c>
      <c r="U1672" s="238">
        <v>-930104</v>
      </c>
      <c r="V1672" s="238">
        <v>-1483088</v>
      </c>
      <c r="W1672" s="238">
        <v>-1483088</v>
      </c>
      <c r="X1672" s="238">
        <v>-1483088</v>
      </c>
      <c r="Y1672" s="238">
        <v>-853933</v>
      </c>
      <c r="Z1672" s="238"/>
      <c r="AA1672" s="238"/>
      <c r="AB1672" s="238"/>
      <c r="AC1672" s="231">
        <v>-853933</v>
      </c>
    </row>
    <row r="1673" spans="1:29" ht="15.75" thickBot="1" x14ac:dyDescent="0.3">
      <c r="A1673" s="220" t="str">
        <f t="shared" si="25"/>
        <v>262633</v>
      </c>
      <c r="B1673" s="239" t="s">
        <v>3780</v>
      </c>
      <c r="C1673" s="240" t="s">
        <v>3781</v>
      </c>
      <c r="D1673" s="87"/>
      <c r="E1673" s="233"/>
      <c r="F1673" s="233"/>
      <c r="G1673" s="233"/>
      <c r="H1673" s="233"/>
      <c r="I1673" s="233"/>
      <c r="J1673" s="233"/>
      <c r="K1673" s="233"/>
      <c r="L1673" s="233"/>
      <c r="M1673" s="233"/>
      <c r="N1673" s="233"/>
      <c r="O1673" s="233"/>
      <c r="P1673" s="233"/>
      <c r="Q1673" s="234"/>
      <c r="R1673" s="234"/>
      <c r="S1673" s="234"/>
      <c r="T1673" s="234"/>
      <c r="U1673" s="234"/>
      <c r="V1673" s="234"/>
      <c r="W1673" s="234"/>
      <c r="X1673" s="234"/>
      <c r="Y1673" s="234"/>
      <c r="Z1673" s="234"/>
      <c r="AA1673" s="234"/>
      <c r="AB1673" s="234"/>
      <c r="AC1673" s="231"/>
    </row>
    <row r="1674" spans="1:29" ht="15.75" thickBot="1" x14ac:dyDescent="0.3">
      <c r="A1674" s="220" t="str">
        <f t="shared" si="25"/>
        <v>262635</v>
      </c>
      <c r="B1674" s="239" t="s">
        <v>1328</v>
      </c>
      <c r="C1674" s="240" t="s">
        <v>1329</v>
      </c>
      <c r="D1674" s="87" t="s">
        <v>4</v>
      </c>
      <c r="E1674" s="237">
        <v>0</v>
      </c>
      <c r="F1674" s="237">
        <v>0</v>
      </c>
      <c r="G1674" s="237">
        <v>0</v>
      </c>
      <c r="H1674" s="237">
        <v>0</v>
      </c>
      <c r="I1674" s="237">
        <v>0</v>
      </c>
      <c r="J1674" s="237">
        <v>-58000</v>
      </c>
      <c r="K1674" s="237">
        <v>-58000</v>
      </c>
      <c r="L1674" s="237">
        <v>-58000</v>
      </c>
      <c r="M1674" s="237">
        <v>-20000</v>
      </c>
      <c r="N1674" s="237">
        <v>-20000</v>
      </c>
      <c r="O1674" s="237">
        <v>-20000</v>
      </c>
      <c r="P1674" s="237">
        <v>0</v>
      </c>
      <c r="Q1674" s="238">
        <v>0</v>
      </c>
      <c r="R1674" s="238">
        <v>0</v>
      </c>
      <c r="S1674" s="238">
        <v>-9173</v>
      </c>
      <c r="T1674" s="238">
        <v>-9173</v>
      </c>
      <c r="U1674" s="238">
        <v>-9173</v>
      </c>
      <c r="V1674" s="238">
        <v>-23458</v>
      </c>
      <c r="W1674" s="238">
        <v>-23458</v>
      </c>
      <c r="X1674" s="238">
        <v>-23458</v>
      </c>
      <c r="Y1674" s="238">
        <v>-27062</v>
      </c>
      <c r="Z1674" s="238"/>
      <c r="AA1674" s="238"/>
      <c r="AB1674" s="238"/>
      <c r="AC1674" s="231">
        <v>-27062</v>
      </c>
    </row>
    <row r="1675" spans="1:29" ht="15.75" thickBot="1" x14ac:dyDescent="0.3">
      <c r="A1675" s="220" t="str">
        <f t="shared" si="25"/>
        <v>262637</v>
      </c>
      <c r="B1675" s="239" t="s">
        <v>1331</v>
      </c>
      <c r="C1675" s="240" t="s">
        <v>3782</v>
      </c>
      <c r="D1675" s="87"/>
      <c r="E1675" s="233"/>
      <c r="F1675" s="233"/>
      <c r="G1675" s="233"/>
      <c r="H1675" s="233"/>
      <c r="I1675" s="233"/>
      <c r="J1675" s="233"/>
      <c r="K1675" s="233"/>
      <c r="L1675" s="233"/>
      <c r="M1675" s="233"/>
      <c r="N1675" s="233"/>
      <c r="O1675" s="233"/>
      <c r="P1675" s="233"/>
      <c r="Q1675" s="234"/>
      <c r="R1675" s="234"/>
      <c r="S1675" s="234">
        <v>0</v>
      </c>
      <c r="T1675" s="241">
        <v>0</v>
      </c>
      <c r="U1675" s="241">
        <v>0</v>
      </c>
      <c r="V1675" s="241">
        <v>-151714</v>
      </c>
      <c r="W1675" s="234">
        <v>-151714</v>
      </c>
      <c r="X1675" s="234">
        <v>-151714</v>
      </c>
      <c r="Y1675" s="234">
        <v>-39652</v>
      </c>
      <c r="Z1675" s="234"/>
      <c r="AA1675" s="234"/>
      <c r="AB1675" s="234"/>
      <c r="AC1675" s="231">
        <v>-39652</v>
      </c>
    </row>
    <row r="1676" spans="1:29" ht="15.75" thickBot="1" x14ac:dyDescent="0.3">
      <c r="A1676" s="220" t="str">
        <f t="shared" si="25"/>
        <v>262638</v>
      </c>
      <c r="B1676" s="239" t="s">
        <v>1331</v>
      </c>
      <c r="C1676" s="240" t="s">
        <v>1332</v>
      </c>
      <c r="D1676" s="87" t="s">
        <v>4</v>
      </c>
      <c r="E1676" s="237">
        <v>0</v>
      </c>
      <c r="F1676" s="237">
        <v>0</v>
      </c>
      <c r="G1676" s="237">
        <v>0</v>
      </c>
      <c r="H1676" s="237">
        <v>0</v>
      </c>
      <c r="I1676" s="237">
        <v>0</v>
      </c>
      <c r="J1676" s="237">
        <v>0</v>
      </c>
      <c r="K1676" s="237">
        <v>0</v>
      </c>
      <c r="L1676" s="237">
        <v>0</v>
      </c>
      <c r="M1676" s="237">
        <v>-32000</v>
      </c>
      <c r="N1676" s="237">
        <v>-32000</v>
      </c>
      <c r="O1676" s="237">
        <v>-32000</v>
      </c>
      <c r="P1676" s="237">
        <v>0</v>
      </c>
      <c r="Q1676" s="238">
        <v>0</v>
      </c>
      <c r="R1676" s="238">
        <v>0</v>
      </c>
      <c r="S1676" s="238"/>
      <c r="T1676" s="238"/>
      <c r="U1676" s="238"/>
      <c r="V1676" s="238"/>
      <c r="W1676" s="238"/>
      <c r="X1676" s="238"/>
      <c r="Y1676" s="238"/>
      <c r="Z1676" s="238"/>
      <c r="AA1676" s="238"/>
      <c r="AB1676" s="238"/>
      <c r="AC1676" s="231"/>
    </row>
    <row r="1677" spans="1:29" ht="15.75" thickBot="1" x14ac:dyDescent="0.3">
      <c r="A1677" s="220" t="str">
        <f t="shared" si="25"/>
        <v>500185</v>
      </c>
      <c r="B1677" s="239" t="s">
        <v>2682</v>
      </c>
      <c r="C1677" s="240">
        <v>500185</v>
      </c>
      <c r="D1677" s="87"/>
      <c r="E1677" s="237">
        <v>-220595924.38999999</v>
      </c>
      <c r="F1677" s="237">
        <v>-220624732.44</v>
      </c>
      <c r="G1677" s="237">
        <v>-220731562.84999999</v>
      </c>
      <c r="H1677" s="237">
        <v>-217672205.86000001</v>
      </c>
      <c r="I1677" s="237">
        <v>-217790061.00999999</v>
      </c>
      <c r="J1677" s="237">
        <v>-217909499.44</v>
      </c>
      <c r="K1677" s="237">
        <v>-214883006.33000001</v>
      </c>
      <c r="L1677" s="237">
        <v>-214888002.38</v>
      </c>
      <c r="M1677" s="237">
        <v>-215007042.19</v>
      </c>
      <c r="N1677" s="237">
        <v>-211953098.15000001</v>
      </c>
      <c r="O1677" s="237">
        <v>-212238530.56999999</v>
      </c>
      <c r="P1677" s="237">
        <v>-228129278</v>
      </c>
      <c r="Q1677" s="238">
        <v>-224878263.03</v>
      </c>
      <c r="R1677" s="238">
        <v>-224570265.31999999</v>
      </c>
      <c r="S1677" s="238">
        <v>-224489713.55000001</v>
      </c>
      <c r="T1677" s="241">
        <v>-219170142.88999999</v>
      </c>
      <c r="U1677" s="241">
        <v>-218684558.83000001</v>
      </c>
      <c r="V1677" s="241">
        <v>-218492912.66</v>
      </c>
      <c r="W1677" s="238">
        <v>-212985863.47</v>
      </c>
      <c r="X1677" s="238">
        <v>-212875435.78</v>
      </c>
      <c r="Y1677" s="238">
        <v>-202937964.22</v>
      </c>
      <c r="Z1677" s="238"/>
      <c r="AA1677" s="238"/>
      <c r="AB1677" s="238"/>
      <c r="AC1677" s="231">
        <v>-202937964.22</v>
      </c>
    </row>
    <row r="1678" spans="1:29" ht="15.75" thickBot="1" x14ac:dyDescent="0.3">
      <c r="A1678" s="220" t="str">
        <f t="shared" si="25"/>
        <v>228300</v>
      </c>
      <c r="B1678" s="239" t="s">
        <v>1334</v>
      </c>
      <c r="C1678" s="240" t="s">
        <v>1335</v>
      </c>
      <c r="D1678" s="87" t="s">
        <v>4</v>
      </c>
      <c r="E1678" s="233">
        <v>-25473521.59</v>
      </c>
      <c r="F1678" s="233">
        <v>-25390685.18</v>
      </c>
      <c r="G1678" s="233">
        <v>-25307848.77</v>
      </c>
      <c r="H1678" s="233">
        <v>-25218147.300000001</v>
      </c>
      <c r="I1678" s="233">
        <v>-25134341.02</v>
      </c>
      <c r="J1678" s="233">
        <v>-25050534.739999998</v>
      </c>
      <c r="K1678" s="233">
        <v>-24966728.460000001</v>
      </c>
      <c r="L1678" s="233">
        <v>-24772755.710000001</v>
      </c>
      <c r="M1678" s="233">
        <v>-24673376.280000001</v>
      </c>
      <c r="N1678" s="233">
        <v>-24573996.850000001</v>
      </c>
      <c r="O1678" s="233">
        <v>-24474617.420000002</v>
      </c>
      <c r="P1678" s="233">
        <v>-26974904</v>
      </c>
      <c r="Q1678" s="234">
        <v>-26855407.390000001</v>
      </c>
      <c r="R1678" s="234">
        <v>-26735910.780000001</v>
      </c>
      <c r="S1678" s="234">
        <v>-26616414.170000002</v>
      </c>
      <c r="T1678" s="238">
        <v>-26685890.489999998</v>
      </c>
      <c r="U1678" s="238">
        <v>-26377420.949999999</v>
      </c>
      <c r="V1678" s="238">
        <v>-26257924.34</v>
      </c>
      <c r="W1678" s="234">
        <v>-26138427.73</v>
      </c>
      <c r="X1678" s="234">
        <v>-26018931.120000001</v>
      </c>
      <c r="Y1678" s="234">
        <v>-25899434.510000002</v>
      </c>
      <c r="Z1678" s="234"/>
      <c r="AA1678" s="234"/>
      <c r="AB1678" s="234"/>
      <c r="AC1678" s="231">
        <v>-25899434.510000002</v>
      </c>
    </row>
    <row r="1679" spans="1:29" ht="15.75" thickBot="1" x14ac:dyDescent="0.3">
      <c r="A1679" s="220" t="str">
        <f t="shared" ref="A1679:A1742" si="26">RIGHT(C1679,6)</f>
        <v>228302</v>
      </c>
      <c r="B1679" s="239" t="s">
        <v>1337</v>
      </c>
      <c r="C1679" s="240" t="s">
        <v>1338</v>
      </c>
      <c r="D1679" s="87" t="s">
        <v>4</v>
      </c>
      <c r="E1679" s="237">
        <v>-7564306.3300000001</v>
      </c>
      <c r="F1679" s="237">
        <v>-7615389.6600000001</v>
      </c>
      <c r="G1679" s="237">
        <v>-7666472.9900000002</v>
      </c>
      <c r="H1679" s="237">
        <v>-7717556.3200000003</v>
      </c>
      <c r="I1679" s="237">
        <v>-7768639.6500000004</v>
      </c>
      <c r="J1679" s="237">
        <v>-7819722.9800000004</v>
      </c>
      <c r="K1679" s="237">
        <v>-7870806.3099999996</v>
      </c>
      <c r="L1679" s="237">
        <v>-7921889.6399999997</v>
      </c>
      <c r="M1679" s="237">
        <v>-7972972.9699999997</v>
      </c>
      <c r="N1679" s="237">
        <v>-8024056.2999999998</v>
      </c>
      <c r="O1679" s="237">
        <v>-8091634.6699999999</v>
      </c>
      <c r="P1679" s="237">
        <v>-9034303</v>
      </c>
      <c r="Q1679" s="238">
        <v>-9060386.3300000001</v>
      </c>
      <c r="R1679" s="238">
        <v>-9086469.6600000001</v>
      </c>
      <c r="S1679" s="238">
        <v>-9112552.9900000002</v>
      </c>
      <c r="T1679" s="234">
        <v>-9138636.3200000003</v>
      </c>
      <c r="U1679" s="234">
        <v>-9164719.6500000004</v>
      </c>
      <c r="V1679" s="234">
        <v>-9190802.9800000004</v>
      </c>
      <c r="W1679" s="238">
        <v>-9216886.3100000005</v>
      </c>
      <c r="X1679" s="238">
        <v>-9242969.6400000006</v>
      </c>
      <c r="Y1679" s="238">
        <v>-9289302.9700000007</v>
      </c>
      <c r="Z1679" s="238"/>
      <c r="AA1679" s="238"/>
      <c r="AB1679" s="238"/>
      <c r="AC1679" s="231">
        <v>-9289302.9700000007</v>
      </c>
    </row>
    <row r="1680" spans="1:29" ht="15.75" thickBot="1" x14ac:dyDescent="0.3">
      <c r="A1680" s="220" t="str">
        <f t="shared" si="26"/>
        <v>228304</v>
      </c>
      <c r="B1680" s="239" t="s">
        <v>1340</v>
      </c>
      <c r="C1680" s="240" t="s">
        <v>1341</v>
      </c>
      <c r="D1680" s="87" t="s">
        <v>4</v>
      </c>
      <c r="E1680" s="233">
        <v>-161089079.33000001</v>
      </c>
      <c r="F1680" s="233">
        <v>-161272162.66</v>
      </c>
      <c r="G1680" s="233">
        <v>-161455245.99000001</v>
      </c>
      <c r="H1680" s="233">
        <v>-158478329.31999999</v>
      </c>
      <c r="I1680" s="233">
        <v>-158661412.65000001</v>
      </c>
      <c r="J1680" s="233">
        <v>-158844495.97999999</v>
      </c>
      <c r="K1680" s="233">
        <v>-155867579.31</v>
      </c>
      <c r="L1680" s="233">
        <v>-156050662.63999999</v>
      </c>
      <c r="M1680" s="233">
        <v>-156233745.97</v>
      </c>
      <c r="N1680" s="233">
        <v>-153256829.30000001</v>
      </c>
      <c r="O1680" s="233">
        <v>-153675934.71000001</v>
      </c>
      <c r="P1680" s="233">
        <v>-164283006</v>
      </c>
      <c r="Q1680" s="234">
        <v>-161085006</v>
      </c>
      <c r="R1680" s="234">
        <v>-161047006</v>
      </c>
      <c r="S1680" s="234">
        <v>-161009006</v>
      </c>
      <c r="T1680" s="238">
        <v>-155661006</v>
      </c>
      <c r="U1680" s="238">
        <v>-155623006</v>
      </c>
      <c r="V1680" s="238">
        <v>-155585006</v>
      </c>
      <c r="W1680" s="234">
        <v>-150237006</v>
      </c>
      <c r="X1680" s="234">
        <v>-150199006</v>
      </c>
      <c r="Y1680" s="234">
        <v>-140463006</v>
      </c>
      <c r="Z1680" s="234"/>
      <c r="AA1680" s="234"/>
      <c r="AB1680" s="234"/>
      <c r="AC1680" s="231">
        <v>-140463006</v>
      </c>
    </row>
    <row r="1681" spans="1:29" ht="15.75" thickBot="1" x14ac:dyDescent="0.3">
      <c r="A1681" s="220" t="str">
        <f t="shared" si="26"/>
        <v>228306</v>
      </c>
      <c r="B1681" s="239" t="s">
        <v>1343</v>
      </c>
      <c r="C1681" s="240" t="s">
        <v>1344</v>
      </c>
      <c r="D1681" s="87" t="s">
        <v>4</v>
      </c>
      <c r="E1681" s="233">
        <v>-26469017.140000001</v>
      </c>
      <c r="F1681" s="233">
        <v>-26346494.940000001</v>
      </c>
      <c r="G1681" s="233">
        <v>-26301995.100000001</v>
      </c>
      <c r="H1681" s="233">
        <v>-26258172.920000002</v>
      </c>
      <c r="I1681" s="233">
        <v>-26225667.690000001</v>
      </c>
      <c r="J1681" s="233">
        <v>-26194745.739999998</v>
      </c>
      <c r="K1681" s="233">
        <v>-26177892.25</v>
      </c>
      <c r="L1681" s="233">
        <v>-26142694.390000001</v>
      </c>
      <c r="M1681" s="233">
        <v>-26126946.969999999</v>
      </c>
      <c r="N1681" s="233">
        <v>-26098215.699999999</v>
      </c>
      <c r="O1681" s="233">
        <v>-25996343.77</v>
      </c>
      <c r="P1681" s="233">
        <v>-27837065</v>
      </c>
      <c r="Q1681" s="234">
        <v>-27877463.309999999</v>
      </c>
      <c r="R1681" s="234">
        <v>-27700878.879999999</v>
      </c>
      <c r="S1681" s="234">
        <v>-27751740.390000001</v>
      </c>
      <c r="T1681" s="234">
        <v>-27684610.079999998</v>
      </c>
      <c r="U1681" s="234">
        <v>-27519412.23</v>
      </c>
      <c r="V1681" s="234">
        <v>-27459179.34</v>
      </c>
      <c r="W1681" s="234">
        <v>-27393543.43</v>
      </c>
      <c r="X1681" s="234">
        <v>-27414529.02</v>
      </c>
      <c r="Y1681" s="234">
        <v>-27286220.739999998</v>
      </c>
      <c r="Z1681" s="234"/>
      <c r="AA1681" s="234"/>
      <c r="AB1681" s="234"/>
      <c r="AC1681" s="231">
        <v>-27286220.739999998</v>
      </c>
    </row>
    <row r="1682" spans="1:29" ht="15.75" thickBot="1" x14ac:dyDescent="0.3">
      <c r="A1682" s="220" t="str">
        <f t="shared" si="26"/>
        <v>500186</v>
      </c>
      <c r="B1682" s="239" t="s">
        <v>2683</v>
      </c>
      <c r="C1682" s="240">
        <v>500186</v>
      </c>
      <c r="D1682" s="87"/>
      <c r="E1682" s="237">
        <v>-118929094.69</v>
      </c>
      <c r="F1682" s="237">
        <v>-119327366.20999999</v>
      </c>
      <c r="G1682" s="237">
        <v>-120465025.62</v>
      </c>
      <c r="H1682" s="237">
        <v>-118813834.53</v>
      </c>
      <c r="I1682" s="237">
        <v>-118859425.68000001</v>
      </c>
      <c r="J1682" s="237">
        <v>-129736486.7</v>
      </c>
      <c r="K1682" s="237">
        <v>-127671126.59999999</v>
      </c>
      <c r="L1682" s="237">
        <v>-127723338.40000001</v>
      </c>
      <c r="M1682" s="237">
        <v>-123258569.43000001</v>
      </c>
      <c r="N1682" s="237">
        <v>-123660579.05</v>
      </c>
      <c r="O1682" s="237">
        <v>-123461254.45</v>
      </c>
      <c r="P1682" s="237">
        <v>-121350328.28</v>
      </c>
      <c r="Q1682" s="238">
        <v>-120627368.79000001</v>
      </c>
      <c r="R1682" s="238">
        <v>-121102934.93000001</v>
      </c>
      <c r="S1682" s="238">
        <v>-118899057.58</v>
      </c>
      <c r="T1682" s="238">
        <v>-117801825.55</v>
      </c>
      <c r="U1682" s="238">
        <v>-117991296.45999999</v>
      </c>
      <c r="V1682" s="238">
        <v>-120569029.59</v>
      </c>
      <c r="W1682" s="238">
        <v>-117238304.26000001</v>
      </c>
      <c r="X1682" s="238">
        <v>-117079248.40000001</v>
      </c>
      <c r="Y1682" s="238">
        <v>-122684268.47</v>
      </c>
      <c r="Z1682" s="238"/>
      <c r="AA1682" s="238"/>
      <c r="AB1682" s="238"/>
      <c r="AC1682" s="231">
        <v>-122684268.47</v>
      </c>
    </row>
    <row r="1683" spans="1:29" ht="15.75" thickBot="1" x14ac:dyDescent="0.3">
      <c r="A1683" s="220" t="str">
        <f t="shared" si="26"/>
        <v>500192</v>
      </c>
      <c r="B1683" s="239" t="s">
        <v>2684</v>
      </c>
      <c r="C1683" s="240">
        <v>500192</v>
      </c>
      <c r="D1683" s="87"/>
      <c r="E1683" s="233">
        <v>0</v>
      </c>
      <c r="F1683" s="233">
        <v>0</v>
      </c>
      <c r="G1683" s="233">
        <v>0</v>
      </c>
      <c r="H1683" s="233">
        <v>0</v>
      </c>
      <c r="I1683" s="233">
        <v>0</v>
      </c>
      <c r="J1683" s="233">
        <v>0</v>
      </c>
      <c r="K1683" s="233">
        <v>0</v>
      </c>
      <c r="L1683" s="233">
        <v>0</v>
      </c>
      <c r="M1683" s="233">
        <v>0</v>
      </c>
      <c r="N1683" s="233">
        <v>0</v>
      </c>
      <c r="O1683" s="233">
        <v>0</v>
      </c>
      <c r="P1683" s="233">
        <v>0</v>
      </c>
      <c r="Q1683" s="234">
        <v>0</v>
      </c>
      <c r="R1683" s="234">
        <v>0</v>
      </c>
      <c r="S1683" s="234">
        <v>0</v>
      </c>
      <c r="T1683" s="234">
        <v>0</v>
      </c>
      <c r="U1683" s="234">
        <v>0</v>
      </c>
      <c r="V1683" s="234">
        <v>0</v>
      </c>
      <c r="W1683" s="234">
        <v>0</v>
      </c>
      <c r="X1683" s="234">
        <v>0</v>
      </c>
      <c r="Y1683" s="234">
        <v>0</v>
      </c>
      <c r="Z1683" s="234"/>
      <c r="AA1683" s="234"/>
      <c r="AB1683" s="234"/>
      <c r="AC1683" s="231">
        <v>0</v>
      </c>
    </row>
    <row r="1684" spans="1:29" ht="15.75" thickBot="1" x14ac:dyDescent="0.3">
      <c r="A1684" s="220" t="str">
        <f t="shared" si="26"/>
        <v>186130</v>
      </c>
      <c r="B1684" s="239" t="s">
        <v>1346</v>
      </c>
      <c r="C1684" s="240" t="s">
        <v>1347</v>
      </c>
      <c r="D1684" s="87" t="s">
        <v>4</v>
      </c>
      <c r="E1684" s="237">
        <v>-3301341.48</v>
      </c>
      <c r="F1684" s="237">
        <v>-3301341.48</v>
      </c>
      <c r="G1684" s="237">
        <v>-3301341.48</v>
      </c>
      <c r="H1684" s="237">
        <v>-3301341.48</v>
      </c>
      <c r="I1684" s="237">
        <v>-3301341.48</v>
      </c>
      <c r="J1684" s="237">
        <v>-3301341.48</v>
      </c>
      <c r="K1684" s="237">
        <v>-3301341.48</v>
      </c>
      <c r="L1684" s="237">
        <v>-3301341.48</v>
      </c>
      <c r="M1684" s="237">
        <v>-3301341.48</v>
      </c>
      <c r="N1684" s="237">
        <v>-3301341.48</v>
      </c>
      <c r="O1684" s="237">
        <v>-3301341.48</v>
      </c>
      <c r="P1684" s="237">
        <v>-3301341.48</v>
      </c>
      <c r="Q1684" s="238">
        <v>-3301341.48</v>
      </c>
      <c r="R1684" s="238">
        <v>-3301341.48</v>
      </c>
      <c r="S1684" s="238">
        <v>-3301341.48</v>
      </c>
      <c r="T1684" s="238">
        <v>-3301341.48</v>
      </c>
      <c r="U1684" s="238">
        <v>-3301341.48</v>
      </c>
      <c r="V1684" s="238">
        <v>-3301341.48</v>
      </c>
      <c r="W1684" s="238">
        <v>-3301341.48</v>
      </c>
      <c r="X1684" s="238">
        <v>-3301341.48</v>
      </c>
      <c r="Y1684" s="238">
        <v>-3301341.48</v>
      </c>
      <c r="Z1684" s="238"/>
      <c r="AA1684" s="238"/>
      <c r="AB1684" s="238"/>
      <c r="AC1684" s="231">
        <v>-3301341.48</v>
      </c>
    </row>
    <row r="1685" spans="1:29" ht="15.75" thickBot="1" x14ac:dyDescent="0.3">
      <c r="A1685" s="220" t="str">
        <f t="shared" si="26"/>
        <v>186133</v>
      </c>
      <c r="B1685" s="239" t="s">
        <v>1349</v>
      </c>
      <c r="C1685" s="240" t="s">
        <v>1350</v>
      </c>
      <c r="D1685" s="87" t="s">
        <v>4</v>
      </c>
      <c r="E1685" s="233">
        <v>-263163.86</v>
      </c>
      <c r="F1685" s="233">
        <v>-263163.86</v>
      </c>
      <c r="G1685" s="233">
        <v>-263163.86</v>
      </c>
      <c r="H1685" s="233">
        <v>-263163.86</v>
      </c>
      <c r="I1685" s="233">
        <v>-263163.86</v>
      </c>
      <c r="J1685" s="233">
        <v>-263163.86</v>
      </c>
      <c r="K1685" s="233">
        <v>-263163.86</v>
      </c>
      <c r="L1685" s="233">
        <v>-263163.86</v>
      </c>
      <c r="M1685" s="233">
        <v>-263163.86</v>
      </c>
      <c r="N1685" s="233">
        <v>-263163.86</v>
      </c>
      <c r="O1685" s="233">
        <v>-263163.86</v>
      </c>
      <c r="P1685" s="233">
        <v>-263163.86</v>
      </c>
      <c r="Q1685" s="234">
        <v>-263163.86</v>
      </c>
      <c r="R1685" s="234">
        <v>-263163.86</v>
      </c>
      <c r="S1685" s="234">
        <v>-263163.86</v>
      </c>
      <c r="T1685" s="234">
        <v>-263163.86</v>
      </c>
      <c r="U1685" s="234">
        <v>-263163.86</v>
      </c>
      <c r="V1685" s="234">
        <v>-263163.86</v>
      </c>
      <c r="W1685" s="234">
        <v>-263163.86</v>
      </c>
      <c r="X1685" s="234">
        <v>-263163.86</v>
      </c>
      <c r="Y1685" s="234">
        <v>-263163.86</v>
      </c>
      <c r="Z1685" s="234"/>
      <c r="AA1685" s="234"/>
      <c r="AB1685" s="234"/>
      <c r="AC1685" s="231">
        <v>-263163.86</v>
      </c>
    </row>
    <row r="1686" spans="1:29" ht="15.75" thickBot="1" x14ac:dyDescent="0.3">
      <c r="A1686" s="220" t="str">
        <f t="shared" si="26"/>
        <v>186134</v>
      </c>
      <c r="B1686" s="239" t="s">
        <v>1352</v>
      </c>
      <c r="C1686" s="240" t="s">
        <v>1353</v>
      </c>
      <c r="D1686" s="87" t="s">
        <v>4</v>
      </c>
      <c r="E1686" s="237">
        <v>-1297179.48</v>
      </c>
      <c r="F1686" s="237">
        <v>-1297179.48</v>
      </c>
      <c r="G1686" s="237">
        <v>-1297179.48</v>
      </c>
      <c r="H1686" s="237">
        <v>-1297179.48</v>
      </c>
      <c r="I1686" s="237">
        <v>-1297179.48</v>
      </c>
      <c r="J1686" s="237">
        <v>-1297179.48</v>
      </c>
      <c r="K1686" s="237">
        <v>-1297179.48</v>
      </c>
      <c r="L1686" s="237">
        <v>-1297179.48</v>
      </c>
      <c r="M1686" s="237">
        <v>-1297179.48</v>
      </c>
      <c r="N1686" s="237">
        <v>-1297179.48</v>
      </c>
      <c r="O1686" s="237">
        <v>-1297179.48</v>
      </c>
      <c r="P1686" s="237">
        <v>-1297179.48</v>
      </c>
      <c r="Q1686" s="238">
        <v>-1297179.48</v>
      </c>
      <c r="R1686" s="238">
        <v>-1297179.48</v>
      </c>
      <c r="S1686" s="238">
        <v>-1297179.48</v>
      </c>
      <c r="T1686" s="238">
        <v>-1297179.48</v>
      </c>
      <c r="U1686" s="238">
        <v>-1297179.48</v>
      </c>
      <c r="V1686" s="238">
        <v>-1297179.48</v>
      </c>
      <c r="W1686" s="238">
        <v>-1297179.48</v>
      </c>
      <c r="X1686" s="238">
        <v>-1297179.48</v>
      </c>
      <c r="Y1686" s="238">
        <v>-1297179.48</v>
      </c>
      <c r="Z1686" s="238"/>
      <c r="AA1686" s="238"/>
      <c r="AB1686" s="238"/>
      <c r="AC1686" s="231">
        <v>-1297179.48</v>
      </c>
    </row>
    <row r="1687" spans="1:29" ht="15.75" thickBot="1" x14ac:dyDescent="0.3">
      <c r="A1687" s="220" t="str">
        <f t="shared" si="26"/>
        <v>186140</v>
      </c>
      <c r="B1687" s="239" t="s">
        <v>1355</v>
      </c>
      <c r="C1687" s="240" t="s">
        <v>1356</v>
      </c>
      <c r="D1687" s="87" t="s">
        <v>4</v>
      </c>
      <c r="E1687" s="233">
        <v>3301341.48</v>
      </c>
      <c r="F1687" s="233">
        <v>3301341.48</v>
      </c>
      <c r="G1687" s="233">
        <v>3301341.48</v>
      </c>
      <c r="H1687" s="233">
        <v>3301341.48</v>
      </c>
      <c r="I1687" s="233">
        <v>3301341.48</v>
      </c>
      <c r="J1687" s="233">
        <v>3301341.48</v>
      </c>
      <c r="K1687" s="233">
        <v>3301341.48</v>
      </c>
      <c r="L1687" s="233">
        <v>3301341.48</v>
      </c>
      <c r="M1687" s="233">
        <v>3301341.48</v>
      </c>
      <c r="N1687" s="233">
        <v>3301341.48</v>
      </c>
      <c r="O1687" s="233">
        <v>3301341.48</v>
      </c>
      <c r="P1687" s="233">
        <v>3301341.48</v>
      </c>
      <c r="Q1687" s="234">
        <v>3301341.48</v>
      </c>
      <c r="R1687" s="234">
        <v>3301341.48</v>
      </c>
      <c r="S1687" s="234">
        <v>3301341.48</v>
      </c>
      <c r="T1687" s="234">
        <v>3301341.48</v>
      </c>
      <c r="U1687" s="234">
        <v>3301341.48</v>
      </c>
      <c r="V1687" s="234">
        <v>3301341.48</v>
      </c>
      <c r="W1687" s="234">
        <v>3301341.48</v>
      </c>
      <c r="X1687" s="234">
        <v>3301341.48</v>
      </c>
      <c r="Y1687" s="234">
        <v>3301341.48</v>
      </c>
      <c r="Z1687" s="234"/>
      <c r="AA1687" s="234"/>
      <c r="AB1687" s="234"/>
      <c r="AC1687" s="231">
        <v>3301341.48</v>
      </c>
    </row>
    <row r="1688" spans="1:29" ht="15.75" thickBot="1" x14ac:dyDescent="0.3">
      <c r="A1688" s="220" t="str">
        <f t="shared" si="26"/>
        <v>186143</v>
      </c>
      <c r="B1688" s="239" t="s">
        <v>1358</v>
      </c>
      <c r="C1688" s="240" t="s">
        <v>1359</v>
      </c>
      <c r="D1688" s="87" t="s">
        <v>4</v>
      </c>
      <c r="E1688" s="237">
        <v>263163.86</v>
      </c>
      <c r="F1688" s="237">
        <v>263163.86</v>
      </c>
      <c r="G1688" s="237">
        <v>263163.86</v>
      </c>
      <c r="H1688" s="237">
        <v>263163.86</v>
      </c>
      <c r="I1688" s="237">
        <v>263163.86</v>
      </c>
      <c r="J1688" s="237">
        <v>263163.86</v>
      </c>
      <c r="K1688" s="237">
        <v>263163.86</v>
      </c>
      <c r="L1688" s="237">
        <v>263163.86</v>
      </c>
      <c r="M1688" s="237">
        <v>263163.86</v>
      </c>
      <c r="N1688" s="237">
        <v>263163.86</v>
      </c>
      <c r="O1688" s="237">
        <v>263163.86</v>
      </c>
      <c r="P1688" s="237">
        <v>263163.86</v>
      </c>
      <c r="Q1688" s="238">
        <v>263163.86</v>
      </c>
      <c r="R1688" s="238">
        <v>263163.86</v>
      </c>
      <c r="S1688" s="238">
        <v>263163.86</v>
      </c>
      <c r="T1688" s="238">
        <v>263163.86</v>
      </c>
      <c r="U1688" s="238">
        <v>263163.86</v>
      </c>
      <c r="V1688" s="238">
        <v>263163.86</v>
      </c>
      <c r="W1688" s="238">
        <v>263163.86</v>
      </c>
      <c r="X1688" s="238">
        <v>263163.86</v>
      </c>
      <c r="Y1688" s="238">
        <v>263163.86</v>
      </c>
      <c r="Z1688" s="238"/>
      <c r="AA1688" s="238"/>
      <c r="AB1688" s="238"/>
      <c r="AC1688" s="231">
        <v>263163.86</v>
      </c>
    </row>
    <row r="1689" spans="1:29" ht="15.75" thickBot="1" x14ac:dyDescent="0.3">
      <c r="A1689" s="220" t="str">
        <f t="shared" si="26"/>
        <v>186144</v>
      </c>
      <c r="B1689" s="239" t="s">
        <v>1361</v>
      </c>
      <c r="C1689" s="240" t="s">
        <v>1362</v>
      </c>
      <c r="D1689" s="87" t="s">
        <v>4</v>
      </c>
      <c r="E1689" s="233">
        <v>1297179.48</v>
      </c>
      <c r="F1689" s="233">
        <v>1297179.48</v>
      </c>
      <c r="G1689" s="233">
        <v>1297179.48</v>
      </c>
      <c r="H1689" s="233">
        <v>1297179.48</v>
      </c>
      <c r="I1689" s="233">
        <v>1297179.48</v>
      </c>
      <c r="J1689" s="233">
        <v>1297179.48</v>
      </c>
      <c r="K1689" s="233">
        <v>1297179.48</v>
      </c>
      <c r="L1689" s="233">
        <v>1297179.48</v>
      </c>
      <c r="M1689" s="233">
        <v>1297179.48</v>
      </c>
      <c r="N1689" s="233">
        <v>1297179.48</v>
      </c>
      <c r="O1689" s="233">
        <v>1297179.48</v>
      </c>
      <c r="P1689" s="233">
        <v>1297179.48</v>
      </c>
      <c r="Q1689" s="234">
        <v>1297179.48</v>
      </c>
      <c r="R1689" s="234">
        <v>1297179.48</v>
      </c>
      <c r="S1689" s="234">
        <v>1297179.48</v>
      </c>
      <c r="T1689" s="234">
        <v>1297179.48</v>
      </c>
      <c r="U1689" s="234">
        <v>1297179.48</v>
      </c>
      <c r="V1689" s="234">
        <v>1297179.48</v>
      </c>
      <c r="W1689" s="234">
        <v>1297179.48</v>
      </c>
      <c r="X1689" s="234">
        <v>1297179.48</v>
      </c>
      <c r="Y1689" s="234">
        <v>1297179.48</v>
      </c>
      <c r="Z1689" s="234"/>
      <c r="AA1689" s="234"/>
      <c r="AB1689" s="234"/>
      <c r="AC1689" s="231">
        <v>1297179.48</v>
      </c>
    </row>
    <row r="1690" spans="1:29" ht="15.75" thickBot="1" x14ac:dyDescent="0.3">
      <c r="A1690" s="220" t="str">
        <f t="shared" si="26"/>
        <v>500193</v>
      </c>
      <c r="B1690" s="239" t="s">
        <v>2685</v>
      </c>
      <c r="C1690" s="240">
        <v>500193</v>
      </c>
      <c r="D1690" s="87"/>
      <c r="E1690" s="237">
        <v>0</v>
      </c>
      <c r="F1690" s="237">
        <v>0</v>
      </c>
      <c r="G1690" s="237">
        <v>0</v>
      </c>
      <c r="H1690" s="237">
        <v>0</v>
      </c>
      <c r="I1690" s="237">
        <v>0</v>
      </c>
      <c r="J1690" s="237">
        <v>0</v>
      </c>
      <c r="K1690" s="237">
        <v>0</v>
      </c>
      <c r="L1690" s="237">
        <v>0</v>
      </c>
      <c r="M1690" s="237">
        <v>0</v>
      </c>
      <c r="N1690" s="237">
        <v>0</v>
      </c>
      <c r="O1690" s="237">
        <v>0</v>
      </c>
      <c r="P1690" s="237">
        <v>0</v>
      </c>
      <c r="Q1690" s="238">
        <v>0</v>
      </c>
      <c r="R1690" s="238">
        <v>0</v>
      </c>
      <c r="S1690" s="238">
        <v>0</v>
      </c>
      <c r="T1690" s="238">
        <v>0</v>
      </c>
      <c r="U1690" s="238">
        <v>0</v>
      </c>
      <c r="V1690" s="238">
        <v>0</v>
      </c>
      <c r="W1690" s="238">
        <v>0</v>
      </c>
      <c r="X1690" s="238">
        <v>0</v>
      </c>
      <c r="Y1690" s="238">
        <v>0</v>
      </c>
      <c r="Z1690" s="238"/>
      <c r="AA1690" s="238"/>
      <c r="AB1690" s="238"/>
      <c r="AC1690" s="231">
        <v>0</v>
      </c>
    </row>
    <row r="1691" spans="1:29" ht="15.75" thickBot="1" x14ac:dyDescent="0.3">
      <c r="A1691" s="220" t="str">
        <f t="shared" si="26"/>
        <v>227037</v>
      </c>
      <c r="B1691" s="239" t="s">
        <v>3783</v>
      </c>
      <c r="C1691" s="240" t="s">
        <v>3784</v>
      </c>
      <c r="D1691" s="87"/>
      <c r="E1691" s="233"/>
      <c r="F1691" s="233"/>
      <c r="G1691" s="233"/>
      <c r="H1691" s="233"/>
      <c r="I1691" s="233"/>
      <c r="J1691" s="233"/>
      <c r="K1691" s="233"/>
      <c r="L1691" s="233"/>
      <c r="M1691" s="233"/>
      <c r="N1691" s="233"/>
      <c r="O1691" s="233"/>
      <c r="P1691" s="233"/>
      <c r="Q1691" s="234"/>
      <c r="R1691" s="234"/>
      <c r="S1691" s="234"/>
      <c r="T1691" s="234"/>
      <c r="U1691" s="234"/>
      <c r="V1691" s="234"/>
      <c r="W1691" s="234"/>
      <c r="X1691" s="234"/>
      <c r="Y1691" s="234"/>
      <c r="Z1691" s="234"/>
      <c r="AA1691" s="234"/>
      <c r="AB1691" s="234"/>
      <c r="AC1691" s="231"/>
    </row>
    <row r="1692" spans="1:29" ht="15.75" thickBot="1" x14ac:dyDescent="0.3">
      <c r="A1692" s="220" t="str">
        <f t="shared" si="26"/>
        <v>227040</v>
      </c>
      <c r="B1692" s="239" t="s">
        <v>3783</v>
      </c>
      <c r="C1692" s="240" t="s">
        <v>3785</v>
      </c>
      <c r="D1692" s="87"/>
      <c r="E1692" s="237"/>
      <c r="F1692" s="237"/>
      <c r="G1692" s="237"/>
      <c r="H1692" s="237"/>
      <c r="I1692" s="237"/>
      <c r="J1692" s="237"/>
      <c r="K1692" s="237"/>
      <c r="L1692" s="237"/>
      <c r="M1692" s="237"/>
      <c r="N1692" s="237"/>
      <c r="O1692" s="237"/>
      <c r="P1692" s="237"/>
      <c r="Q1692" s="238"/>
      <c r="R1692" s="238"/>
      <c r="S1692" s="238"/>
      <c r="T1692" s="238"/>
      <c r="U1692" s="238"/>
      <c r="V1692" s="238"/>
      <c r="W1692" s="238"/>
      <c r="X1692" s="238"/>
      <c r="Y1692" s="238"/>
      <c r="Z1692" s="238"/>
      <c r="AA1692" s="238"/>
      <c r="AB1692" s="238"/>
      <c r="AC1692" s="231"/>
    </row>
    <row r="1693" spans="1:29" ht="15.75" thickBot="1" x14ac:dyDescent="0.3">
      <c r="A1693" s="220" t="str">
        <f t="shared" si="26"/>
        <v>227041</v>
      </c>
      <c r="B1693" s="239" t="s">
        <v>3783</v>
      </c>
      <c r="C1693" s="240" t="s">
        <v>3786</v>
      </c>
      <c r="D1693" s="87"/>
      <c r="E1693" s="233"/>
      <c r="F1693" s="233"/>
      <c r="G1693" s="233"/>
      <c r="H1693" s="233"/>
      <c r="I1693" s="233"/>
      <c r="J1693" s="233"/>
      <c r="K1693" s="233"/>
      <c r="L1693" s="233"/>
      <c r="M1693" s="233"/>
      <c r="N1693" s="233"/>
      <c r="O1693" s="233"/>
      <c r="P1693" s="233"/>
      <c r="Q1693" s="234"/>
      <c r="R1693" s="234"/>
      <c r="S1693" s="234"/>
      <c r="T1693" s="241"/>
      <c r="U1693" s="241"/>
      <c r="V1693" s="241"/>
      <c r="W1693" s="234"/>
      <c r="X1693" s="234"/>
      <c r="Y1693" s="234"/>
      <c r="Z1693" s="234"/>
      <c r="AA1693" s="234"/>
      <c r="AB1693" s="234"/>
      <c r="AC1693" s="231"/>
    </row>
    <row r="1694" spans="1:29" ht="15.75" thickBot="1" x14ac:dyDescent="0.3">
      <c r="A1694" s="220" t="str">
        <f t="shared" si="26"/>
        <v>227042</v>
      </c>
      <c r="B1694" s="239" t="s">
        <v>3783</v>
      </c>
      <c r="C1694" s="240" t="s">
        <v>3787</v>
      </c>
      <c r="D1694" s="87"/>
      <c r="E1694" s="237"/>
      <c r="F1694" s="237"/>
      <c r="G1694" s="237"/>
      <c r="H1694" s="237"/>
      <c r="I1694" s="237"/>
      <c r="J1694" s="237"/>
      <c r="K1694" s="237"/>
      <c r="L1694" s="237"/>
      <c r="M1694" s="237"/>
      <c r="N1694" s="237"/>
      <c r="O1694" s="237"/>
      <c r="P1694" s="237"/>
      <c r="Q1694" s="238"/>
      <c r="R1694" s="238"/>
      <c r="S1694" s="238"/>
      <c r="T1694" s="238"/>
      <c r="U1694" s="238"/>
      <c r="V1694" s="238"/>
      <c r="W1694" s="238"/>
      <c r="X1694" s="238"/>
      <c r="Y1694" s="238"/>
      <c r="Z1694" s="238"/>
      <c r="AA1694" s="238"/>
      <c r="AB1694" s="238"/>
      <c r="AC1694" s="231"/>
    </row>
    <row r="1695" spans="1:29" ht="15.75" thickBot="1" x14ac:dyDescent="0.3">
      <c r="A1695" s="220" t="str">
        <f t="shared" si="26"/>
        <v>227043</v>
      </c>
      <c r="B1695" s="239" t="s">
        <v>3783</v>
      </c>
      <c r="C1695" s="240" t="s">
        <v>3788</v>
      </c>
      <c r="D1695" s="87"/>
      <c r="E1695" s="237"/>
      <c r="F1695" s="237"/>
      <c r="G1695" s="237"/>
      <c r="H1695" s="237"/>
      <c r="I1695" s="237"/>
      <c r="J1695" s="237"/>
      <c r="K1695" s="237"/>
      <c r="L1695" s="237"/>
      <c r="M1695" s="237"/>
      <c r="N1695" s="237"/>
      <c r="O1695" s="237"/>
      <c r="P1695" s="237"/>
      <c r="Q1695" s="238"/>
      <c r="R1695" s="238"/>
      <c r="S1695" s="238"/>
      <c r="T1695" s="241"/>
      <c r="U1695" s="241"/>
      <c r="V1695" s="241"/>
      <c r="W1695" s="238"/>
      <c r="X1695" s="238"/>
      <c r="Y1695" s="238"/>
      <c r="Z1695" s="238"/>
      <c r="AA1695" s="238"/>
      <c r="AB1695" s="238"/>
      <c r="AC1695" s="231"/>
    </row>
    <row r="1696" spans="1:29" ht="15.75" thickBot="1" x14ac:dyDescent="0.3">
      <c r="A1696" s="220" t="str">
        <f t="shared" si="26"/>
        <v>227044</v>
      </c>
      <c r="B1696" s="239" t="s">
        <v>3783</v>
      </c>
      <c r="C1696" s="240" t="s">
        <v>3789</v>
      </c>
      <c r="D1696" s="87"/>
      <c r="E1696" s="233"/>
      <c r="F1696" s="233"/>
      <c r="G1696" s="233"/>
      <c r="H1696" s="233"/>
      <c r="I1696" s="233"/>
      <c r="J1696" s="233"/>
      <c r="K1696" s="233"/>
      <c r="L1696" s="233"/>
      <c r="M1696" s="233"/>
      <c r="N1696" s="233"/>
      <c r="O1696" s="233"/>
      <c r="P1696" s="233"/>
      <c r="Q1696" s="234"/>
      <c r="R1696" s="234"/>
      <c r="S1696" s="234"/>
      <c r="T1696" s="238"/>
      <c r="U1696" s="238"/>
      <c r="V1696" s="238"/>
      <c r="W1696" s="234"/>
      <c r="X1696" s="234"/>
      <c r="Y1696" s="234"/>
      <c r="Z1696" s="234"/>
      <c r="AA1696" s="234"/>
      <c r="AB1696" s="234"/>
      <c r="AC1696" s="231"/>
    </row>
    <row r="1697" spans="1:29" ht="15.75" thickBot="1" x14ac:dyDescent="0.3">
      <c r="A1697" s="220" t="str">
        <f t="shared" si="26"/>
        <v>227045</v>
      </c>
      <c r="B1697" s="239" t="s">
        <v>3783</v>
      </c>
      <c r="C1697" s="240" t="s">
        <v>3790</v>
      </c>
      <c r="D1697" s="87"/>
      <c r="E1697" s="237"/>
      <c r="F1697" s="237"/>
      <c r="G1697" s="237"/>
      <c r="H1697" s="237"/>
      <c r="I1697" s="237"/>
      <c r="J1697" s="237"/>
      <c r="K1697" s="237"/>
      <c r="L1697" s="237"/>
      <c r="M1697" s="237"/>
      <c r="N1697" s="237"/>
      <c r="O1697" s="237"/>
      <c r="P1697" s="237"/>
      <c r="Q1697" s="238"/>
      <c r="R1697" s="238"/>
      <c r="S1697" s="238"/>
      <c r="T1697" s="234"/>
      <c r="U1697" s="234"/>
      <c r="V1697" s="234"/>
      <c r="W1697" s="238"/>
      <c r="X1697" s="238"/>
      <c r="Y1697" s="238"/>
      <c r="Z1697" s="238"/>
      <c r="AA1697" s="238"/>
      <c r="AB1697" s="238"/>
      <c r="AC1697" s="231"/>
    </row>
    <row r="1698" spans="1:29" ht="15.75" thickBot="1" x14ac:dyDescent="0.3">
      <c r="A1698" s="220" t="str">
        <f t="shared" si="26"/>
        <v>227046</v>
      </c>
      <c r="B1698" s="239" t="s">
        <v>3783</v>
      </c>
      <c r="C1698" s="240" t="s">
        <v>3791</v>
      </c>
      <c r="D1698" s="87"/>
      <c r="E1698" s="233"/>
      <c r="F1698" s="233"/>
      <c r="G1698" s="233"/>
      <c r="H1698" s="233"/>
      <c r="I1698" s="233"/>
      <c r="J1698" s="233"/>
      <c r="K1698" s="233"/>
      <c r="L1698" s="233"/>
      <c r="M1698" s="233"/>
      <c r="N1698" s="233"/>
      <c r="O1698" s="233"/>
      <c r="P1698" s="233"/>
      <c r="Q1698" s="234"/>
      <c r="R1698" s="234"/>
      <c r="S1698" s="234"/>
      <c r="T1698" s="238"/>
      <c r="U1698" s="238"/>
      <c r="V1698" s="238"/>
      <c r="W1698" s="234"/>
      <c r="X1698" s="234"/>
      <c r="Y1698" s="234"/>
      <c r="Z1698" s="234"/>
      <c r="AA1698" s="234"/>
      <c r="AB1698" s="234"/>
      <c r="AC1698" s="231"/>
    </row>
    <row r="1699" spans="1:29" ht="15.75" thickBot="1" x14ac:dyDescent="0.3">
      <c r="A1699" s="220" t="str">
        <f t="shared" si="26"/>
        <v>227047</v>
      </c>
      <c r="B1699" s="239" t="s">
        <v>3783</v>
      </c>
      <c r="C1699" s="240" t="s">
        <v>3792</v>
      </c>
      <c r="D1699" s="87"/>
      <c r="E1699" s="233"/>
      <c r="F1699" s="233"/>
      <c r="G1699" s="233"/>
      <c r="H1699" s="233"/>
      <c r="I1699" s="233"/>
      <c r="J1699" s="233"/>
      <c r="K1699" s="233"/>
      <c r="L1699" s="233"/>
      <c r="M1699" s="233"/>
      <c r="N1699" s="233"/>
      <c r="O1699" s="233"/>
      <c r="P1699" s="233"/>
      <c r="Q1699" s="234"/>
      <c r="R1699" s="234"/>
      <c r="S1699" s="234"/>
      <c r="T1699" s="234"/>
      <c r="U1699" s="234"/>
      <c r="V1699" s="234"/>
      <c r="W1699" s="234"/>
      <c r="X1699" s="234"/>
      <c r="Y1699" s="234"/>
      <c r="Z1699" s="234"/>
      <c r="AA1699" s="234"/>
      <c r="AB1699" s="234"/>
      <c r="AC1699" s="231"/>
    </row>
    <row r="1700" spans="1:29" ht="15.75" thickBot="1" x14ac:dyDescent="0.3">
      <c r="A1700" s="220" t="str">
        <f t="shared" si="26"/>
        <v>227048</v>
      </c>
      <c r="B1700" s="239" t="s">
        <v>3783</v>
      </c>
      <c r="C1700" s="240" t="s">
        <v>3793</v>
      </c>
      <c r="D1700" s="87"/>
      <c r="E1700" s="237"/>
      <c r="F1700" s="237"/>
      <c r="G1700" s="237"/>
      <c r="H1700" s="237"/>
      <c r="I1700" s="237"/>
      <c r="J1700" s="237"/>
      <c r="K1700" s="237"/>
      <c r="L1700" s="237"/>
      <c r="M1700" s="237"/>
      <c r="N1700" s="237"/>
      <c r="O1700" s="237"/>
      <c r="P1700" s="237"/>
      <c r="Q1700" s="238"/>
      <c r="R1700" s="238"/>
      <c r="S1700" s="238"/>
      <c r="T1700" s="238"/>
      <c r="U1700" s="238"/>
      <c r="V1700" s="238"/>
      <c r="W1700" s="238"/>
      <c r="X1700" s="238"/>
      <c r="Y1700" s="238"/>
      <c r="Z1700" s="238"/>
      <c r="AA1700" s="238"/>
      <c r="AB1700" s="238"/>
      <c r="AC1700" s="231"/>
    </row>
    <row r="1701" spans="1:29" ht="15.75" thickBot="1" x14ac:dyDescent="0.3">
      <c r="A1701" s="220" t="str">
        <f t="shared" si="26"/>
        <v>227049</v>
      </c>
      <c r="B1701" s="239" t="s">
        <v>3794</v>
      </c>
      <c r="C1701" s="240" t="s">
        <v>3795</v>
      </c>
      <c r="D1701" s="87"/>
      <c r="E1701" s="233"/>
      <c r="F1701" s="233"/>
      <c r="G1701" s="233"/>
      <c r="H1701" s="233"/>
      <c r="I1701" s="233"/>
      <c r="J1701" s="233"/>
      <c r="K1701" s="233"/>
      <c r="L1701" s="233"/>
      <c r="M1701" s="233"/>
      <c r="N1701" s="233"/>
      <c r="O1701" s="233"/>
      <c r="P1701" s="233"/>
      <c r="Q1701" s="234"/>
      <c r="R1701" s="234"/>
      <c r="S1701" s="234"/>
      <c r="T1701" s="234"/>
      <c r="U1701" s="234"/>
      <c r="V1701" s="234"/>
      <c r="W1701" s="234"/>
      <c r="X1701" s="234"/>
      <c r="Y1701" s="234"/>
      <c r="Z1701" s="234"/>
      <c r="AA1701" s="234"/>
      <c r="AB1701" s="234"/>
      <c r="AC1701" s="231"/>
    </row>
    <row r="1702" spans="1:29" ht="15.75" thickBot="1" x14ac:dyDescent="0.3">
      <c r="A1702" s="220" t="str">
        <f t="shared" si="26"/>
        <v>227050</v>
      </c>
      <c r="B1702" s="239" t="s">
        <v>3783</v>
      </c>
      <c r="C1702" s="240" t="s">
        <v>3796</v>
      </c>
      <c r="D1702" s="87"/>
      <c r="E1702" s="237"/>
      <c r="F1702" s="237"/>
      <c r="G1702" s="237"/>
      <c r="H1702" s="237"/>
      <c r="I1702" s="237"/>
      <c r="J1702" s="237"/>
      <c r="K1702" s="237"/>
      <c r="L1702" s="237"/>
      <c r="M1702" s="237"/>
      <c r="N1702" s="237"/>
      <c r="O1702" s="237"/>
      <c r="P1702" s="237"/>
      <c r="Q1702" s="238"/>
      <c r="R1702" s="238"/>
      <c r="S1702" s="238"/>
      <c r="T1702" s="238"/>
      <c r="U1702" s="238"/>
      <c r="V1702" s="238"/>
      <c r="W1702" s="238"/>
      <c r="X1702" s="238"/>
      <c r="Y1702" s="238"/>
      <c r="Z1702" s="238"/>
      <c r="AA1702" s="238"/>
      <c r="AB1702" s="238"/>
      <c r="AC1702" s="231"/>
    </row>
    <row r="1703" spans="1:29" ht="15.75" thickBot="1" x14ac:dyDescent="0.3">
      <c r="A1703" s="220" t="str">
        <f t="shared" si="26"/>
        <v>227051</v>
      </c>
      <c r="B1703" s="239" t="s">
        <v>3783</v>
      </c>
      <c r="C1703" s="240" t="s">
        <v>3797</v>
      </c>
      <c r="D1703" s="87"/>
      <c r="E1703" s="233"/>
      <c r="F1703" s="233"/>
      <c r="G1703" s="233"/>
      <c r="H1703" s="233"/>
      <c r="I1703" s="233"/>
      <c r="J1703" s="233"/>
      <c r="K1703" s="233"/>
      <c r="L1703" s="233"/>
      <c r="M1703" s="233"/>
      <c r="N1703" s="233"/>
      <c r="O1703" s="233"/>
      <c r="P1703" s="233"/>
      <c r="Q1703" s="234"/>
      <c r="R1703" s="234"/>
      <c r="S1703" s="234"/>
      <c r="T1703" s="234"/>
      <c r="U1703" s="234"/>
      <c r="V1703" s="234"/>
      <c r="W1703" s="234"/>
      <c r="X1703" s="234"/>
      <c r="Y1703" s="234"/>
      <c r="Z1703" s="234"/>
      <c r="AA1703" s="234"/>
      <c r="AB1703" s="234"/>
      <c r="AC1703" s="231"/>
    </row>
    <row r="1704" spans="1:29" ht="15.75" thickBot="1" x14ac:dyDescent="0.3">
      <c r="A1704" s="220" t="str">
        <f t="shared" si="26"/>
        <v>227052</v>
      </c>
      <c r="B1704" s="239" t="s">
        <v>3798</v>
      </c>
      <c r="C1704" s="240" t="s">
        <v>3799</v>
      </c>
      <c r="D1704" s="87"/>
      <c r="E1704" s="237"/>
      <c r="F1704" s="237"/>
      <c r="G1704" s="237"/>
      <c r="H1704" s="237"/>
      <c r="I1704" s="237"/>
      <c r="J1704" s="237"/>
      <c r="K1704" s="237"/>
      <c r="L1704" s="237"/>
      <c r="M1704" s="237"/>
      <c r="N1704" s="237"/>
      <c r="O1704" s="237"/>
      <c r="P1704" s="237"/>
      <c r="Q1704" s="238"/>
      <c r="R1704" s="238"/>
      <c r="S1704" s="238"/>
      <c r="T1704" s="238"/>
      <c r="U1704" s="238"/>
      <c r="V1704" s="238"/>
      <c r="W1704" s="238"/>
      <c r="X1704" s="238"/>
      <c r="Y1704" s="238"/>
      <c r="Z1704" s="238"/>
      <c r="AA1704" s="238"/>
      <c r="AB1704" s="238"/>
      <c r="AC1704" s="231"/>
    </row>
    <row r="1705" spans="1:29" ht="15.75" thickBot="1" x14ac:dyDescent="0.3">
      <c r="A1705" s="220" t="str">
        <f t="shared" si="26"/>
        <v>227053</v>
      </c>
      <c r="B1705" s="239" t="s">
        <v>3800</v>
      </c>
      <c r="C1705" s="240" t="s">
        <v>3801</v>
      </c>
      <c r="D1705" s="87"/>
      <c r="E1705" s="233"/>
      <c r="F1705" s="233"/>
      <c r="G1705" s="233"/>
      <c r="H1705" s="233"/>
      <c r="I1705" s="233"/>
      <c r="J1705" s="233"/>
      <c r="K1705" s="233"/>
      <c r="L1705" s="233"/>
      <c r="M1705" s="233"/>
      <c r="N1705" s="233"/>
      <c r="O1705" s="233"/>
      <c r="P1705" s="233"/>
      <c r="Q1705" s="234"/>
      <c r="R1705" s="234"/>
      <c r="S1705" s="234"/>
      <c r="T1705" s="234"/>
      <c r="U1705" s="234"/>
      <c r="V1705" s="234"/>
      <c r="W1705" s="234"/>
      <c r="X1705" s="234"/>
      <c r="Y1705" s="234"/>
      <c r="Z1705" s="234"/>
      <c r="AA1705" s="234"/>
      <c r="AB1705" s="234"/>
      <c r="AC1705" s="231"/>
    </row>
    <row r="1706" spans="1:29" ht="15.75" thickBot="1" x14ac:dyDescent="0.3">
      <c r="A1706" s="220" t="str">
        <f t="shared" si="26"/>
        <v>227054</v>
      </c>
      <c r="B1706" s="239" t="s">
        <v>3802</v>
      </c>
      <c r="C1706" s="240" t="s">
        <v>3803</v>
      </c>
      <c r="D1706" s="87"/>
      <c r="E1706" s="237"/>
      <c r="F1706" s="237"/>
      <c r="G1706" s="237"/>
      <c r="H1706" s="237"/>
      <c r="I1706" s="237"/>
      <c r="J1706" s="237"/>
      <c r="K1706" s="237"/>
      <c r="L1706" s="237"/>
      <c r="M1706" s="237"/>
      <c r="N1706" s="237"/>
      <c r="O1706" s="237"/>
      <c r="P1706" s="237"/>
      <c r="Q1706" s="238"/>
      <c r="R1706" s="238"/>
      <c r="S1706" s="238"/>
      <c r="T1706" s="238"/>
      <c r="U1706" s="238"/>
      <c r="V1706" s="238"/>
      <c r="W1706" s="238"/>
      <c r="X1706" s="238"/>
      <c r="Y1706" s="238"/>
      <c r="Z1706" s="238"/>
      <c r="AA1706" s="238"/>
      <c r="AB1706" s="238"/>
      <c r="AC1706" s="231"/>
    </row>
    <row r="1707" spans="1:29" ht="15.75" thickBot="1" x14ac:dyDescent="0.3">
      <c r="A1707" s="220" t="str">
        <f t="shared" si="26"/>
        <v>227055</v>
      </c>
      <c r="B1707" s="239" t="s">
        <v>3804</v>
      </c>
      <c r="C1707" s="240" t="s">
        <v>3805</v>
      </c>
      <c r="D1707" s="87"/>
      <c r="E1707" s="233"/>
      <c r="F1707" s="233"/>
      <c r="G1707" s="233"/>
      <c r="H1707" s="233"/>
      <c r="I1707" s="233"/>
      <c r="J1707" s="233"/>
      <c r="K1707" s="233"/>
      <c r="L1707" s="233"/>
      <c r="M1707" s="233"/>
      <c r="N1707" s="233"/>
      <c r="O1707" s="233"/>
      <c r="P1707" s="233"/>
      <c r="Q1707" s="234"/>
      <c r="R1707" s="234"/>
      <c r="S1707" s="234"/>
      <c r="T1707" s="234"/>
      <c r="U1707" s="234"/>
      <c r="V1707" s="234"/>
      <c r="W1707" s="234"/>
      <c r="X1707" s="234"/>
      <c r="Y1707" s="234"/>
      <c r="Z1707" s="234"/>
      <c r="AA1707" s="234"/>
      <c r="AB1707" s="234"/>
      <c r="AC1707" s="231"/>
    </row>
    <row r="1708" spans="1:29" ht="15.75" thickBot="1" x14ac:dyDescent="0.3">
      <c r="A1708" s="220" t="str">
        <f t="shared" si="26"/>
        <v>227056</v>
      </c>
      <c r="B1708" s="239" t="s">
        <v>3806</v>
      </c>
      <c r="C1708" s="240" t="s">
        <v>3807</v>
      </c>
      <c r="D1708" s="87"/>
      <c r="E1708" s="237"/>
      <c r="F1708" s="237"/>
      <c r="G1708" s="237"/>
      <c r="H1708" s="237"/>
      <c r="I1708" s="237"/>
      <c r="J1708" s="237"/>
      <c r="K1708" s="237"/>
      <c r="L1708" s="237"/>
      <c r="M1708" s="237"/>
      <c r="N1708" s="237"/>
      <c r="O1708" s="237"/>
      <c r="P1708" s="237"/>
      <c r="Q1708" s="238"/>
      <c r="R1708" s="238"/>
      <c r="S1708" s="238"/>
      <c r="T1708" s="238"/>
      <c r="U1708" s="238"/>
      <c r="V1708" s="238"/>
      <c r="W1708" s="238"/>
      <c r="X1708" s="238"/>
      <c r="Y1708" s="238"/>
      <c r="Z1708" s="238"/>
      <c r="AA1708" s="238"/>
      <c r="AB1708" s="238"/>
      <c r="AC1708" s="231"/>
    </row>
    <row r="1709" spans="1:29" ht="15.75" thickBot="1" x14ac:dyDescent="0.3">
      <c r="A1709" s="220" t="str">
        <f t="shared" si="26"/>
        <v>227057</v>
      </c>
      <c r="B1709" s="239" t="s">
        <v>3808</v>
      </c>
      <c r="C1709" s="240" t="s">
        <v>3809</v>
      </c>
      <c r="D1709" s="87"/>
      <c r="E1709" s="233"/>
      <c r="F1709" s="233"/>
      <c r="G1709" s="233"/>
      <c r="H1709" s="233"/>
      <c r="I1709" s="233"/>
      <c r="J1709" s="233"/>
      <c r="K1709" s="233"/>
      <c r="L1709" s="233"/>
      <c r="M1709" s="233"/>
      <c r="N1709" s="233"/>
      <c r="O1709" s="233"/>
      <c r="P1709" s="233"/>
      <c r="Q1709" s="234"/>
      <c r="R1709" s="234"/>
      <c r="S1709" s="234"/>
      <c r="T1709" s="234"/>
      <c r="U1709" s="234"/>
      <c r="V1709" s="234"/>
      <c r="W1709" s="234"/>
      <c r="X1709" s="234"/>
      <c r="Y1709" s="234"/>
      <c r="Z1709" s="234"/>
      <c r="AA1709" s="234"/>
      <c r="AB1709" s="234"/>
      <c r="AC1709" s="231"/>
    </row>
    <row r="1710" spans="1:29" ht="15.75" thickBot="1" x14ac:dyDescent="0.3">
      <c r="A1710" s="220" t="str">
        <f t="shared" si="26"/>
        <v>227058</v>
      </c>
      <c r="B1710" s="239" t="s">
        <v>3810</v>
      </c>
      <c r="C1710" s="240" t="s">
        <v>3811</v>
      </c>
      <c r="D1710" s="87"/>
      <c r="E1710" s="237"/>
      <c r="F1710" s="237"/>
      <c r="G1710" s="237"/>
      <c r="H1710" s="237"/>
      <c r="I1710" s="237"/>
      <c r="J1710" s="237"/>
      <c r="K1710" s="237"/>
      <c r="L1710" s="237"/>
      <c r="M1710" s="237"/>
      <c r="N1710" s="237"/>
      <c r="O1710" s="237"/>
      <c r="P1710" s="237"/>
      <c r="Q1710" s="238"/>
      <c r="R1710" s="238"/>
      <c r="S1710" s="238"/>
      <c r="T1710" s="238"/>
      <c r="U1710" s="238"/>
      <c r="V1710" s="238"/>
      <c r="W1710" s="238"/>
      <c r="X1710" s="238"/>
      <c r="Y1710" s="238"/>
      <c r="Z1710" s="238"/>
      <c r="AA1710" s="238"/>
      <c r="AB1710" s="238"/>
      <c r="AC1710" s="231"/>
    </row>
    <row r="1711" spans="1:29" ht="15.75" thickBot="1" x14ac:dyDescent="0.3">
      <c r="A1711" s="220" t="str">
        <f t="shared" si="26"/>
        <v>227059</v>
      </c>
      <c r="B1711" s="239" t="s">
        <v>3812</v>
      </c>
      <c r="C1711" s="240" t="s">
        <v>3813</v>
      </c>
      <c r="D1711" s="87"/>
      <c r="E1711" s="233"/>
      <c r="F1711" s="233"/>
      <c r="G1711" s="233"/>
      <c r="H1711" s="233"/>
      <c r="I1711" s="233"/>
      <c r="J1711" s="233"/>
      <c r="K1711" s="233"/>
      <c r="L1711" s="233"/>
      <c r="M1711" s="233"/>
      <c r="N1711" s="233"/>
      <c r="O1711" s="233"/>
      <c r="P1711" s="233"/>
      <c r="Q1711" s="234"/>
      <c r="R1711" s="234"/>
      <c r="S1711" s="234"/>
      <c r="T1711" s="241"/>
      <c r="U1711" s="241"/>
      <c r="V1711" s="241"/>
      <c r="W1711" s="234"/>
      <c r="X1711" s="234"/>
      <c r="Y1711" s="234"/>
      <c r="Z1711" s="234"/>
      <c r="AA1711" s="234"/>
      <c r="AB1711" s="234"/>
      <c r="AC1711" s="231"/>
    </row>
    <row r="1712" spans="1:29" ht="15.75" thickBot="1" x14ac:dyDescent="0.3">
      <c r="A1712" s="220" t="str">
        <f t="shared" si="26"/>
        <v>227060</v>
      </c>
      <c r="B1712" s="239" t="s">
        <v>3814</v>
      </c>
      <c r="C1712" s="240" t="s">
        <v>3815</v>
      </c>
      <c r="D1712" s="87"/>
      <c r="E1712" s="237"/>
      <c r="F1712" s="237"/>
      <c r="G1712" s="237"/>
      <c r="H1712" s="237"/>
      <c r="I1712" s="237"/>
      <c r="J1712" s="237"/>
      <c r="K1712" s="237"/>
      <c r="L1712" s="237"/>
      <c r="M1712" s="237"/>
      <c r="N1712" s="237"/>
      <c r="O1712" s="237"/>
      <c r="P1712" s="237"/>
      <c r="Q1712" s="238"/>
      <c r="R1712" s="238"/>
      <c r="S1712" s="238"/>
      <c r="T1712" s="238"/>
      <c r="U1712" s="238"/>
      <c r="V1712" s="238"/>
      <c r="W1712" s="238"/>
      <c r="X1712" s="238"/>
      <c r="Y1712" s="238"/>
      <c r="Z1712" s="238"/>
      <c r="AA1712" s="238"/>
      <c r="AB1712" s="238"/>
      <c r="AC1712" s="231"/>
    </row>
    <row r="1713" spans="1:29" ht="15.75" thickBot="1" x14ac:dyDescent="0.3">
      <c r="A1713" s="220" t="str">
        <f t="shared" si="26"/>
        <v>227061</v>
      </c>
      <c r="B1713" s="239" t="s">
        <v>3816</v>
      </c>
      <c r="C1713" s="240" t="s">
        <v>3817</v>
      </c>
      <c r="D1713" s="87"/>
      <c r="E1713" s="237"/>
      <c r="F1713" s="237"/>
      <c r="G1713" s="237"/>
      <c r="H1713" s="237"/>
      <c r="I1713" s="237"/>
      <c r="J1713" s="237"/>
      <c r="K1713" s="237"/>
      <c r="L1713" s="237"/>
      <c r="M1713" s="237"/>
      <c r="N1713" s="237"/>
      <c r="O1713" s="237"/>
      <c r="P1713" s="237"/>
      <c r="Q1713" s="238"/>
      <c r="R1713" s="238"/>
      <c r="S1713" s="238"/>
      <c r="T1713" s="241"/>
      <c r="U1713" s="241"/>
      <c r="V1713" s="241"/>
      <c r="W1713" s="238"/>
      <c r="X1713" s="238"/>
      <c r="Y1713" s="238"/>
      <c r="Z1713" s="238"/>
      <c r="AA1713" s="238"/>
      <c r="AB1713" s="238"/>
      <c r="AC1713" s="231"/>
    </row>
    <row r="1714" spans="1:29" ht="15.75" thickBot="1" x14ac:dyDescent="0.3">
      <c r="A1714" s="220" t="str">
        <f t="shared" si="26"/>
        <v>227062</v>
      </c>
      <c r="B1714" s="239" t="s">
        <v>3818</v>
      </c>
      <c r="C1714" s="240" t="s">
        <v>3819</v>
      </c>
      <c r="D1714" s="87"/>
      <c r="E1714" s="233"/>
      <c r="F1714" s="233"/>
      <c r="G1714" s="233"/>
      <c r="H1714" s="233"/>
      <c r="I1714" s="233"/>
      <c r="J1714" s="233"/>
      <c r="K1714" s="233"/>
      <c r="L1714" s="233"/>
      <c r="M1714" s="233"/>
      <c r="N1714" s="233"/>
      <c r="O1714" s="233"/>
      <c r="P1714" s="233"/>
      <c r="Q1714" s="234"/>
      <c r="R1714" s="234"/>
      <c r="S1714" s="234"/>
      <c r="T1714" s="238"/>
      <c r="U1714" s="238"/>
      <c r="V1714" s="238"/>
      <c r="W1714" s="234"/>
      <c r="X1714" s="234"/>
      <c r="Y1714" s="234"/>
      <c r="Z1714" s="234"/>
      <c r="AA1714" s="234"/>
      <c r="AB1714" s="234"/>
      <c r="AC1714" s="231"/>
    </row>
    <row r="1715" spans="1:29" ht="15.75" thickBot="1" x14ac:dyDescent="0.3">
      <c r="A1715" s="220" t="str">
        <f t="shared" si="26"/>
        <v>227063</v>
      </c>
      <c r="B1715" s="239" t="s">
        <v>3820</v>
      </c>
      <c r="C1715" s="240" t="s">
        <v>3821</v>
      </c>
      <c r="D1715" s="87"/>
      <c r="E1715" s="237"/>
      <c r="F1715" s="237"/>
      <c r="G1715" s="237"/>
      <c r="H1715" s="237"/>
      <c r="I1715" s="237"/>
      <c r="J1715" s="237"/>
      <c r="K1715" s="237"/>
      <c r="L1715" s="237"/>
      <c r="M1715" s="237"/>
      <c r="N1715" s="237"/>
      <c r="O1715" s="237"/>
      <c r="P1715" s="237"/>
      <c r="Q1715" s="238"/>
      <c r="R1715" s="238"/>
      <c r="S1715" s="238"/>
      <c r="T1715" s="234"/>
      <c r="U1715" s="234"/>
      <c r="V1715" s="234"/>
      <c r="W1715" s="238"/>
      <c r="X1715" s="238"/>
      <c r="Y1715" s="238"/>
      <c r="Z1715" s="238"/>
      <c r="AA1715" s="238"/>
      <c r="AB1715" s="238"/>
      <c r="AC1715" s="231"/>
    </row>
    <row r="1716" spans="1:29" ht="15.75" thickBot="1" x14ac:dyDescent="0.3">
      <c r="A1716" s="220" t="str">
        <f t="shared" si="26"/>
        <v>227064</v>
      </c>
      <c r="B1716" s="239" t="s">
        <v>3822</v>
      </c>
      <c r="C1716" s="240" t="s">
        <v>3823</v>
      </c>
      <c r="D1716" s="87"/>
      <c r="E1716" s="233"/>
      <c r="F1716" s="233"/>
      <c r="G1716" s="233"/>
      <c r="H1716" s="233"/>
      <c r="I1716" s="233"/>
      <c r="J1716" s="233"/>
      <c r="K1716" s="233"/>
      <c r="L1716" s="233"/>
      <c r="M1716" s="233"/>
      <c r="N1716" s="233"/>
      <c r="O1716" s="233"/>
      <c r="P1716" s="233"/>
      <c r="Q1716" s="234"/>
      <c r="R1716" s="234"/>
      <c r="S1716" s="234"/>
      <c r="T1716" s="238"/>
      <c r="U1716" s="238"/>
      <c r="V1716" s="238"/>
      <c r="W1716" s="234"/>
      <c r="X1716" s="234"/>
      <c r="Y1716" s="234"/>
      <c r="Z1716" s="234"/>
      <c r="AA1716" s="234"/>
      <c r="AB1716" s="234"/>
      <c r="AC1716" s="231"/>
    </row>
    <row r="1717" spans="1:29" ht="15.75" thickBot="1" x14ac:dyDescent="0.3">
      <c r="A1717" s="220" t="str">
        <f t="shared" si="26"/>
        <v>227065</v>
      </c>
      <c r="B1717" s="239" t="s">
        <v>3824</v>
      </c>
      <c r="C1717" s="240" t="s">
        <v>1513</v>
      </c>
      <c r="D1717" s="87"/>
      <c r="E1717" s="233"/>
      <c r="F1717" s="233"/>
      <c r="G1717" s="233"/>
      <c r="H1717" s="233"/>
      <c r="I1717" s="233"/>
      <c r="J1717" s="233"/>
      <c r="K1717" s="233"/>
      <c r="L1717" s="233"/>
      <c r="M1717" s="233"/>
      <c r="N1717" s="233"/>
      <c r="O1717" s="233"/>
      <c r="P1717" s="233"/>
      <c r="Q1717" s="234"/>
      <c r="R1717" s="234"/>
      <c r="S1717" s="234"/>
      <c r="T1717" s="234"/>
      <c r="U1717" s="234"/>
      <c r="V1717" s="234"/>
      <c r="W1717" s="234"/>
      <c r="X1717" s="234"/>
      <c r="Y1717" s="234"/>
      <c r="Z1717" s="234"/>
      <c r="AA1717" s="234"/>
      <c r="AB1717" s="234"/>
      <c r="AC1717" s="231"/>
    </row>
    <row r="1718" spans="1:29" ht="15.75" thickBot="1" x14ac:dyDescent="0.3">
      <c r="A1718" s="220" t="str">
        <f t="shared" si="26"/>
        <v>227066</v>
      </c>
      <c r="B1718" s="239" t="s">
        <v>3825</v>
      </c>
      <c r="C1718" s="240" t="s">
        <v>3826</v>
      </c>
      <c r="D1718" s="87"/>
      <c r="E1718" s="237"/>
      <c r="F1718" s="237"/>
      <c r="G1718" s="237"/>
      <c r="H1718" s="237"/>
      <c r="I1718" s="237"/>
      <c r="J1718" s="237"/>
      <c r="K1718" s="237"/>
      <c r="L1718" s="237"/>
      <c r="M1718" s="237"/>
      <c r="N1718" s="237"/>
      <c r="O1718" s="237"/>
      <c r="P1718" s="237"/>
      <c r="Q1718" s="238"/>
      <c r="R1718" s="238"/>
      <c r="S1718" s="238"/>
      <c r="T1718" s="238"/>
      <c r="U1718" s="238"/>
      <c r="V1718" s="238"/>
      <c r="W1718" s="238"/>
      <c r="X1718" s="238"/>
      <c r="Y1718" s="238"/>
      <c r="Z1718" s="238"/>
      <c r="AA1718" s="238"/>
      <c r="AB1718" s="238"/>
      <c r="AC1718" s="231"/>
    </row>
    <row r="1719" spans="1:29" ht="15.75" thickBot="1" x14ac:dyDescent="0.3">
      <c r="A1719" s="220" t="str">
        <f t="shared" si="26"/>
        <v>227067</v>
      </c>
      <c r="B1719" s="239" t="s">
        <v>3827</v>
      </c>
      <c r="C1719" s="240" t="s">
        <v>3828</v>
      </c>
      <c r="D1719" s="87"/>
      <c r="E1719" s="233"/>
      <c r="F1719" s="233"/>
      <c r="G1719" s="233"/>
      <c r="H1719" s="233"/>
      <c r="I1719" s="233"/>
      <c r="J1719" s="233"/>
      <c r="K1719" s="233"/>
      <c r="L1719" s="233"/>
      <c r="M1719" s="233"/>
      <c r="N1719" s="233"/>
      <c r="O1719" s="233"/>
      <c r="P1719" s="233"/>
      <c r="Q1719" s="234"/>
      <c r="R1719" s="234"/>
      <c r="S1719" s="234"/>
      <c r="T1719" s="234"/>
      <c r="U1719" s="234"/>
      <c r="V1719" s="234"/>
      <c r="W1719" s="234"/>
      <c r="X1719" s="234"/>
      <c r="Y1719" s="234"/>
      <c r="Z1719" s="234"/>
      <c r="AA1719" s="234"/>
      <c r="AB1719" s="234"/>
      <c r="AC1719" s="231"/>
    </row>
    <row r="1720" spans="1:29" ht="15.75" thickBot="1" x14ac:dyDescent="0.3">
      <c r="A1720" s="220" t="str">
        <f t="shared" si="26"/>
        <v>227068</v>
      </c>
      <c r="B1720" s="239" t="s">
        <v>3829</v>
      </c>
      <c r="C1720" s="240" t="s">
        <v>3830</v>
      </c>
      <c r="D1720" s="87"/>
      <c r="E1720" s="237"/>
      <c r="F1720" s="237"/>
      <c r="G1720" s="237"/>
      <c r="H1720" s="237"/>
      <c r="I1720" s="237"/>
      <c r="J1720" s="237"/>
      <c r="K1720" s="237"/>
      <c r="L1720" s="237"/>
      <c r="M1720" s="237"/>
      <c r="N1720" s="237"/>
      <c r="O1720" s="237"/>
      <c r="P1720" s="237"/>
      <c r="Q1720" s="238"/>
      <c r="R1720" s="238"/>
      <c r="S1720" s="238"/>
      <c r="T1720" s="238"/>
      <c r="U1720" s="238"/>
      <c r="V1720" s="238"/>
      <c r="W1720" s="238"/>
      <c r="X1720" s="238"/>
      <c r="Y1720" s="238"/>
      <c r="Z1720" s="238"/>
      <c r="AA1720" s="238"/>
      <c r="AB1720" s="238"/>
      <c r="AC1720" s="231"/>
    </row>
    <row r="1721" spans="1:29" ht="15.75" thickBot="1" x14ac:dyDescent="0.3">
      <c r="A1721" s="220" t="str">
        <f t="shared" si="26"/>
        <v>227069</v>
      </c>
      <c r="B1721" s="239" t="s">
        <v>3831</v>
      </c>
      <c r="C1721" s="240" t="s">
        <v>3832</v>
      </c>
      <c r="D1721" s="87"/>
      <c r="E1721" s="233"/>
      <c r="F1721" s="233"/>
      <c r="G1721" s="233"/>
      <c r="H1721" s="233"/>
      <c r="I1721" s="233"/>
      <c r="J1721" s="233"/>
      <c r="K1721" s="233"/>
      <c r="L1721" s="233"/>
      <c r="M1721" s="233"/>
      <c r="N1721" s="233"/>
      <c r="O1721" s="233"/>
      <c r="P1721" s="233"/>
      <c r="Q1721" s="234"/>
      <c r="R1721" s="234"/>
      <c r="S1721" s="234"/>
      <c r="T1721" s="234"/>
      <c r="U1721" s="234"/>
      <c r="V1721" s="234"/>
      <c r="W1721" s="234"/>
      <c r="X1721" s="234"/>
      <c r="Y1721" s="234"/>
      <c r="Z1721" s="234"/>
      <c r="AA1721" s="234"/>
      <c r="AB1721" s="234"/>
      <c r="AC1721" s="231"/>
    </row>
    <row r="1722" spans="1:29" ht="15.75" thickBot="1" x14ac:dyDescent="0.3">
      <c r="A1722" s="220" t="str">
        <f t="shared" si="26"/>
        <v>227070</v>
      </c>
      <c r="B1722" s="239" t="s">
        <v>3833</v>
      </c>
      <c r="C1722" s="240" t="s">
        <v>3834</v>
      </c>
      <c r="D1722" s="87"/>
      <c r="E1722" s="237"/>
      <c r="F1722" s="237"/>
      <c r="G1722" s="237"/>
      <c r="H1722" s="237"/>
      <c r="I1722" s="237"/>
      <c r="J1722" s="237"/>
      <c r="K1722" s="237"/>
      <c r="L1722" s="237"/>
      <c r="M1722" s="237"/>
      <c r="N1722" s="237"/>
      <c r="O1722" s="237"/>
      <c r="P1722" s="237"/>
      <c r="Q1722" s="238"/>
      <c r="R1722" s="238"/>
      <c r="S1722" s="238"/>
      <c r="T1722" s="238"/>
      <c r="U1722" s="238"/>
      <c r="V1722" s="238"/>
      <c r="W1722" s="238"/>
      <c r="X1722" s="238"/>
      <c r="Y1722" s="238"/>
      <c r="Z1722" s="238"/>
      <c r="AA1722" s="238"/>
      <c r="AB1722" s="238"/>
      <c r="AC1722" s="231"/>
    </row>
    <row r="1723" spans="1:29" ht="15.75" thickBot="1" x14ac:dyDescent="0.3">
      <c r="A1723" s="220" t="str">
        <f t="shared" si="26"/>
        <v>227071</v>
      </c>
      <c r="B1723" s="239" t="s">
        <v>3835</v>
      </c>
      <c r="C1723" s="240" t="s">
        <v>3836</v>
      </c>
      <c r="D1723" s="87"/>
      <c r="E1723" s="233"/>
      <c r="F1723" s="233"/>
      <c r="G1723" s="233"/>
      <c r="H1723" s="233"/>
      <c r="I1723" s="233"/>
      <c r="J1723" s="233"/>
      <c r="K1723" s="233"/>
      <c r="L1723" s="233"/>
      <c r="M1723" s="233"/>
      <c r="N1723" s="233"/>
      <c r="O1723" s="233"/>
      <c r="P1723" s="233"/>
      <c r="Q1723" s="234"/>
      <c r="R1723" s="234"/>
      <c r="S1723" s="234"/>
      <c r="T1723" s="234"/>
      <c r="U1723" s="234"/>
      <c r="V1723" s="234"/>
      <c r="W1723" s="234"/>
      <c r="X1723" s="234"/>
      <c r="Y1723" s="234"/>
      <c r="Z1723" s="234"/>
      <c r="AA1723" s="234"/>
      <c r="AB1723" s="234"/>
      <c r="AC1723" s="231"/>
    </row>
    <row r="1724" spans="1:29" ht="15.75" thickBot="1" x14ac:dyDescent="0.3">
      <c r="A1724" s="220" t="str">
        <f t="shared" si="26"/>
        <v>227072</v>
      </c>
      <c r="B1724" s="239" t="s">
        <v>3837</v>
      </c>
      <c r="C1724" s="240" t="s">
        <v>3838</v>
      </c>
      <c r="D1724" s="87"/>
      <c r="E1724" s="237"/>
      <c r="F1724" s="237"/>
      <c r="G1724" s="237"/>
      <c r="H1724" s="237"/>
      <c r="I1724" s="237"/>
      <c r="J1724" s="237"/>
      <c r="K1724" s="237"/>
      <c r="L1724" s="237"/>
      <c r="M1724" s="237"/>
      <c r="N1724" s="237"/>
      <c r="O1724" s="237"/>
      <c r="P1724" s="237"/>
      <c r="Q1724" s="238"/>
      <c r="R1724" s="238"/>
      <c r="S1724" s="238"/>
      <c r="T1724" s="238"/>
      <c r="U1724" s="238"/>
      <c r="V1724" s="238"/>
      <c r="W1724" s="238"/>
      <c r="X1724" s="238"/>
      <c r="Y1724" s="238"/>
      <c r="Z1724" s="238"/>
      <c r="AA1724" s="238"/>
      <c r="AB1724" s="238"/>
      <c r="AC1724" s="231"/>
    </row>
    <row r="1725" spans="1:29" ht="15.75" thickBot="1" x14ac:dyDescent="0.3">
      <c r="A1725" s="220" t="str">
        <f t="shared" si="26"/>
        <v>227073</v>
      </c>
      <c r="B1725" s="239" t="s">
        <v>3839</v>
      </c>
      <c r="C1725" s="240" t="s">
        <v>3840</v>
      </c>
      <c r="D1725" s="87"/>
      <c r="E1725" s="233"/>
      <c r="F1725" s="233"/>
      <c r="G1725" s="233"/>
      <c r="H1725" s="233"/>
      <c r="I1725" s="233"/>
      <c r="J1725" s="233"/>
      <c r="K1725" s="233"/>
      <c r="L1725" s="233"/>
      <c r="M1725" s="233"/>
      <c r="N1725" s="233"/>
      <c r="O1725" s="233"/>
      <c r="P1725" s="233"/>
      <c r="Q1725" s="234"/>
      <c r="R1725" s="234"/>
      <c r="S1725" s="234"/>
      <c r="T1725" s="234"/>
      <c r="U1725" s="234"/>
      <c r="V1725" s="234"/>
      <c r="W1725" s="234"/>
      <c r="X1725" s="234"/>
      <c r="Y1725" s="234"/>
      <c r="Z1725" s="234"/>
      <c r="AA1725" s="234"/>
      <c r="AB1725" s="234"/>
      <c r="AC1725" s="231"/>
    </row>
    <row r="1726" spans="1:29" ht="15.75" thickBot="1" x14ac:dyDescent="0.3">
      <c r="A1726" s="220" t="str">
        <f t="shared" si="26"/>
        <v>227075</v>
      </c>
      <c r="B1726" s="239" t="s">
        <v>3841</v>
      </c>
      <c r="C1726" s="240" t="s">
        <v>3842</v>
      </c>
      <c r="D1726" s="87"/>
      <c r="E1726" s="237"/>
      <c r="F1726" s="237"/>
      <c r="G1726" s="237"/>
      <c r="H1726" s="237"/>
      <c r="I1726" s="237"/>
      <c r="J1726" s="237"/>
      <c r="K1726" s="237"/>
      <c r="L1726" s="237"/>
      <c r="M1726" s="237"/>
      <c r="N1726" s="237"/>
      <c r="O1726" s="237"/>
      <c r="P1726" s="237"/>
      <c r="Q1726" s="238"/>
      <c r="R1726" s="238"/>
      <c r="S1726" s="238"/>
      <c r="T1726" s="238"/>
      <c r="U1726" s="238"/>
      <c r="V1726" s="238"/>
      <c r="W1726" s="238"/>
      <c r="X1726" s="238"/>
      <c r="Y1726" s="238"/>
      <c r="Z1726" s="238"/>
      <c r="AA1726" s="238"/>
      <c r="AB1726" s="238"/>
      <c r="AC1726" s="231"/>
    </row>
    <row r="1727" spans="1:29" ht="15.75" thickBot="1" x14ac:dyDescent="0.3">
      <c r="A1727" s="220" t="str">
        <f t="shared" si="26"/>
        <v>227077</v>
      </c>
      <c r="B1727" s="239" t="s">
        <v>3843</v>
      </c>
      <c r="C1727" s="240" t="s">
        <v>3844</v>
      </c>
      <c r="D1727" s="87"/>
      <c r="E1727" s="233"/>
      <c r="F1727" s="233"/>
      <c r="G1727" s="233"/>
      <c r="H1727" s="233"/>
      <c r="I1727" s="233"/>
      <c r="J1727" s="233"/>
      <c r="K1727" s="233"/>
      <c r="L1727" s="233"/>
      <c r="M1727" s="233"/>
      <c r="N1727" s="233"/>
      <c r="O1727" s="233"/>
      <c r="P1727" s="233"/>
      <c r="Q1727" s="234"/>
      <c r="R1727" s="234"/>
      <c r="S1727" s="234"/>
      <c r="T1727" s="234"/>
      <c r="U1727" s="234"/>
      <c r="V1727" s="234"/>
      <c r="W1727" s="234"/>
      <c r="X1727" s="234"/>
      <c r="Y1727" s="234"/>
      <c r="Z1727" s="234"/>
      <c r="AA1727" s="234"/>
      <c r="AB1727" s="234"/>
      <c r="AC1727" s="231"/>
    </row>
    <row r="1728" spans="1:29" ht="15.75" thickBot="1" x14ac:dyDescent="0.3">
      <c r="A1728" s="220" t="str">
        <f t="shared" si="26"/>
        <v>227078</v>
      </c>
      <c r="B1728" s="239" t="s">
        <v>3845</v>
      </c>
      <c r="C1728" s="240" t="s">
        <v>3846</v>
      </c>
      <c r="D1728" s="87"/>
      <c r="E1728" s="237"/>
      <c r="F1728" s="237"/>
      <c r="G1728" s="237"/>
      <c r="H1728" s="237"/>
      <c r="I1728" s="237"/>
      <c r="J1728" s="237"/>
      <c r="K1728" s="237"/>
      <c r="L1728" s="237"/>
      <c r="M1728" s="237"/>
      <c r="N1728" s="237"/>
      <c r="O1728" s="237"/>
      <c r="P1728" s="237"/>
      <c r="Q1728" s="238"/>
      <c r="R1728" s="238"/>
      <c r="S1728" s="238"/>
      <c r="T1728" s="238"/>
      <c r="U1728" s="238"/>
      <c r="V1728" s="238"/>
      <c r="W1728" s="238"/>
      <c r="X1728" s="238"/>
      <c r="Y1728" s="238"/>
      <c r="Z1728" s="238"/>
      <c r="AA1728" s="238"/>
      <c r="AB1728" s="238"/>
      <c r="AC1728" s="231"/>
    </row>
    <row r="1729" spans="1:29" ht="15.75" thickBot="1" x14ac:dyDescent="0.3">
      <c r="A1729" s="220" t="str">
        <f t="shared" si="26"/>
        <v>227079</v>
      </c>
      <c r="B1729" s="239" t="s">
        <v>3847</v>
      </c>
      <c r="C1729" s="240" t="s">
        <v>3848</v>
      </c>
      <c r="D1729" s="87"/>
      <c r="E1729" s="233"/>
      <c r="F1729" s="233"/>
      <c r="G1729" s="233"/>
      <c r="H1729" s="233"/>
      <c r="I1729" s="233"/>
      <c r="J1729" s="233"/>
      <c r="K1729" s="233"/>
      <c r="L1729" s="233"/>
      <c r="M1729" s="233"/>
      <c r="N1729" s="233"/>
      <c r="O1729" s="233"/>
      <c r="P1729" s="233"/>
      <c r="Q1729" s="234"/>
      <c r="R1729" s="234"/>
      <c r="S1729" s="234"/>
      <c r="T1729" s="241"/>
      <c r="U1729" s="241"/>
      <c r="V1729" s="241"/>
      <c r="W1729" s="234"/>
      <c r="X1729" s="234"/>
      <c r="Y1729" s="234"/>
      <c r="Z1729" s="234"/>
      <c r="AA1729" s="234"/>
      <c r="AB1729" s="234"/>
      <c r="AC1729" s="231"/>
    </row>
    <row r="1730" spans="1:29" ht="15.75" thickBot="1" x14ac:dyDescent="0.3">
      <c r="A1730" s="220" t="str">
        <f t="shared" si="26"/>
        <v>227080</v>
      </c>
      <c r="B1730" s="239" t="s">
        <v>3849</v>
      </c>
      <c r="C1730" s="240" t="s">
        <v>3850</v>
      </c>
      <c r="D1730" s="87"/>
      <c r="E1730" s="237"/>
      <c r="F1730" s="237"/>
      <c r="G1730" s="237"/>
      <c r="H1730" s="237"/>
      <c r="I1730" s="237"/>
      <c r="J1730" s="237"/>
      <c r="K1730" s="237"/>
      <c r="L1730" s="237"/>
      <c r="M1730" s="237"/>
      <c r="N1730" s="237"/>
      <c r="O1730" s="237"/>
      <c r="P1730" s="237"/>
      <c r="Q1730" s="238"/>
      <c r="R1730" s="238"/>
      <c r="S1730" s="238"/>
      <c r="T1730" s="238"/>
      <c r="U1730" s="238"/>
      <c r="V1730" s="238"/>
      <c r="W1730" s="238"/>
      <c r="X1730" s="238"/>
      <c r="Y1730" s="238"/>
      <c r="Z1730" s="238"/>
      <c r="AA1730" s="238"/>
      <c r="AB1730" s="238"/>
      <c r="AC1730" s="231"/>
    </row>
    <row r="1731" spans="1:29" ht="15.75" thickBot="1" x14ac:dyDescent="0.3">
      <c r="A1731" s="220" t="str">
        <f t="shared" si="26"/>
        <v>227081</v>
      </c>
      <c r="B1731" s="239" t="s">
        <v>3851</v>
      </c>
      <c r="C1731" s="240" t="s">
        <v>3852</v>
      </c>
      <c r="D1731" s="87"/>
      <c r="E1731" s="237"/>
      <c r="F1731" s="237"/>
      <c r="G1731" s="237"/>
      <c r="H1731" s="237"/>
      <c r="I1731" s="237"/>
      <c r="J1731" s="237"/>
      <c r="K1731" s="237"/>
      <c r="L1731" s="237"/>
      <c r="M1731" s="237"/>
      <c r="N1731" s="237"/>
      <c r="O1731" s="237"/>
      <c r="P1731" s="237"/>
      <c r="Q1731" s="238"/>
      <c r="R1731" s="238"/>
      <c r="S1731" s="238"/>
      <c r="T1731" s="241"/>
      <c r="U1731" s="241"/>
      <c r="V1731" s="241"/>
      <c r="W1731" s="238"/>
      <c r="X1731" s="238"/>
      <c r="Y1731" s="238"/>
      <c r="Z1731" s="238"/>
      <c r="AA1731" s="238"/>
      <c r="AB1731" s="238"/>
      <c r="AC1731" s="231"/>
    </row>
    <row r="1732" spans="1:29" ht="15.75" thickBot="1" x14ac:dyDescent="0.3">
      <c r="A1732" s="220" t="str">
        <f t="shared" si="26"/>
        <v>227082</v>
      </c>
      <c r="B1732" s="239" t="s">
        <v>3853</v>
      </c>
      <c r="C1732" s="240" t="s">
        <v>3854</v>
      </c>
      <c r="D1732" s="87"/>
      <c r="E1732" s="233"/>
      <c r="F1732" s="233"/>
      <c r="G1732" s="233"/>
      <c r="H1732" s="233"/>
      <c r="I1732" s="233"/>
      <c r="J1732" s="233"/>
      <c r="K1732" s="233"/>
      <c r="L1732" s="233"/>
      <c r="M1732" s="233"/>
      <c r="N1732" s="233"/>
      <c r="O1732" s="233"/>
      <c r="P1732" s="233"/>
      <c r="Q1732" s="234"/>
      <c r="R1732" s="234"/>
      <c r="S1732" s="234"/>
      <c r="T1732" s="238"/>
      <c r="U1732" s="238"/>
      <c r="V1732" s="238"/>
      <c r="W1732" s="234"/>
      <c r="X1732" s="234"/>
      <c r="Y1732" s="234"/>
      <c r="Z1732" s="234"/>
      <c r="AA1732" s="234"/>
      <c r="AB1732" s="234"/>
      <c r="AC1732" s="231"/>
    </row>
    <row r="1733" spans="1:29" ht="15.75" thickBot="1" x14ac:dyDescent="0.3">
      <c r="A1733" s="220" t="str">
        <f t="shared" si="26"/>
        <v>227083</v>
      </c>
      <c r="B1733" s="239" t="s">
        <v>3855</v>
      </c>
      <c r="C1733" s="240" t="s">
        <v>3856</v>
      </c>
      <c r="D1733" s="87"/>
      <c r="E1733" s="237"/>
      <c r="F1733" s="237"/>
      <c r="G1733" s="237"/>
      <c r="H1733" s="237"/>
      <c r="I1733" s="237"/>
      <c r="J1733" s="237"/>
      <c r="K1733" s="237"/>
      <c r="L1733" s="237"/>
      <c r="M1733" s="237"/>
      <c r="N1733" s="237"/>
      <c r="O1733" s="237"/>
      <c r="P1733" s="237"/>
      <c r="Q1733" s="238"/>
      <c r="R1733" s="238"/>
      <c r="S1733" s="238"/>
      <c r="T1733" s="234"/>
      <c r="U1733" s="234"/>
      <c r="V1733" s="234"/>
      <c r="W1733" s="238"/>
      <c r="X1733" s="238"/>
      <c r="Y1733" s="238"/>
      <c r="Z1733" s="238"/>
      <c r="AA1733" s="238"/>
      <c r="AB1733" s="238"/>
      <c r="AC1733" s="231"/>
    </row>
    <row r="1734" spans="1:29" ht="15.75" thickBot="1" x14ac:dyDescent="0.3">
      <c r="A1734" s="220" t="str">
        <f t="shared" si="26"/>
        <v>227084</v>
      </c>
      <c r="B1734" s="239" t="s">
        <v>3857</v>
      </c>
      <c r="C1734" s="240" t="s">
        <v>3858</v>
      </c>
      <c r="D1734" s="87"/>
      <c r="E1734" s="233"/>
      <c r="F1734" s="233"/>
      <c r="G1734" s="233"/>
      <c r="H1734" s="233"/>
      <c r="I1734" s="233"/>
      <c r="J1734" s="233"/>
      <c r="K1734" s="233"/>
      <c r="L1734" s="233"/>
      <c r="M1734" s="233"/>
      <c r="N1734" s="233"/>
      <c r="O1734" s="233"/>
      <c r="P1734" s="233"/>
      <c r="Q1734" s="234"/>
      <c r="R1734" s="234"/>
      <c r="S1734" s="234"/>
      <c r="T1734" s="238"/>
      <c r="U1734" s="238"/>
      <c r="V1734" s="238"/>
      <c r="W1734" s="234"/>
      <c r="X1734" s="234"/>
      <c r="Y1734" s="234"/>
      <c r="Z1734" s="234"/>
      <c r="AA1734" s="234"/>
      <c r="AB1734" s="234"/>
      <c r="AC1734" s="231"/>
    </row>
    <row r="1735" spans="1:29" ht="15.75" thickBot="1" x14ac:dyDescent="0.3">
      <c r="A1735" s="220" t="str">
        <f t="shared" si="26"/>
        <v>227085</v>
      </c>
      <c r="B1735" s="239" t="s">
        <v>3859</v>
      </c>
      <c r="C1735" s="240" t="s">
        <v>3860</v>
      </c>
      <c r="D1735" s="87"/>
      <c r="E1735" s="233"/>
      <c r="F1735" s="233"/>
      <c r="G1735" s="233"/>
      <c r="H1735" s="233"/>
      <c r="I1735" s="233"/>
      <c r="J1735" s="233"/>
      <c r="K1735" s="233"/>
      <c r="L1735" s="233"/>
      <c r="M1735" s="233"/>
      <c r="N1735" s="233"/>
      <c r="O1735" s="233"/>
      <c r="P1735" s="233"/>
      <c r="Q1735" s="234"/>
      <c r="R1735" s="234"/>
      <c r="S1735" s="234"/>
      <c r="T1735" s="234"/>
      <c r="U1735" s="234"/>
      <c r="V1735" s="234"/>
      <c r="W1735" s="234"/>
      <c r="X1735" s="234"/>
      <c r="Y1735" s="234"/>
      <c r="Z1735" s="234"/>
      <c r="AA1735" s="234"/>
      <c r="AB1735" s="234"/>
      <c r="AC1735" s="231"/>
    </row>
    <row r="1736" spans="1:29" ht="15.75" thickBot="1" x14ac:dyDescent="0.3">
      <c r="A1736" s="220" t="str">
        <f t="shared" si="26"/>
        <v>227086</v>
      </c>
      <c r="B1736" s="239" t="s">
        <v>3861</v>
      </c>
      <c r="C1736" s="240" t="s">
        <v>3862</v>
      </c>
      <c r="D1736" s="87"/>
      <c r="E1736" s="237"/>
      <c r="F1736" s="237"/>
      <c r="G1736" s="237"/>
      <c r="H1736" s="237"/>
      <c r="I1736" s="237"/>
      <c r="J1736" s="237"/>
      <c r="K1736" s="237"/>
      <c r="L1736" s="237"/>
      <c r="M1736" s="237"/>
      <c r="N1736" s="237"/>
      <c r="O1736" s="237"/>
      <c r="P1736" s="237"/>
      <c r="Q1736" s="238"/>
      <c r="R1736" s="238"/>
      <c r="S1736" s="238"/>
      <c r="T1736" s="238"/>
      <c r="U1736" s="238"/>
      <c r="V1736" s="238"/>
      <c r="W1736" s="238"/>
      <c r="X1736" s="238"/>
      <c r="Y1736" s="238"/>
      <c r="Z1736" s="238"/>
      <c r="AA1736" s="238"/>
      <c r="AB1736" s="238"/>
      <c r="AC1736" s="231"/>
    </row>
    <row r="1737" spans="1:29" ht="15.75" thickBot="1" x14ac:dyDescent="0.3">
      <c r="A1737" s="220" t="str">
        <f t="shared" si="26"/>
        <v>227087</v>
      </c>
      <c r="B1737" s="239" t="s">
        <v>3863</v>
      </c>
      <c r="C1737" s="240" t="s">
        <v>3864</v>
      </c>
      <c r="D1737" s="87"/>
      <c r="E1737" s="233"/>
      <c r="F1737" s="233"/>
      <c r="G1737" s="233"/>
      <c r="H1737" s="233"/>
      <c r="I1737" s="233"/>
      <c r="J1737" s="233"/>
      <c r="K1737" s="233"/>
      <c r="L1737" s="233"/>
      <c r="M1737" s="233"/>
      <c r="N1737" s="233"/>
      <c r="O1737" s="233"/>
      <c r="P1737" s="233"/>
      <c r="Q1737" s="234"/>
      <c r="R1737" s="234"/>
      <c r="S1737" s="234"/>
      <c r="T1737" s="234"/>
      <c r="U1737" s="234"/>
      <c r="V1737" s="234"/>
      <c r="W1737" s="234"/>
      <c r="X1737" s="234"/>
      <c r="Y1737" s="234"/>
      <c r="Z1737" s="234"/>
      <c r="AA1737" s="234"/>
      <c r="AB1737" s="234"/>
      <c r="AC1737" s="231"/>
    </row>
    <row r="1738" spans="1:29" ht="15.75" thickBot="1" x14ac:dyDescent="0.3">
      <c r="A1738" s="220" t="str">
        <f t="shared" si="26"/>
        <v>227088</v>
      </c>
      <c r="B1738" s="239" t="s">
        <v>3865</v>
      </c>
      <c r="C1738" s="240" t="s">
        <v>3866</v>
      </c>
      <c r="D1738" s="87"/>
      <c r="E1738" s="237"/>
      <c r="F1738" s="237"/>
      <c r="G1738" s="237"/>
      <c r="H1738" s="237"/>
      <c r="I1738" s="237"/>
      <c r="J1738" s="237"/>
      <c r="K1738" s="237"/>
      <c r="L1738" s="237"/>
      <c r="M1738" s="237"/>
      <c r="N1738" s="237"/>
      <c r="O1738" s="237"/>
      <c r="P1738" s="237"/>
      <c r="Q1738" s="238"/>
      <c r="R1738" s="238"/>
      <c r="S1738" s="238"/>
      <c r="T1738" s="238"/>
      <c r="U1738" s="238"/>
      <c r="V1738" s="238"/>
      <c r="W1738" s="238"/>
      <c r="X1738" s="238"/>
      <c r="Y1738" s="238"/>
      <c r="Z1738" s="238"/>
      <c r="AA1738" s="238"/>
      <c r="AB1738" s="238"/>
      <c r="AC1738" s="231"/>
    </row>
    <row r="1739" spans="1:29" ht="15.75" thickBot="1" x14ac:dyDescent="0.3">
      <c r="A1739" s="220" t="str">
        <f t="shared" si="26"/>
        <v>227089</v>
      </c>
      <c r="B1739" s="239" t="s">
        <v>3867</v>
      </c>
      <c r="C1739" s="240" t="s">
        <v>3868</v>
      </c>
      <c r="D1739" s="87"/>
      <c r="E1739" s="233"/>
      <c r="F1739" s="233"/>
      <c r="G1739" s="233"/>
      <c r="H1739" s="233"/>
      <c r="I1739" s="233"/>
      <c r="J1739" s="233"/>
      <c r="K1739" s="233"/>
      <c r="L1739" s="233"/>
      <c r="M1739" s="233"/>
      <c r="N1739" s="233"/>
      <c r="O1739" s="233"/>
      <c r="P1739" s="233"/>
      <c r="Q1739" s="234"/>
      <c r="R1739" s="234"/>
      <c r="S1739" s="234"/>
      <c r="T1739" s="234"/>
      <c r="U1739" s="234"/>
      <c r="V1739" s="234"/>
      <c r="W1739" s="234"/>
      <c r="X1739" s="234"/>
      <c r="Y1739" s="234"/>
      <c r="Z1739" s="234"/>
      <c r="AA1739" s="234"/>
      <c r="AB1739" s="234"/>
      <c r="AC1739" s="231"/>
    </row>
    <row r="1740" spans="1:29" ht="15.75" thickBot="1" x14ac:dyDescent="0.3">
      <c r="A1740" s="220" t="str">
        <f t="shared" si="26"/>
        <v>227090</v>
      </c>
      <c r="B1740" s="239" t="s">
        <v>3869</v>
      </c>
      <c r="C1740" s="240" t="s">
        <v>3870</v>
      </c>
      <c r="D1740" s="87"/>
      <c r="E1740" s="237"/>
      <c r="F1740" s="237"/>
      <c r="G1740" s="237"/>
      <c r="H1740" s="237"/>
      <c r="I1740" s="237"/>
      <c r="J1740" s="237"/>
      <c r="K1740" s="237"/>
      <c r="L1740" s="237"/>
      <c r="M1740" s="237"/>
      <c r="N1740" s="237"/>
      <c r="O1740" s="237"/>
      <c r="P1740" s="237"/>
      <c r="Q1740" s="238"/>
      <c r="R1740" s="238"/>
      <c r="S1740" s="238"/>
      <c r="T1740" s="238"/>
      <c r="U1740" s="238"/>
      <c r="V1740" s="238"/>
      <c r="W1740" s="238"/>
      <c r="X1740" s="238"/>
      <c r="Y1740" s="238"/>
      <c r="Z1740" s="238"/>
      <c r="AA1740" s="238"/>
      <c r="AB1740" s="238"/>
      <c r="AC1740" s="231"/>
    </row>
    <row r="1741" spans="1:29" ht="15.75" thickBot="1" x14ac:dyDescent="0.3">
      <c r="A1741" s="220" t="str">
        <f t="shared" si="26"/>
        <v>227091</v>
      </c>
      <c r="B1741" s="239" t="s">
        <v>3871</v>
      </c>
      <c r="C1741" s="240" t="s">
        <v>3872</v>
      </c>
      <c r="D1741" s="87"/>
      <c r="E1741" s="233"/>
      <c r="F1741" s="233"/>
      <c r="G1741" s="233"/>
      <c r="H1741" s="233"/>
      <c r="I1741" s="233"/>
      <c r="J1741" s="233"/>
      <c r="K1741" s="233"/>
      <c r="L1741" s="233"/>
      <c r="M1741" s="233"/>
      <c r="N1741" s="233"/>
      <c r="O1741" s="233"/>
      <c r="P1741" s="233"/>
      <c r="Q1741" s="234"/>
      <c r="R1741" s="234"/>
      <c r="S1741" s="234"/>
      <c r="T1741" s="234"/>
      <c r="U1741" s="234"/>
      <c r="V1741" s="234"/>
      <c r="W1741" s="234"/>
      <c r="X1741" s="234"/>
      <c r="Y1741" s="234"/>
      <c r="Z1741" s="234"/>
      <c r="AA1741" s="234"/>
      <c r="AB1741" s="234"/>
      <c r="AC1741" s="231"/>
    </row>
    <row r="1742" spans="1:29" ht="15.75" thickBot="1" x14ac:dyDescent="0.3">
      <c r="A1742" s="220" t="str">
        <f t="shared" si="26"/>
        <v>227092</v>
      </c>
      <c r="B1742" s="239" t="s">
        <v>3873</v>
      </c>
      <c r="C1742" s="240" t="s">
        <v>3874</v>
      </c>
      <c r="D1742" s="87"/>
      <c r="E1742" s="237"/>
      <c r="F1742" s="237"/>
      <c r="G1742" s="237"/>
      <c r="H1742" s="237"/>
      <c r="I1742" s="237"/>
      <c r="J1742" s="237"/>
      <c r="K1742" s="237"/>
      <c r="L1742" s="237"/>
      <c r="M1742" s="237"/>
      <c r="N1742" s="237"/>
      <c r="O1742" s="237"/>
      <c r="P1742" s="237"/>
      <c r="Q1742" s="238"/>
      <c r="R1742" s="238"/>
      <c r="S1742" s="238"/>
      <c r="T1742" s="238"/>
      <c r="U1742" s="238"/>
      <c r="V1742" s="238"/>
      <c r="W1742" s="238"/>
      <c r="X1742" s="238"/>
      <c r="Y1742" s="238"/>
      <c r="Z1742" s="238"/>
      <c r="AA1742" s="238"/>
      <c r="AB1742" s="238"/>
      <c r="AC1742" s="231"/>
    </row>
    <row r="1743" spans="1:29" ht="15.75" thickBot="1" x14ac:dyDescent="0.3">
      <c r="A1743" s="220" t="str">
        <f t="shared" ref="A1743:A1786" si="27">RIGHT(C1743,6)</f>
        <v>227094</v>
      </c>
      <c r="B1743" s="239" t="s">
        <v>3875</v>
      </c>
      <c r="C1743" s="240" t="s">
        <v>3876</v>
      </c>
      <c r="D1743" s="87"/>
      <c r="E1743" s="233"/>
      <c r="F1743" s="233"/>
      <c r="G1743" s="233"/>
      <c r="H1743" s="233"/>
      <c r="I1743" s="233"/>
      <c r="J1743" s="233"/>
      <c r="K1743" s="233"/>
      <c r="L1743" s="233"/>
      <c r="M1743" s="233"/>
      <c r="N1743" s="233"/>
      <c r="O1743" s="233"/>
      <c r="P1743" s="233"/>
      <c r="Q1743" s="234"/>
      <c r="R1743" s="234"/>
      <c r="S1743" s="234"/>
      <c r="T1743" s="234"/>
      <c r="U1743" s="234"/>
      <c r="V1743" s="234"/>
      <c r="W1743" s="234"/>
      <c r="X1743" s="234"/>
      <c r="Y1743" s="234"/>
      <c r="Z1743" s="234"/>
      <c r="AA1743" s="234"/>
      <c r="AB1743" s="234"/>
      <c r="AC1743" s="231"/>
    </row>
    <row r="1744" spans="1:29" ht="15.75" thickBot="1" x14ac:dyDescent="0.3">
      <c r="A1744" s="220" t="str">
        <f t="shared" si="27"/>
        <v>227586</v>
      </c>
      <c r="B1744" s="239" t="s">
        <v>1364</v>
      </c>
      <c r="C1744" s="240" t="s">
        <v>1365</v>
      </c>
      <c r="D1744" s="87" t="s">
        <v>4</v>
      </c>
      <c r="E1744" s="237">
        <v>0</v>
      </c>
      <c r="F1744" s="237">
        <v>0</v>
      </c>
      <c r="G1744" s="237">
        <v>0</v>
      </c>
      <c r="H1744" s="237">
        <v>0</v>
      </c>
      <c r="I1744" s="237">
        <v>0</v>
      </c>
      <c r="J1744" s="237">
        <v>0</v>
      </c>
      <c r="K1744" s="237">
        <v>0</v>
      </c>
      <c r="L1744" s="237">
        <v>0</v>
      </c>
      <c r="M1744" s="237">
        <v>0</v>
      </c>
      <c r="N1744" s="237">
        <v>0</v>
      </c>
      <c r="O1744" s="237">
        <v>0</v>
      </c>
      <c r="P1744" s="237">
        <v>0</v>
      </c>
      <c r="Q1744" s="238">
        <v>0</v>
      </c>
      <c r="R1744" s="238">
        <v>0</v>
      </c>
      <c r="S1744" s="238">
        <v>0</v>
      </c>
      <c r="T1744" s="238">
        <v>0</v>
      </c>
      <c r="U1744" s="238">
        <v>0</v>
      </c>
      <c r="V1744" s="238">
        <v>0</v>
      </c>
      <c r="W1744" s="238">
        <v>0</v>
      </c>
      <c r="X1744" s="238">
        <v>0</v>
      </c>
      <c r="Y1744" s="238">
        <v>0</v>
      </c>
      <c r="Z1744" s="238"/>
      <c r="AA1744" s="238"/>
      <c r="AB1744" s="238"/>
      <c r="AC1744" s="231">
        <v>0</v>
      </c>
    </row>
    <row r="1745" spans="1:29" ht="15.75" thickBot="1" x14ac:dyDescent="0.3">
      <c r="A1745" s="220" t="str">
        <f t="shared" si="27"/>
        <v>500194</v>
      </c>
      <c r="B1745" s="239" t="s">
        <v>2686</v>
      </c>
      <c r="C1745" s="240">
        <v>500194</v>
      </c>
      <c r="D1745" s="87"/>
      <c r="E1745" s="233">
        <v>-118929094.69</v>
      </c>
      <c r="F1745" s="233">
        <v>-119327366.20999999</v>
      </c>
      <c r="G1745" s="233">
        <v>-120465025.62</v>
      </c>
      <c r="H1745" s="233">
        <v>-118813834.53</v>
      </c>
      <c r="I1745" s="233">
        <v>-118859425.68000001</v>
      </c>
      <c r="J1745" s="233">
        <v>-129736486.7</v>
      </c>
      <c r="K1745" s="233">
        <v>-127671126.59999999</v>
      </c>
      <c r="L1745" s="233">
        <v>-127723338.40000001</v>
      </c>
      <c r="M1745" s="233">
        <v>-123258569.43000001</v>
      </c>
      <c r="N1745" s="233">
        <v>-123660579.05</v>
      </c>
      <c r="O1745" s="233">
        <v>-123461254.45</v>
      </c>
      <c r="P1745" s="233">
        <v>-121350328.28</v>
      </c>
      <c r="Q1745" s="234">
        <v>-120627368.79000001</v>
      </c>
      <c r="R1745" s="234">
        <v>-121102934.93000001</v>
      </c>
      <c r="S1745" s="234">
        <v>-118899057.58</v>
      </c>
      <c r="T1745" s="234">
        <v>-117801825.55</v>
      </c>
      <c r="U1745" s="234">
        <v>-117991296.45999999</v>
      </c>
      <c r="V1745" s="234">
        <v>-120569029.59</v>
      </c>
      <c r="W1745" s="234">
        <v>-117238304.26000001</v>
      </c>
      <c r="X1745" s="234">
        <v>-117079248.40000001</v>
      </c>
      <c r="Y1745" s="234">
        <v>-122684268.47</v>
      </c>
      <c r="Z1745" s="234"/>
      <c r="AA1745" s="234"/>
      <c r="AB1745" s="234"/>
      <c r="AC1745" s="231">
        <v>-122684268.47</v>
      </c>
    </row>
    <row r="1746" spans="1:29" ht="15.75" thickBot="1" x14ac:dyDescent="0.3">
      <c r="A1746" s="220" t="str">
        <f t="shared" si="27"/>
        <v>228200</v>
      </c>
      <c r="B1746" s="239" t="s">
        <v>1367</v>
      </c>
      <c r="C1746" s="240" t="s">
        <v>1368</v>
      </c>
      <c r="D1746" s="87" t="s">
        <v>4</v>
      </c>
      <c r="E1746" s="237">
        <v>0</v>
      </c>
      <c r="F1746" s="237">
        <v>0</v>
      </c>
      <c r="G1746" s="237">
        <v>-2028755</v>
      </c>
      <c r="H1746" s="237">
        <v>0</v>
      </c>
      <c r="I1746" s="237">
        <v>0</v>
      </c>
      <c r="J1746" s="237">
        <v>-1989248</v>
      </c>
      <c r="K1746" s="237">
        <v>0</v>
      </c>
      <c r="L1746" s="237">
        <v>0</v>
      </c>
      <c r="M1746" s="237">
        <v>-1882618</v>
      </c>
      <c r="N1746" s="237">
        <v>-1882618</v>
      </c>
      <c r="O1746" s="237">
        <v>-1882618</v>
      </c>
      <c r="P1746" s="237">
        <v>-1785442</v>
      </c>
      <c r="Q1746" s="238">
        <v>0</v>
      </c>
      <c r="R1746" s="238">
        <v>0</v>
      </c>
      <c r="S1746" s="238">
        <v>-1717580</v>
      </c>
      <c r="T1746" s="238">
        <v>0</v>
      </c>
      <c r="U1746" s="238">
        <v>0</v>
      </c>
      <c r="V1746" s="238">
        <v>-1658270</v>
      </c>
      <c r="W1746" s="238">
        <v>0</v>
      </c>
      <c r="X1746" s="238">
        <v>0</v>
      </c>
      <c r="Y1746" s="238">
        <v>-1551145</v>
      </c>
      <c r="Z1746" s="238"/>
      <c r="AA1746" s="238"/>
      <c r="AB1746" s="238"/>
      <c r="AC1746" s="231">
        <v>-1551145</v>
      </c>
    </row>
    <row r="1747" spans="1:29" ht="15.75" thickBot="1" x14ac:dyDescent="0.3">
      <c r="A1747" s="220" t="str">
        <f t="shared" si="27"/>
        <v>228400</v>
      </c>
      <c r="B1747" s="239" t="s">
        <v>1370</v>
      </c>
      <c r="C1747" s="240" t="s">
        <v>1371</v>
      </c>
      <c r="D1747" s="87" t="s">
        <v>4</v>
      </c>
      <c r="E1747" s="233">
        <v>-7249315.8700000001</v>
      </c>
      <c r="F1747" s="233">
        <v>-7325086.2199999997</v>
      </c>
      <c r="G1747" s="233">
        <v>-7621191.9500000002</v>
      </c>
      <c r="H1747" s="233">
        <v>-7619009.0800000001</v>
      </c>
      <c r="I1747" s="233">
        <v>-7695204.1299999999</v>
      </c>
      <c r="J1747" s="233">
        <v>-7777347.79</v>
      </c>
      <c r="K1747" s="233">
        <v>-7846524.6399999997</v>
      </c>
      <c r="L1747" s="233">
        <v>-7938888.1799999997</v>
      </c>
      <c r="M1747" s="233">
        <v>-8018337.25</v>
      </c>
      <c r="N1747" s="233">
        <v>-8092314.2000000002</v>
      </c>
      <c r="O1747" s="233">
        <v>-8169514.29</v>
      </c>
      <c r="P1747" s="233">
        <v>-8244506.6100000003</v>
      </c>
      <c r="Q1747" s="234">
        <v>-7483818.2800000003</v>
      </c>
      <c r="R1747" s="234">
        <v>-7563313.8300000001</v>
      </c>
      <c r="S1747" s="234">
        <v>-7719128.4199999999</v>
      </c>
      <c r="T1747" s="241">
        <v>-7704288.2599999998</v>
      </c>
      <c r="U1747" s="241">
        <v>-7769152.54</v>
      </c>
      <c r="V1747" s="241">
        <v>-7835976.7999999998</v>
      </c>
      <c r="W1747" s="234">
        <v>-7901033.6100000003</v>
      </c>
      <c r="X1747" s="234">
        <v>-7969604.9699999997</v>
      </c>
      <c r="Y1747" s="234">
        <v>-8039352.5599999996</v>
      </c>
      <c r="Z1747" s="234"/>
      <c r="AA1747" s="234"/>
      <c r="AB1747" s="234"/>
      <c r="AC1747" s="231">
        <v>-8039352.5599999996</v>
      </c>
    </row>
    <row r="1748" spans="1:29" ht="15.75" thickBot="1" x14ac:dyDescent="0.3">
      <c r="A1748" s="220" t="str">
        <f t="shared" si="27"/>
        <v>228401</v>
      </c>
      <c r="B1748" s="239" t="s">
        <v>3877</v>
      </c>
      <c r="C1748" s="240" t="s">
        <v>3878</v>
      </c>
      <c r="D1748" s="87"/>
      <c r="E1748" s="237"/>
      <c r="F1748" s="237"/>
      <c r="G1748" s="237"/>
      <c r="H1748" s="237"/>
      <c r="I1748" s="237"/>
      <c r="J1748" s="237"/>
      <c r="K1748" s="237"/>
      <c r="L1748" s="237"/>
      <c r="M1748" s="237"/>
      <c r="N1748" s="237"/>
      <c r="O1748" s="237"/>
      <c r="P1748" s="237"/>
      <c r="Q1748" s="238">
        <v>0</v>
      </c>
      <c r="R1748" s="238">
        <v>0</v>
      </c>
      <c r="S1748" s="238">
        <v>0</v>
      </c>
      <c r="T1748" s="238">
        <v>0</v>
      </c>
      <c r="U1748" s="238">
        <v>0</v>
      </c>
      <c r="V1748" s="238">
        <v>0</v>
      </c>
      <c r="W1748" s="238">
        <v>0</v>
      </c>
      <c r="X1748" s="238">
        <v>0</v>
      </c>
      <c r="Y1748" s="238">
        <v>0</v>
      </c>
      <c r="Z1748" s="238"/>
      <c r="AA1748" s="238"/>
      <c r="AB1748" s="238"/>
      <c r="AC1748" s="231">
        <v>0</v>
      </c>
    </row>
    <row r="1749" spans="1:29" ht="15.75" thickBot="1" x14ac:dyDescent="0.3">
      <c r="A1749" s="220" t="str">
        <f t="shared" si="27"/>
        <v>228402</v>
      </c>
      <c r="B1749" s="239" t="s">
        <v>1373</v>
      </c>
      <c r="C1749" s="240" t="s">
        <v>1374</v>
      </c>
      <c r="D1749" s="87" t="s">
        <v>4</v>
      </c>
      <c r="E1749" s="237">
        <v>-5251834.79</v>
      </c>
      <c r="F1749" s="237">
        <v>-5271791.79</v>
      </c>
      <c r="G1749" s="237">
        <v>-5252875.47</v>
      </c>
      <c r="H1749" s="237">
        <v>-5460617.5199999996</v>
      </c>
      <c r="I1749" s="237">
        <v>-5441195.5800000001</v>
      </c>
      <c r="J1749" s="237">
        <v>-5460829.5800000001</v>
      </c>
      <c r="K1749" s="237">
        <v>-5582145.5499999998</v>
      </c>
      <c r="L1749" s="237">
        <v>-5559126.4400000004</v>
      </c>
      <c r="M1749" s="237">
        <v>-5577842.4400000004</v>
      </c>
      <c r="N1749" s="237">
        <v>-5696944.29</v>
      </c>
      <c r="O1749" s="237">
        <v>-5671840.5999999996</v>
      </c>
      <c r="P1749" s="237">
        <v>-5688430.5999999996</v>
      </c>
      <c r="Q1749" s="238">
        <v>-5582266.21</v>
      </c>
      <c r="R1749" s="238">
        <v>-5598175.21</v>
      </c>
      <c r="S1749" s="238">
        <v>-5569243.6699999999</v>
      </c>
      <c r="T1749" s="241">
        <v>-5749446.54</v>
      </c>
      <c r="U1749" s="241">
        <v>-5720563.8899999997</v>
      </c>
      <c r="V1749" s="241">
        <v>-5736390.8899999997</v>
      </c>
      <c r="W1749" s="238">
        <v>-5843099.71</v>
      </c>
      <c r="X1749" s="238">
        <v>-5809796.1799999997</v>
      </c>
      <c r="Y1749" s="238">
        <v>-5824950.1799999997</v>
      </c>
      <c r="Z1749" s="238"/>
      <c r="AA1749" s="238"/>
      <c r="AB1749" s="238"/>
      <c r="AC1749" s="231">
        <v>-5824950.1799999997</v>
      </c>
    </row>
    <row r="1750" spans="1:29" ht="15.75" thickBot="1" x14ac:dyDescent="0.3">
      <c r="A1750" s="220" t="str">
        <f t="shared" si="27"/>
        <v>253000</v>
      </c>
      <c r="B1750" s="239" t="s">
        <v>1376</v>
      </c>
      <c r="C1750" s="240" t="s">
        <v>1377</v>
      </c>
      <c r="D1750" s="87" t="s">
        <v>4</v>
      </c>
      <c r="E1750" s="233">
        <v>33111094</v>
      </c>
      <c r="F1750" s="233">
        <v>33111094</v>
      </c>
      <c r="G1750" s="233">
        <v>30142840</v>
      </c>
      <c r="H1750" s="233">
        <v>30142840</v>
      </c>
      <c r="I1750" s="233">
        <v>30142840</v>
      </c>
      <c r="J1750" s="233">
        <v>17577362</v>
      </c>
      <c r="K1750" s="233">
        <v>17577362</v>
      </c>
      <c r="L1750" s="233">
        <v>17577362</v>
      </c>
      <c r="M1750" s="233">
        <v>22403178</v>
      </c>
      <c r="N1750" s="233">
        <v>22403178</v>
      </c>
      <c r="O1750" s="233">
        <v>22403178</v>
      </c>
      <c r="P1750" s="233">
        <v>35015064</v>
      </c>
      <c r="Q1750" s="234">
        <v>39225064</v>
      </c>
      <c r="R1750" s="234">
        <v>39225064</v>
      </c>
      <c r="S1750" s="234">
        <v>37909272.909999996</v>
      </c>
      <c r="T1750" s="238">
        <v>37909272.909999996</v>
      </c>
      <c r="U1750" s="238">
        <v>37909272.909999996</v>
      </c>
      <c r="V1750" s="238">
        <v>34066835.460000001</v>
      </c>
      <c r="W1750" s="234">
        <v>34066835.460000001</v>
      </c>
      <c r="X1750" s="234">
        <v>34066835.460000001</v>
      </c>
      <c r="Y1750" s="234">
        <v>30483709</v>
      </c>
      <c r="Z1750" s="234"/>
      <c r="AA1750" s="234"/>
      <c r="AB1750" s="234"/>
      <c r="AC1750" s="231">
        <v>30483709</v>
      </c>
    </row>
    <row r="1751" spans="1:29" ht="15.75" thickBot="1" x14ac:dyDescent="0.3">
      <c r="A1751" s="220" t="str">
        <f t="shared" si="27"/>
        <v>253039</v>
      </c>
      <c r="B1751" s="239" t="s">
        <v>3879</v>
      </c>
      <c r="C1751" s="240" t="s">
        <v>3880</v>
      </c>
      <c r="D1751" s="87"/>
      <c r="E1751" s="237"/>
      <c r="F1751" s="237"/>
      <c r="G1751" s="237"/>
      <c r="H1751" s="237"/>
      <c r="I1751" s="237"/>
      <c r="J1751" s="237"/>
      <c r="K1751" s="237"/>
      <c r="L1751" s="237"/>
      <c r="M1751" s="237"/>
      <c r="N1751" s="237"/>
      <c r="O1751" s="237"/>
      <c r="P1751" s="237"/>
      <c r="Q1751" s="238"/>
      <c r="R1751" s="238"/>
      <c r="S1751" s="238">
        <v>0</v>
      </c>
      <c r="T1751" s="234">
        <v>0</v>
      </c>
      <c r="U1751" s="234">
        <v>0</v>
      </c>
      <c r="V1751" s="234">
        <v>-1679192.44</v>
      </c>
      <c r="W1751" s="238">
        <v>0</v>
      </c>
      <c r="X1751" s="238">
        <v>0</v>
      </c>
      <c r="Y1751" s="238">
        <v>-3361755.03</v>
      </c>
      <c r="Z1751" s="238"/>
      <c r="AA1751" s="238"/>
      <c r="AB1751" s="238"/>
      <c r="AC1751" s="231">
        <v>-3361755.03</v>
      </c>
    </row>
    <row r="1752" spans="1:29" ht="15.75" thickBot="1" x14ac:dyDescent="0.3">
      <c r="A1752" s="220" t="str">
        <f t="shared" si="27"/>
        <v>253201</v>
      </c>
      <c r="B1752" s="239" t="s">
        <v>1379</v>
      </c>
      <c r="C1752" s="240" t="s">
        <v>1380</v>
      </c>
      <c r="D1752" s="87" t="s">
        <v>4</v>
      </c>
      <c r="E1752" s="233">
        <v>-6813057</v>
      </c>
      <c r="F1752" s="233">
        <v>-6813057</v>
      </c>
      <c r="G1752" s="233">
        <v>-6728746</v>
      </c>
      <c r="H1752" s="233">
        <v>-6728746</v>
      </c>
      <c r="I1752" s="233">
        <v>-6728746</v>
      </c>
      <c r="J1752" s="233">
        <v>-6643676</v>
      </c>
      <c r="K1752" s="233">
        <v>-6643676</v>
      </c>
      <c r="L1752" s="233">
        <v>-6643676</v>
      </c>
      <c r="M1752" s="233">
        <v>-6557840</v>
      </c>
      <c r="N1752" s="233">
        <v>-6557840</v>
      </c>
      <c r="O1752" s="233">
        <v>-6557840</v>
      </c>
      <c r="P1752" s="233">
        <v>-6471232</v>
      </c>
      <c r="Q1752" s="234">
        <v>-6471232</v>
      </c>
      <c r="R1752" s="234">
        <v>-6471232</v>
      </c>
      <c r="S1752" s="234">
        <v>-6383844</v>
      </c>
      <c r="T1752" s="238">
        <v>-6383844</v>
      </c>
      <c r="U1752" s="238">
        <v>-6383844</v>
      </c>
      <c r="V1752" s="238">
        <v>-6295670</v>
      </c>
      <c r="W1752" s="234">
        <v>-6295670</v>
      </c>
      <c r="X1752" s="234">
        <v>-6295670</v>
      </c>
      <c r="Y1752" s="234">
        <v>-6206702</v>
      </c>
      <c r="Z1752" s="234"/>
      <c r="AA1752" s="234"/>
      <c r="AB1752" s="234"/>
      <c r="AC1752" s="231">
        <v>-6206702</v>
      </c>
    </row>
    <row r="1753" spans="1:29" ht="15.75" thickBot="1" x14ac:dyDescent="0.3">
      <c r="A1753" s="220" t="str">
        <f t="shared" si="27"/>
        <v>253205</v>
      </c>
      <c r="B1753" s="239" t="s">
        <v>1382</v>
      </c>
      <c r="C1753" s="240" t="s">
        <v>1383</v>
      </c>
      <c r="D1753" s="87" t="s">
        <v>4</v>
      </c>
      <c r="E1753" s="233">
        <v>341827</v>
      </c>
      <c r="F1753" s="233">
        <v>341827</v>
      </c>
      <c r="G1753" s="233">
        <v>344903</v>
      </c>
      <c r="H1753" s="233">
        <v>344903</v>
      </c>
      <c r="I1753" s="233">
        <v>344903</v>
      </c>
      <c r="J1753" s="233">
        <v>348007</v>
      </c>
      <c r="K1753" s="233">
        <v>348007</v>
      </c>
      <c r="L1753" s="233">
        <v>348007</v>
      </c>
      <c r="M1753" s="233">
        <v>351139</v>
      </c>
      <c r="N1753" s="233">
        <v>351139</v>
      </c>
      <c r="O1753" s="233">
        <v>351139</v>
      </c>
      <c r="P1753" s="233">
        <v>354299</v>
      </c>
      <c r="Q1753" s="234">
        <v>354299</v>
      </c>
      <c r="R1753" s="234">
        <v>354299</v>
      </c>
      <c r="S1753" s="234">
        <v>357488</v>
      </c>
      <c r="T1753" s="234">
        <v>357488</v>
      </c>
      <c r="U1753" s="234">
        <v>357488</v>
      </c>
      <c r="V1753" s="234">
        <v>360705</v>
      </c>
      <c r="W1753" s="234">
        <v>360705</v>
      </c>
      <c r="X1753" s="234">
        <v>360705</v>
      </c>
      <c r="Y1753" s="234">
        <v>363951.35</v>
      </c>
      <c r="Z1753" s="234"/>
      <c r="AA1753" s="234"/>
      <c r="AB1753" s="234"/>
      <c r="AC1753" s="231">
        <v>363951.35</v>
      </c>
    </row>
    <row r="1754" spans="1:29" ht="15.75" thickBot="1" x14ac:dyDescent="0.3">
      <c r="A1754" s="220" t="str">
        <f t="shared" si="27"/>
        <v>253700</v>
      </c>
      <c r="B1754" s="239" t="s">
        <v>1385</v>
      </c>
      <c r="C1754" s="240" t="s">
        <v>1386</v>
      </c>
      <c r="D1754" s="87" t="s">
        <v>4</v>
      </c>
      <c r="E1754" s="237">
        <v>0</v>
      </c>
      <c r="F1754" s="237">
        <v>0</v>
      </c>
      <c r="G1754" s="237">
        <v>0</v>
      </c>
      <c r="H1754" s="237">
        <v>0</v>
      </c>
      <c r="I1754" s="237">
        <v>0</v>
      </c>
      <c r="J1754" s="237">
        <v>0</v>
      </c>
      <c r="K1754" s="237">
        <v>0</v>
      </c>
      <c r="L1754" s="237">
        <v>0</v>
      </c>
      <c r="M1754" s="237">
        <v>0</v>
      </c>
      <c r="N1754" s="237">
        <v>0</v>
      </c>
      <c r="O1754" s="237">
        <v>0</v>
      </c>
      <c r="P1754" s="237">
        <v>0</v>
      </c>
      <c r="Q1754" s="238"/>
      <c r="R1754" s="238"/>
      <c r="S1754" s="238"/>
      <c r="T1754" s="238"/>
      <c r="U1754" s="238"/>
      <c r="V1754" s="238"/>
      <c r="W1754" s="238"/>
      <c r="X1754" s="238"/>
      <c r="Y1754" s="238"/>
      <c r="Z1754" s="238"/>
      <c r="AA1754" s="238"/>
      <c r="AB1754" s="238"/>
      <c r="AC1754" s="231"/>
    </row>
    <row r="1755" spans="1:29" ht="15.75" thickBot="1" x14ac:dyDescent="0.3">
      <c r="A1755" s="220" t="str">
        <f t="shared" si="27"/>
        <v>256016</v>
      </c>
      <c r="B1755" s="239" t="s">
        <v>3881</v>
      </c>
      <c r="C1755" s="240" t="s">
        <v>3882</v>
      </c>
      <c r="D1755" s="87"/>
      <c r="E1755" s="233"/>
      <c r="F1755" s="233"/>
      <c r="G1755" s="233"/>
      <c r="H1755" s="233"/>
      <c r="I1755" s="233"/>
      <c r="J1755" s="233"/>
      <c r="K1755" s="233"/>
      <c r="L1755" s="233"/>
      <c r="M1755" s="233"/>
      <c r="N1755" s="233"/>
      <c r="O1755" s="233"/>
      <c r="P1755" s="233"/>
      <c r="Q1755" s="234"/>
      <c r="R1755" s="234"/>
      <c r="S1755" s="234"/>
      <c r="T1755" s="234"/>
      <c r="U1755" s="234"/>
      <c r="V1755" s="234"/>
      <c r="W1755" s="234"/>
      <c r="X1755" s="234"/>
      <c r="Y1755" s="234"/>
      <c r="Z1755" s="234"/>
      <c r="AA1755" s="234"/>
      <c r="AB1755" s="234"/>
      <c r="AC1755" s="231"/>
    </row>
    <row r="1756" spans="1:29" ht="15.75" thickBot="1" x14ac:dyDescent="0.3">
      <c r="A1756" s="220" t="str">
        <f t="shared" si="27"/>
        <v>256017</v>
      </c>
      <c r="B1756" s="239" t="s">
        <v>3883</v>
      </c>
      <c r="C1756" s="240" t="s">
        <v>3884</v>
      </c>
      <c r="D1756" s="87"/>
      <c r="E1756" s="237"/>
      <c r="F1756" s="237"/>
      <c r="G1756" s="237"/>
      <c r="H1756" s="237"/>
      <c r="I1756" s="237"/>
      <c r="J1756" s="237"/>
      <c r="K1756" s="237"/>
      <c r="L1756" s="237"/>
      <c r="M1756" s="237"/>
      <c r="N1756" s="237"/>
      <c r="O1756" s="237"/>
      <c r="P1756" s="237"/>
      <c r="Q1756" s="238"/>
      <c r="R1756" s="238"/>
      <c r="S1756" s="238"/>
      <c r="T1756" s="238"/>
      <c r="U1756" s="238"/>
      <c r="V1756" s="238"/>
      <c r="W1756" s="238"/>
      <c r="X1756" s="238"/>
      <c r="Y1756" s="238"/>
      <c r="Z1756" s="238"/>
      <c r="AA1756" s="238"/>
      <c r="AB1756" s="238"/>
      <c r="AC1756" s="231"/>
    </row>
    <row r="1757" spans="1:29" ht="15.75" thickBot="1" x14ac:dyDescent="0.3">
      <c r="A1757" s="220" t="str">
        <f t="shared" si="27"/>
        <v>261001</v>
      </c>
      <c r="B1757" s="239" t="s">
        <v>1388</v>
      </c>
      <c r="C1757" s="240" t="s">
        <v>1389</v>
      </c>
      <c r="D1757" s="87" t="s">
        <v>4</v>
      </c>
      <c r="E1757" s="233">
        <v>-34329.089999999997</v>
      </c>
      <c r="F1757" s="233">
        <v>-32934.67</v>
      </c>
      <c r="G1757" s="233">
        <v>-49000</v>
      </c>
      <c r="H1757" s="233">
        <v>-41522.44</v>
      </c>
      <c r="I1757" s="233">
        <v>-41522.44</v>
      </c>
      <c r="J1757" s="233">
        <v>-49000</v>
      </c>
      <c r="K1757" s="233">
        <v>-48205.16</v>
      </c>
      <c r="L1757" s="233">
        <v>-47844.94</v>
      </c>
      <c r="M1757" s="233">
        <v>-49000</v>
      </c>
      <c r="N1757" s="233">
        <v>-54919.81</v>
      </c>
      <c r="O1757" s="233">
        <v>-49632.67</v>
      </c>
      <c r="P1757" s="233">
        <v>-49000</v>
      </c>
      <c r="Q1757" s="234">
        <v>-47017.39</v>
      </c>
      <c r="R1757" s="234">
        <v>-47017.39</v>
      </c>
      <c r="S1757" s="234">
        <v>-49000</v>
      </c>
      <c r="T1757" s="234">
        <v>-36530.43</v>
      </c>
      <c r="U1757" s="234">
        <v>-35351.620000000003</v>
      </c>
      <c r="V1757" s="234">
        <v>-49000</v>
      </c>
      <c r="W1757" s="234">
        <v>-49000</v>
      </c>
      <c r="X1757" s="234">
        <v>46000</v>
      </c>
      <c r="Y1757" s="234">
        <v>-24000</v>
      </c>
      <c r="Z1757" s="234"/>
      <c r="AA1757" s="234"/>
      <c r="AB1757" s="234"/>
      <c r="AC1757" s="231">
        <v>-24000</v>
      </c>
    </row>
    <row r="1758" spans="1:29" ht="15.75" thickBot="1" x14ac:dyDescent="0.3">
      <c r="A1758" s="220" t="str">
        <f t="shared" si="27"/>
        <v>262001</v>
      </c>
      <c r="B1758" s="239" t="s">
        <v>1391</v>
      </c>
      <c r="C1758" s="240" t="s">
        <v>1392</v>
      </c>
      <c r="D1758" s="87" t="s">
        <v>4</v>
      </c>
      <c r="E1758" s="237">
        <v>-27333</v>
      </c>
      <c r="F1758" s="237">
        <v>-24765.4</v>
      </c>
      <c r="G1758" s="237">
        <v>-37000</v>
      </c>
      <c r="H1758" s="237">
        <v>-32976.86</v>
      </c>
      <c r="I1758" s="237">
        <v>-32118.84</v>
      </c>
      <c r="J1758" s="237">
        <v>-37000</v>
      </c>
      <c r="K1758" s="237">
        <v>-31713.53</v>
      </c>
      <c r="L1758" s="237">
        <v>-28188.57</v>
      </c>
      <c r="M1758" s="237">
        <v>-37000</v>
      </c>
      <c r="N1758" s="237">
        <v>-33723.71</v>
      </c>
      <c r="O1758" s="237">
        <v>-30889.22</v>
      </c>
      <c r="P1758" s="237">
        <v>-37000</v>
      </c>
      <c r="Q1758" s="238">
        <v>-36440</v>
      </c>
      <c r="R1758" s="238">
        <v>-31346.34</v>
      </c>
      <c r="S1758" s="238">
        <v>-37000</v>
      </c>
      <c r="T1758" s="238">
        <v>-36652.99</v>
      </c>
      <c r="U1758" s="238">
        <v>-35740.99</v>
      </c>
      <c r="V1758" s="238">
        <v>-37000</v>
      </c>
      <c r="W1758" s="238">
        <v>-35981.089999999997</v>
      </c>
      <c r="X1758" s="238">
        <v>-33188.35</v>
      </c>
      <c r="Y1758" s="238">
        <v>-37000</v>
      </c>
      <c r="Z1758" s="238"/>
      <c r="AA1758" s="238"/>
      <c r="AB1758" s="238"/>
      <c r="AC1758" s="231">
        <v>-37000</v>
      </c>
    </row>
    <row r="1759" spans="1:29" ht="15.75" thickBot="1" x14ac:dyDescent="0.3">
      <c r="A1759" s="220" t="str">
        <f t="shared" si="27"/>
        <v>262002</v>
      </c>
      <c r="B1759" s="239" t="s">
        <v>1394</v>
      </c>
      <c r="C1759" s="240" t="s">
        <v>1395</v>
      </c>
      <c r="D1759" s="87" t="s">
        <v>4</v>
      </c>
      <c r="E1759" s="233">
        <v>-47177.38</v>
      </c>
      <c r="F1759" s="233">
        <v>-36644.32</v>
      </c>
      <c r="G1759" s="233">
        <v>-76000</v>
      </c>
      <c r="H1759" s="233">
        <v>-70966.94</v>
      </c>
      <c r="I1759" s="233">
        <v>-68605.63</v>
      </c>
      <c r="J1759" s="233">
        <v>-76000</v>
      </c>
      <c r="K1759" s="233">
        <v>-74629.009999999995</v>
      </c>
      <c r="L1759" s="233">
        <v>-63634.78</v>
      </c>
      <c r="M1759" s="233">
        <v>-76000</v>
      </c>
      <c r="N1759" s="233">
        <v>-67724.56</v>
      </c>
      <c r="O1759" s="233">
        <v>-66009.25</v>
      </c>
      <c r="P1759" s="233">
        <v>-101000</v>
      </c>
      <c r="Q1759" s="234">
        <v>-98325.29</v>
      </c>
      <c r="R1759" s="234">
        <v>-96582.81</v>
      </c>
      <c r="S1759" s="234">
        <v>-101000</v>
      </c>
      <c r="T1759" s="234">
        <v>-94084.94</v>
      </c>
      <c r="U1759" s="234">
        <v>-89178.95</v>
      </c>
      <c r="V1759" s="234">
        <v>-114000</v>
      </c>
      <c r="W1759" s="234">
        <v>-107633.51</v>
      </c>
      <c r="X1759" s="234">
        <v>-103321.48</v>
      </c>
      <c r="Y1759" s="234">
        <v>-89000</v>
      </c>
      <c r="Z1759" s="234"/>
      <c r="AA1759" s="234"/>
      <c r="AB1759" s="234"/>
      <c r="AC1759" s="231">
        <v>-89000</v>
      </c>
    </row>
    <row r="1760" spans="1:29" ht="15.75" thickBot="1" x14ac:dyDescent="0.3">
      <c r="A1760" s="220" t="str">
        <f t="shared" si="27"/>
        <v>262003</v>
      </c>
      <c r="B1760" s="239" t="s">
        <v>1397</v>
      </c>
      <c r="C1760" s="240" t="s">
        <v>1398</v>
      </c>
      <c r="D1760" s="87" t="s">
        <v>4</v>
      </c>
      <c r="E1760" s="237">
        <v>-20000</v>
      </c>
      <c r="F1760" s="237">
        <v>-20000</v>
      </c>
      <c r="G1760" s="237">
        <v>-20000</v>
      </c>
      <c r="H1760" s="237">
        <v>-20000</v>
      </c>
      <c r="I1760" s="237">
        <v>-20000</v>
      </c>
      <c r="J1760" s="237">
        <v>-20000</v>
      </c>
      <c r="K1760" s="237">
        <v>-20000</v>
      </c>
      <c r="L1760" s="237">
        <v>-20000</v>
      </c>
      <c r="M1760" s="237">
        <v>-20000</v>
      </c>
      <c r="N1760" s="237">
        <v>-20000</v>
      </c>
      <c r="O1760" s="237">
        <v>-20000</v>
      </c>
      <c r="P1760" s="237">
        <v>-20000</v>
      </c>
      <c r="Q1760" s="238">
        <v>-20000</v>
      </c>
      <c r="R1760" s="238">
        <v>-20000</v>
      </c>
      <c r="S1760" s="238">
        <v>-20000</v>
      </c>
      <c r="T1760" s="238">
        <v>-20000</v>
      </c>
      <c r="U1760" s="238">
        <v>-20000</v>
      </c>
      <c r="V1760" s="238">
        <v>-20000</v>
      </c>
      <c r="W1760" s="238">
        <v>-20000</v>
      </c>
      <c r="X1760" s="238">
        <v>-20000</v>
      </c>
      <c r="Y1760" s="238">
        <v>-20000</v>
      </c>
      <c r="Z1760" s="238"/>
      <c r="AA1760" s="238"/>
      <c r="AB1760" s="238"/>
      <c r="AC1760" s="231">
        <v>-20000</v>
      </c>
    </row>
    <row r="1761" spans="1:29" ht="15.75" thickBot="1" x14ac:dyDescent="0.3">
      <c r="A1761" s="220" t="str">
        <f t="shared" si="27"/>
        <v>262004</v>
      </c>
      <c r="B1761" s="239" t="s">
        <v>1400</v>
      </c>
      <c r="C1761" s="240" t="s">
        <v>1401</v>
      </c>
      <c r="D1761" s="87" t="s">
        <v>4</v>
      </c>
      <c r="E1761" s="233">
        <v>-15000</v>
      </c>
      <c r="F1761" s="233">
        <v>-15000</v>
      </c>
      <c r="G1761" s="233">
        <v>-15000</v>
      </c>
      <c r="H1761" s="233">
        <v>-15000</v>
      </c>
      <c r="I1761" s="233">
        <v>-15000</v>
      </c>
      <c r="J1761" s="233">
        <v>-15000</v>
      </c>
      <c r="K1761" s="233">
        <v>-15000</v>
      </c>
      <c r="L1761" s="233">
        <v>-15000</v>
      </c>
      <c r="M1761" s="233">
        <v>-50000</v>
      </c>
      <c r="N1761" s="233">
        <v>-50000</v>
      </c>
      <c r="O1761" s="233">
        <v>-50000</v>
      </c>
      <c r="P1761" s="233">
        <v>-70266</v>
      </c>
      <c r="Q1761" s="234">
        <v>-0.83</v>
      </c>
      <c r="R1761" s="234">
        <v>-0.83</v>
      </c>
      <c r="S1761" s="234">
        <v>0</v>
      </c>
      <c r="T1761" s="234">
        <v>0</v>
      </c>
      <c r="U1761" s="234">
        <v>0</v>
      </c>
      <c r="V1761" s="234">
        <v>0</v>
      </c>
      <c r="W1761" s="234">
        <v>0</v>
      </c>
      <c r="X1761" s="234">
        <v>0</v>
      </c>
      <c r="Y1761" s="234">
        <v>0</v>
      </c>
      <c r="Z1761" s="234"/>
      <c r="AA1761" s="234"/>
      <c r="AB1761" s="234"/>
      <c r="AC1761" s="231">
        <v>0</v>
      </c>
    </row>
    <row r="1762" spans="1:29" ht="15.75" thickBot="1" x14ac:dyDescent="0.3">
      <c r="A1762" s="220" t="str">
        <f t="shared" si="27"/>
        <v>262140</v>
      </c>
      <c r="B1762" s="239" t="s">
        <v>1403</v>
      </c>
      <c r="C1762" s="240" t="s">
        <v>1404</v>
      </c>
      <c r="D1762" s="87" t="s">
        <v>4</v>
      </c>
      <c r="E1762" s="237">
        <v>-192587122.41999999</v>
      </c>
      <c r="F1762" s="237">
        <v>-192587122.41999999</v>
      </c>
      <c r="G1762" s="237">
        <v>-192103005.25999999</v>
      </c>
      <c r="H1762" s="237">
        <v>-192103005.25999999</v>
      </c>
      <c r="I1762" s="237">
        <v>-192103005.25999999</v>
      </c>
      <c r="J1762" s="237">
        <v>-191544264.75999999</v>
      </c>
      <c r="K1762" s="237">
        <v>-191544264.75999999</v>
      </c>
      <c r="L1762" s="237">
        <v>-191544264.75999999</v>
      </c>
      <c r="M1762" s="237">
        <v>-193681750.50999999</v>
      </c>
      <c r="N1762" s="237">
        <v>-193681750.50999999</v>
      </c>
      <c r="O1762" s="237">
        <v>-193681750.50999999</v>
      </c>
      <c r="P1762" s="237">
        <v>-208194009.44999999</v>
      </c>
      <c r="Q1762" s="238">
        <v>-214314009.44999999</v>
      </c>
      <c r="R1762" s="238">
        <v>-214314009.44999999</v>
      </c>
      <c r="S1762" s="238">
        <v>-212891072.58000001</v>
      </c>
      <c r="T1762" s="238">
        <v>-212891072.58000001</v>
      </c>
      <c r="U1762" s="238">
        <v>-212891072.58000001</v>
      </c>
      <c r="V1762" s="238">
        <v>-212913688.37</v>
      </c>
      <c r="W1762" s="238">
        <v>-212913688.37</v>
      </c>
      <c r="X1762" s="238">
        <v>-212913688.37</v>
      </c>
      <c r="Y1762" s="238">
        <v>-214050944.31999999</v>
      </c>
      <c r="Z1762" s="238"/>
      <c r="AA1762" s="238"/>
      <c r="AB1762" s="238"/>
      <c r="AC1762" s="231">
        <v>-214050944.31999999</v>
      </c>
    </row>
    <row r="1763" spans="1:29" ht="15.75" thickBot="1" x14ac:dyDescent="0.3">
      <c r="A1763" s="220" t="str">
        <f t="shared" si="27"/>
        <v>262141</v>
      </c>
      <c r="B1763" s="239" t="s">
        <v>3885</v>
      </c>
      <c r="C1763" s="240" t="s">
        <v>3886</v>
      </c>
      <c r="D1763" s="87"/>
      <c r="E1763" s="233"/>
      <c r="F1763" s="233"/>
      <c r="G1763" s="233"/>
      <c r="H1763" s="233"/>
      <c r="I1763" s="233"/>
      <c r="J1763" s="233"/>
      <c r="K1763" s="233"/>
      <c r="L1763" s="233"/>
      <c r="M1763" s="233"/>
      <c r="N1763" s="233"/>
      <c r="O1763" s="233"/>
      <c r="P1763" s="233"/>
      <c r="Q1763" s="234"/>
      <c r="R1763" s="234"/>
      <c r="S1763" s="234"/>
      <c r="T1763" s="234"/>
      <c r="U1763" s="234"/>
      <c r="V1763" s="234"/>
      <c r="W1763" s="234"/>
      <c r="X1763" s="234"/>
      <c r="Y1763" s="234"/>
      <c r="Z1763" s="234"/>
      <c r="AA1763" s="234"/>
      <c r="AB1763" s="234"/>
      <c r="AC1763" s="231"/>
    </row>
    <row r="1764" spans="1:29" ht="15.75" thickBot="1" x14ac:dyDescent="0.3">
      <c r="A1764" s="220" t="str">
        <f t="shared" si="27"/>
        <v>262142</v>
      </c>
      <c r="B1764" s="239" t="s">
        <v>1406</v>
      </c>
      <c r="C1764" s="240" t="s">
        <v>1407</v>
      </c>
      <c r="D1764" s="87" t="s">
        <v>4</v>
      </c>
      <c r="E1764" s="237">
        <v>-95652.5</v>
      </c>
      <c r="F1764" s="237">
        <v>-95652.5</v>
      </c>
      <c r="G1764" s="237">
        <v>-95652.5</v>
      </c>
      <c r="H1764" s="237">
        <v>-95652.5</v>
      </c>
      <c r="I1764" s="237">
        <v>-95652.5</v>
      </c>
      <c r="J1764" s="237">
        <v>-95652.5</v>
      </c>
      <c r="K1764" s="237">
        <v>-95652.5</v>
      </c>
      <c r="L1764" s="237">
        <v>-95652.5</v>
      </c>
      <c r="M1764" s="237">
        <v>-95652.5</v>
      </c>
      <c r="N1764" s="237">
        <v>-95652.5</v>
      </c>
      <c r="O1764" s="237">
        <v>-95652.5</v>
      </c>
      <c r="P1764" s="237">
        <v>-95652.5</v>
      </c>
      <c r="Q1764" s="238">
        <v>-95652.5</v>
      </c>
      <c r="R1764" s="238">
        <v>-95652.5</v>
      </c>
      <c r="S1764" s="238">
        <v>-95652.5</v>
      </c>
      <c r="T1764" s="238">
        <v>-95652.5</v>
      </c>
      <c r="U1764" s="238">
        <v>-95652.5</v>
      </c>
      <c r="V1764" s="238">
        <v>-95652.5</v>
      </c>
      <c r="W1764" s="238">
        <v>-95652.5</v>
      </c>
      <c r="X1764" s="238">
        <v>-95652.5</v>
      </c>
      <c r="Y1764" s="238">
        <v>-95652.5</v>
      </c>
      <c r="Z1764" s="238"/>
      <c r="AA1764" s="238"/>
      <c r="AB1764" s="238"/>
      <c r="AC1764" s="231">
        <v>-95652.5</v>
      </c>
    </row>
    <row r="1765" spans="1:29" ht="15.75" thickBot="1" x14ac:dyDescent="0.3">
      <c r="A1765" s="220" t="str">
        <f t="shared" si="27"/>
        <v>262143</v>
      </c>
      <c r="B1765" s="239" t="s">
        <v>1409</v>
      </c>
      <c r="C1765" s="240" t="s">
        <v>1410</v>
      </c>
      <c r="D1765" s="87" t="s">
        <v>4</v>
      </c>
      <c r="E1765" s="233">
        <v>-3799801.65</v>
      </c>
      <c r="F1765" s="233">
        <v>-3799801.65</v>
      </c>
      <c r="G1765" s="233">
        <v>-3799801.65</v>
      </c>
      <c r="H1765" s="233">
        <v>-3799801.65</v>
      </c>
      <c r="I1765" s="233">
        <v>-3799801.65</v>
      </c>
      <c r="J1765" s="233">
        <v>-3799801.65</v>
      </c>
      <c r="K1765" s="233">
        <v>-3799801.65</v>
      </c>
      <c r="L1765" s="233">
        <v>-3799801.65</v>
      </c>
      <c r="M1765" s="233">
        <v>-3799801.65</v>
      </c>
      <c r="N1765" s="233">
        <v>-3799801.65</v>
      </c>
      <c r="O1765" s="233">
        <v>-3799801.65</v>
      </c>
      <c r="P1765" s="233">
        <v>-3799801.65</v>
      </c>
      <c r="Q1765" s="234">
        <v>-3799801.65</v>
      </c>
      <c r="R1765" s="234">
        <v>-3799801.65</v>
      </c>
      <c r="S1765" s="234">
        <v>-3799801.65</v>
      </c>
      <c r="T1765" s="241">
        <v>-3799801.65</v>
      </c>
      <c r="U1765" s="241">
        <v>-3799801.65</v>
      </c>
      <c r="V1765" s="241">
        <v>-3799801.65</v>
      </c>
      <c r="W1765" s="234">
        <v>-3799801.65</v>
      </c>
      <c r="X1765" s="234">
        <v>-3799801.65</v>
      </c>
      <c r="Y1765" s="234">
        <v>-3799801.65</v>
      </c>
      <c r="Z1765" s="234"/>
      <c r="AA1765" s="234"/>
      <c r="AB1765" s="234"/>
      <c r="AC1765" s="231">
        <v>-3799801.65</v>
      </c>
    </row>
    <row r="1766" spans="1:29" ht="15.75" thickBot="1" x14ac:dyDescent="0.3">
      <c r="A1766" s="220" t="str">
        <f t="shared" si="27"/>
        <v>262144</v>
      </c>
      <c r="B1766" s="239" t="s">
        <v>1412</v>
      </c>
      <c r="C1766" s="240" t="s">
        <v>1413</v>
      </c>
      <c r="D1766" s="87" t="s">
        <v>4</v>
      </c>
      <c r="E1766" s="237">
        <v>-28166748.32</v>
      </c>
      <c r="F1766" s="237">
        <v>-28166748.32</v>
      </c>
      <c r="G1766" s="237">
        <v>-27959513.670000002</v>
      </c>
      <c r="H1766" s="237">
        <v>-27959513.670000002</v>
      </c>
      <c r="I1766" s="237">
        <v>-27959513.670000002</v>
      </c>
      <c r="J1766" s="237">
        <v>-27994664.879999999</v>
      </c>
      <c r="K1766" s="237">
        <v>-27994664.879999999</v>
      </c>
      <c r="L1766" s="237">
        <v>-27994664.879999999</v>
      </c>
      <c r="M1766" s="237">
        <v>-28212839.59</v>
      </c>
      <c r="N1766" s="237">
        <v>-28212839.59</v>
      </c>
      <c r="O1766" s="237">
        <v>-28212839.59</v>
      </c>
      <c r="P1766" s="237">
        <v>-30327470.84</v>
      </c>
      <c r="Q1766" s="238">
        <v>-30327470.84</v>
      </c>
      <c r="R1766" s="238">
        <v>-30327470.84</v>
      </c>
      <c r="S1766" s="238">
        <v>-30472262.109999999</v>
      </c>
      <c r="T1766" s="238">
        <v>-30472262.109999999</v>
      </c>
      <c r="U1766" s="238">
        <v>-30472262.109999999</v>
      </c>
      <c r="V1766" s="238">
        <v>-30526425.609999999</v>
      </c>
      <c r="W1766" s="238">
        <v>-30526425.609999999</v>
      </c>
      <c r="X1766" s="238">
        <v>-30526425.609999999</v>
      </c>
      <c r="Y1766" s="238">
        <v>-30744381.760000002</v>
      </c>
      <c r="Z1766" s="238"/>
      <c r="AA1766" s="238"/>
      <c r="AB1766" s="238"/>
      <c r="AC1766" s="231">
        <v>-30744381.760000002</v>
      </c>
    </row>
    <row r="1767" spans="1:29" ht="15.75" thickBot="1" x14ac:dyDescent="0.3">
      <c r="A1767" s="220" t="str">
        <f t="shared" si="27"/>
        <v>262145</v>
      </c>
      <c r="B1767" s="239" t="s">
        <v>1415</v>
      </c>
      <c r="C1767" s="240" t="s">
        <v>1416</v>
      </c>
      <c r="D1767" s="87" t="s">
        <v>4</v>
      </c>
      <c r="E1767" s="237">
        <v>-194059.54</v>
      </c>
      <c r="F1767" s="237">
        <v>-194059.54</v>
      </c>
      <c r="G1767" s="237">
        <v>-194059.54</v>
      </c>
      <c r="H1767" s="237">
        <v>-194059.54</v>
      </c>
      <c r="I1767" s="237">
        <v>-194059.54</v>
      </c>
      <c r="J1767" s="237">
        <v>-194059.54</v>
      </c>
      <c r="K1767" s="237">
        <v>-194059.54</v>
      </c>
      <c r="L1767" s="237">
        <v>-194059.54</v>
      </c>
      <c r="M1767" s="237">
        <v>-194059.54</v>
      </c>
      <c r="N1767" s="237">
        <v>-194059.54</v>
      </c>
      <c r="O1767" s="237">
        <v>-194059.54</v>
      </c>
      <c r="P1767" s="237">
        <v>-194059.54</v>
      </c>
      <c r="Q1767" s="238">
        <v>-194059.54</v>
      </c>
      <c r="R1767" s="238">
        <v>-194059.54</v>
      </c>
      <c r="S1767" s="238">
        <v>-194059.54</v>
      </c>
      <c r="T1767" s="241">
        <v>-194059.54</v>
      </c>
      <c r="U1767" s="241">
        <v>-194059.54</v>
      </c>
      <c r="V1767" s="241">
        <v>-194059.54</v>
      </c>
      <c r="W1767" s="238">
        <v>-194059.54</v>
      </c>
      <c r="X1767" s="238">
        <v>-194059.54</v>
      </c>
      <c r="Y1767" s="238">
        <v>-194059.54</v>
      </c>
      <c r="Z1767" s="238"/>
      <c r="AA1767" s="238"/>
      <c r="AB1767" s="238"/>
      <c r="AC1767" s="231">
        <v>-194059.54</v>
      </c>
    </row>
    <row r="1768" spans="1:29" ht="15.75" thickBot="1" x14ac:dyDescent="0.3">
      <c r="A1768" s="220" t="str">
        <f t="shared" si="27"/>
        <v>262146</v>
      </c>
      <c r="B1768" s="239" t="s">
        <v>1418</v>
      </c>
      <c r="C1768" s="240" t="s">
        <v>1419</v>
      </c>
      <c r="D1768" s="87" t="s">
        <v>4</v>
      </c>
      <c r="E1768" s="233">
        <v>-10532100.300000001</v>
      </c>
      <c r="F1768" s="233">
        <v>-10532100.300000001</v>
      </c>
      <c r="G1768" s="233">
        <v>-10532100.300000001</v>
      </c>
      <c r="H1768" s="233">
        <v>-10532100.300000001</v>
      </c>
      <c r="I1768" s="233">
        <v>-10532100.300000001</v>
      </c>
      <c r="J1768" s="233">
        <v>-10532100.300000001</v>
      </c>
      <c r="K1768" s="233">
        <v>-10532100.300000001</v>
      </c>
      <c r="L1768" s="233">
        <v>-10532100.300000001</v>
      </c>
      <c r="M1768" s="233">
        <v>-10532100.300000001</v>
      </c>
      <c r="N1768" s="233">
        <v>-10532100.300000001</v>
      </c>
      <c r="O1768" s="233">
        <v>-10532100.300000001</v>
      </c>
      <c r="P1768" s="233">
        <v>-10532100.300000001</v>
      </c>
      <c r="Q1768" s="234">
        <v>-10532100.300000001</v>
      </c>
      <c r="R1768" s="234">
        <v>-10532100.300000001</v>
      </c>
      <c r="S1768" s="234">
        <v>-10532100.300000001</v>
      </c>
      <c r="T1768" s="238">
        <v>-10532100.300000001</v>
      </c>
      <c r="U1768" s="238">
        <v>-10532100.300000001</v>
      </c>
      <c r="V1768" s="238">
        <v>-10532100.300000001</v>
      </c>
      <c r="W1768" s="234">
        <v>-10532100.300000001</v>
      </c>
      <c r="X1768" s="234">
        <v>-10532100.300000001</v>
      </c>
      <c r="Y1768" s="234">
        <v>-10532100.300000001</v>
      </c>
      <c r="Z1768" s="234"/>
      <c r="AA1768" s="234"/>
      <c r="AB1768" s="234"/>
      <c r="AC1768" s="231">
        <v>-10532100.300000001</v>
      </c>
    </row>
    <row r="1769" spans="1:29" ht="15.75" thickBot="1" x14ac:dyDescent="0.3">
      <c r="A1769" s="220" t="str">
        <f t="shared" si="27"/>
        <v>262147</v>
      </c>
      <c r="B1769" s="239" t="s">
        <v>1421</v>
      </c>
      <c r="C1769" s="240" t="s">
        <v>1422</v>
      </c>
      <c r="D1769" s="87" t="s">
        <v>4</v>
      </c>
      <c r="E1769" s="237">
        <v>-787654.24</v>
      </c>
      <c r="F1769" s="237">
        <v>-787654.24</v>
      </c>
      <c r="G1769" s="237">
        <v>-787654.24</v>
      </c>
      <c r="H1769" s="237">
        <v>-787654.24</v>
      </c>
      <c r="I1769" s="237">
        <v>-787654.24</v>
      </c>
      <c r="J1769" s="237">
        <v>-787654.24</v>
      </c>
      <c r="K1769" s="237">
        <v>-787654.24</v>
      </c>
      <c r="L1769" s="237">
        <v>-787654.24</v>
      </c>
      <c r="M1769" s="237">
        <v>-782654.24</v>
      </c>
      <c r="N1769" s="237">
        <v>-782654.24</v>
      </c>
      <c r="O1769" s="237">
        <v>-782654.24</v>
      </c>
      <c r="P1769" s="237">
        <v>-780241.74</v>
      </c>
      <c r="Q1769" s="238">
        <v>-780241.74</v>
      </c>
      <c r="R1769" s="238">
        <v>-780241.74</v>
      </c>
      <c r="S1769" s="238">
        <v>-780241.74</v>
      </c>
      <c r="T1769" s="234">
        <v>-780241.74</v>
      </c>
      <c r="U1769" s="234">
        <v>-780241.74</v>
      </c>
      <c r="V1769" s="234">
        <v>-780241.74</v>
      </c>
      <c r="W1769" s="238">
        <v>-780241.74</v>
      </c>
      <c r="X1769" s="238">
        <v>-780241.74</v>
      </c>
      <c r="Y1769" s="238">
        <v>-780241.74</v>
      </c>
      <c r="Z1769" s="238"/>
      <c r="AA1769" s="238"/>
      <c r="AB1769" s="238"/>
      <c r="AC1769" s="231">
        <v>-780241.74</v>
      </c>
    </row>
    <row r="1770" spans="1:29" ht="15.75" thickBot="1" x14ac:dyDescent="0.3">
      <c r="A1770" s="220" t="str">
        <f t="shared" si="27"/>
        <v>262148</v>
      </c>
      <c r="B1770" s="239" t="s">
        <v>1424</v>
      </c>
      <c r="C1770" s="240" t="s">
        <v>1425</v>
      </c>
      <c r="D1770" s="87" t="s">
        <v>4</v>
      </c>
      <c r="E1770" s="233">
        <v>-16887639.510000002</v>
      </c>
      <c r="F1770" s="233">
        <v>-16887639.510000002</v>
      </c>
      <c r="G1770" s="233">
        <v>-17028500.5</v>
      </c>
      <c r="H1770" s="233">
        <v>-17028500.5</v>
      </c>
      <c r="I1770" s="233">
        <v>-17028500.5</v>
      </c>
      <c r="J1770" s="233">
        <v>-17227831.07</v>
      </c>
      <c r="K1770" s="233">
        <v>-17227831.07</v>
      </c>
      <c r="L1770" s="233">
        <v>-17227831.07</v>
      </c>
      <c r="M1770" s="233">
        <v>-17226988.02</v>
      </c>
      <c r="N1770" s="233">
        <v>-17226988.02</v>
      </c>
      <c r="O1770" s="233">
        <v>-17226988.02</v>
      </c>
      <c r="P1770" s="233">
        <v>-17678718.879999999</v>
      </c>
      <c r="Q1770" s="234">
        <v>-17678718.879999999</v>
      </c>
      <c r="R1770" s="234">
        <v>-17678718.879999999</v>
      </c>
      <c r="S1770" s="234">
        <v>-17902684.41</v>
      </c>
      <c r="T1770" s="238">
        <v>-17902684.41</v>
      </c>
      <c r="U1770" s="238">
        <v>-17902684.41</v>
      </c>
      <c r="V1770" s="238">
        <v>-18810961.460000001</v>
      </c>
      <c r="W1770" s="234">
        <v>-18810961.460000001</v>
      </c>
      <c r="X1770" s="234">
        <v>-18810961.460000001</v>
      </c>
      <c r="Y1770" s="234">
        <v>-21545376.899999999</v>
      </c>
      <c r="Z1770" s="234"/>
      <c r="AA1770" s="234"/>
      <c r="AB1770" s="234"/>
      <c r="AC1770" s="231">
        <v>-21545376.899999999</v>
      </c>
    </row>
    <row r="1771" spans="1:29" ht="15.75" thickBot="1" x14ac:dyDescent="0.3">
      <c r="A1771" s="220" t="str">
        <f t="shared" si="27"/>
        <v>262149</v>
      </c>
      <c r="B1771" s="239" t="s">
        <v>1427</v>
      </c>
      <c r="C1771" s="240" t="s">
        <v>1428</v>
      </c>
      <c r="D1771" s="87" t="s">
        <v>4</v>
      </c>
      <c r="E1771" s="233">
        <v>-158120.4</v>
      </c>
      <c r="F1771" s="233">
        <v>-158120.4</v>
      </c>
      <c r="G1771" s="233">
        <v>-158120.4</v>
      </c>
      <c r="H1771" s="233">
        <v>-158120.4</v>
      </c>
      <c r="I1771" s="233">
        <v>-158120.4</v>
      </c>
      <c r="J1771" s="233">
        <v>-158120.4</v>
      </c>
      <c r="K1771" s="233">
        <v>-158120.4</v>
      </c>
      <c r="L1771" s="233">
        <v>-158120.4</v>
      </c>
      <c r="M1771" s="233">
        <v>-158120.4</v>
      </c>
      <c r="N1771" s="233">
        <v>-158120.4</v>
      </c>
      <c r="O1771" s="233">
        <v>-158120.4</v>
      </c>
      <c r="P1771" s="233">
        <v>-158120.4</v>
      </c>
      <c r="Q1771" s="234">
        <v>-158120.4</v>
      </c>
      <c r="R1771" s="234">
        <v>-158120.4</v>
      </c>
      <c r="S1771" s="234">
        <v>-158120.4</v>
      </c>
      <c r="T1771" s="234">
        <v>-158120.4</v>
      </c>
      <c r="U1771" s="234">
        <v>-158120.4</v>
      </c>
      <c r="V1771" s="234">
        <v>-158120.4</v>
      </c>
      <c r="W1771" s="234">
        <v>-158120.4</v>
      </c>
      <c r="X1771" s="234">
        <v>-158120.4</v>
      </c>
      <c r="Y1771" s="234">
        <v>-158120.4</v>
      </c>
      <c r="Z1771" s="234"/>
      <c r="AA1771" s="234"/>
      <c r="AB1771" s="234"/>
      <c r="AC1771" s="231">
        <v>-158120.4</v>
      </c>
    </row>
    <row r="1772" spans="1:29" ht="15.75" thickBot="1" x14ac:dyDescent="0.3">
      <c r="A1772" s="220" t="str">
        <f t="shared" si="27"/>
        <v>262150</v>
      </c>
      <c r="B1772" s="239" t="s">
        <v>1430</v>
      </c>
      <c r="C1772" s="240" t="s">
        <v>1431</v>
      </c>
      <c r="D1772" s="87" t="s">
        <v>4</v>
      </c>
      <c r="E1772" s="237">
        <v>83744501.420000002</v>
      </c>
      <c r="F1772" s="237">
        <v>83744501.420000002</v>
      </c>
      <c r="G1772" s="237">
        <v>86876479.260000005</v>
      </c>
      <c r="H1772" s="237">
        <v>86876479.260000005</v>
      </c>
      <c r="I1772" s="237">
        <v>86876479.260000005</v>
      </c>
      <c r="J1772" s="237">
        <v>89829611.829999998</v>
      </c>
      <c r="K1772" s="237">
        <v>89829611.829999998</v>
      </c>
      <c r="L1772" s="237">
        <v>89829611.829999998</v>
      </c>
      <c r="M1772" s="237">
        <v>93107457.579999998</v>
      </c>
      <c r="N1772" s="237">
        <v>93107457.579999998</v>
      </c>
      <c r="O1772" s="237">
        <v>93107457.579999998</v>
      </c>
      <c r="P1772" s="237">
        <v>98424910.519999996</v>
      </c>
      <c r="Q1772" s="238">
        <v>98424910.519999996</v>
      </c>
      <c r="R1772" s="238">
        <v>98424910.519999996</v>
      </c>
      <c r="S1772" s="238">
        <v>102284314.94</v>
      </c>
      <c r="T1772" s="238">
        <v>102284314.94</v>
      </c>
      <c r="U1772" s="238">
        <v>102284314.94</v>
      </c>
      <c r="V1772" s="238">
        <v>107579919.18000001</v>
      </c>
      <c r="W1772" s="238">
        <v>107579919.18000001</v>
      </c>
      <c r="X1772" s="238">
        <v>107579919.18000001</v>
      </c>
      <c r="Y1772" s="238">
        <v>111829103.39</v>
      </c>
      <c r="Z1772" s="238"/>
      <c r="AA1772" s="238"/>
      <c r="AB1772" s="238"/>
      <c r="AC1772" s="231">
        <v>111829103.39</v>
      </c>
    </row>
    <row r="1773" spans="1:29" ht="15.75" thickBot="1" x14ac:dyDescent="0.3">
      <c r="A1773" s="220" t="str">
        <f t="shared" si="27"/>
        <v>262151</v>
      </c>
      <c r="B1773" s="239" t="s">
        <v>1433</v>
      </c>
      <c r="C1773" s="240" t="s">
        <v>1434</v>
      </c>
      <c r="D1773" s="87" t="s">
        <v>4</v>
      </c>
      <c r="E1773" s="233">
        <v>3799801.65</v>
      </c>
      <c r="F1773" s="233">
        <v>3799801.65</v>
      </c>
      <c r="G1773" s="233">
        <v>3799801.65</v>
      </c>
      <c r="H1773" s="233">
        <v>3799801.65</v>
      </c>
      <c r="I1773" s="233">
        <v>3799801.65</v>
      </c>
      <c r="J1773" s="233">
        <v>3799801.65</v>
      </c>
      <c r="K1773" s="233">
        <v>3799801.65</v>
      </c>
      <c r="L1773" s="233">
        <v>3799801.65</v>
      </c>
      <c r="M1773" s="233">
        <v>3799801.65</v>
      </c>
      <c r="N1773" s="233">
        <v>3799801.65</v>
      </c>
      <c r="O1773" s="233">
        <v>3799801.65</v>
      </c>
      <c r="P1773" s="233">
        <v>3799801.65</v>
      </c>
      <c r="Q1773" s="234">
        <v>3799801.65</v>
      </c>
      <c r="R1773" s="234">
        <v>3799801.65</v>
      </c>
      <c r="S1773" s="234">
        <v>3799801.65</v>
      </c>
      <c r="T1773" s="234">
        <v>3799801.65</v>
      </c>
      <c r="U1773" s="234">
        <v>3799801.65</v>
      </c>
      <c r="V1773" s="234">
        <v>3799801.65</v>
      </c>
      <c r="W1773" s="234">
        <v>3799801.65</v>
      </c>
      <c r="X1773" s="234">
        <v>3799801.65</v>
      </c>
      <c r="Y1773" s="234">
        <v>3799801.65</v>
      </c>
      <c r="Z1773" s="234"/>
      <c r="AA1773" s="234"/>
      <c r="AB1773" s="234"/>
      <c r="AC1773" s="231">
        <v>3799801.65</v>
      </c>
    </row>
    <row r="1774" spans="1:29" ht="15.75" thickBot="1" x14ac:dyDescent="0.3">
      <c r="A1774" s="220" t="str">
        <f t="shared" si="27"/>
        <v>262152</v>
      </c>
      <c r="B1774" s="239" t="s">
        <v>1436</v>
      </c>
      <c r="C1774" s="240" t="s">
        <v>1437</v>
      </c>
      <c r="D1774" s="87" t="s">
        <v>4</v>
      </c>
      <c r="E1774" s="237">
        <v>19856005.32</v>
      </c>
      <c r="F1774" s="237">
        <v>19856005.32</v>
      </c>
      <c r="G1774" s="237">
        <v>20156138.670000002</v>
      </c>
      <c r="H1774" s="237">
        <v>20156138.670000002</v>
      </c>
      <c r="I1774" s="237">
        <v>20156138.670000002</v>
      </c>
      <c r="J1774" s="237">
        <v>20501914.879999999</v>
      </c>
      <c r="K1774" s="237">
        <v>20501914.879999999</v>
      </c>
      <c r="L1774" s="237">
        <v>20501914.879999999</v>
      </c>
      <c r="M1774" s="237">
        <v>20938722.59</v>
      </c>
      <c r="N1774" s="237">
        <v>20938722.59</v>
      </c>
      <c r="O1774" s="237">
        <v>20938722.59</v>
      </c>
      <c r="P1774" s="237">
        <v>21220728.84</v>
      </c>
      <c r="Q1774" s="238">
        <v>21220728.84</v>
      </c>
      <c r="R1774" s="238">
        <v>21220728.84</v>
      </c>
      <c r="S1774" s="238">
        <v>21629346.609999999</v>
      </c>
      <c r="T1774" s="238">
        <v>21629346.609999999</v>
      </c>
      <c r="U1774" s="238">
        <v>21629346.609999999</v>
      </c>
      <c r="V1774" s="238">
        <v>21965587.609999999</v>
      </c>
      <c r="W1774" s="238">
        <v>21965587.609999999</v>
      </c>
      <c r="X1774" s="238">
        <v>21965587.609999999</v>
      </c>
      <c r="Y1774" s="238">
        <v>22187765.760000002</v>
      </c>
      <c r="Z1774" s="238"/>
      <c r="AA1774" s="238"/>
      <c r="AB1774" s="238"/>
      <c r="AC1774" s="231">
        <v>22187765.760000002</v>
      </c>
    </row>
    <row r="1775" spans="1:29" ht="15.75" thickBot="1" x14ac:dyDescent="0.3">
      <c r="A1775" s="220" t="str">
        <f t="shared" si="27"/>
        <v>262153</v>
      </c>
      <c r="B1775" s="239" t="s">
        <v>1439</v>
      </c>
      <c r="C1775" s="240" t="s">
        <v>1440</v>
      </c>
      <c r="D1775" s="87" t="s">
        <v>4</v>
      </c>
      <c r="E1775" s="233">
        <v>10532100.300000001</v>
      </c>
      <c r="F1775" s="233">
        <v>10532100.300000001</v>
      </c>
      <c r="G1775" s="233">
        <v>10532100.300000001</v>
      </c>
      <c r="H1775" s="233">
        <v>10532100.300000001</v>
      </c>
      <c r="I1775" s="233">
        <v>10532100.300000001</v>
      </c>
      <c r="J1775" s="233">
        <v>10532100.300000001</v>
      </c>
      <c r="K1775" s="233">
        <v>10532100.300000001</v>
      </c>
      <c r="L1775" s="233">
        <v>10532100.300000001</v>
      </c>
      <c r="M1775" s="233">
        <v>10532100.300000001</v>
      </c>
      <c r="N1775" s="233">
        <v>10532100.300000001</v>
      </c>
      <c r="O1775" s="233">
        <v>10532100.300000001</v>
      </c>
      <c r="P1775" s="233">
        <v>10532100.300000001</v>
      </c>
      <c r="Q1775" s="234">
        <v>10532100.300000001</v>
      </c>
      <c r="R1775" s="234">
        <v>10532100.300000001</v>
      </c>
      <c r="S1775" s="234">
        <v>10532100.300000001</v>
      </c>
      <c r="T1775" s="234">
        <v>10532100.300000001</v>
      </c>
      <c r="U1775" s="234">
        <v>10532100.300000001</v>
      </c>
      <c r="V1775" s="234">
        <v>10532100.300000001</v>
      </c>
      <c r="W1775" s="234">
        <v>10532100.300000001</v>
      </c>
      <c r="X1775" s="234">
        <v>10532100.300000001</v>
      </c>
      <c r="Y1775" s="234">
        <v>10532100.300000001</v>
      </c>
      <c r="Z1775" s="234"/>
      <c r="AA1775" s="234"/>
      <c r="AB1775" s="234"/>
      <c r="AC1775" s="231">
        <v>10532100.300000001</v>
      </c>
    </row>
    <row r="1776" spans="1:29" ht="15.75" thickBot="1" x14ac:dyDescent="0.3">
      <c r="A1776" s="220" t="str">
        <f t="shared" si="27"/>
        <v>262154</v>
      </c>
      <c r="B1776" s="239" t="s">
        <v>1442</v>
      </c>
      <c r="C1776" s="240" t="s">
        <v>1443</v>
      </c>
      <c r="D1776" s="87" t="s">
        <v>4</v>
      </c>
      <c r="E1776" s="237">
        <v>95652.5</v>
      </c>
      <c r="F1776" s="237">
        <v>95652.5</v>
      </c>
      <c r="G1776" s="237">
        <v>95652.5</v>
      </c>
      <c r="H1776" s="237">
        <v>95652.5</v>
      </c>
      <c r="I1776" s="237">
        <v>95652.5</v>
      </c>
      <c r="J1776" s="237">
        <v>95652.5</v>
      </c>
      <c r="K1776" s="237">
        <v>95652.5</v>
      </c>
      <c r="L1776" s="237">
        <v>95652.5</v>
      </c>
      <c r="M1776" s="237">
        <v>95652.5</v>
      </c>
      <c r="N1776" s="237">
        <v>95652.5</v>
      </c>
      <c r="O1776" s="237">
        <v>95652.5</v>
      </c>
      <c r="P1776" s="237">
        <v>95652.5</v>
      </c>
      <c r="Q1776" s="238">
        <v>95652.5</v>
      </c>
      <c r="R1776" s="238">
        <v>95652.5</v>
      </c>
      <c r="S1776" s="238">
        <v>95652.5</v>
      </c>
      <c r="T1776" s="238">
        <v>95652.5</v>
      </c>
      <c r="U1776" s="238">
        <v>95652.5</v>
      </c>
      <c r="V1776" s="238">
        <v>95652.5</v>
      </c>
      <c r="W1776" s="238">
        <v>95652.5</v>
      </c>
      <c r="X1776" s="238">
        <v>95652.5</v>
      </c>
      <c r="Y1776" s="238">
        <v>95652.5</v>
      </c>
      <c r="Z1776" s="238"/>
      <c r="AA1776" s="238"/>
      <c r="AB1776" s="238"/>
      <c r="AC1776" s="231">
        <v>95652.5</v>
      </c>
    </row>
    <row r="1777" spans="1:29" ht="15.75" thickBot="1" x14ac:dyDescent="0.3">
      <c r="A1777" s="220" t="str">
        <f t="shared" si="27"/>
        <v>262155</v>
      </c>
      <c r="B1777" s="239" t="s">
        <v>1445</v>
      </c>
      <c r="C1777" s="240" t="s">
        <v>1446</v>
      </c>
      <c r="D1777" s="87" t="s">
        <v>4</v>
      </c>
      <c r="E1777" s="233">
        <v>5482775.5099999998</v>
      </c>
      <c r="F1777" s="233">
        <v>5482775.5099999998</v>
      </c>
      <c r="G1777" s="233">
        <v>5740172.5</v>
      </c>
      <c r="H1777" s="233">
        <v>5740172.5</v>
      </c>
      <c r="I1777" s="233">
        <v>5740172.5</v>
      </c>
      <c r="J1777" s="233">
        <v>6026809.0700000003</v>
      </c>
      <c r="K1777" s="233">
        <v>6026809.0700000003</v>
      </c>
      <c r="L1777" s="233">
        <v>6026809.0700000003</v>
      </c>
      <c r="M1777" s="233">
        <v>6194291.0199999996</v>
      </c>
      <c r="N1777" s="233">
        <v>6194291.0199999996</v>
      </c>
      <c r="O1777" s="233">
        <v>6194291.0199999996</v>
      </c>
      <c r="P1777" s="233">
        <v>6831764.8799999999</v>
      </c>
      <c r="Q1777" s="234">
        <v>6831764.8799999999</v>
      </c>
      <c r="R1777" s="234">
        <v>6831764.8799999999</v>
      </c>
      <c r="S1777" s="234">
        <v>7199114.9100000001</v>
      </c>
      <c r="T1777" s="234">
        <v>7199114.9100000001</v>
      </c>
      <c r="U1777" s="234">
        <v>7199114.9100000001</v>
      </c>
      <c r="V1777" s="234">
        <v>7529251.7699999996</v>
      </c>
      <c r="W1777" s="234">
        <v>7529251.7699999996</v>
      </c>
      <c r="X1777" s="234">
        <v>7529251.7699999996</v>
      </c>
      <c r="Y1777" s="234">
        <v>9890702.9000000004</v>
      </c>
      <c r="Z1777" s="234"/>
      <c r="AA1777" s="234"/>
      <c r="AB1777" s="234"/>
      <c r="AC1777" s="231">
        <v>9890702.9000000004</v>
      </c>
    </row>
    <row r="1778" spans="1:29" ht="15.75" thickBot="1" x14ac:dyDescent="0.3">
      <c r="A1778" s="220" t="str">
        <f t="shared" si="27"/>
        <v>262156</v>
      </c>
      <c r="B1778" s="239" t="s">
        <v>1448</v>
      </c>
      <c r="C1778" s="240" t="s">
        <v>1449</v>
      </c>
      <c r="D1778" s="87" t="s">
        <v>4</v>
      </c>
      <c r="E1778" s="237">
        <v>14982.33</v>
      </c>
      <c r="F1778" s="237">
        <v>14982.33</v>
      </c>
      <c r="G1778" s="237">
        <v>14982.33</v>
      </c>
      <c r="H1778" s="237">
        <v>14982.33</v>
      </c>
      <c r="I1778" s="237">
        <v>14982.33</v>
      </c>
      <c r="J1778" s="237">
        <v>14982.33</v>
      </c>
      <c r="K1778" s="237">
        <v>14982.33</v>
      </c>
      <c r="L1778" s="237">
        <v>14982.33</v>
      </c>
      <c r="M1778" s="237">
        <v>14982.33</v>
      </c>
      <c r="N1778" s="237">
        <v>14982.33</v>
      </c>
      <c r="O1778" s="237">
        <v>14982.33</v>
      </c>
      <c r="P1778" s="237">
        <v>14982.33</v>
      </c>
      <c r="Q1778" s="238">
        <v>14982.33</v>
      </c>
      <c r="R1778" s="238">
        <v>14982.33</v>
      </c>
      <c r="S1778" s="238">
        <v>14982.33</v>
      </c>
      <c r="T1778" s="238">
        <v>14982.33</v>
      </c>
      <c r="U1778" s="238">
        <v>14982.33</v>
      </c>
      <c r="V1778" s="238">
        <v>14982.33</v>
      </c>
      <c r="W1778" s="238">
        <v>14982.33</v>
      </c>
      <c r="X1778" s="238">
        <v>14982.33</v>
      </c>
      <c r="Y1778" s="238">
        <v>14982.33</v>
      </c>
      <c r="Z1778" s="238"/>
      <c r="AA1778" s="238"/>
      <c r="AB1778" s="238"/>
      <c r="AC1778" s="231">
        <v>14982.33</v>
      </c>
    </row>
    <row r="1779" spans="1:29" ht="15.75" thickBot="1" x14ac:dyDescent="0.3">
      <c r="A1779" s="220" t="str">
        <f t="shared" si="27"/>
        <v>262157</v>
      </c>
      <c r="B1779" s="239" t="s">
        <v>1451</v>
      </c>
      <c r="C1779" s="240" t="s">
        <v>1452</v>
      </c>
      <c r="D1779" s="87" t="s">
        <v>4</v>
      </c>
      <c r="E1779" s="233">
        <v>777654.24</v>
      </c>
      <c r="F1779" s="233">
        <v>777654.24</v>
      </c>
      <c r="G1779" s="233">
        <v>777654.24</v>
      </c>
      <c r="H1779" s="233">
        <v>777654.24</v>
      </c>
      <c r="I1779" s="233">
        <v>777654.24</v>
      </c>
      <c r="J1779" s="233">
        <v>777654.24</v>
      </c>
      <c r="K1779" s="233">
        <v>777654.24</v>
      </c>
      <c r="L1779" s="233">
        <v>777654.24</v>
      </c>
      <c r="M1779" s="233">
        <v>777654.24</v>
      </c>
      <c r="N1779" s="233">
        <v>777654.24</v>
      </c>
      <c r="O1779" s="233">
        <v>777654.24</v>
      </c>
      <c r="P1779" s="233">
        <v>780241.74</v>
      </c>
      <c r="Q1779" s="234">
        <v>780241.74</v>
      </c>
      <c r="R1779" s="234">
        <v>780241.74</v>
      </c>
      <c r="S1779" s="234">
        <v>780241.74</v>
      </c>
      <c r="T1779" s="234">
        <v>780241.74</v>
      </c>
      <c r="U1779" s="234">
        <v>780241.74</v>
      </c>
      <c r="V1779" s="234">
        <v>780241.74</v>
      </c>
      <c r="W1779" s="234">
        <v>780241.74</v>
      </c>
      <c r="X1779" s="234">
        <v>780241.74</v>
      </c>
      <c r="Y1779" s="234">
        <v>780241.74</v>
      </c>
      <c r="Z1779" s="234"/>
      <c r="AA1779" s="234"/>
      <c r="AB1779" s="234"/>
      <c r="AC1779" s="231">
        <v>780241.74</v>
      </c>
    </row>
    <row r="1780" spans="1:29" ht="15.75" thickBot="1" x14ac:dyDescent="0.3">
      <c r="A1780" s="220" t="str">
        <f t="shared" si="27"/>
        <v>262158</v>
      </c>
      <c r="B1780" s="239" t="s">
        <v>3887</v>
      </c>
      <c r="C1780" s="240" t="s">
        <v>3888</v>
      </c>
      <c r="D1780" s="87"/>
      <c r="E1780" s="237"/>
      <c r="F1780" s="237"/>
      <c r="G1780" s="237"/>
      <c r="H1780" s="237"/>
      <c r="I1780" s="237"/>
      <c r="J1780" s="237"/>
      <c r="K1780" s="237"/>
      <c r="L1780" s="237"/>
      <c r="M1780" s="237"/>
      <c r="N1780" s="237"/>
      <c r="O1780" s="237"/>
      <c r="P1780" s="237"/>
      <c r="Q1780" s="238"/>
      <c r="R1780" s="238"/>
      <c r="S1780" s="238"/>
      <c r="T1780" s="238"/>
      <c r="U1780" s="238"/>
      <c r="V1780" s="238"/>
      <c r="W1780" s="238"/>
      <c r="X1780" s="238"/>
      <c r="Y1780" s="238"/>
      <c r="Z1780" s="238"/>
      <c r="AA1780" s="238"/>
      <c r="AB1780" s="238"/>
      <c r="AC1780" s="231"/>
    </row>
    <row r="1781" spans="1:29" ht="15.75" thickBot="1" x14ac:dyDescent="0.3">
      <c r="A1781" s="220" t="str">
        <f t="shared" si="27"/>
        <v>262159</v>
      </c>
      <c r="B1781" s="239" t="s">
        <v>1454</v>
      </c>
      <c r="C1781" s="240" t="s">
        <v>1455</v>
      </c>
      <c r="D1781" s="87" t="s">
        <v>4</v>
      </c>
      <c r="E1781" s="233">
        <v>158120.4</v>
      </c>
      <c r="F1781" s="233">
        <v>158120.4</v>
      </c>
      <c r="G1781" s="233">
        <v>158120.4</v>
      </c>
      <c r="H1781" s="233">
        <v>158120.4</v>
      </c>
      <c r="I1781" s="233">
        <v>158120.4</v>
      </c>
      <c r="J1781" s="233">
        <v>158120.4</v>
      </c>
      <c r="K1781" s="233">
        <v>158120.4</v>
      </c>
      <c r="L1781" s="233">
        <v>158120.4</v>
      </c>
      <c r="M1781" s="233">
        <v>158120.4</v>
      </c>
      <c r="N1781" s="233">
        <v>158120.4</v>
      </c>
      <c r="O1781" s="233">
        <v>158120.4</v>
      </c>
      <c r="P1781" s="233">
        <v>158120.4</v>
      </c>
      <c r="Q1781" s="234">
        <v>158120.4</v>
      </c>
      <c r="R1781" s="234">
        <v>158120.4</v>
      </c>
      <c r="S1781" s="234">
        <v>158120.4</v>
      </c>
      <c r="T1781" s="234">
        <v>158120.4</v>
      </c>
      <c r="U1781" s="234">
        <v>158120.4</v>
      </c>
      <c r="V1781" s="234">
        <v>158120.4</v>
      </c>
      <c r="W1781" s="234">
        <v>158120.4</v>
      </c>
      <c r="X1781" s="234">
        <v>158120.4</v>
      </c>
      <c r="Y1781" s="234">
        <v>158120.4</v>
      </c>
      <c r="Z1781" s="234"/>
      <c r="AA1781" s="234"/>
      <c r="AB1781" s="234"/>
      <c r="AC1781" s="231">
        <v>158120.4</v>
      </c>
    </row>
    <row r="1782" spans="1:29" ht="15.75" thickBot="1" x14ac:dyDescent="0.3">
      <c r="A1782" s="220" t="str">
        <f t="shared" si="27"/>
        <v>262160</v>
      </c>
      <c r="B1782" s="239" t="s">
        <v>3889</v>
      </c>
      <c r="C1782" s="240" t="s">
        <v>3890</v>
      </c>
      <c r="D1782" s="87"/>
      <c r="E1782" s="237"/>
      <c r="F1782" s="237"/>
      <c r="G1782" s="237"/>
      <c r="H1782" s="237"/>
      <c r="I1782" s="237"/>
      <c r="J1782" s="237"/>
      <c r="K1782" s="237"/>
      <c r="L1782" s="237"/>
      <c r="M1782" s="237"/>
      <c r="N1782" s="237"/>
      <c r="O1782" s="237"/>
      <c r="P1782" s="237"/>
      <c r="Q1782" s="238"/>
      <c r="R1782" s="238"/>
      <c r="S1782" s="238"/>
      <c r="T1782" s="238"/>
      <c r="U1782" s="238"/>
      <c r="V1782" s="238"/>
      <c r="W1782" s="238"/>
      <c r="X1782" s="238"/>
      <c r="Y1782" s="238"/>
      <c r="Z1782" s="238"/>
      <c r="AA1782" s="238"/>
      <c r="AB1782" s="238"/>
      <c r="AC1782" s="231"/>
    </row>
    <row r="1783" spans="1:29" ht="15.75" thickBot="1" x14ac:dyDescent="0.3">
      <c r="A1783" s="220" t="str">
        <f t="shared" si="27"/>
        <v>262161</v>
      </c>
      <c r="B1783" s="239" t="s">
        <v>3891</v>
      </c>
      <c r="C1783" s="240" t="s">
        <v>3892</v>
      </c>
      <c r="D1783" s="87"/>
      <c r="E1783" s="233"/>
      <c r="F1783" s="233"/>
      <c r="G1783" s="233"/>
      <c r="H1783" s="233"/>
      <c r="I1783" s="233"/>
      <c r="J1783" s="233"/>
      <c r="K1783" s="233"/>
      <c r="L1783" s="233"/>
      <c r="M1783" s="233"/>
      <c r="N1783" s="233"/>
      <c r="O1783" s="233"/>
      <c r="P1783" s="233"/>
      <c r="Q1783" s="234"/>
      <c r="R1783" s="234"/>
      <c r="S1783" s="234"/>
      <c r="T1783" s="234"/>
      <c r="U1783" s="234"/>
      <c r="V1783" s="234"/>
      <c r="W1783" s="234"/>
      <c r="X1783" s="234"/>
      <c r="Y1783" s="234"/>
      <c r="Z1783" s="234"/>
      <c r="AA1783" s="234"/>
      <c r="AB1783" s="234"/>
      <c r="AC1783" s="231"/>
    </row>
    <row r="1784" spans="1:29" ht="15.75" thickBot="1" x14ac:dyDescent="0.3">
      <c r="A1784" s="220" t="str">
        <f t="shared" si="27"/>
        <v>263002</v>
      </c>
      <c r="B1784" s="239" t="s">
        <v>1457</v>
      </c>
      <c r="C1784" s="240" t="s">
        <v>1458</v>
      </c>
      <c r="D1784" s="87" t="s">
        <v>4</v>
      </c>
      <c r="E1784" s="237">
        <v>-4176663.35</v>
      </c>
      <c r="F1784" s="237">
        <v>-4493702.5999999996</v>
      </c>
      <c r="G1784" s="237">
        <v>-4616893.99</v>
      </c>
      <c r="H1784" s="237">
        <v>-4805432.4800000004</v>
      </c>
      <c r="I1784" s="237">
        <v>-4797469.8499999996</v>
      </c>
      <c r="J1784" s="237">
        <v>-4996252.1900000004</v>
      </c>
      <c r="K1784" s="237">
        <v>-4737099.57</v>
      </c>
      <c r="L1784" s="237">
        <v>-4734846.3499999996</v>
      </c>
      <c r="M1784" s="237">
        <v>-4679064.5999999996</v>
      </c>
      <c r="N1784" s="237">
        <v>-4893627.34</v>
      </c>
      <c r="O1784" s="237">
        <v>-4652043.28</v>
      </c>
      <c r="P1784" s="237">
        <v>-4350941.93</v>
      </c>
      <c r="Q1784" s="238">
        <v>-4445759.6500000004</v>
      </c>
      <c r="R1784" s="238">
        <v>-4832757.38</v>
      </c>
      <c r="S1784" s="238">
        <v>-5236702.55</v>
      </c>
      <c r="T1784" s="238">
        <v>-5711419.4500000002</v>
      </c>
      <c r="U1784" s="238">
        <v>-5871905.5300000003</v>
      </c>
      <c r="V1784" s="238">
        <v>-6215675.8300000001</v>
      </c>
      <c r="W1784" s="238">
        <v>-6058032.71</v>
      </c>
      <c r="X1784" s="238">
        <v>-5965813.79</v>
      </c>
      <c r="Y1784" s="238">
        <v>-5765815.9100000001</v>
      </c>
      <c r="Z1784" s="238"/>
      <c r="AA1784" s="238"/>
      <c r="AB1784" s="238"/>
      <c r="AC1784" s="231">
        <v>-5765815.9100000001</v>
      </c>
    </row>
    <row r="1785" spans="1:29" ht="15.75" thickBot="1" x14ac:dyDescent="0.3">
      <c r="A1785" s="220" t="str">
        <f t="shared" si="27"/>
        <v>263012</v>
      </c>
      <c r="B1785" s="239" t="s">
        <v>1457</v>
      </c>
      <c r="C1785" s="240" t="s">
        <v>1459</v>
      </c>
      <c r="D1785" s="87" t="s">
        <v>4</v>
      </c>
      <c r="E1785" s="233">
        <v>0</v>
      </c>
      <c r="F1785" s="233">
        <v>0</v>
      </c>
      <c r="G1785" s="233">
        <v>0</v>
      </c>
      <c r="H1785" s="233">
        <v>0</v>
      </c>
      <c r="I1785" s="233">
        <v>0</v>
      </c>
      <c r="J1785" s="233">
        <v>0</v>
      </c>
      <c r="K1785" s="233">
        <v>0</v>
      </c>
      <c r="L1785" s="233">
        <v>0</v>
      </c>
      <c r="M1785" s="233">
        <v>0</v>
      </c>
      <c r="N1785" s="233">
        <v>0</v>
      </c>
      <c r="O1785" s="233">
        <v>0</v>
      </c>
      <c r="P1785" s="233">
        <v>0</v>
      </c>
      <c r="Q1785" s="234">
        <v>0</v>
      </c>
      <c r="R1785" s="234">
        <v>0</v>
      </c>
      <c r="S1785" s="234">
        <v>0</v>
      </c>
      <c r="T1785" s="234">
        <v>0</v>
      </c>
      <c r="U1785" s="234">
        <v>0</v>
      </c>
      <c r="V1785" s="234">
        <v>0</v>
      </c>
      <c r="W1785" s="234">
        <v>0</v>
      </c>
      <c r="X1785" s="234">
        <v>0</v>
      </c>
      <c r="Y1785" s="234">
        <v>0</v>
      </c>
      <c r="Z1785" s="234"/>
      <c r="AA1785" s="234"/>
      <c r="AB1785" s="234"/>
      <c r="AC1785" s="231">
        <v>0</v>
      </c>
    </row>
    <row r="1786" spans="1:29" ht="15.75" thickBot="1" x14ac:dyDescent="0.3">
      <c r="A1786" s="220" t="str">
        <f t="shared" si="27"/>
        <v>263017</v>
      </c>
      <c r="B1786" s="239" t="s">
        <v>3893</v>
      </c>
      <c r="C1786" s="240" t="s">
        <v>3894</v>
      </c>
      <c r="D1786" s="87" t="s">
        <v>4</v>
      </c>
      <c r="E1786" s="237">
        <v>0</v>
      </c>
      <c r="F1786" s="237">
        <v>0</v>
      </c>
      <c r="G1786" s="237">
        <v>0</v>
      </c>
      <c r="H1786" s="237">
        <v>0</v>
      </c>
      <c r="I1786" s="237">
        <v>0</v>
      </c>
      <c r="J1786" s="237">
        <v>0</v>
      </c>
      <c r="K1786" s="237">
        <v>0</v>
      </c>
      <c r="L1786" s="237">
        <v>0</v>
      </c>
      <c r="M1786" s="237">
        <v>0</v>
      </c>
      <c r="N1786" s="237">
        <v>0</v>
      </c>
      <c r="O1786" s="237">
        <v>0</v>
      </c>
      <c r="P1786" s="237">
        <v>0</v>
      </c>
      <c r="Q1786" s="238"/>
      <c r="R1786" s="238"/>
      <c r="S1786" s="238"/>
      <c r="T1786" s="238"/>
      <c r="U1786" s="238"/>
      <c r="V1786" s="238"/>
      <c r="W1786" s="238"/>
      <c r="X1786" s="238"/>
      <c r="Y1786" s="238"/>
      <c r="Z1786" s="238"/>
      <c r="AA1786" s="238"/>
      <c r="AB1786" s="238"/>
      <c r="AC1786" s="231">
        <v>0</v>
      </c>
    </row>
  </sheetData>
  <autoFilter ref="B5:AC1786" xr:uid="{9AB557E8-2C4E-421A-ADDF-624B7C3ECCFE}">
    <filterColumn colId="0" showButton="0"/>
  </autoFilter>
  <mergeCells count="3">
    <mergeCell ref="B3:C4"/>
    <mergeCell ref="B5:C5"/>
    <mergeCell ref="B6:D6"/>
  </mergeCells>
  <conditionalFormatting sqref="A7:A1786">
    <cfRule type="duplicateValues" dxfId="3" priority="292"/>
  </conditionalFormatting>
  <pageMargins left="0.7" right="0.7" top="0.75" bottom="0.75" header="0.3" footer="0.3"/>
  <pageSetup orientation="portrait" horizontalDpi="4294967295" verticalDpi="4294967295" r:id="rId1"/>
  <headerFooter>
    <oddHeader>&amp;RExh. KTW-4 Walker WP12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D6073-DD50-499D-8E5B-CE3A11D0E084}">
  <sheetPr>
    <tabColor theme="5" tint="0.39997558519241921"/>
  </sheetPr>
  <dimension ref="A1:O2"/>
  <sheetViews>
    <sheetView zoomScale="80" zoomScaleNormal="80" workbookViewId="0">
      <selection activeCell="E37" sqref="E37"/>
    </sheetView>
  </sheetViews>
  <sheetFormatPr defaultRowHeight="12.75" x14ac:dyDescent="0.25"/>
  <cols>
    <col min="1" max="1" width="9" style="155" bestFit="1" customWidth="1"/>
    <col min="2" max="2" width="7" style="155" bestFit="1" customWidth="1"/>
    <col min="3" max="4" width="14" style="155" bestFit="1" customWidth="1"/>
    <col min="5" max="5" width="13" style="155" bestFit="1" customWidth="1"/>
    <col min="6" max="6" width="17" style="155" bestFit="1" customWidth="1"/>
    <col min="7" max="7" width="10" style="155" bestFit="1" customWidth="1"/>
    <col min="8" max="8" width="15" style="155" bestFit="1" customWidth="1"/>
    <col min="9" max="10" width="13" style="155" bestFit="1" customWidth="1"/>
    <col min="11" max="11" width="6.85546875" style="155" customWidth="1"/>
    <col min="12" max="12" width="52" style="155" bestFit="1" customWidth="1"/>
    <col min="13" max="13" width="13" style="155" bestFit="1" customWidth="1"/>
    <col min="14" max="14" width="10" style="155" bestFit="1" customWidth="1"/>
    <col min="15" max="15" width="12" style="155" bestFit="1" customWidth="1"/>
    <col min="16" max="16384" width="9.140625" style="155"/>
  </cols>
  <sheetData>
    <row r="1" spans="1:15" ht="38.25" x14ac:dyDescent="0.25">
      <c r="A1" s="156" t="s">
        <v>4038</v>
      </c>
      <c r="B1" s="156" t="s">
        <v>1462</v>
      </c>
      <c r="C1" s="156" t="s">
        <v>4037</v>
      </c>
      <c r="D1" s="156" t="s">
        <v>4036</v>
      </c>
      <c r="E1" s="156" t="s">
        <v>4035</v>
      </c>
      <c r="F1" s="156" t="s">
        <v>4034</v>
      </c>
      <c r="G1" s="157" t="s">
        <v>4033</v>
      </c>
      <c r="H1" s="156" t="s">
        <v>4032</v>
      </c>
      <c r="I1" s="156" t="s">
        <v>4031</v>
      </c>
      <c r="J1" s="156" t="s">
        <v>4030</v>
      </c>
      <c r="K1" s="157" t="s">
        <v>4029</v>
      </c>
      <c r="L1" s="156" t="s">
        <v>4028</v>
      </c>
      <c r="M1" s="156" t="s">
        <v>4027</v>
      </c>
      <c r="N1" s="157" t="s">
        <v>4026</v>
      </c>
      <c r="O1" s="156" t="s">
        <v>4025</v>
      </c>
    </row>
    <row r="2" spans="1:15" s="158" customFormat="1" x14ac:dyDescent="0.25">
      <c r="A2" s="158" t="s">
        <v>759</v>
      </c>
      <c r="B2" s="158" t="s">
        <v>4021</v>
      </c>
      <c r="C2" s="158" t="s">
        <v>4022</v>
      </c>
      <c r="D2" s="158" t="s">
        <v>4021</v>
      </c>
      <c r="E2" s="158" t="s">
        <v>4021</v>
      </c>
      <c r="F2" s="158" t="s">
        <v>4024</v>
      </c>
      <c r="G2" s="158" t="s">
        <v>4020</v>
      </c>
      <c r="H2" s="159">
        <v>43555</v>
      </c>
      <c r="I2" s="158" t="s">
        <v>4019</v>
      </c>
      <c r="J2" s="160">
        <v>2175686</v>
      </c>
      <c r="K2" s="158" t="s">
        <v>4018</v>
      </c>
      <c r="L2" s="158" t="s">
        <v>4023</v>
      </c>
      <c r="M2" s="158" t="s">
        <v>4017</v>
      </c>
      <c r="N2" s="158" t="s">
        <v>4016</v>
      </c>
      <c r="O2" s="158" t="s">
        <v>4015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ED7B-62F6-4C09-A3A0-FAD4BF9504E2}">
  <sheetPr>
    <tabColor theme="5" tint="0.39997558519241921"/>
  </sheetPr>
  <dimension ref="A2:Y91"/>
  <sheetViews>
    <sheetView workbookViewId="0">
      <pane xSplit="3" ySplit="5" topLeftCell="L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style="64" customWidth="1"/>
    <col min="2" max="2" width="10" style="64" bestFit="1" customWidth="1"/>
    <col min="3" max="3" width="9.140625" style="64"/>
    <col min="4" max="24" width="13.28515625" style="64" customWidth="1"/>
    <col min="25" max="25" width="14.140625" style="140" bestFit="1" customWidth="1"/>
    <col min="26" max="16384" width="9.140625" style="64"/>
  </cols>
  <sheetData>
    <row r="2" spans="1:25" ht="15.75" thickBot="1" x14ac:dyDescent="0.3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3.5" thickBot="1" x14ac:dyDescent="0.25">
      <c r="A3" s="16" t="s">
        <v>969</v>
      </c>
      <c r="B3" s="149">
        <v>500159</v>
      </c>
      <c r="C3" s="14"/>
      <c r="D3" s="69">
        <v>-704249510.12</v>
      </c>
      <c r="E3" s="69">
        <v>-630350525.12</v>
      </c>
      <c r="F3" s="69">
        <v>-630370117.69000006</v>
      </c>
      <c r="G3" s="69">
        <v>-630488988.03999996</v>
      </c>
      <c r="H3" s="69">
        <v>-630602052.13999999</v>
      </c>
      <c r="I3" s="69">
        <v>-768946848.20000005</v>
      </c>
      <c r="J3" s="69">
        <v>-769041433.99000001</v>
      </c>
      <c r="K3" s="69">
        <v>-769154893.86000001</v>
      </c>
      <c r="L3" s="69">
        <v>-768995325.39999998</v>
      </c>
      <c r="M3" s="69">
        <v>-769106153.39999998</v>
      </c>
      <c r="N3" s="69">
        <v>-769228662.75</v>
      </c>
      <c r="O3" s="69">
        <v>-769081036.53999996</v>
      </c>
      <c r="P3" s="115">
        <v>-769204256.33000004</v>
      </c>
      <c r="Q3" s="115">
        <v>-694228020.12</v>
      </c>
      <c r="R3" s="115">
        <v>-917146131.65999997</v>
      </c>
      <c r="S3" s="115">
        <v>-916986328.23000002</v>
      </c>
      <c r="T3" s="115">
        <v>-916999304.51999998</v>
      </c>
      <c r="U3" s="115">
        <v>-917011888.30999994</v>
      </c>
      <c r="V3" s="115">
        <v>-917065383.10000002</v>
      </c>
      <c r="W3" s="115">
        <v>-927083580.38999999</v>
      </c>
      <c r="X3" s="115">
        <v>-857173975.67999995</v>
      </c>
      <c r="Y3" s="49">
        <f>X3/2+L3/2+SUM(M3:W3)/12</f>
        <v>-1586679712.6525002</v>
      </c>
    </row>
    <row r="4" spans="1:25" x14ac:dyDescent="0.25">
      <c r="C4" s="145" t="s">
        <v>4010</v>
      </c>
      <c r="D4" s="141">
        <f>SUBTOTAL(9,D6:D200)</f>
        <v>-704249510.12</v>
      </c>
      <c r="E4" s="141">
        <f t="shared" ref="E4:X4" si="0">SUBTOTAL(9,E6:E200)</f>
        <v>-630350525.12</v>
      </c>
      <c r="F4" s="141">
        <f t="shared" si="0"/>
        <v>-630370117.69000006</v>
      </c>
      <c r="G4" s="141">
        <f t="shared" si="0"/>
        <v>-630488988.03999996</v>
      </c>
      <c r="H4" s="141">
        <f t="shared" si="0"/>
        <v>-630602052.13999999</v>
      </c>
      <c r="I4" s="141">
        <f t="shared" si="0"/>
        <v>-768946848.20000005</v>
      </c>
      <c r="J4" s="141">
        <f t="shared" si="0"/>
        <v>-769041433.99000001</v>
      </c>
      <c r="K4" s="141">
        <f t="shared" si="0"/>
        <v>-769154893.86000001</v>
      </c>
      <c r="L4" s="141">
        <f t="shared" si="0"/>
        <v>-768995325.39999998</v>
      </c>
      <c r="M4" s="141">
        <f t="shared" si="0"/>
        <v>-769106153.39999998</v>
      </c>
      <c r="N4" s="141">
        <f t="shared" si="0"/>
        <v>-769228662.75</v>
      </c>
      <c r="O4" s="141">
        <f t="shared" si="0"/>
        <v>-769081036.53999996</v>
      </c>
      <c r="P4" s="141">
        <f t="shared" si="0"/>
        <v>-769204256.32999992</v>
      </c>
      <c r="Q4" s="141">
        <f t="shared" si="0"/>
        <v>-694228020.12</v>
      </c>
      <c r="R4" s="141">
        <f t="shared" si="0"/>
        <v>-917146131.65999997</v>
      </c>
      <c r="S4" s="141">
        <f t="shared" si="0"/>
        <v>-916986328.23000002</v>
      </c>
      <c r="T4" s="141">
        <f t="shared" si="0"/>
        <v>-916999304.51999998</v>
      </c>
      <c r="U4" s="141">
        <f t="shared" si="0"/>
        <v>-917011888.30999994</v>
      </c>
      <c r="V4" s="141">
        <f t="shared" si="0"/>
        <v>-917065383.10000002</v>
      </c>
      <c r="W4" s="141">
        <f t="shared" si="0"/>
        <v>-927083580.38999999</v>
      </c>
      <c r="X4" s="141">
        <f t="shared" si="0"/>
        <v>-857173975.68000007</v>
      </c>
      <c r="Y4" s="49">
        <f>X4/2+L4/2+SUM(M4:W4)/12</f>
        <v>-1586679712.6525002</v>
      </c>
    </row>
    <row r="5" spans="1:25" s="37" customFormat="1" ht="15.75" thickBot="1" x14ac:dyDescent="0.3">
      <c r="C5" s="144" t="s">
        <v>4011</v>
      </c>
      <c r="D5" s="146">
        <f>D3-D4</f>
        <v>0</v>
      </c>
      <c r="E5" s="146">
        <f t="shared" ref="E5:X5" si="1">E3-E4</f>
        <v>0</v>
      </c>
      <c r="F5" s="146">
        <f t="shared" si="1"/>
        <v>0</v>
      </c>
      <c r="G5" s="146">
        <f t="shared" si="1"/>
        <v>0</v>
      </c>
      <c r="H5" s="146">
        <f t="shared" si="1"/>
        <v>0</v>
      </c>
      <c r="I5" s="146">
        <f t="shared" si="1"/>
        <v>0</v>
      </c>
      <c r="J5" s="146">
        <f t="shared" si="1"/>
        <v>0</v>
      </c>
      <c r="K5" s="146">
        <f t="shared" si="1"/>
        <v>0</v>
      </c>
      <c r="L5" s="146">
        <f t="shared" si="1"/>
        <v>0</v>
      </c>
      <c r="M5" s="146">
        <f t="shared" si="1"/>
        <v>0</v>
      </c>
      <c r="N5" s="146">
        <f t="shared" si="1"/>
        <v>0</v>
      </c>
      <c r="O5" s="146">
        <f t="shared" si="1"/>
        <v>0</v>
      </c>
      <c r="P5" s="146">
        <f t="shared" si="1"/>
        <v>0</v>
      </c>
      <c r="Q5" s="146">
        <f t="shared" si="1"/>
        <v>0</v>
      </c>
      <c r="R5" s="146">
        <f t="shared" si="1"/>
        <v>0</v>
      </c>
      <c r="S5" s="146">
        <f t="shared" si="1"/>
        <v>0</v>
      </c>
      <c r="T5" s="146">
        <f t="shared" si="1"/>
        <v>0</v>
      </c>
      <c r="U5" s="146">
        <f t="shared" si="1"/>
        <v>0</v>
      </c>
      <c r="V5" s="146">
        <f t="shared" si="1"/>
        <v>0</v>
      </c>
      <c r="W5" s="146">
        <f t="shared" si="1"/>
        <v>0</v>
      </c>
      <c r="X5" s="146">
        <f t="shared" si="1"/>
        <v>0</v>
      </c>
      <c r="Y5" s="49">
        <f t="shared" ref="Y5" si="2">X5/2+D5/2+SUM(E5:W5)/12</f>
        <v>0</v>
      </c>
    </row>
    <row r="6" spans="1:25" ht="15.75" thickBot="1" x14ac:dyDescent="0.3">
      <c r="A6" s="73" t="s">
        <v>970</v>
      </c>
      <c r="B6" s="76" t="s">
        <v>2058</v>
      </c>
      <c r="C6" s="87" t="s">
        <v>4</v>
      </c>
      <c r="D6" s="115">
        <v>-10957</v>
      </c>
      <c r="E6" s="69">
        <v>-1007461</v>
      </c>
      <c r="F6" s="69">
        <v>-915928</v>
      </c>
      <c r="G6" s="69">
        <v>-915928</v>
      </c>
      <c r="H6" s="69">
        <v>-915928</v>
      </c>
      <c r="I6" s="69">
        <v>-641329</v>
      </c>
      <c r="J6" s="69">
        <v>-641329</v>
      </c>
      <c r="K6" s="69">
        <v>-641329</v>
      </c>
      <c r="L6" s="69">
        <v>-366805</v>
      </c>
      <c r="M6" s="69">
        <v>-366805</v>
      </c>
      <c r="N6" s="69">
        <v>-366805</v>
      </c>
      <c r="O6" s="69">
        <v>-93474</v>
      </c>
      <c r="P6" s="115">
        <v>-93474</v>
      </c>
      <c r="Q6" s="115">
        <v>-93474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5">
        <v>3616</v>
      </c>
      <c r="X6" s="115">
        <v>-60468</v>
      </c>
      <c r="Y6" s="168">
        <f t="shared" ref="Y6:Y69" si="3">X6/2+L6/2+SUM(M6:W6)/12</f>
        <v>-297837.83333333331</v>
      </c>
    </row>
    <row r="7" spans="1:25" ht="15.75" thickBot="1" x14ac:dyDescent="0.3">
      <c r="A7" s="73" t="s">
        <v>971</v>
      </c>
      <c r="B7" s="76" t="s">
        <v>2059</v>
      </c>
      <c r="C7" s="87" t="s">
        <v>4</v>
      </c>
      <c r="D7" s="114">
        <v>9620</v>
      </c>
      <c r="E7" s="68">
        <v>9304</v>
      </c>
      <c r="F7" s="68">
        <v>8988</v>
      </c>
      <c r="G7" s="68">
        <v>8672</v>
      </c>
      <c r="H7" s="68">
        <v>8356</v>
      </c>
      <c r="I7" s="68">
        <v>8040</v>
      </c>
      <c r="J7" s="68">
        <v>7724</v>
      </c>
      <c r="K7" s="68">
        <v>7408</v>
      </c>
      <c r="L7" s="68">
        <v>7092</v>
      </c>
      <c r="M7" s="68">
        <v>6776</v>
      </c>
      <c r="N7" s="68">
        <v>6460</v>
      </c>
      <c r="O7" s="68">
        <v>6144</v>
      </c>
      <c r="P7" s="114">
        <v>5828</v>
      </c>
      <c r="Q7" s="114">
        <v>5512</v>
      </c>
      <c r="R7" s="114">
        <v>5196</v>
      </c>
      <c r="S7" s="116">
        <v>4880</v>
      </c>
      <c r="T7" s="116">
        <v>4564</v>
      </c>
      <c r="U7" s="116">
        <v>4248</v>
      </c>
      <c r="V7" s="114">
        <v>3932</v>
      </c>
      <c r="W7" s="114">
        <v>3616</v>
      </c>
      <c r="X7" s="114">
        <v>3300</v>
      </c>
      <c r="Y7" s="168">
        <f t="shared" si="3"/>
        <v>9959</v>
      </c>
    </row>
    <row r="8" spans="1:25" ht="15.75" thickBot="1" x14ac:dyDescent="0.3">
      <c r="A8" s="73" t="s">
        <v>3453</v>
      </c>
      <c r="B8" s="76" t="s">
        <v>3454</v>
      </c>
      <c r="C8" s="87"/>
      <c r="D8" s="115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15"/>
      <c r="Q8" s="115"/>
      <c r="R8" s="115"/>
      <c r="S8" s="115"/>
      <c r="T8" s="115"/>
      <c r="U8" s="115"/>
      <c r="V8" s="115"/>
      <c r="W8" s="115"/>
      <c r="X8" s="115"/>
      <c r="Y8" s="168">
        <f t="shared" si="3"/>
        <v>0</v>
      </c>
    </row>
    <row r="9" spans="1:25" ht="15.75" thickBot="1" x14ac:dyDescent="0.3">
      <c r="A9" s="73" t="s">
        <v>3455</v>
      </c>
      <c r="B9" s="76" t="s">
        <v>3456</v>
      </c>
      <c r="C9" s="87"/>
      <c r="D9" s="115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115"/>
      <c r="Q9" s="115"/>
      <c r="R9" s="115"/>
      <c r="S9" s="116"/>
      <c r="T9" s="116"/>
      <c r="U9" s="116"/>
      <c r="V9" s="115"/>
      <c r="W9" s="115"/>
      <c r="X9" s="115"/>
      <c r="Y9" s="168">
        <f t="shared" si="3"/>
        <v>0</v>
      </c>
    </row>
    <row r="10" spans="1:25" ht="15.75" thickBot="1" x14ac:dyDescent="0.3">
      <c r="A10" s="73" t="s">
        <v>972</v>
      </c>
      <c r="B10" s="76" t="s">
        <v>2060</v>
      </c>
      <c r="C10" s="87" t="s">
        <v>4</v>
      </c>
      <c r="D10" s="114">
        <v>1725</v>
      </c>
      <c r="E10" s="68">
        <v>1500</v>
      </c>
      <c r="F10" s="68">
        <v>1275</v>
      </c>
      <c r="G10" s="68">
        <v>1050</v>
      </c>
      <c r="H10" s="68">
        <v>825</v>
      </c>
      <c r="I10" s="68">
        <v>600</v>
      </c>
      <c r="J10" s="68">
        <v>375</v>
      </c>
      <c r="K10" s="68">
        <v>150</v>
      </c>
      <c r="L10" s="68">
        <v>0</v>
      </c>
      <c r="M10" s="68">
        <v>0</v>
      </c>
      <c r="N10" s="68">
        <v>0</v>
      </c>
      <c r="O10" s="68">
        <v>0</v>
      </c>
      <c r="P10" s="114"/>
      <c r="Q10" s="114"/>
      <c r="R10" s="114"/>
      <c r="S10" s="115"/>
      <c r="T10" s="115"/>
      <c r="U10" s="115"/>
      <c r="V10" s="114"/>
      <c r="W10" s="114"/>
      <c r="X10" s="114"/>
      <c r="Y10" s="168">
        <f t="shared" si="3"/>
        <v>0</v>
      </c>
    </row>
    <row r="11" spans="1:25" ht="15.75" thickBot="1" x14ac:dyDescent="0.3">
      <c r="A11" s="73" t="s">
        <v>973</v>
      </c>
      <c r="B11" s="76" t="s">
        <v>2061</v>
      </c>
      <c r="C11" s="87" t="s">
        <v>4</v>
      </c>
      <c r="D11" s="115">
        <v>20500</v>
      </c>
      <c r="E11" s="69">
        <v>20250</v>
      </c>
      <c r="F11" s="69">
        <v>20000</v>
      </c>
      <c r="G11" s="69">
        <v>19750</v>
      </c>
      <c r="H11" s="69">
        <v>19500</v>
      </c>
      <c r="I11" s="69">
        <v>19250</v>
      </c>
      <c r="J11" s="69">
        <v>19000</v>
      </c>
      <c r="K11" s="69">
        <v>18750</v>
      </c>
      <c r="L11" s="69">
        <v>18500</v>
      </c>
      <c r="M11" s="69">
        <v>18250</v>
      </c>
      <c r="N11" s="69">
        <v>18000</v>
      </c>
      <c r="O11" s="69">
        <v>17750</v>
      </c>
      <c r="P11" s="115">
        <v>17500</v>
      </c>
      <c r="Q11" s="115">
        <v>17250</v>
      </c>
      <c r="R11" s="115">
        <v>17000</v>
      </c>
      <c r="S11" s="114">
        <v>16750</v>
      </c>
      <c r="T11" s="114">
        <v>16500</v>
      </c>
      <c r="U11" s="114">
        <v>16250</v>
      </c>
      <c r="V11" s="115">
        <v>16000</v>
      </c>
      <c r="W11" s="115">
        <v>15750</v>
      </c>
      <c r="X11" s="115">
        <v>15500</v>
      </c>
      <c r="Y11" s="168">
        <f t="shared" si="3"/>
        <v>32583.333333333336</v>
      </c>
    </row>
    <row r="12" spans="1:25" ht="15.75" thickBot="1" x14ac:dyDescent="0.3">
      <c r="A12" s="73" t="s">
        <v>974</v>
      </c>
      <c r="B12" s="76" t="s">
        <v>2062</v>
      </c>
      <c r="C12" s="87" t="s">
        <v>4</v>
      </c>
      <c r="D12" s="114">
        <v>45232</v>
      </c>
      <c r="E12" s="68">
        <v>44743</v>
      </c>
      <c r="F12" s="68">
        <v>44254</v>
      </c>
      <c r="G12" s="68">
        <v>43765</v>
      </c>
      <c r="H12" s="68">
        <v>43276</v>
      </c>
      <c r="I12" s="68">
        <v>42787</v>
      </c>
      <c r="J12" s="68">
        <v>42298</v>
      </c>
      <c r="K12" s="68">
        <v>41809</v>
      </c>
      <c r="L12" s="68">
        <v>41320</v>
      </c>
      <c r="M12" s="68">
        <v>40831</v>
      </c>
      <c r="N12" s="68">
        <v>40342</v>
      </c>
      <c r="O12" s="68">
        <v>39853</v>
      </c>
      <c r="P12" s="114">
        <v>39364</v>
      </c>
      <c r="Q12" s="114">
        <v>38875</v>
      </c>
      <c r="R12" s="114">
        <v>38386</v>
      </c>
      <c r="S12" s="115">
        <v>37897</v>
      </c>
      <c r="T12" s="115">
        <v>37408</v>
      </c>
      <c r="U12" s="115">
        <v>36919</v>
      </c>
      <c r="V12" s="114">
        <v>36430</v>
      </c>
      <c r="W12" s="114">
        <v>35941</v>
      </c>
      <c r="X12" s="114">
        <v>35452</v>
      </c>
      <c r="Y12" s="168">
        <f t="shared" si="3"/>
        <v>73573.166666666657</v>
      </c>
    </row>
    <row r="13" spans="1:25" ht="15.75" thickBot="1" x14ac:dyDescent="0.3">
      <c r="A13" s="73" t="s">
        <v>975</v>
      </c>
      <c r="B13" s="76" t="s">
        <v>2063</v>
      </c>
      <c r="C13" s="87" t="s">
        <v>4</v>
      </c>
      <c r="D13" s="114">
        <v>42795</v>
      </c>
      <c r="E13" s="68">
        <v>42366</v>
      </c>
      <c r="F13" s="68">
        <v>41937</v>
      </c>
      <c r="G13" s="68">
        <v>41508</v>
      </c>
      <c r="H13" s="68">
        <v>41079</v>
      </c>
      <c r="I13" s="68">
        <v>40650</v>
      </c>
      <c r="J13" s="68">
        <v>40221</v>
      </c>
      <c r="K13" s="68">
        <v>39792</v>
      </c>
      <c r="L13" s="68">
        <v>39363</v>
      </c>
      <c r="M13" s="68">
        <v>38934</v>
      </c>
      <c r="N13" s="68">
        <v>38505</v>
      </c>
      <c r="O13" s="68">
        <v>38076</v>
      </c>
      <c r="P13" s="114">
        <v>37647</v>
      </c>
      <c r="Q13" s="114">
        <v>37218</v>
      </c>
      <c r="R13" s="114">
        <v>36789</v>
      </c>
      <c r="S13" s="114">
        <v>36360</v>
      </c>
      <c r="T13" s="114">
        <v>35931</v>
      </c>
      <c r="U13" s="114">
        <v>35502</v>
      </c>
      <c r="V13" s="114">
        <v>35073</v>
      </c>
      <c r="W13" s="114">
        <v>34644</v>
      </c>
      <c r="X13" s="114">
        <v>34215</v>
      </c>
      <c r="Y13" s="168">
        <f t="shared" si="3"/>
        <v>70512.25</v>
      </c>
    </row>
    <row r="14" spans="1:25" ht="15.75" thickBot="1" x14ac:dyDescent="0.3">
      <c r="A14" s="73" t="s">
        <v>975</v>
      </c>
      <c r="B14" s="76" t="s">
        <v>3457</v>
      </c>
      <c r="C14" s="87"/>
      <c r="D14" s="115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15"/>
      <c r="Q14" s="115"/>
      <c r="R14" s="115"/>
      <c r="S14" s="115"/>
      <c r="T14" s="115"/>
      <c r="U14" s="115"/>
      <c r="V14" s="115"/>
      <c r="W14" s="115"/>
      <c r="X14" s="115"/>
      <c r="Y14" s="168">
        <f t="shared" si="3"/>
        <v>0</v>
      </c>
    </row>
    <row r="15" spans="1:25" ht="15.75" thickBot="1" x14ac:dyDescent="0.3">
      <c r="A15" s="73" t="s">
        <v>976</v>
      </c>
      <c r="B15" s="76" t="s">
        <v>2064</v>
      </c>
      <c r="C15" s="87" t="s">
        <v>4</v>
      </c>
      <c r="D15" s="114">
        <v>47465</v>
      </c>
      <c r="E15" s="68">
        <v>47014</v>
      </c>
      <c r="F15" s="68">
        <v>46563</v>
      </c>
      <c r="G15" s="68">
        <v>46112</v>
      </c>
      <c r="H15" s="68">
        <v>45661</v>
      </c>
      <c r="I15" s="68">
        <v>45210</v>
      </c>
      <c r="J15" s="68">
        <v>44759</v>
      </c>
      <c r="K15" s="68">
        <v>44308</v>
      </c>
      <c r="L15" s="68">
        <v>43857</v>
      </c>
      <c r="M15" s="68">
        <v>43406</v>
      </c>
      <c r="N15" s="68">
        <v>42955</v>
      </c>
      <c r="O15" s="68">
        <v>42504</v>
      </c>
      <c r="P15" s="114">
        <v>42053</v>
      </c>
      <c r="Q15" s="114">
        <v>41602</v>
      </c>
      <c r="R15" s="114">
        <v>41151</v>
      </c>
      <c r="S15" s="114">
        <v>40700</v>
      </c>
      <c r="T15" s="114">
        <v>40249</v>
      </c>
      <c r="U15" s="114">
        <v>39798</v>
      </c>
      <c r="V15" s="114">
        <v>39347</v>
      </c>
      <c r="W15" s="114">
        <v>38896</v>
      </c>
      <c r="X15" s="114">
        <v>38445</v>
      </c>
      <c r="Y15" s="168">
        <f t="shared" si="3"/>
        <v>78872.75</v>
      </c>
    </row>
    <row r="16" spans="1:25" ht="15.75" thickBot="1" x14ac:dyDescent="0.3">
      <c r="A16" s="73" t="s">
        <v>977</v>
      </c>
      <c r="B16" s="76" t="s">
        <v>2065</v>
      </c>
      <c r="C16" s="87" t="s">
        <v>4</v>
      </c>
      <c r="D16" s="11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15"/>
      <c r="Q16" s="115"/>
      <c r="R16" s="115"/>
      <c r="S16" s="115"/>
      <c r="T16" s="115"/>
      <c r="U16" s="115"/>
      <c r="V16" s="115"/>
      <c r="W16" s="115"/>
      <c r="X16" s="115"/>
      <c r="Y16" s="168">
        <f t="shared" si="3"/>
        <v>0</v>
      </c>
    </row>
    <row r="17" spans="1:25" ht="15.75" thickBot="1" x14ac:dyDescent="0.3">
      <c r="A17" s="73" t="s">
        <v>976</v>
      </c>
      <c r="B17" s="76" t="s">
        <v>2066</v>
      </c>
      <c r="C17" s="87" t="s">
        <v>4</v>
      </c>
      <c r="D17" s="114">
        <v>30576</v>
      </c>
      <c r="E17" s="68">
        <v>30303</v>
      </c>
      <c r="F17" s="68">
        <v>30030</v>
      </c>
      <c r="G17" s="68">
        <v>29757</v>
      </c>
      <c r="H17" s="68">
        <v>29484</v>
      </c>
      <c r="I17" s="68">
        <v>29211</v>
      </c>
      <c r="J17" s="68">
        <v>28938</v>
      </c>
      <c r="K17" s="68">
        <v>28665</v>
      </c>
      <c r="L17" s="68">
        <v>28392</v>
      </c>
      <c r="M17" s="68">
        <v>28119</v>
      </c>
      <c r="N17" s="68">
        <v>27846</v>
      </c>
      <c r="O17" s="68">
        <v>27573</v>
      </c>
      <c r="P17" s="114">
        <v>27300</v>
      </c>
      <c r="Q17" s="114">
        <v>27027</v>
      </c>
      <c r="R17" s="114">
        <v>26754</v>
      </c>
      <c r="S17" s="114">
        <v>26481</v>
      </c>
      <c r="T17" s="114">
        <v>26208</v>
      </c>
      <c r="U17" s="114">
        <v>25935</v>
      </c>
      <c r="V17" s="114">
        <v>25662</v>
      </c>
      <c r="W17" s="114">
        <v>25389</v>
      </c>
      <c r="X17" s="114">
        <v>25116</v>
      </c>
      <c r="Y17" s="168">
        <f t="shared" si="3"/>
        <v>51278.5</v>
      </c>
    </row>
    <row r="18" spans="1:25" ht="15.75" thickBot="1" x14ac:dyDescent="0.3">
      <c r="A18" s="73" t="s">
        <v>978</v>
      </c>
      <c r="B18" s="76" t="s">
        <v>2067</v>
      </c>
      <c r="C18" s="87" t="s">
        <v>4</v>
      </c>
      <c r="D18" s="115">
        <v>8207</v>
      </c>
      <c r="E18" s="69">
        <v>7407</v>
      </c>
      <c r="F18" s="69">
        <v>6607</v>
      </c>
      <c r="G18" s="69">
        <v>5807</v>
      </c>
      <c r="H18" s="69">
        <v>5007</v>
      </c>
      <c r="I18" s="69">
        <v>4207</v>
      </c>
      <c r="J18" s="69">
        <v>3407</v>
      </c>
      <c r="K18" s="69">
        <v>2607</v>
      </c>
      <c r="L18" s="69">
        <v>1807</v>
      </c>
      <c r="M18" s="69">
        <v>1007</v>
      </c>
      <c r="N18" s="69">
        <v>207</v>
      </c>
      <c r="O18" s="69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68">
        <f t="shared" si="3"/>
        <v>1004.6666666666666</v>
      </c>
    </row>
    <row r="19" spans="1:25" ht="15.75" thickBot="1" x14ac:dyDescent="0.3">
      <c r="A19" s="73" t="s">
        <v>979</v>
      </c>
      <c r="B19" s="76" t="s">
        <v>2068</v>
      </c>
      <c r="C19" s="87" t="s">
        <v>4</v>
      </c>
      <c r="D19" s="114">
        <v>70947</v>
      </c>
      <c r="E19" s="68">
        <v>70436</v>
      </c>
      <c r="F19" s="68">
        <v>69925</v>
      </c>
      <c r="G19" s="68">
        <v>69414</v>
      </c>
      <c r="H19" s="68">
        <v>68903</v>
      </c>
      <c r="I19" s="68">
        <v>68392</v>
      </c>
      <c r="J19" s="68">
        <v>67881</v>
      </c>
      <c r="K19" s="68">
        <v>67370</v>
      </c>
      <c r="L19" s="68">
        <v>66859</v>
      </c>
      <c r="M19" s="68">
        <v>66348</v>
      </c>
      <c r="N19" s="68">
        <v>65837</v>
      </c>
      <c r="O19" s="68">
        <v>65326</v>
      </c>
      <c r="P19" s="114">
        <v>64815</v>
      </c>
      <c r="Q19" s="114">
        <v>64304</v>
      </c>
      <c r="R19" s="114">
        <v>63793</v>
      </c>
      <c r="S19" s="114">
        <v>63282</v>
      </c>
      <c r="T19" s="114">
        <v>62771</v>
      </c>
      <c r="U19" s="114">
        <v>62260</v>
      </c>
      <c r="V19" s="114">
        <v>61749</v>
      </c>
      <c r="W19" s="114">
        <v>61238</v>
      </c>
      <c r="X19" s="114">
        <v>60727</v>
      </c>
      <c r="Y19" s="168">
        <f t="shared" si="3"/>
        <v>122269.91666666666</v>
      </c>
    </row>
    <row r="20" spans="1:25" ht="15.75" thickBot="1" x14ac:dyDescent="0.3">
      <c r="A20" s="73" t="s">
        <v>980</v>
      </c>
      <c r="B20" s="76" t="s">
        <v>2069</v>
      </c>
      <c r="C20" s="87" t="s">
        <v>4</v>
      </c>
      <c r="D20" s="115">
        <v>36001</v>
      </c>
      <c r="E20" s="69">
        <v>35742</v>
      </c>
      <c r="F20" s="69">
        <v>35483</v>
      </c>
      <c r="G20" s="69">
        <v>35224</v>
      </c>
      <c r="H20" s="69">
        <v>34965</v>
      </c>
      <c r="I20" s="69">
        <v>34706</v>
      </c>
      <c r="J20" s="69">
        <v>34447</v>
      </c>
      <c r="K20" s="69">
        <v>34188</v>
      </c>
      <c r="L20" s="69">
        <v>33929</v>
      </c>
      <c r="M20" s="69">
        <v>33670</v>
      </c>
      <c r="N20" s="69">
        <v>33411</v>
      </c>
      <c r="O20" s="69">
        <v>33152</v>
      </c>
      <c r="P20" s="115">
        <v>32893</v>
      </c>
      <c r="Q20" s="115">
        <v>32634</v>
      </c>
      <c r="R20" s="115">
        <v>32375</v>
      </c>
      <c r="S20" s="115">
        <v>32116</v>
      </c>
      <c r="T20" s="115">
        <v>31857</v>
      </c>
      <c r="U20" s="115">
        <v>31598</v>
      </c>
      <c r="V20" s="115">
        <v>31339</v>
      </c>
      <c r="W20" s="115">
        <v>31080</v>
      </c>
      <c r="X20" s="115">
        <v>30821</v>
      </c>
      <c r="Y20" s="168">
        <f t="shared" si="3"/>
        <v>62052.083333333328</v>
      </c>
    </row>
    <row r="21" spans="1:25" ht="15.75" thickBot="1" x14ac:dyDescent="0.3">
      <c r="A21" s="73" t="s">
        <v>981</v>
      </c>
      <c r="B21" s="76" t="s">
        <v>2070</v>
      </c>
      <c r="C21" s="87" t="s">
        <v>4</v>
      </c>
      <c r="D21" s="114">
        <v>49138</v>
      </c>
      <c r="E21" s="68">
        <v>48516</v>
      </c>
      <c r="F21" s="68">
        <v>47894</v>
      </c>
      <c r="G21" s="68">
        <v>47272</v>
      </c>
      <c r="H21" s="68">
        <v>46650</v>
      </c>
      <c r="I21" s="68">
        <v>46028</v>
      </c>
      <c r="J21" s="68">
        <v>45406</v>
      </c>
      <c r="K21" s="68">
        <v>44784</v>
      </c>
      <c r="L21" s="68">
        <v>44162</v>
      </c>
      <c r="M21" s="68">
        <v>43540</v>
      </c>
      <c r="N21" s="68">
        <v>42918</v>
      </c>
      <c r="O21" s="68">
        <v>42296</v>
      </c>
      <c r="P21" s="114">
        <v>41674</v>
      </c>
      <c r="Q21" s="114">
        <v>41052</v>
      </c>
      <c r="R21" s="114">
        <v>40430</v>
      </c>
      <c r="S21" s="114">
        <v>39808</v>
      </c>
      <c r="T21" s="114">
        <v>39186</v>
      </c>
      <c r="U21" s="114">
        <v>38564</v>
      </c>
      <c r="V21" s="114">
        <v>37942</v>
      </c>
      <c r="W21" s="114">
        <v>37320</v>
      </c>
      <c r="X21" s="114">
        <v>36698</v>
      </c>
      <c r="Y21" s="168">
        <f t="shared" si="3"/>
        <v>77490.833333333343</v>
      </c>
    </row>
    <row r="22" spans="1:25" ht="15.75" thickBot="1" x14ac:dyDescent="0.3">
      <c r="A22" s="73" t="s">
        <v>3458</v>
      </c>
      <c r="B22" s="76" t="s">
        <v>3459</v>
      </c>
      <c r="C22" s="87"/>
      <c r="D22" s="115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15"/>
      <c r="Q22" s="115"/>
      <c r="R22" s="115"/>
      <c r="S22" s="115"/>
      <c r="T22" s="115"/>
      <c r="U22" s="115"/>
      <c r="V22" s="115"/>
      <c r="W22" s="115"/>
      <c r="X22" s="115"/>
      <c r="Y22" s="168">
        <f t="shared" si="3"/>
        <v>0</v>
      </c>
    </row>
    <row r="23" spans="1:25" ht="15.75" thickBot="1" x14ac:dyDescent="0.3">
      <c r="A23" s="73" t="s">
        <v>3460</v>
      </c>
      <c r="B23" s="76" t="s">
        <v>3461</v>
      </c>
      <c r="C23" s="87"/>
      <c r="D23" s="114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14"/>
      <c r="Q23" s="114"/>
      <c r="R23" s="114"/>
      <c r="S23" s="114"/>
      <c r="T23" s="114"/>
      <c r="U23" s="114"/>
      <c r="V23" s="114"/>
      <c r="W23" s="114"/>
      <c r="X23" s="114"/>
      <c r="Y23" s="168">
        <f t="shared" si="3"/>
        <v>0</v>
      </c>
    </row>
    <row r="24" spans="1:25" ht="15.75" thickBot="1" x14ac:dyDescent="0.3">
      <c r="A24" s="73" t="s">
        <v>3462</v>
      </c>
      <c r="B24" s="76" t="s">
        <v>3463</v>
      </c>
      <c r="C24" s="87"/>
      <c r="D24" s="115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115"/>
      <c r="Q24" s="115"/>
      <c r="R24" s="115"/>
      <c r="S24" s="115"/>
      <c r="T24" s="115"/>
      <c r="U24" s="115"/>
      <c r="V24" s="115"/>
      <c r="W24" s="115"/>
      <c r="X24" s="115"/>
      <c r="Y24" s="168">
        <f t="shared" si="3"/>
        <v>0</v>
      </c>
    </row>
    <row r="25" spans="1:25" ht="15.75" thickBot="1" x14ac:dyDescent="0.3">
      <c r="A25" s="73" t="s">
        <v>982</v>
      </c>
      <c r="B25" s="76" t="s">
        <v>2071</v>
      </c>
      <c r="C25" s="87" t="s">
        <v>4</v>
      </c>
      <c r="D25" s="114">
        <v>177935</v>
      </c>
      <c r="E25" s="68">
        <v>176849</v>
      </c>
      <c r="F25" s="68">
        <v>175763</v>
      </c>
      <c r="G25" s="68">
        <v>174677</v>
      </c>
      <c r="H25" s="68">
        <v>173591</v>
      </c>
      <c r="I25" s="68">
        <v>172505</v>
      </c>
      <c r="J25" s="68">
        <v>171419</v>
      </c>
      <c r="K25" s="68">
        <v>170333</v>
      </c>
      <c r="L25" s="68">
        <v>169247</v>
      </c>
      <c r="M25" s="68">
        <v>168161</v>
      </c>
      <c r="N25" s="68">
        <v>167075</v>
      </c>
      <c r="O25" s="68">
        <v>165989</v>
      </c>
      <c r="P25" s="114">
        <v>164903</v>
      </c>
      <c r="Q25" s="114">
        <v>163817</v>
      </c>
      <c r="R25" s="114">
        <v>162731</v>
      </c>
      <c r="S25" s="116">
        <v>161645</v>
      </c>
      <c r="T25" s="116">
        <v>160559</v>
      </c>
      <c r="U25" s="116">
        <v>159473</v>
      </c>
      <c r="V25" s="114">
        <v>158387</v>
      </c>
      <c r="W25" s="114">
        <v>157301</v>
      </c>
      <c r="X25" s="114">
        <v>156215</v>
      </c>
      <c r="Y25" s="168">
        <f t="shared" si="3"/>
        <v>311901.08333333337</v>
      </c>
    </row>
    <row r="26" spans="1:25" ht="15.75" thickBot="1" x14ac:dyDescent="0.3">
      <c r="A26" s="73" t="s">
        <v>983</v>
      </c>
      <c r="B26" s="76" t="s">
        <v>2072</v>
      </c>
      <c r="C26" s="87" t="s">
        <v>4</v>
      </c>
      <c r="D26" s="115">
        <v>167474</v>
      </c>
      <c r="E26" s="69">
        <v>166482</v>
      </c>
      <c r="F26" s="69">
        <v>165490</v>
      </c>
      <c r="G26" s="69">
        <v>164498</v>
      </c>
      <c r="H26" s="69">
        <v>163506</v>
      </c>
      <c r="I26" s="69">
        <v>162514</v>
      </c>
      <c r="J26" s="69">
        <v>161522</v>
      </c>
      <c r="K26" s="69">
        <v>160530</v>
      </c>
      <c r="L26" s="69">
        <v>159538</v>
      </c>
      <c r="M26" s="69">
        <v>158546</v>
      </c>
      <c r="N26" s="69">
        <v>157554</v>
      </c>
      <c r="O26" s="69">
        <v>156562</v>
      </c>
      <c r="P26" s="115">
        <v>155570</v>
      </c>
      <c r="Q26" s="115">
        <v>154578</v>
      </c>
      <c r="R26" s="115">
        <v>153586</v>
      </c>
      <c r="S26" s="115">
        <v>152594</v>
      </c>
      <c r="T26" s="115">
        <v>151602</v>
      </c>
      <c r="U26" s="115">
        <v>150610</v>
      </c>
      <c r="V26" s="115">
        <v>149618</v>
      </c>
      <c r="W26" s="115">
        <v>148626</v>
      </c>
      <c r="X26" s="115">
        <v>147634</v>
      </c>
      <c r="Y26" s="168">
        <f t="shared" si="3"/>
        <v>294373.16666666663</v>
      </c>
    </row>
    <row r="27" spans="1:25" ht="15.75" thickBot="1" x14ac:dyDescent="0.3">
      <c r="A27" s="73" t="s">
        <v>984</v>
      </c>
      <c r="B27" s="76" t="s">
        <v>2073</v>
      </c>
      <c r="C27" s="87" t="s">
        <v>4</v>
      </c>
      <c r="D27" s="115">
        <v>89976</v>
      </c>
      <c r="E27" s="69">
        <v>88416</v>
      </c>
      <c r="F27" s="69">
        <v>86856</v>
      </c>
      <c r="G27" s="69">
        <v>85296</v>
      </c>
      <c r="H27" s="69">
        <v>83736</v>
      </c>
      <c r="I27" s="69">
        <v>82176</v>
      </c>
      <c r="J27" s="69">
        <v>80616</v>
      </c>
      <c r="K27" s="69">
        <v>79056</v>
      </c>
      <c r="L27" s="69">
        <v>77496</v>
      </c>
      <c r="M27" s="69">
        <v>75936</v>
      </c>
      <c r="N27" s="69">
        <v>74376</v>
      </c>
      <c r="O27" s="69">
        <v>72816</v>
      </c>
      <c r="P27" s="115">
        <v>71256</v>
      </c>
      <c r="Q27" s="115">
        <v>69696</v>
      </c>
      <c r="R27" s="115">
        <v>68136</v>
      </c>
      <c r="S27" s="116">
        <v>66576</v>
      </c>
      <c r="T27" s="116">
        <v>65016</v>
      </c>
      <c r="U27" s="116">
        <v>63456</v>
      </c>
      <c r="V27" s="115">
        <v>61896</v>
      </c>
      <c r="W27" s="115">
        <v>60336</v>
      </c>
      <c r="X27" s="115">
        <v>58776</v>
      </c>
      <c r="Y27" s="168">
        <f t="shared" si="3"/>
        <v>130594</v>
      </c>
    </row>
    <row r="28" spans="1:25" ht="15.75" thickBot="1" x14ac:dyDescent="0.3">
      <c r="A28" s="73" t="s">
        <v>3464</v>
      </c>
      <c r="B28" s="76" t="s">
        <v>3465</v>
      </c>
      <c r="C28" s="87"/>
      <c r="D28" s="114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114"/>
      <c r="Q28" s="114"/>
      <c r="R28" s="114"/>
      <c r="S28" s="115"/>
      <c r="T28" s="115"/>
      <c r="U28" s="115"/>
      <c r="V28" s="114"/>
      <c r="W28" s="114"/>
      <c r="X28" s="114"/>
      <c r="Y28" s="168">
        <f t="shared" si="3"/>
        <v>0</v>
      </c>
    </row>
    <row r="29" spans="1:25" ht="15.75" thickBot="1" x14ac:dyDescent="0.3">
      <c r="A29" s="73" t="s">
        <v>3466</v>
      </c>
      <c r="B29" s="76" t="s">
        <v>3467</v>
      </c>
      <c r="C29" s="87"/>
      <c r="D29" s="11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115"/>
      <c r="Q29" s="115"/>
      <c r="R29" s="115"/>
      <c r="S29" s="114"/>
      <c r="T29" s="114"/>
      <c r="U29" s="114"/>
      <c r="V29" s="115"/>
      <c r="W29" s="115"/>
      <c r="X29" s="115"/>
      <c r="Y29" s="168">
        <f t="shared" si="3"/>
        <v>0</v>
      </c>
    </row>
    <row r="30" spans="1:25" ht="15.75" thickBot="1" x14ac:dyDescent="0.3">
      <c r="A30" s="73" t="s">
        <v>985</v>
      </c>
      <c r="B30" s="76" t="s">
        <v>2074</v>
      </c>
      <c r="C30" s="87" t="s">
        <v>4</v>
      </c>
      <c r="D30" s="114">
        <v>53317</v>
      </c>
      <c r="E30" s="68">
        <v>53046</v>
      </c>
      <c r="F30" s="68">
        <v>52775</v>
      </c>
      <c r="G30" s="68">
        <v>52504</v>
      </c>
      <c r="H30" s="68">
        <v>52233</v>
      </c>
      <c r="I30" s="68">
        <v>51962</v>
      </c>
      <c r="J30" s="68">
        <v>51691</v>
      </c>
      <c r="K30" s="68">
        <v>51420</v>
      </c>
      <c r="L30" s="68">
        <v>51149</v>
      </c>
      <c r="M30" s="68">
        <v>50878</v>
      </c>
      <c r="N30" s="68">
        <v>50607</v>
      </c>
      <c r="O30" s="68">
        <v>50336</v>
      </c>
      <c r="P30" s="114">
        <v>50065</v>
      </c>
      <c r="Q30" s="114">
        <v>49794</v>
      </c>
      <c r="R30" s="114">
        <v>49523</v>
      </c>
      <c r="S30" s="115">
        <v>49252</v>
      </c>
      <c r="T30" s="115">
        <v>48981</v>
      </c>
      <c r="U30" s="115">
        <v>48710</v>
      </c>
      <c r="V30" s="114">
        <v>48439</v>
      </c>
      <c r="W30" s="114">
        <v>48168</v>
      </c>
      <c r="X30" s="114">
        <v>47897</v>
      </c>
      <c r="Y30" s="168">
        <f t="shared" si="3"/>
        <v>94919.083333333343</v>
      </c>
    </row>
    <row r="31" spans="1:25" ht="15.75" thickBot="1" x14ac:dyDescent="0.3">
      <c r="A31" s="73" t="s">
        <v>3468</v>
      </c>
      <c r="B31" s="76" t="s">
        <v>3469</v>
      </c>
      <c r="C31" s="87"/>
      <c r="D31" s="114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14"/>
      <c r="Q31" s="114"/>
      <c r="R31" s="114"/>
      <c r="S31" s="114"/>
      <c r="T31" s="114"/>
      <c r="U31" s="114"/>
      <c r="V31" s="114"/>
      <c r="W31" s="114"/>
      <c r="X31" s="114"/>
      <c r="Y31" s="168">
        <f t="shared" si="3"/>
        <v>0</v>
      </c>
    </row>
    <row r="32" spans="1:25" ht="15.75" thickBot="1" x14ac:dyDescent="0.3">
      <c r="A32" s="73" t="s">
        <v>986</v>
      </c>
      <c r="B32" s="76" t="s">
        <v>2075</v>
      </c>
      <c r="C32" s="87" t="s">
        <v>4</v>
      </c>
      <c r="D32" s="115">
        <v>1089062</v>
      </c>
      <c r="E32" s="69">
        <v>998554</v>
      </c>
      <c r="F32" s="69">
        <v>908046</v>
      </c>
      <c r="G32" s="69">
        <v>817538</v>
      </c>
      <c r="H32" s="69">
        <v>727030</v>
      </c>
      <c r="I32" s="69">
        <v>636522</v>
      </c>
      <c r="J32" s="69">
        <v>546014</v>
      </c>
      <c r="K32" s="69">
        <v>455506</v>
      </c>
      <c r="L32" s="69">
        <v>364998</v>
      </c>
      <c r="M32" s="69">
        <v>274490</v>
      </c>
      <c r="N32" s="69">
        <v>183982</v>
      </c>
      <c r="O32" s="69">
        <v>93474</v>
      </c>
      <c r="P32" s="115">
        <v>2966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68">
        <f t="shared" si="3"/>
        <v>228741.66666666666</v>
      </c>
    </row>
    <row r="33" spans="1:25" ht="15.75" thickBot="1" x14ac:dyDescent="0.3">
      <c r="A33" s="73" t="s">
        <v>3470</v>
      </c>
      <c r="B33" s="76" t="s">
        <v>3471</v>
      </c>
      <c r="C33" s="87"/>
      <c r="D33" s="114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114"/>
      <c r="Q33" s="114"/>
      <c r="R33" s="114"/>
      <c r="S33" s="114"/>
      <c r="T33" s="114"/>
      <c r="U33" s="114"/>
      <c r="V33" s="114"/>
      <c r="W33" s="114"/>
      <c r="X33" s="114"/>
      <c r="Y33" s="168">
        <f t="shared" si="3"/>
        <v>0</v>
      </c>
    </row>
    <row r="34" spans="1:25" ht="15.75" thickBot="1" x14ac:dyDescent="0.3">
      <c r="A34" s="73" t="s">
        <v>987</v>
      </c>
      <c r="B34" s="76" t="s">
        <v>2076</v>
      </c>
      <c r="C34" s="87" t="s">
        <v>4</v>
      </c>
      <c r="D34" s="115">
        <v>156668</v>
      </c>
      <c r="E34" s="69">
        <v>151693</v>
      </c>
      <c r="F34" s="69">
        <v>146718</v>
      </c>
      <c r="G34" s="69">
        <v>141743</v>
      </c>
      <c r="H34" s="69">
        <v>136768</v>
      </c>
      <c r="I34" s="69">
        <v>131793</v>
      </c>
      <c r="J34" s="69">
        <v>126818</v>
      </c>
      <c r="K34" s="69">
        <v>121843</v>
      </c>
      <c r="L34" s="69">
        <v>116868</v>
      </c>
      <c r="M34" s="69">
        <v>111893</v>
      </c>
      <c r="N34" s="69">
        <v>106918</v>
      </c>
      <c r="O34" s="69">
        <v>101943</v>
      </c>
      <c r="P34" s="115">
        <v>96968</v>
      </c>
      <c r="Q34" s="115">
        <v>91993</v>
      </c>
      <c r="R34" s="115">
        <v>87018</v>
      </c>
      <c r="S34" s="115">
        <v>82043</v>
      </c>
      <c r="T34" s="115">
        <v>77068</v>
      </c>
      <c r="U34" s="115">
        <v>72093</v>
      </c>
      <c r="V34" s="115">
        <v>67118</v>
      </c>
      <c r="W34" s="115">
        <v>62143</v>
      </c>
      <c r="X34" s="115">
        <v>57168</v>
      </c>
      <c r="Y34" s="168">
        <f t="shared" si="3"/>
        <v>166784.5</v>
      </c>
    </row>
    <row r="35" spans="1:25" ht="15.75" thickBot="1" x14ac:dyDescent="0.3">
      <c r="A35" s="73" t="s">
        <v>988</v>
      </c>
      <c r="B35" s="76" t="s">
        <v>2077</v>
      </c>
      <c r="C35" s="87" t="s">
        <v>4</v>
      </c>
      <c r="D35" s="114">
        <v>423794.5</v>
      </c>
      <c r="E35" s="68">
        <v>422307.5</v>
      </c>
      <c r="F35" s="68">
        <v>420820.5</v>
      </c>
      <c r="G35" s="68">
        <v>419333.5</v>
      </c>
      <c r="H35" s="68">
        <v>417846.5</v>
      </c>
      <c r="I35" s="68">
        <v>416359.5</v>
      </c>
      <c r="J35" s="68">
        <v>414872.5</v>
      </c>
      <c r="K35" s="68">
        <v>413385.5</v>
      </c>
      <c r="L35" s="68">
        <v>411898.5</v>
      </c>
      <c r="M35" s="68">
        <v>410411.5</v>
      </c>
      <c r="N35" s="68">
        <v>408924.5</v>
      </c>
      <c r="O35" s="68">
        <v>407437.5</v>
      </c>
      <c r="P35" s="114">
        <v>405950.5</v>
      </c>
      <c r="Q35" s="114">
        <v>404463.5</v>
      </c>
      <c r="R35" s="114">
        <v>402976.5</v>
      </c>
      <c r="S35" s="114">
        <v>401489.5</v>
      </c>
      <c r="T35" s="114">
        <v>400002.5</v>
      </c>
      <c r="U35" s="114">
        <v>398515.5</v>
      </c>
      <c r="V35" s="114">
        <v>397028.5</v>
      </c>
      <c r="W35" s="114">
        <v>395541.5</v>
      </c>
      <c r="X35" s="114">
        <v>394054.5</v>
      </c>
      <c r="Y35" s="168">
        <f t="shared" si="3"/>
        <v>772371.625</v>
      </c>
    </row>
    <row r="36" spans="1:25" ht="15.75" thickBot="1" x14ac:dyDescent="0.3">
      <c r="A36" s="73" t="s">
        <v>989</v>
      </c>
      <c r="B36" s="76" t="s">
        <v>2078</v>
      </c>
      <c r="C36" s="87" t="s">
        <v>4</v>
      </c>
      <c r="D36" s="115">
        <v>290391.74</v>
      </c>
      <c r="E36" s="69">
        <v>285075.74</v>
      </c>
      <c r="F36" s="69">
        <v>279759.74</v>
      </c>
      <c r="G36" s="69">
        <v>274443.74</v>
      </c>
      <c r="H36" s="69">
        <v>269127.74</v>
      </c>
      <c r="I36" s="69">
        <v>263811.74</v>
      </c>
      <c r="J36" s="69">
        <v>258495.74</v>
      </c>
      <c r="K36" s="69">
        <v>253179.74</v>
      </c>
      <c r="L36" s="69">
        <v>247863.74</v>
      </c>
      <c r="M36" s="69">
        <v>242547.74</v>
      </c>
      <c r="N36" s="69">
        <v>237231.74</v>
      </c>
      <c r="O36" s="69">
        <v>231915.74</v>
      </c>
      <c r="P36" s="115">
        <v>226599.74</v>
      </c>
      <c r="Q36" s="115">
        <v>221283.74</v>
      </c>
      <c r="R36" s="115">
        <v>215967.74</v>
      </c>
      <c r="S36" s="115">
        <v>210651.74</v>
      </c>
      <c r="T36" s="115">
        <v>205335.74</v>
      </c>
      <c r="U36" s="115">
        <v>200019.74</v>
      </c>
      <c r="V36" s="115">
        <v>194703.74</v>
      </c>
      <c r="W36" s="115">
        <v>189387.74</v>
      </c>
      <c r="X36" s="115">
        <v>184071.74</v>
      </c>
      <c r="Y36" s="168">
        <f t="shared" si="3"/>
        <v>413938.16833333333</v>
      </c>
    </row>
    <row r="37" spans="1:25" ht="15.75" thickBot="1" x14ac:dyDescent="0.3">
      <c r="A37" s="73" t="s">
        <v>990</v>
      </c>
      <c r="B37" s="76" t="s">
        <v>2079</v>
      </c>
      <c r="C37" s="87" t="s">
        <v>4</v>
      </c>
      <c r="D37" s="114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68">
        <f t="shared" si="3"/>
        <v>0</v>
      </c>
    </row>
    <row r="38" spans="1:25" ht="15.75" thickBot="1" x14ac:dyDescent="0.3">
      <c r="A38" s="73" t="s">
        <v>993</v>
      </c>
      <c r="B38" s="76" t="s">
        <v>3472</v>
      </c>
      <c r="C38" s="87"/>
      <c r="D38" s="115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15"/>
      <c r="Q38" s="115"/>
      <c r="R38" s="115"/>
      <c r="S38" s="115"/>
      <c r="T38" s="115"/>
      <c r="U38" s="115"/>
      <c r="V38" s="115"/>
      <c r="W38" s="115"/>
      <c r="X38" s="115"/>
      <c r="Y38" s="168">
        <f t="shared" si="3"/>
        <v>0</v>
      </c>
    </row>
    <row r="39" spans="1:25" ht="15.75" thickBot="1" x14ac:dyDescent="0.3">
      <c r="A39" s="73" t="s">
        <v>991</v>
      </c>
      <c r="B39" s="76" t="s">
        <v>2080</v>
      </c>
      <c r="C39" s="87" t="s">
        <v>4</v>
      </c>
      <c r="D39" s="114">
        <v>564126.71</v>
      </c>
      <c r="E39" s="68">
        <v>562438.71</v>
      </c>
      <c r="F39" s="68">
        <v>560750.71</v>
      </c>
      <c r="G39" s="68">
        <v>559062.71</v>
      </c>
      <c r="H39" s="68">
        <v>557374.71</v>
      </c>
      <c r="I39" s="68">
        <v>555686.71</v>
      </c>
      <c r="J39" s="68">
        <v>554006.71</v>
      </c>
      <c r="K39" s="68">
        <v>552310.71</v>
      </c>
      <c r="L39" s="68">
        <v>550622.71</v>
      </c>
      <c r="M39" s="68">
        <v>548934.71</v>
      </c>
      <c r="N39" s="68">
        <v>547246.71</v>
      </c>
      <c r="O39" s="68">
        <v>545558.71</v>
      </c>
      <c r="P39" s="114">
        <v>543870.71</v>
      </c>
      <c r="Q39" s="114">
        <v>542182.71</v>
      </c>
      <c r="R39" s="114">
        <v>541558.71</v>
      </c>
      <c r="S39" s="114">
        <v>539870.71</v>
      </c>
      <c r="T39" s="114">
        <v>538182.71</v>
      </c>
      <c r="U39" s="114">
        <v>536494.71</v>
      </c>
      <c r="V39" s="114">
        <v>534806.71</v>
      </c>
      <c r="W39" s="114">
        <v>533118.71</v>
      </c>
      <c r="X39" s="114">
        <v>531430.71</v>
      </c>
      <c r="Y39" s="168">
        <f t="shared" si="3"/>
        <v>1037012.1941666666</v>
      </c>
    </row>
    <row r="40" spans="1:25" ht="15.75" thickBot="1" x14ac:dyDescent="0.3">
      <c r="A40" s="73" t="s">
        <v>992</v>
      </c>
      <c r="B40" s="76" t="s">
        <v>2081</v>
      </c>
      <c r="C40" s="87" t="s">
        <v>4</v>
      </c>
      <c r="D40" s="115">
        <v>267517.59000000003</v>
      </c>
      <c r="E40" s="69">
        <v>264930.59000000003</v>
      </c>
      <c r="F40" s="69">
        <v>262343.59000000003</v>
      </c>
      <c r="G40" s="69">
        <v>259756.59</v>
      </c>
      <c r="H40" s="69">
        <v>257169.59</v>
      </c>
      <c r="I40" s="69">
        <v>254582.59</v>
      </c>
      <c r="J40" s="69">
        <v>251995.59</v>
      </c>
      <c r="K40" s="69">
        <v>249408.59</v>
      </c>
      <c r="L40" s="69">
        <v>246821.59</v>
      </c>
      <c r="M40" s="69">
        <v>244234.59</v>
      </c>
      <c r="N40" s="69">
        <v>241647.59</v>
      </c>
      <c r="O40" s="69">
        <v>239060.59</v>
      </c>
      <c r="P40" s="115">
        <v>236473.59</v>
      </c>
      <c r="Q40" s="115">
        <v>233886.59</v>
      </c>
      <c r="R40" s="115">
        <v>231299.59</v>
      </c>
      <c r="S40" s="115">
        <v>228712.59</v>
      </c>
      <c r="T40" s="115">
        <v>226125.59</v>
      </c>
      <c r="U40" s="115">
        <v>223538.59</v>
      </c>
      <c r="V40" s="115">
        <v>220951.59</v>
      </c>
      <c r="W40" s="115">
        <v>218364.59</v>
      </c>
      <c r="X40" s="115">
        <v>215777.59</v>
      </c>
      <c r="Y40" s="168">
        <f t="shared" si="3"/>
        <v>443324.21416666661</v>
      </c>
    </row>
    <row r="41" spans="1:25" ht="15.75" thickBot="1" x14ac:dyDescent="0.3">
      <c r="A41" s="73" t="s">
        <v>993</v>
      </c>
      <c r="B41" s="76" t="s">
        <v>2082</v>
      </c>
      <c r="C41" s="87" t="s">
        <v>4</v>
      </c>
      <c r="D41" s="114">
        <v>397695.73</v>
      </c>
      <c r="E41" s="68">
        <v>393470.73</v>
      </c>
      <c r="F41" s="68">
        <v>389245.73</v>
      </c>
      <c r="G41" s="68">
        <v>385020.73</v>
      </c>
      <c r="H41" s="68">
        <v>380795.73</v>
      </c>
      <c r="I41" s="68">
        <v>376570.73</v>
      </c>
      <c r="J41" s="68">
        <v>372345.73</v>
      </c>
      <c r="K41" s="68">
        <v>368120.73</v>
      </c>
      <c r="L41" s="68">
        <v>363895.73</v>
      </c>
      <c r="M41" s="68">
        <v>359670.73</v>
      </c>
      <c r="N41" s="68">
        <v>355445.73</v>
      </c>
      <c r="O41" s="68">
        <v>351220.73</v>
      </c>
      <c r="P41" s="114">
        <v>346995.73</v>
      </c>
      <c r="Q41" s="114">
        <v>342770.73</v>
      </c>
      <c r="R41" s="114">
        <v>338545.73</v>
      </c>
      <c r="S41" s="114">
        <v>334320.73</v>
      </c>
      <c r="T41" s="114">
        <v>330095.73</v>
      </c>
      <c r="U41" s="114">
        <v>325870.73</v>
      </c>
      <c r="V41" s="114">
        <v>321645.73</v>
      </c>
      <c r="W41" s="114">
        <v>317420.73</v>
      </c>
      <c r="X41" s="114">
        <v>313195.73</v>
      </c>
      <c r="Y41" s="168">
        <f t="shared" si="3"/>
        <v>648879.3158333333</v>
      </c>
    </row>
    <row r="42" spans="1:25" ht="15.75" thickBot="1" x14ac:dyDescent="0.3">
      <c r="A42" s="73" t="s">
        <v>994</v>
      </c>
      <c r="B42" s="76" t="s">
        <v>2083</v>
      </c>
      <c r="C42" s="87" t="s">
        <v>4</v>
      </c>
      <c r="D42" s="115">
        <v>889226.3</v>
      </c>
      <c r="E42" s="69">
        <v>886637.3</v>
      </c>
      <c r="F42" s="69">
        <v>884048.3</v>
      </c>
      <c r="G42" s="69">
        <v>881459.3</v>
      </c>
      <c r="H42" s="69">
        <v>878870.3</v>
      </c>
      <c r="I42" s="69">
        <v>876281.3</v>
      </c>
      <c r="J42" s="69">
        <v>873692.3</v>
      </c>
      <c r="K42" s="69">
        <v>871103.3</v>
      </c>
      <c r="L42" s="69">
        <v>868514.3</v>
      </c>
      <c r="M42" s="69">
        <v>865925.3</v>
      </c>
      <c r="N42" s="69">
        <v>863336.3</v>
      </c>
      <c r="O42" s="69">
        <v>860747.3</v>
      </c>
      <c r="P42" s="115">
        <v>858158.3</v>
      </c>
      <c r="Q42" s="115">
        <v>855569.3</v>
      </c>
      <c r="R42" s="115">
        <v>852980.3</v>
      </c>
      <c r="S42" s="115">
        <v>850391.3</v>
      </c>
      <c r="T42" s="115">
        <v>847802.3</v>
      </c>
      <c r="U42" s="115">
        <v>845213.3</v>
      </c>
      <c r="V42" s="115">
        <v>842624.3</v>
      </c>
      <c r="W42" s="115">
        <v>840035.3</v>
      </c>
      <c r="X42" s="115">
        <v>837446.3</v>
      </c>
      <c r="Y42" s="168">
        <f t="shared" si="3"/>
        <v>1634878.9083333334</v>
      </c>
    </row>
    <row r="43" spans="1:25" ht="15.75" thickBot="1" x14ac:dyDescent="0.3">
      <c r="A43" s="73" t="s">
        <v>2084</v>
      </c>
      <c r="B43" s="76" t="s">
        <v>2085</v>
      </c>
      <c r="C43" s="87" t="s">
        <v>4</v>
      </c>
      <c r="D43" s="114">
        <v>308997.69</v>
      </c>
      <c r="E43" s="68">
        <v>308128.69</v>
      </c>
      <c r="F43" s="68">
        <v>307259.69</v>
      </c>
      <c r="G43" s="68">
        <v>306390.69</v>
      </c>
      <c r="H43" s="68">
        <v>305521.69</v>
      </c>
      <c r="I43" s="68">
        <v>304652.69</v>
      </c>
      <c r="J43" s="68">
        <v>303783.69</v>
      </c>
      <c r="K43" s="68">
        <v>302914.69</v>
      </c>
      <c r="L43" s="68">
        <v>302045.69</v>
      </c>
      <c r="M43" s="68">
        <v>301176.69</v>
      </c>
      <c r="N43" s="68">
        <v>300307.69</v>
      </c>
      <c r="O43" s="68">
        <v>299438.69</v>
      </c>
      <c r="P43" s="114">
        <v>298569.69</v>
      </c>
      <c r="Q43" s="114">
        <v>297700.69</v>
      </c>
      <c r="R43" s="114">
        <v>296831.69</v>
      </c>
      <c r="S43" s="116">
        <v>295962.69</v>
      </c>
      <c r="T43" s="116">
        <v>295093.69</v>
      </c>
      <c r="U43" s="116">
        <v>294224.69</v>
      </c>
      <c r="V43" s="114">
        <v>293355.69</v>
      </c>
      <c r="W43" s="114">
        <v>292486.69</v>
      </c>
      <c r="X43" s="114">
        <v>291617.69</v>
      </c>
      <c r="Y43" s="168">
        <f t="shared" si="3"/>
        <v>568927.40583333327</v>
      </c>
    </row>
    <row r="44" spans="1:25" ht="15.75" thickBot="1" x14ac:dyDescent="0.3">
      <c r="A44" s="73" t="s">
        <v>2850</v>
      </c>
      <c r="B44" s="76" t="s">
        <v>2851</v>
      </c>
      <c r="C44" s="87" t="s">
        <v>4</v>
      </c>
      <c r="D44" s="115"/>
      <c r="E44" s="69"/>
      <c r="F44" s="69"/>
      <c r="G44" s="69">
        <v>0</v>
      </c>
      <c r="H44" s="69">
        <v>0</v>
      </c>
      <c r="I44" s="69">
        <v>1045911.53</v>
      </c>
      <c r="J44" s="69">
        <v>1086371.69</v>
      </c>
      <c r="K44" s="69">
        <v>1083706.71</v>
      </c>
      <c r="L44" s="69">
        <v>1080435.17</v>
      </c>
      <c r="M44" s="69">
        <v>1077404.17</v>
      </c>
      <c r="N44" s="69">
        <v>1074952.82</v>
      </c>
      <c r="O44" s="69">
        <v>1071721.58</v>
      </c>
      <c r="P44" s="115">
        <v>1068689.6399999999</v>
      </c>
      <c r="Q44" s="115">
        <v>1065657.7</v>
      </c>
      <c r="R44" s="115">
        <v>1063036.55</v>
      </c>
      <c r="S44" s="115">
        <v>1060003.6100000001</v>
      </c>
      <c r="T44" s="115">
        <v>1056970.67</v>
      </c>
      <c r="U44" s="115">
        <v>1053937.73</v>
      </c>
      <c r="V44" s="115">
        <v>1050904.79</v>
      </c>
      <c r="W44" s="115">
        <v>1047871.85</v>
      </c>
      <c r="X44" s="115">
        <v>1044838.91</v>
      </c>
      <c r="Y44" s="168">
        <f t="shared" si="3"/>
        <v>2036899.6325000003</v>
      </c>
    </row>
    <row r="45" spans="1:25" ht="15.75" thickBot="1" x14ac:dyDescent="0.3">
      <c r="A45" s="73" t="s">
        <v>2852</v>
      </c>
      <c r="B45" s="76" t="s">
        <v>2853</v>
      </c>
      <c r="C45" s="87" t="s">
        <v>4</v>
      </c>
      <c r="D45" s="115"/>
      <c r="E45" s="69"/>
      <c r="F45" s="69"/>
      <c r="G45" s="69">
        <v>0</v>
      </c>
      <c r="H45" s="69">
        <v>0</v>
      </c>
      <c r="I45" s="69">
        <v>542780.43999999994</v>
      </c>
      <c r="J45" s="69">
        <v>561402.99</v>
      </c>
      <c r="K45" s="69">
        <v>556630.18000000005</v>
      </c>
      <c r="L45" s="69">
        <v>551892.18000000005</v>
      </c>
      <c r="M45" s="69">
        <v>547154.18000000005</v>
      </c>
      <c r="N45" s="69">
        <v>542416.18000000005</v>
      </c>
      <c r="O45" s="69">
        <v>537887.63</v>
      </c>
      <c r="P45" s="115">
        <v>533147.78</v>
      </c>
      <c r="Q45" s="115">
        <v>528407.93000000005</v>
      </c>
      <c r="R45" s="115">
        <v>523896.29</v>
      </c>
      <c r="S45" s="116">
        <v>519151.44</v>
      </c>
      <c r="T45" s="116">
        <v>514406.59</v>
      </c>
      <c r="U45" s="116">
        <v>509661.74</v>
      </c>
      <c r="V45" s="115">
        <v>504916.89</v>
      </c>
      <c r="W45" s="115">
        <v>500172.04</v>
      </c>
      <c r="X45" s="115">
        <v>495427.19</v>
      </c>
      <c r="Y45" s="168">
        <f t="shared" si="3"/>
        <v>1003761.2425000002</v>
      </c>
    </row>
    <row r="46" spans="1:25" ht="15.75" thickBot="1" x14ac:dyDescent="0.3">
      <c r="A46" s="73" t="s">
        <v>3473</v>
      </c>
      <c r="B46" s="76" t="s">
        <v>3474</v>
      </c>
      <c r="C46" s="87"/>
      <c r="D46" s="11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14">
        <v>0</v>
      </c>
      <c r="Q46" s="114">
        <v>0</v>
      </c>
      <c r="R46" s="114">
        <v>2212688.92</v>
      </c>
      <c r="S46" s="115">
        <v>2410850.14</v>
      </c>
      <c r="T46" s="115">
        <v>2404611.14</v>
      </c>
      <c r="U46" s="115">
        <v>2405178.14</v>
      </c>
      <c r="V46" s="114">
        <v>2393627.14</v>
      </c>
      <c r="W46" s="114">
        <v>2386893.14</v>
      </c>
      <c r="X46" s="114">
        <v>2388450.14</v>
      </c>
      <c r="Y46" s="168">
        <f t="shared" si="3"/>
        <v>2378712.4550000001</v>
      </c>
    </row>
    <row r="47" spans="1:25" ht="15.75" thickBot="1" x14ac:dyDescent="0.3">
      <c r="A47" s="73" t="s">
        <v>995</v>
      </c>
      <c r="B47" s="76" t="s">
        <v>2086</v>
      </c>
      <c r="C47" s="87" t="s">
        <v>4</v>
      </c>
      <c r="D47" s="115">
        <v>19475.48</v>
      </c>
      <c r="E47" s="69">
        <v>19475.48</v>
      </c>
      <c r="F47" s="69">
        <v>19475.48</v>
      </c>
      <c r="G47" s="69">
        <v>19475.48</v>
      </c>
      <c r="H47" s="69">
        <v>19475.48</v>
      </c>
      <c r="I47" s="69">
        <v>9560.69</v>
      </c>
      <c r="J47" s="69">
        <v>9560.69</v>
      </c>
      <c r="K47" s="69">
        <v>9560.69</v>
      </c>
      <c r="L47" s="69">
        <v>9560.69</v>
      </c>
      <c r="M47" s="69">
        <v>9560.69</v>
      </c>
      <c r="N47" s="69">
        <v>9560.69</v>
      </c>
      <c r="O47" s="69">
        <v>9560.69</v>
      </c>
      <c r="P47" s="115">
        <v>9560.69</v>
      </c>
      <c r="Q47" s="115">
        <v>9560.69</v>
      </c>
      <c r="R47" s="115">
        <v>4780.21</v>
      </c>
      <c r="S47" s="114">
        <v>4780.21</v>
      </c>
      <c r="T47" s="114">
        <v>4780.21</v>
      </c>
      <c r="U47" s="114">
        <v>4780.21</v>
      </c>
      <c r="V47" s="115">
        <v>4780.21</v>
      </c>
      <c r="W47" s="115">
        <v>4780.21</v>
      </c>
      <c r="X47" s="115">
        <v>4780.21</v>
      </c>
      <c r="Y47" s="168">
        <f t="shared" si="3"/>
        <v>13544.175833333335</v>
      </c>
    </row>
    <row r="48" spans="1:25" ht="15.75" thickBot="1" x14ac:dyDescent="0.3">
      <c r="A48" s="73" t="s">
        <v>996</v>
      </c>
      <c r="B48" s="76" t="s">
        <v>2087</v>
      </c>
      <c r="C48" s="87" t="s">
        <v>4</v>
      </c>
      <c r="D48" s="114">
        <v>1173.4100000000001</v>
      </c>
      <c r="E48" s="68">
        <v>1173.4100000000001</v>
      </c>
      <c r="F48" s="68">
        <v>1173.4100000000001</v>
      </c>
      <c r="G48" s="68">
        <v>1173.4100000000001</v>
      </c>
      <c r="H48" s="68">
        <v>1173.4100000000001</v>
      </c>
      <c r="I48" s="68">
        <v>667.95</v>
      </c>
      <c r="J48" s="68">
        <v>667.95</v>
      </c>
      <c r="K48" s="68">
        <v>667.95</v>
      </c>
      <c r="L48" s="68">
        <v>667.95</v>
      </c>
      <c r="M48" s="68">
        <v>667.95</v>
      </c>
      <c r="N48" s="68">
        <v>667.95</v>
      </c>
      <c r="O48" s="68">
        <v>667.95</v>
      </c>
      <c r="P48" s="114">
        <v>667.95</v>
      </c>
      <c r="Q48" s="114">
        <v>667.95</v>
      </c>
      <c r="R48" s="114">
        <v>0</v>
      </c>
      <c r="S48" s="115">
        <v>0</v>
      </c>
      <c r="T48" s="115">
        <v>0</v>
      </c>
      <c r="U48" s="115">
        <v>0</v>
      </c>
      <c r="V48" s="114">
        <v>0</v>
      </c>
      <c r="W48" s="114">
        <v>0</v>
      </c>
      <c r="X48" s="114">
        <v>0</v>
      </c>
      <c r="Y48" s="168">
        <f t="shared" si="3"/>
        <v>612.28750000000002</v>
      </c>
    </row>
    <row r="49" spans="1:25" ht="15.75" thickBot="1" x14ac:dyDescent="0.3">
      <c r="A49" s="73" t="s">
        <v>997</v>
      </c>
      <c r="B49" s="76" t="s">
        <v>2088</v>
      </c>
      <c r="C49" s="87" t="s">
        <v>4</v>
      </c>
      <c r="D49" s="114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68">
        <f t="shared" si="3"/>
        <v>0</v>
      </c>
    </row>
    <row r="50" spans="1:25" ht="15.75" thickBot="1" x14ac:dyDescent="0.3">
      <c r="A50" s="73" t="s">
        <v>998</v>
      </c>
      <c r="B50" s="76" t="s">
        <v>2089</v>
      </c>
      <c r="C50" s="87" t="s">
        <v>4</v>
      </c>
      <c r="D50" s="115">
        <v>202409.73</v>
      </c>
      <c r="E50" s="69">
        <v>220676.73</v>
      </c>
      <c r="F50" s="69">
        <v>232329.16</v>
      </c>
      <c r="G50" s="69">
        <v>236236.81</v>
      </c>
      <c r="H50" s="69">
        <v>245950.71</v>
      </c>
      <c r="I50" s="69">
        <v>171061.93</v>
      </c>
      <c r="J50" s="69">
        <v>140163.43</v>
      </c>
      <c r="K50" s="69">
        <v>156927.35</v>
      </c>
      <c r="L50" s="69">
        <v>172684.35</v>
      </c>
      <c r="M50" s="69">
        <v>192178.35</v>
      </c>
      <c r="N50" s="69">
        <v>199411.35</v>
      </c>
      <c r="O50" s="69">
        <v>203426.35</v>
      </c>
      <c r="P50" s="115">
        <v>209731.35</v>
      </c>
      <c r="Q50" s="115">
        <v>227950.35</v>
      </c>
      <c r="R50" s="115">
        <v>46438.11</v>
      </c>
      <c r="S50" s="115">
        <v>47103.11</v>
      </c>
      <c r="T50" s="115">
        <v>79388.61</v>
      </c>
      <c r="U50" s="115">
        <v>105260.61</v>
      </c>
      <c r="V50" s="115">
        <v>102339.61</v>
      </c>
      <c r="W50" s="115">
        <v>126283.11</v>
      </c>
      <c r="X50" s="115">
        <v>137437.60999999999</v>
      </c>
      <c r="Y50" s="168">
        <f t="shared" si="3"/>
        <v>283353.55583333335</v>
      </c>
    </row>
    <row r="51" spans="1:25" ht="15.75" thickBot="1" x14ac:dyDescent="0.3">
      <c r="A51" s="73" t="s">
        <v>999</v>
      </c>
      <c r="B51" s="76" t="s">
        <v>2090</v>
      </c>
      <c r="C51" s="87" t="s">
        <v>4</v>
      </c>
      <c r="D51" s="114">
        <v>30000000</v>
      </c>
      <c r="E51" s="68">
        <v>105000000</v>
      </c>
      <c r="F51" s="68">
        <v>105000000</v>
      </c>
      <c r="G51" s="68">
        <v>105000000</v>
      </c>
      <c r="H51" s="68">
        <v>105000000</v>
      </c>
      <c r="I51" s="68">
        <v>105000000</v>
      </c>
      <c r="J51" s="68">
        <v>105000000</v>
      </c>
      <c r="K51" s="68">
        <v>105000000</v>
      </c>
      <c r="L51" s="68">
        <v>95000000</v>
      </c>
      <c r="M51" s="68">
        <v>95000000</v>
      </c>
      <c r="N51" s="68">
        <v>95000000</v>
      </c>
      <c r="O51" s="68">
        <v>75000000</v>
      </c>
      <c r="P51" s="114">
        <v>75000000</v>
      </c>
      <c r="Q51" s="114">
        <v>75000000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-10000000</v>
      </c>
      <c r="X51" s="114">
        <v>60000000</v>
      </c>
      <c r="Y51" s="168">
        <f t="shared" si="3"/>
        <v>111250000</v>
      </c>
    </row>
    <row r="52" spans="1:25" ht="15.75" thickBot="1" x14ac:dyDescent="0.3">
      <c r="A52" s="73" t="s">
        <v>1000</v>
      </c>
      <c r="B52" s="76" t="s">
        <v>2091</v>
      </c>
      <c r="C52" s="87" t="s">
        <v>4</v>
      </c>
      <c r="D52" s="115">
        <v>-10000000</v>
      </c>
      <c r="E52" s="69">
        <v>-10000000</v>
      </c>
      <c r="F52" s="69">
        <v>-10000000</v>
      </c>
      <c r="G52" s="69">
        <v>-10000000</v>
      </c>
      <c r="H52" s="69">
        <v>-10000000</v>
      </c>
      <c r="I52" s="69">
        <v>-10000000</v>
      </c>
      <c r="J52" s="69">
        <v>-10000000</v>
      </c>
      <c r="K52" s="69">
        <v>-10000000</v>
      </c>
      <c r="L52" s="69">
        <v>-10000000</v>
      </c>
      <c r="M52" s="69">
        <v>-10000000</v>
      </c>
      <c r="N52" s="69">
        <v>-10000000</v>
      </c>
      <c r="O52" s="69">
        <v>-10000000</v>
      </c>
      <c r="P52" s="115">
        <v>-10000000</v>
      </c>
      <c r="Q52" s="115">
        <v>-10000000</v>
      </c>
      <c r="R52" s="115">
        <v>-10000000</v>
      </c>
      <c r="S52" s="115">
        <v>-10000000</v>
      </c>
      <c r="T52" s="115">
        <v>-10000000</v>
      </c>
      <c r="U52" s="115">
        <v>-10000000</v>
      </c>
      <c r="V52" s="115">
        <v>-10000000</v>
      </c>
      <c r="W52" s="115">
        <v>-10000000</v>
      </c>
      <c r="X52" s="115">
        <v>-10000000</v>
      </c>
      <c r="Y52" s="168">
        <f t="shared" si="3"/>
        <v>-19166666.666666664</v>
      </c>
    </row>
    <row r="53" spans="1:25" ht="15.75" thickBot="1" x14ac:dyDescent="0.3">
      <c r="A53" s="73" t="s">
        <v>3475</v>
      </c>
      <c r="B53" s="76" t="s">
        <v>3476</v>
      </c>
      <c r="C53" s="87"/>
      <c r="D53" s="114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14"/>
      <c r="Q53" s="114"/>
      <c r="R53" s="114"/>
      <c r="S53" s="114"/>
      <c r="T53" s="114"/>
      <c r="U53" s="114"/>
      <c r="V53" s="114"/>
      <c r="W53" s="114"/>
      <c r="X53" s="114"/>
      <c r="Y53" s="168">
        <f t="shared" si="3"/>
        <v>0</v>
      </c>
    </row>
    <row r="54" spans="1:25" ht="15.75" thickBot="1" x14ac:dyDescent="0.3">
      <c r="A54" s="73" t="s">
        <v>1001</v>
      </c>
      <c r="B54" s="76" t="s">
        <v>2092</v>
      </c>
      <c r="C54" s="87" t="s">
        <v>4</v>
      </c>
      <c r="D54" s="115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68">
        <f t="shared" si="3"/>
        <v>0</v>
      </c>
    </row>
    <row r="55" spans="1:25" ht="15.75" thickBot="1" x14ac:dyDescent="0.3">
      <c r="A55" s="73" t="s">
        <v>1002</v>
      </c>
      <c r="B55" s="76" t="s">
        <v>2093</v>
      </c>
      <c r="C55" s="87" t="s">
        <v>4</v>
      </c>
      <c r="D55" s="114">
        <v>-10000000</v>
      </c>
      <c r="E55" s="68">
        <v>-10000000</v>
      </c>
      <c r="F55" s="68">
        <v>-10000000</v>
      </c>
      <c r="G55" s="68">
        <v>-10000000</v>
      </c>
      <c r="H55" s="68">
        <v>-10000000</v>
      </c>
      <c r="I55" s="68">
        <v>-10000000</v>
      </c>
      <c r="J55" s="68">
        <v>-10000000</v>
      </c>
      <c r="K55" s="68">
        <v>-10000000</v>
      </c>
      <c r="L55" s="68">
        <v>0</v>
      </c>
      <c r="M55" s="68">
        <v>0</v>
      </c>
      <c r="N55" s="68">
        <v>0</v>
      </c>
      <c r="O55" s="68">
        <v>0</v>
      </c>
      <c r="P55" s="114"/>
      <c r="Q55" s="114"/>
      <c r="R55" s="114"/>
      <c r="S55" s="114"/>
      <c r="T55" s="114"/>
      <c r="U55" s="114"/>
      <c r="V55" s="114"/>
      <c r="W55" s="114"/>
      <c r="X55" s="114"/>
      <c r="Y55" s="168">
        <f t="shared" si="3"/>
        <v>0</v>
      </c>
    </row>
    <row r="56" spans="1:25" ht="15.75" thickBot="1" x14ac:dyDescent="0.3">
      <c r="A56" s="73" t="s">
        <v>1003</v>
      </c>
      <c r="B56" s="76" t="s">
        <v>2094</v>
      </c>
      <c r="C56" s="87" t="s">
        <v>4</v>
      </c>
      <c r="D56" s="115">
        <v>-10000000</v>
      </c>
      <c r="E56" s="69">
        <v>-10000000</v>
      </c>
      <c r="F56" s="69">
        <v>-10000000</v>
      </c>
      <c r="G56" s="69">
        <v>-10000000</v>
      </c>
      <c r="H56" s="69">
        <v>-10000000</v>
      </c>
      <c r="I56" s="69">
        <v>-10000000</v>
      </c>
      <c r="J56" s="69">
        <v>-10000000</v>
      </c>
      <c r="K56" s="69">
        <v>-10000000</v>
      </c>
      <c r="L56" s="69">
        <v>-10000000</v>
      </c>
      <c r="M56" s="69">
        <v>-10000000</v>
      </c>
      <c r="N56" s="69">
        <v>-10000000</v>
      </c>
      <c r="O56" s="69">
        <v>-10000000</v>
      </c>
      <c r="P56" s="115">
        <v>-10000000</v>
      </c>
      <c r="Q56" s="115">
        <v>-10000000</v>
      </c>
      <c r="R56" s="115">
        <v>-10000000</v>
      </c>
      <c r="S56" s="115">
        <v>-10000000</v>
      </c>
      <c r="T56" s="115">
        <v>-10000000</v>
      </c>
      <c r="U56" s="115">
        <v>-10000000</v>
      </c>
      <c r="V56" s="115">
        <v>-10000000</v>
      </c>
      <c r="W56" s="115">
        <v>-10000000</v>
      </c>
      <c r="X56" s="115">
        <v>-10000000</v>
      </c>
      <c r="Y56" s="168">
        <f t="shared" si="3"/>
        <v>-19166666.666666664</v>
      </c>
    </row>
    <row r="57" spans="1:25" ht="15.75" thickBot="1" x14ac:dyDescent="0.3">
      <c r="A57" s="73" t="s">
        <v>1004</v>
      </c>
      <c r="B57" s="76" t="s">
        <v>2095</v>
      </c>
      <c r="C57" s="87" t="s">
        <v>4</v>
      </c>
      <c r="D57" s="114">
        <v>-20000000</v>
      </c>
      <c r="E57" s="68">
        <v>-20000000</v>
      </c>
      <c r="F57" s="68">
        <v>-20000000</v>
      </c>
      <c r="G57" s="68">
        <v>-20000000</v>
      </c>
      <c r="H57" s="68">
        <v>-20000000</v>
      </c>
      <c r="I57" s="68">
        <v>-20000000</v>
      </c>
      <c r="J57" s="68">
        <v>-20000000</v>
      </c>
      <c r="K57" s="68">
        <v>-20000000</v>
      </c>
      <c r="L57" s="68">
        <v>-20000000</v>
      </c>
      <c r="M57" s="68">
        <v>-20000000</v>
      </c>
      <c r="N57" s="68">
        <v>-20000000</v>
      </c>
      <c r="O57" s="68">
        <v>-20000000</v>
      </c>
      <c r="P57" s="114">
        <v>-20000000</v>
      </c>
      <c r="Q57" s="114">
        <v>-20000000</v>
      </c>
      <c r="R57" s="114">
        <v>-20000000</v>
      </c>
      <c r="S57" s="114">
        <v>-20000000</v>
      </c>
      <c r="T57" s="114">
        <v>-20000000</v>
      </c>
      <c r="U57" s="114">
        <v>-20000000</v>
      </c>
      <c r="V57" s="114">
        <v>-20000000</v>
      </c>
      <c r="W57" s="114">
        <v>-20000000</v>
      </c>
      <c r="X57" s="114">
        <v>-20000000</v>
      </c>
      <c r="Y57" s="168">
        <f t="shared" si="3"/>
        <v>-38333333.333333328</v>
      </c>
    </row>
    <row r="58" spans="1:25" ht="15.75" thickBot="1" x14ac:dyDescent="0.3">
      <c r="A58" s="73" t="s">
        <v>1005</v>
      </c>
      <c r="B58" s="76" t="s">
        <v>2096</v>
      </c>
      <c r="C58" s="87" t="s">
        <v>4</v>
      </c>
      <c r="D58" s="115">
        <v>-20000000</v>
      </c>
      <c r="E58" s="69">
        <v>-20000000</v>
      </c>
      <c r="F58" s="69">
        <v>-20000000</v>
      </c>
      <c r="G58" s="69">
        <v>-20000000</v>
      </c>
      <c r="H58" s="69">
        <v>-20000000</v>
      </c>
      <c r="I58" s="69">
        <v>-20000000</v>
      </c>
      <c r="J58" s="69">
        <v>-20000000</v>
      </c>
      <c r="K58" s="69">
        <v>-20000000</v>
      </c>
      <c r="L58" s="69">
        <v>-20000000</v>
      </c>
      <c r="M58" s="69">
        <v>-20000000</v>
      </c>
      <c r="N58" s="69">
        <v>-20000000</v>
      </c>
      <c r="O58" s="69">
        <v>-20000000</v>
      </c>
      <c r="P58" s="115">
        <v>-20000000</v>
      </c>
      <c r="Q58" s="115">
        <v>-20000000</v>
      </c>
      <c r="R58" s="115">
        <v>-20000000</v>
      </c>
      <c r="S58" s="115">
        <v>-20000000</v>
      </c>
      <c r="T58" s="115">
        <v>-20000000</v>
      </c>
      <c r="U58" s="115">
        <v>-20000000</v>
      </c>
      <c r="V58" s="115">
        <v>-20000000</v>
      </c>
      <c r="W58" s="115">
        <v>-20000000</v>
      </c>
      <c r="X58" s="115">
        <v>-20000000</v>
      </c>
      <c r="Y58" s="168">
        <f t="shared" si="3"/>
        <v>-38333333.333333328</v>
      </c>
    </row>
    <row r="59" spans="1:25" ht="15.75" thickBot="1" x14ac:dyDescent="0.3">
      <c r="A59" s="73" t="s">
        <v>3477</v>
      </c>
      <c r="B59" s="76" t="s">
        <v>3478</v>
      </c>
      <c r="C59" s="87"/>
      <c r="D59" s="114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114"/>
      <c r="Q59" s="114"/>
      <c r="R59" s="114"/>
      <c r="S59" s="114"/>
      <c r="T59" s="114"/>
      <c r="U59" s="114"/>
      <c r="V59" s="114"/>
      <c r="W59" s="114"/>
      <c r="X59" s="114"/>
      <c r="Y59" s="168">
        <f t="shared" si="3"/>
        <v>0</v>
      </c>
    </row>
    <row r="60" spans="1:25" ht="15.75" thickBot="1" x14ac:dyDescent="0.3">
      <c r="A60" s="73" t="s">
        <v>3479</v>
      </c>
      <c r="B60" s="76" t="s">
        <v>3480</v>
      </c>
      <c r="C60" s="87"/>
      <c r="D60" s="115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115"/>
      <c r="Q60" s="115"/>
      <c r="R60" s="115"/>
      <c r="S60" s="115"/>
      <c r="T60" s="115"/>
      <c r="U60" s="115"/>
      <c r="V60" s="115"/>
      <c r="W60" s="115"/>
      <c r="X60" s="115"/>
      <c r="Y60" s="168">
        <f t="shared" si="3"/>
        <v>0</v>
      </c>
    </row>
    <row r="61" spans="1:25" ht="15.75" thickBot="1" x14ac:dyDescent="0.3">
      <c r="A61" s="73" t="s">
        <v>1006</v>
      </c>
      <c r="B61" s="76" t="s">
        <v>2097</v>
      </c>
      <c r="C61" s="87" t="s">
        <v>4</v>
      </c>
      <c r="D61" s="114">
        <v>-19700000</v>
      </c>
      <c r="E61" s="68">
        <v>-19700000</v>
      </c>
      <c r="F61" s="68">
        <v>-19700000</v>
      </c>
      <c r="G61" s="68">
        <v>-19700000</v>
      </c>
      <c r="H61" s="68">
        <v>-19700000</v>
      </c>
      <c r="I61" s="68">
        <v>-19700000</v>
      </c>
      <c r="J61" s="68">
        <v>-19700000</v>
      </c>
      <c r="K61" s="68">
        <v>-19700000</v>
      </c>
      <c r="L61" s="68">
        <v>-19700000</v>
      </c>
      <c r="M61" s="68">
        <v>-19700000</v>
      </c>
      <c r="N61" s="68">
        <v>-19700000</v>
      </c>
      <c r="O61" s="68">
        <v>-19700000</v>
      </c>
      <c r="P61" s="114">
        <v>-19700000</v>
      </c>
      <c r="Q61" s="114">
        <v>-19700000</v>
      </c>
      <c r="R61" s="114">
        <v>-19700000</v>
      </c>
      <c r="S61" s="116">
        <v>-19700000</v>
      </c>
      <c r="T61" s="116">
        <v>-19700000</v>
      </c>
      <c r="U61" s="116">
        <v>-19700000</v>
      </c>
      <c r="V61" s="114">
        <v>-19700000</v>
      </c>
      <c r="W61" s="114">
        <v>-19700000</v>
      </c>
      <c r="X61" s="114">
        <v>-19700000</v>
      </c>
      <c r="Y61" s="168">
        <f t="shared" si="3"/>
        <v>-37758333.333333328</v>
      </c>
    </row>
    <row r="62" spans="1:25" ht="15.75" thickBot="1" x14ac:dyDescent="0.3">
      <c r="A62" s="73" t="s">
        <v>1007</v>
      </c>
      <c r="B62" s="76" t="s">
        <v>2098</v>
      </c>
      <c r="C62" s="87" t="s">
        <v>4</v>
      </c>
      <c r="D62" s="115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15"/>
      <c r="Q62" s="115"/>
      <c r="R62" s="115"/>
      <c r="S62" s="115"/>
      <c r="T62" s="115"/>
      <c r="U62" s="115"/>
      <c r="V62" s="115"/>
      <c r="W62" s="115"/>
      <c r="X62" s="115"/>
      <c r="Y62" s="168">
        <f t="shared" si="3"/>
        <v>0</v>
      </c>
    </row>
    <row r="63" spans="1:25" ht="15.75" thickBot="1" x14ac:dyDescent="0.3">
      <c r="A63" s="73" t="s">
        <v>1008</v>
      </c>
      <c r="B63" s="76" t="s">
        <v>2099</v>
      </c>
      <c r="C63" s="87" t="s">
        <v>4</v>
      </c>
      <c r="D63" s="115">
        <v>-10000000</v>
      </c>
      <c r="E63" s="69">
        <v>-10000000</v>
      </c>
      <c r="F63" s="69">
        <v>-10000000</v>
      </c>
      <c r="G63" s="69">
        <v>-10000000</v>
      </c>
      <c r="H63" s="69">
        <v>-10000000</v>
      </c>
      <c r="I63" s="69">
        <v>-10000000</v>
      </c>
      <c r="J63" s="69">
        <v>-10000000</v>
      </c>
      <c r="K63" s="69">
        <v>-10000000</v>
      </c>
      <c r="L63" s="69">
        <v>-10000000</v>
      </c>
      <c r="M63" s="69">
        <v>-10000000</v>
      </c>
      <c r="N63" s="69">
        <v>-10000000</v>
      </c>
      <c r="O63" s="69">
        <v>-10000000</v>
      </c>
      <c r="P63" s="115">
        <v>-10000000</v>
      </c>
      <c r="Q63" s="115">
        <v>-10000000</v>
      </c>
      <c r="R63" s="115">
        <v>-10000000</v>
      </c>
      <c r="S63" s="116">
        <v>-10000000</v>
      </c>
      <c r="T63" s="116">
        <v>-10000000</v>
      </c>
      <c r="U63" s="116">
        <v>-10000000</v>
      </c>
      <c r="V63" s="115">
        <v>-10000000</v>
      </c>
      <c r="W63" s="115">
        <v>-10000000</v>
      </c>
      <c r="X63" s="115">
        <v>-10000000</v>
      </c>
      <c r="Y63" s="168">
        <f t="shared" si="3"/>
        <v>-19166666.666666664</v>
      </c>
    </row>
    <row r="64" spans="1:25" ht="15.75" thickBot="1" x14ac:dyDescent="0.3">
      <c r="A64" s="73" t="s">
        <v>1009</v>
      </c>
      <c r="B64" s="76" t="s">
        <v>2100</v>
      </c>
      <c r="C64" s="87" t="s">
        <v>4</v>
      </c>
      <c r="D64" s="114">
        <v>-20000000</v>
      </c>
      <c r="E64" s="68">
        <v>-20000000</v>
      </c>
      <c r="F64" s="68">
        <v>-20000000</v>
      </c>
      <c r="G64" s="68">
        <v>-20000000</v>
      </c>
      <c r="H64" s="68">
        <v>-20000000</v>
      </c>
      <c r="I64" s="68">
        <v>-20000000</v>
      </c>
      <c r="J64" s="68">
        <v>-20000000</v>
      </c>
      <c r="K64" s="68">
        <v>-20000000</v>
      </c>
      <c r="L64" s="68">
        <v>-20000000</v>
      </c>
      <c r="M64" s="68">
        <v>-20000000</v>
      </c>
      <c r="N64" s="68">
        <v>-20000000</v>
      </c>
      <c r="O64" s="68">
        <v>0</v>
      </c>
      <c r="P64" s="114">
        <v>0</v>
      </c>
      <c r="Q64" s="114">
        <v>0</v>
      </c>
      <c r="R64" s="114">
        <v>0</v>
      </c>
      <c r="S64" s="115">
        <v>0</v>
      </c>
      <c r="T64" s="115">
        <v>0</v>
      </c>
      <c r="U64" s="115">
        <v>0</v>
      </c>
      <c r="V64" s="114">
        <v>0</v>
      </c>
      <c r="W64" s="114">
        <v>0</v>
      </c>
      <c r="X64" s="114">
        <v>0</v>
      </c>
      <c r="Y64" s="168">
        <f t="shared" si="3"/>
        <v>-13333333.333333334</v>
      </c>
    </row>
    <row r="65" spans="1:25" ht="15.75" thickBot="1" x14ac:dyDescent="0.3">
      <c r="A65" s="73" t="s">
        <v>1010</v>
      </c>
      <c r="B65" s="76" t="s">
        <v>2101</v>
      </c>
      <c r="C65" s="87" t="s">
        <v>4</v>
      </c>
      <c r="D65" s="115">
        <v>-20000000</v>
      </c>
      <c r="E65" s="69">
        <v>-20000000</v>
      </c>
      <c r="F65" s="69">
        <v>-20000000</v>
      </c>
      <c r="G65" s="69">
        <v>-20000000</v>
      </c>
      <c r="H65" s="69">
        <v>-20000000</v>
      </c>
      <c r="I65" s="69">
        <v>-20000000</v>
      </c>
      <c r="J65" s="69">
        <v>-20000000</v>
      </c>
      <c r="K65" s="69">
        <v>-20000000</v>
      </c>
      <c r="L65" s="69">
        <v>-20000000</v>
      </c>
      <c r="M65" s="69">
        <v>-20000000</v>
      </c>
      <c r="N65" s="69">
        <v>-20000000</v>
      </c>
      <c r="O65" s="69">
        <v>-20000000</v>
      </c>
      <c r="P65" s="115">
        <v>-20000000</v>
      </c>
      <c r="Q65" s="115">
        <v>-20000000</v>
      </c>
      <c r="R65" s="115">
        <v>-20000000</v>
      </c>
      <c r="S65" s="114">
        <v>-20000000</v>
      </c>
      <c r="T65" s="114">
        <v>-20000000</v>
      </c>
      <c r="U65" s="114">
        <v>-20000000</v>
      </c>
      <c r="V65" s="115">
        <v>-20000000</v>
      </c>
      <c r="W65" s="115">
        <v>-20000000</v>
      </c>
      <c r="X65" s="115">
        <v>-20000000</v>
      </c>
      <c r="Y65" s="168">
        <f t="shared" si="3"/>
        <v>-38333333.333333328</v>
      </c>
    </row>
    <row r="66" spans="1:25" ht="15.75" thickBot="1" x14ac:dyDescent="0.3">
      <c r="A66" s="73" t="s">
        <v>1011</v>
      </c>
      <c r="B66" s="76" t="s">
        <v>2102</v>
      </c>
      <c r="C66" s="87" t="s">
        <v>4</v>
      </c>
      <c r="D66" s="114">
        <v>-10000000</v>
      </c>
      <c r="E66" s="68">
        <v>-10000000</v>
      </c>
      <c r="F66" s="68">
        <v>-10000000</v>
      </c>
      <c r="G66" s="68">
        <v>-10000000</v>
      </c>
      <c r="H66" s="68">
        <v>-10000000</v>
      </c>
      <c r="I66" s="68">
        <v>-10000000</v>
      </c>
      <c r="J66" s="68">
        <v>-10000000</v>
      </c>
      <c r="K66" s="68">
        <v>-10000000</v>
      </c>
      <c r="L66" s="68">
        <v>-10000000</v>
      </c>
      <c r="M66" s="68">
        <v>-10000000</v>
      </c>
      <c r="N66" s="68">
        <v>-10000000</v>
      </c>
      <c r="O66" s="68">
        <v>-10000000</v>
      </c>
      <c r="P66" s="114">
        <v>-10000000</v>
      </c>
      <c r="Q66" s="114">
        <v>-10000000</v>
      </c>
      <c r="R66" s="114">
        <v>-10000000</v>
      </c>
      <c r="S66" s="115">
        <v>-10000000</v>
      </c>
      <c r="T66" s="115">
        <v>-10000000</v>
      </c>
      <c r="U66" s="115">
        <v>-10000000</v>
      </c>
      <c r="V66" s="114">
        <v>-10000000</v>
      </c>
      <c r="W66" s="114">
        <v>-10000000</v>
      </c>
      <c r="X66" s="114">
        <v>-10000000</v>
      </c>
      <c r="Y66" s="168">
        <f t="shared" si="3"/>
        <v>-19166666.666666664</v>
      </c>
    </row>
    <row r="67" spans="1:25" ht="15.75" thickBot="1" x14ac:dyDescent="0.3">
      <c r="A67" s="73" t="s">
        <v>1012</v>
      </c>
      <c r="B67" s="76" t="s">
        <v>2103</v>
      </c>
      <c r="C67" s="87" t="s">
        <v>4</v>
      </c>
      <c r="D67" s="114">
        <v>-20000000</v>
      </c>
      <c r="E67" s="68">
        <v>-20000000</v>
      </c>
      <c r="F67" s="68">
        <v>-20000000</v>
      </c>
      <c r="G67" s="68">
        <v>-20000000</v>
      </c>
      <c r="H67" s="68">
        <v>-20000000</v>
      </c>
      <c r="I67" s="68">
        <v>-20000000</v>
      </c>
      <c r="J67" s="68">
        <v>-20000000</v>
      </c>
      <c r="K67" s="68">
        <v>-20000000</v>
      </c>
      <c r="L67" s="68">
        <v>-20000000</v>
      </c>
      <c r="M67" s="68">
        <v>-20000000</v>
      </c>
      <c r="N67" s="68">
        <v>-20000000</v>
      </c>
      <c r="O67" s="68">
        <v>-20000000</v>
      </c>
      <c r="P67" s="114">
        <v>-20000000</v>
      </c>
      <c r="Q67" s="114">
        <v>-20000000</v>
      </c>
      <c r="R67" s="114">
        <v>-20000000</v>
      </c>
      <c r="S67" s="114">
        <v>-20000000</v>
      </c>
      <c r="T67" s="114">
        <v>-20000000</v>
      </c>
      <c r="U67" s="114">
        <v>-20000000</v>
      </c>
      <c r="V67" s="114">
        <v>-20000000</v>
      </c>
      <c r="W67" s="114">
        <v>-20000000</v>
      </c>
      <c r="X67" s="114">
        <v>-20000000</v>
      </c>
      <c r="Y67" s="168">
        <f t="shared" si="3"/>
        <v>-38333333.333333328</v>
      </c>
    </row>
    <row r="68" spans="1:25" ht="15.75" thickBot="1" x14ac:dyDescent="0.3">
      <c r="A68" s="73" t="s">
        <v>3481</v>
      </c>
      <c r="B68" s="76" t="s">
        <v>3482</v>
      </c>
      <c r="C68" s="87"/>
      <c r="D68" s="115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15"/>
      <c r="Q68" s="115"/>
      <c r="R68" s="115"/>
      <c r="S68" s="115"/>
      <c r="T68" s="115"/>
      <c r="U68" s="115"/>
      <c r="V68" s="115"/>
      <c r="W68" s="115"/>
      <c r="X68" s="115"/>
      <c r="Y68" s="168">
        <f t="shared" si="3"/>
        <v>0</v>
      </c>
    </row>
    <row r="69" spans="1:25" ht="15.75" thickBot="1" x14ac:dyDescent="0.3">
      <c r="A69" s="73" t="s">
        <v>3483</v>
      </c>
      <c r="B69" s="76" t="s">
        <v>3484</v>
      </c>
      <c r="C69" s="87"/>
      <c r="D69" s="114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114"/>
      <c r="Q69" s="114"/>
      <c r="R69" s="114"/>
      <c r="S69" s="114"/>
      <c r="T69" s="114"/>
      <c r="U69" s="114"/>
      <c r="V69" s="114"/>
      <c r="W69" s="114"/>
      <c r="X69" s="114"/>
      <c r="Y69" s="168">
        <f t="shared" si="3"/>
        <v>0</v>
      </c>
    </row>
    <row r="70" spans="1:25" ht="15.75" thickBot="1" x14ac:dyDescent="0.3">
      <c r="A70" s="73" t="s">
        <v>3485</v>
      </c>
      <c r="B70" s="76" t="s">
        <v>3486</v>
      </c>
      <c r="C70" s="87"/>
      <c r="D70" s="115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115"/>
      <c r="Q70" s="115"/>
      <c r="R70" s="115"/>
      <c r="S70" s="115"/>
      <c r="T70" s="115"/>
      <c r="U70" s="115"/>
      <c r="V70" s="115"/>
      <c r="W70" s="115"/>
      <c r="X70" s="115"/>
      <c r="Y70" s="168">
        <f t="shared" ref="Y70:Y91" si="4">X70/2+L70/2+SUM(M70:W70)/12</f>
        <v>0</v>
      </c>
    </row>
    <row r="71" spans="1:25" ht="15.75" thickBot="1" x14ac:dyDescent="0.3">
      <c r="A71" s="73" t="s">
        <v>1013</v>
      </c>
      <c r="B71" s="76" t="s">
        <v>2104</v>
      </c>
      <c r="C71" s="87" t="s">
        <v>4</v>
      </c>
      <c r="D71" s="114">
        <v>-30000000</v>
      </c>
      <c r="E71" s="68">
        <v>-30000000</v>
      </c>
      <c r="F71" s="68">
        <v>-30000000</v>
      </c>
      <c r="G71" s="68">
        <v>-30000000</v>
      </c>
      <c r="H71" s="68">
        <v>-30000000</v>
      </c>
      <c r="I71" s="68">
        <v>-30000000</v>
      </c>
      <c r="J71" s="68">
        <v>-30000000</v>
      </c>
      <c r="K71" s="68">
        <v>-30000000</v>
      </c>
      <c r="L71" s="68">
        <v>-30000000</v>
      </c>
      <c r="M71" s="68">
        <v>-30000000</v>
      </c>
      <c r="N71" s="68">
        <v>-30000000</v>
      </c>
      <c r="O71" s="68">
        <v>-30000000</v>
      </c>
      <c r="P71" s="114">
        <v>-30000000</v>
      </c>
      <c r="Q71" s="114">
        <v>-30000000</v>
      </c>
      <c r="R71" s="114">
        <v>-30000000</v>
      </c>
      <c r="S71" s="114">
        <v>-30000000</v>
      </c>
      <c r="T71" s="114">
        <v>-30000000</v>
      </c>
      <c r="U71" s="114">
        <v>-30000000</v>
      </c>
      <c r="V71" s="114">
        <v>-30000000</v>
      </c>
      <c r="W71" s="114">
        <v>-30000000</v>
      </c>
      <c r="X71" s="114">
        <v>-30000000</v>
      </c>
      <c r="Y71" s="168">
        <f t="shared" si="4"/>
        <v>-57500000</v>
      </c>
    </row>
    <row r="72" spans="1:25" ht="15.75" thickBot="1" x14ac:dyDescent="0.3">
      <c r="A72" s="73" t="s">
        <v>1014</v>
      </c>
      <c r="B72" s="76" t="s">
        <v>2105</v>
      </c>
      <c r="C72" s="87" t="s">
        <v>4</v>
      </c>
      <c r="D72" s="115">
        <v>-40000000</v>
      </c>
      <c r="E72" s="69">
        <v>-40000000</v>
      </c>
      <c r="F72" s="69">
        <v>-40000000</v>
      </c>
      <c r="G72" s="69">
        <v>-40000000</v>
      </c>
      <c r="H72" s="69">
        <v>-40000000</v>
      </c>
      <c r="I72" s="69">
        <v>-40000000</v>
      </c>
      <c r="J72" s="69">
        <v>-40000000</v>
      </c>
      <c r="K72" s="69">
        <v>-40000000</v>
      </c>
      <c r="L72" s="69">
        <v>-40000000</v>
      </c>
      <c r="M72" s="69">
        <v>-40000000</v>
      </c>
      <c r="N72" s="69">
        <v>-40000000</v>
      </c>
      <c r="O72" s="69">
        <v>-40000000</v>
      </c>
      <c r="P72" s="115">
        <v>-40000000</v>
      </c>
      <c r="Q72" s="115">
        <v>-40000000</v>
      </c>
      <c r="R72" s="115">
        <v>-40000000</v>
      </c>
      <c r="S72" s="115">
        <v>-40000000</v>
      </c>
      <c r="T72" s="115">
        <v>-40000000</v>
      </c>
      <c r="U72" s="115">
        <v>-40000000</v>
      </c>
      <c r="V72" s="115">
        <v>-40000000</v>
      </c>
      <c r="W72" s="115">
        <v>-40000000</v>
      </c>
      <c r="X72" s="115">
        <v>-40000000</v>
      </c>
      <c r="Y72" s="168">
        <f t="shared" si="4"/>
        <v>-76666666.666666657</v>
      </c>
    </row>
    <row r="73" spans="1:25" ht="15.75" thickBot="1" x14ac:dyDescent="0.3">
      <c r="A73" s="73" t="s">
        <v>1015</v>
      </c>
      <c r="B73" s="76" t="s">
        <v>2106</v>
      </c>
      <c r="C73" s="87" t="s">
        <v>4</v>
      </c>
      <c r="D73" s="114">
        <v>-40000000</v>
      </c>
      <c r="E73" s="68">
        <v>-40000000</v>
      </c>
      <c r="F73" s="68">
        <v>-40000000</v>
      </c>
      <c r="G73" s="68">
        <v>-40000000</v>
      </c>
      <c r="H73" s="68">
        <v>-40000000</v>
      </c>
      <c r="I73" s="68">
        <v>-40000000</v>
      </c>
      <c r="J73" s="68">
        <v>-40000000</v>
      </c>
      <c r="K73" s="68">
        <v>-40000000</v>
      </c>
      <c r="L73" s="68">
        <v>-40000000</v>
      </c>
      <c r="M73" s="68">
        <v>-40000000</v>
      </c>
      <c r="N73" s="68">
        <v>-40000000</v>
      </c>
      <c r="O73" s="68">
        <v>-40000000</v>
      </c>
      <c r="P73" s="114">
        <v>-40000000</v>
      </c>
      <c r="Q73" s="114">
        <v>-40000000</v>
      </c>
      <c r="R73" s="114">
        <v>-40000000</v>
      </c>
      <c r="S73" s="114">
        <v>-40000000</v>
      </c>
      <c r="T73" s="114">
        <v>-40000000</v>
      </c>
      <c r="U73" s="114">
        <v>-40000000</v>
      </c>
      <c r="V73" s="114">
        <v>-40000000</v>
      </c>
      <c r="W73" s="114">
        <v>-40000000</v>
      </c>
      <c r="X73" s="114">
        <v>-40000000</v>
      </c>
      <c r="Y73" s="168">
        <f t="shared" si="4"/>
        <v>-76666666.666666657</v>
      </c>
    </row>
    <row r="74" spans="1:25" ht="15.75" thickBot="1" x14ac:dyDescent="0.3">
      <c r="A74" s="73" t="s">
        <v>3487</v>
      </c>
      <c r="B74" s="76" t="s">
        <v>3488</v>
      </c>
      <c r="C74" s="87"/>
      <c r="D74" s="115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115"/>
      <c r="Q74" s="115"/>
      <c r="R74" s="115"/>
      <c r="S74" s="115"/>
      <c r="T74" s="115"/>
      <c r="U74" s="115"/>
      <c r="V74" s="115"/>
      <c r="W74" s="115"/>
      <c r="X74" s="115"/>
      <c r="Y74" s="168">
        <f t="shared" si="4"/>
        <v>0</v>
      </c>
    </row>
    <row r="75" spans="1:25" ht="15.75" thickBot="1" x14ac:dyDescent="0.3">
      <c r="A75" s="73" t="s">
        <v>1016</v>
      </c>
      <c r="B75" s="76" t="s">
        <v>2107</v>
      </c>
      <c r="C75" s="87" t="s">
        <v>4</v>
      </c>
      <c r="D75" s="114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114">
        <v>0</v>
      </c>
      <c r="Q75" s="114">
        <v>0</v>
      </c>
      <c r="R75" s="114">
        <v>0</v>
      </c>
      <c r="S75" s="114">
        <v>0</v>
      </c>
      <c r="T75" s="114">
        <v>0</v>
      </c>
      <c r="U75" s="114">
        <v>0</v>
      </c>
      <c r="V75" s="114">
        <v>0</v>
      </c>
      <c r="W75" s="114">
        <v>0</v>
      </c>
      <c r="X75" s="114">
        <v>0</v>
      </c>
      <c r="Y75" s="168">
        <f t="shared" si="4"/>
        <v>0</v>
      </c>
    </row>
    <row r="76" spans="1:25" ht="15.75" thickBot="1" x14ac:dyDescent="0.3">
      <c r="A76" s="73" t="s">
        <v>1017</v>
      </c>
      <c r="B76" s="76" t="s">
        <v>2108</v>
      </c>
      <c r="C76" s="87" t="s">
        <v>4</v>
      </c>
      <c r="D76" s="115">
        <v>-10000000</v>
      </c>
      <c r="E76" s="69">
        <v>-10000000</v>
      </c>
      <c r="F76" s="69">
        <v>-10000000</v>
      </c>
      <c r="G76" s="69">
        <v>-10000000</v>
      </c>
      <c r="H76" s="69">
        <v>-10000000</v>
      </c>
      <c r="I76" s="69">
        <v>-10000000</v>
      </c>
      <c r="J76" s="69">
        <v>-10000000</v>
      </c>
      <c r="K76" s="69">
        <v>-10000000</v>
      </c>
      <c r="L76" s="69">
        <v>-10000000</v>
      </c>
      <c r="M76" s="69">
        <v>-10000000</v>
      </c>
      <c r="N76" s="69">
        <v>-10000000</v>
      </c>
      <c r="O76" s="69">
        <v>-10000000</v>
      </c>
      <c r="P76" s="115">
        <v>-10000000</v>
      </c>
      <c r="Q76" s="115">
        <v>-10000000</v>
      </c>
      <c r="R76" s="115">
        <v>-10000000</v>
      </c>
      <c r="S76" s="115">
        <v>-10000000</v>
      </c>
      <c r="T76" s="115">
        <v>-10000000</v>
      </c>
      <c r="U76" s="115">
        <v>-10000000</v>
      </c>
      <c r="V76" s="115">
        <v>-10000000</v>
      </c>
      <c r="W76" s="115">
        <v>-10000000</v>
      </c>
      <c r="X76" s="115">
        <v>-10000000</v>
      </c>
      <c r="Y76" s="168">
        <f t="shared" si="4"/>
        <v>-19166666.666666664</v>
      </c>
    </row>
    <row r="77" spans="1:25" ht="15.75" thickBot="1" x14ac:dyDescent="0.3">
      <c r="A77" s="73" t="s">
        <v>3489</v>
      </c>
      <c r="B77" s="76" t="s">
        <v>3490</v>
      </c>
      <c r="C77" s="87"/>
      <c r="D77" s="114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114"/>
      <c r="Q77" s="114"/>
      <c r="R77" s="114"/>
      <c r="S77" s="114"/>
      <c r="T77" s="114"/>
      <c r="U77" s="114"/>
      <c r="V77" s="114"/>
      <c r="W77" s="114"/>
      <c r="X77" s="114"/>
      <c r="Y77" s="168">
        <f t="shared" si="4"/>
        <v>0</v>
      </c>
    </row>
    <row r="78" spans="1:25" ht="15.75" thickBot="1" x14ac:dyDescent="0.3">
      <c r="A78" s="73" t="s">
        <v>1018</v>
      </c>
      <c r="B78" s="76" t="s">
        <v>2109</v>
      </c>
      <c r="C78" s="87" t="s">
        <v>4</v>
      </c>
      <c r="D78" s="115">
        <v>-75000000</v>
      </c>
      <c r="E78" s="69">
        <v>-75000000</v>
      </c>
      <c r="F78" s="69">
        <v>-75000000</v>
      </c>
      <c r="G78" s="69">
        <v>-75000000</v>
      </c>
      <c r="H78" s="69">
        <v>-75000000</v>
      </c>
      <c r="I78" s="69">
        <v>-75000000</v>
      </c>
      <c r="J78" s="69">
        <v>-75000000</v>
      </c>
      <c r="K78" s="69">
        <v>-75000000</v>
      </c>
      <c r="L78" s="69">
        <v>-75000000</v>
      </c>
      <c r="M78" s="69">
        <v>-75000000</v>
      </c>
      <c r="N78" s="69">
        <v>-75000000</v>
      </c>
      <c r="O78" s="69">
        <v>-75000000</v>
      </c>
      <c r="P78" s="115">
        <v>-75000000</v>
      </c>
      <c r="Q78" s="115">
        <v>0</v>
      </c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68">
        <f t="shared" si="4"/>
        <v>-62500000</v>
      </c>
    </row>
    <row r="79" spans="1:25" ht="15.75" thickBot="1" x14ac:dyDescent="0.3">
      <c r="A79" s="73" t="s">
        <v>3491</v>
      </c>
      <c r="B79" s="76" t="s">
        <v>3492</v>
      </c>
      <c r="C79" s="87"/>
      <c r="D79" s="114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114"/>
      <c r="Q79" s="114"/>
      <c r="R79" s="114"/>
      <c r="S79" s="116"/>
      <c r="T79" s="116"/>
      <c r="U79" s="116"/>
      <c r="V79" s="114"/>
      <c r="W79" s="114"/>
      <c r="X79" s="114"/>
      <c r="Y79" s="168">
        <f t="shared" si="4"/>
        <v>0</v>
      </c>
    </row>
    <row r="80" spans="1:25" ht="15.75" thickBot="1" x14ac:dyDescent="0.3">
      <c r="A80" s="73" t="s">
        <v>1019</v>
      </c>
      <c r="B80" s="76" t="s">
        <v>2110</v>
      </c>
      <c r="C80" s="87" t="s">
        <v>4</v>
      </c>
      <c r="D80" s="115">
        <v>-50000000</v>
      </c>
      <c r="E80" s="69">
        <v>-50000000</v>
      </c>
      <c r="F80" s="69">
        <v>-50000000</v>
      </c>
      <c r="G80" s="69">
        <v>-50000000</v>
      </c>
      <c r="H80" s="69">
        <v>-50000000</v>
      </c>
      <c r="I80" s="69">
        <v>-50000000</v>
      </c>
      <c r="J80" s="69">
        <v>-50000000</v>
      </c>
      <c r="K80" s="69">
        <v>-50000000</v>
      </c>
      <c r="L80" s="69">
        <v>-50000000</v>
      </c>
      <c r="M80" s="69">
        <v>-50000000</v>
      </c>
      <c r="N80" s="69">
        <v>-50000000</v>
      </c>
      <c r="O80" s="69">
        <v>-50000000</v>
      </c>
      <c r="P80" s="115">
        <v>-50000000</v>
      </c>
      <c r="Q80" s="115">
        <v>-50000000</v>
      </c>
      <c r="R80" s="115">
        <v>-50000000</v>
      </c>
      <c r="S80" s="115">
        <v>-50000000</v>
      </c>
      <c r="T80" s="115">
        <v>-50000000</v>
      </c>
      <c r="U80" s="115">
        <v>-50000000</v>
      </c>
      <c r="V80" s="115">
        <v>-50000000</v>
      </c>
      <c r="W80" s="115">
        <v>-50000000</v>
      </c>
      <c r="X80" s="115">
        <v>-50000000</v>
      </c>
      <c r="Y80" s="168">
        <f t="shared" si="4"/>
        <v>-95833333.333333343</v>
      </c>
    </row>
    <row r="81" spans="1:25" ht="15.75" thickBot="1" x14ac:dyDescent="0.3">
      <c r="A81" s="73" t="s">
        <v>1020</v>
      </c>
      <c r="B81" s="76" t="s">
        <v>2111</v>
      </c>
      <c r="C81" s="87" t="s">
        <v>4</v>
      </c>
      <c r="D81" s="115">
        <v>-50000000</v>
      </c>
      <c r="E81" s="69">
        <v>-50000000</v>
      </c>
      <c r="F81" s="69">
        <v>-50000000</v>
      </c>
      <c r="G81" s="69">
        <v>-50000000</v>
      </c>
      <c r="H81" s="69">
        <v>-50000000</v>
      </c>
      <c r="I81" s="69">
        <v>-50000000</v>
      </c>
      <c r="J81" s="69">
        <v>-50000000</v>
      </c>
      <c r="K81" s="69">
        <v>-50000000</v>
      </c>
      <c r="L81" s="69">
        <v>-50000000</v>
      </c>
      <c r="M81" s="69">
        <v>-50000000</v>
      </c>
      <c r="N81" s="69">
        <v>-50000000</v>
      </c>
      <c r="O81" s="69">
        <v>-50000000</v>
      </c>
      <c r="P81" s="115">
        <v>-50000000</v>
      </c>
      <c r="Q81" s="115">
        <v>-50000000</v>
      </c>
      <c r="R81" s="115">
        <v>-50000000</v>
      </c>
      <c r="S81" s="116">
        <v>-50000000</v>
      </c>
      <c r="T81" s="116">
        <v>-50000000</v>
      </c>
      <c r="U81" s="116">
        <v>-50000000</v>
      </c>
      <c r="V81" s="115">
        <v>-50000000</v>
      </c>
      <c r="W81" s="115">
        <v>-50000000</v>
      </c>
      <c r="X81" s="115">
        <v>-50000000</v>
      </c>
      <c r="Y81" s="168">
        <f t="shared" si="4"/>
        <v>-95833333.333333343</v>
      </c>
    </row>
    <row r="82" spans="1:25" ht="15.75" thickBot="1" x14ac:dyDescent="0.3">
      <c r="A82" s="73" t="s">
        <v>1021</v>
      </c>
      <c r="B82" s="76" t="s">
        <v>2112</v>
      </c>
      <c r="C82" s="87" t="s">
        <v>4</v>
      </c>
      <c r="D82" s="114">
        <v>-50000000</v>
      </c>
      <c r="E82" s="68">
        <v>-50000000</v>
      </c>
      <c r="F82" s="68">
        <v>-50000000</v>
      </c>
      <c r="G82" s="68">
        <v>-50000000</v>
      </c>
      <c r="H82" s="68">
        <v>-50000000</v>
      </c>
      <c r="I82" s="68">
        <v>-50000000</v>
      </c>
      <c r="J82" s="68">
        <v>-50000000</v>
      </c>
      <c r="K82" s="68">
        <v>-50000000</v>
      </c>
      <c r="L82" s="68">
        <v>-50000000</v>
      </c>
      <c r="M82" s="68">
        <v>-50000000</v>
      </c>
      <c r="N82" s="68">
        <v>-50000000</v>
      </c>
      <c r="O82" s="68">
        <v>-50000000</v>
      </c>
      <c r="P82" s="114">
        <v>-50000000</v>
      </c>
      <c r="Q82" s="114">
        <v>-50000000</v>
      </c>
      <c r="R82" s="114">
        <v>-50000000</v>
      </c>
      <c r="S82" s="115">
        <v>-50000000</v>
      </c>
      <c r="T82" s="115">
        <v>-50000000</v>
      </c>
      <c r="U82" s="115">
        <v>-50000000</v>
      </c>
      <c r="V82" s="114">
        <v>-50000000</v>
      </c>
      <c r="W82" s="114">
        <v>-50000000</v>
      </c>
      <c r="X82" s="114">
        <v>-50000000</v>
      </c>
      <c r="Y82" s="168">
        <f t="shared" si="4"/>
        <v>-95833333.333333343</v>
      </c>
    </row>
    <row r="83" spans="1:25" ht="15.75" thickBot="1" x14ac:dyDescent="0.3">
      <c r="A83" s="73" t="s">
        <v>1022</v>
      </c>
      <c r="B83" s="76" t="s">
        <v>2113</v>
      </c>
      <c r="C83" s="87" t="s">
        <v>4</v>
      </c>
      <c r="D83" s="115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115"/>
      <c r="Q83" s="115"/>
      <c r="R83" s="115"/>
      <c r="S83" s="114"/>
      <c r="T83" s="114"/>
      <c r="U83" s="114"/>
      <c r="V83" s="115"/>
      <c r="W83" s="115"/>
      <c r="X83" s="115"/>
      <c r="Y83" s="168">
        <f t="shared" si="4"/>
        <v>0</v>
      </c>
    </row>
    <row r="84" spans="1:25" ht="15.75" thickBot="1" x14ac:dyDescent="0.3">
      <c r="A84" s="73" t="s">
        <v>1023</v>
      </c>
      <c r="B84" s="76" t="s">
        <v>2114</v>
      </c>
      <c r="C84" s="87" t="s">
        <v>4</v>
      </c>
      <c r="D84" s="114">
        <v>-35000000</v>
      </c>
      <c r="E84" s="68">
        <v>-35000000</v>
      </c>
      <c r="F84" s="68">
        <v>-35000000</v>
      </c>
      <c r="G84" s="68">
        <v>-35000000</v>
      </c>
      <c r="H84" s="68">
        <v>-35000000</v>
      </c>
      <c r="I84" s="68">
        <v>-35000000</v>
      </c>
      <c r="J84" s="68">
        <v>-35000000</v>
      </c>
      <c r="K84" s="68">
        <v>-35000000</v>
      </c>
      <c r="L84" s="68">
        <v>-35000000</v>
      </c>
      <c r="M84" s="68">
        <v>-35000000</v>
      </c>
      <c r="N84" s="68">
        <v>-35000000</v>
      </c>
      <c r="O84" s="68">
        <v>-35000000</v>
      </c>
      <c r="P84" s="114">
        <v>-35000000</v>
      </c>
      <c r="Q84" s="114">
        <v>-35000000</v>
      </c>
      <c r="R84" s="114">
        <v>-35000000</v>
      </c>
      <c r="S84" s="115">
        <v>-35000000</v>
      </c>
      <c r="T84" s="115">
        <v>-35000000</v>
      </c>
      <c r="U84" s="115">
        <v>-35000000</v>
      </c>
      <c r="V84" s="114">
        <v>-35000000</v>
      </c>
      <c r="W84" s="114">
        <v>-35000000</v>
      </c>
      <c r="X84" s="114">
        <v>-35000000</v>
      </c>
      <c r="Y84" s="168">
        <f t="shared" si="4"/>
        <v>-67083333.333333328</v>
      </c>
    </row>
    <row r="85" spans="1:25" ht="15.75" thickBot="1" x14ac:dyDescent="0.3">
      <c r="A85" s="73" t="s">
        <v>1024</v>
      </c>
      <c r="B85" s="76" t="s">
        <v>2115</v>
      </c>
      <c r="C85" s="87" t="s">
        <v>4</v>
      </c>
      <c r="D85" s="114">
        <v>-40000000</v>
      </c>
      <c r="E85" s="68">
        <v>-40000000</v>
      </c>
      <c r="F85" s="68">
        <v>-40000000</v>
      </c>
      <c r="G85" s="68">
        <v>-40000000</v>
      </c>
      <c r="H85" s="68">
        <v>-40000000</v>
      </c>
      <c r="I85" s="68">
        <v>-40000000</v>
      </c>
      <c r="J85" s="68">
        <v>-40000000</v>
      </c>
      <c r="K85" s="68">
        <v>-40000000</v>
      </c>
      <c r="L85" s="68">
        <v>-40000000</v>
      </c>
      <c r="M85" s="68">
        <v>-40000000</v>
      </c>
      <c r="N85" s="68">
        <v>-40000000</v>
      </c>
      <c r="O85" s="68">
        <v>-40000000</v>
      </c>
      <c r="P85" s="114">
        <v>-40000000</v>
      </c>
      <c r="Q85" s="114">
        <v>-40000000</v>
      </c>
      <c r="R85" s="114">
        <v>-40000000</v>
      </c>
      <c r="S85" s="114">
        <v>-40000000</v>
      </c>
      <c r="T85" s="114">
        <v>-40000000</v>
      </c>
      <c r="U85" s="114">
        <v>-40000000</v>
      </c>
      <c r="V85" s="114">
        <v>-40000000</v>
      </c>
      <c r="W85" s="114">
        <v>-40000000</v>
      </c>
      <c r="X85" s="114">
        <v>-40000000</v>
      </c>
      <c r="Y85" s="168">
        <f t="shared" si="4"/>
        <v>-76666666.666666657</v>
      </c>
    </row>
    <row r="86" spans="1:25" ht="15.75" thickBot="1" x14ac:dyDescent="0.3">
      <c r="A86" s="73" t="s">
        <v>1025</v>
      </c>
      <c r="B86" s="76" t="s">
        <v>2116</v>
      </c>
      <c r="C86" s="87" t="s">
        <v>4</v>
      </c>
      <c r="D86" s="115">
        <v>-25000000</v>
      </c>
      <c r="E86" s="69">
        <v>-25000000</v>
      </c>
      <c r="F86" s="69">
        <v>-25000000</v>
      </c>
      <c r="G86" s="69">
        <v>-25000000</v>
      </c>
      <c r="H86" s="69">
        <v>-25000000</v>
      </c>
      <c r="I86" s="69">
        <v>-25000000</v>
      </c>
      <c r="J86" s="69">
        <v>-25000000</v>
      </c>
      <c r="K86" s="69">
        <v>-25000000</v>
      </c>
      <c r="L86" s="69">
        <v>-25000000</v>
      </c>
      <c r="M86" s="69">
        <v>-25000000</v>
      </c>
      <c r="N86" s="69">
        <v>-25000000</v>
      </c>
      <c r="O86" s="69">
        <v>-25000000</v>
      </c>
      <c r="P86" s="115">
        <v>-25000000</v>
      </c>
      <c r="Q86" s="115">
        <v>-25000000</v>
      </c>
      <c r="R86" s="115">
        <v>-25000000</v>
      </c>
      <c r="S86" s="115">
        <v>-25000000</v>
      </c>
      <c r="T86" s="115">
        <v>-25000000</v>
      </c>
      <c r="U86" s="115">
        <v>-25000000</v>
      </c>
      <c r="V86" s="115">
        <v>-25000000</v>
      </c>
      <c r="W86" s="115">
        <v>-25000000</v>
      </c>
      <c r="X86" s="115">
        <v>-25000000</v>
      </c>
      <c r="Y86" s="168">
        <f t="shared" si="4"/>
        <v>-47916666.666666672</v>
      </c>
    </row>
    <row r="87" spans="1:25" ht="15.75" thickBot="1" x14ac:dyDescent="0.3">
      <c r="A87" s="73" t="s">
        <v>1026</v>
      </c>
      <c r="B87" s="76" t="s">
        <v>2117</v>
      </c>
      <c r="C87" s="87" t="s">
        <v>4</v>
      </c>
      <c r="D87" s="114">
        <v>-75000000</v>
      </c>
      <c r="E87" s="68">
        <v>-75000000</v>
      </c>
      <c r="F87" s="68">
        <v>-75000000</v>
      </c>
      <c r="G87" s="68">
        <v>-75000000</v>
      </c>
      <c r="H87" s="68">
        <v>-75000000</v>
      </c>
      <c r="I87" s="68">
        <v>-75000000</v>
      </c>
      <c r="J87" s="68">
        <v>-75000000</v>
      </c>
      <c r="K87" s="68">
        <v>-75000000</v>
      </c>
      <c r="L87" s="68">
        <v>-75000000</v>
      </c>
      <c r="M87" s="68">
        <v>-75000000</v>
      </c>
      <c r="N87" s="68">
        <v>-75000000</v>
      </c>
      <c r="O87" s="68">
        <v>-75000000</v>
      </c>
      <c r="P87" s="114">
        <v>-75000000</v>
      </c>
      <c r="Q87" s="114">
        <v>-75000000</v>
      </c>
      <c r="R87" s="114">
        <v>-75000000</v>
      </c>
      <c r="S87" s="114">
        <v>-75000000</v>
      </c>
      <c r="T87" s="114">
        <v>-75000000</v>
      </c>
      <c r="U87" s="114">
        <v>-75000000</v>
      </c>
      <c r="V87" s="114">
        <v>-75000000</v>
      </c>
      <c r="W87" s="114">
        <v>-75000000</v>
      </c>
      <c r="X87" s="114">
        <v>-75000000</v>
      </c>
      <c r="Y87" s="168">
        <f t="shared" si="4"/>
        <v>-143750000</v>
      </c>
    </row>
    <row r="88" spans="1:25" ht="15.75" thickBot="1" x14ac:dyDescent="0.3">
      <c r="A88" s="73" t="s">
        <v>2118</v>
      </c>
      <c r="B88" s="76" t="s">
        <v>2119</v>
      </c>
      <c r="C88" s="87" t="s">
        <v>4</v>
      </c>
      <c r="D88" s="115">
        <v>-50000000</v>
      </c>
      <c r="E88" s="69">
        <v>-50000000</v>
      </c>
      <c r="F88" s="69">
        <v>-50000000</v>
      </c>
      <c r="G88" s="69">
        <v>-50000000</v>
      </c>
      <c r="H88" s="69">
        <v>-50000000</v>
      </c>
      <c r="I88" s="69">
        <v>-50000000</v>
      </c>
      <c r="J88" s="69">
        <v>-50000000</v>
      </c>
      <c r="K88" s="69">
        <v>-50000000</v>
      </c>
      <c r="L88" s="69">
        <v>-50000000</v>
      </c>
      <c r="M88" s="69">
        <v>-50000000</v>
      </c>
      <c r="N88" s="69">
        <v>-50000000</v>
      </c>
      <c r="O88" s="69">
        <v>-50000000</v>
      </c>
      <c r="P88" s="115">
        <v>-50000000</v>
      </c>
      <c r="Q88" s="115">
        <v>-50000000</v>
      </c>
      <c r="R88" s="115">
        <v>-50000000</v>
      </c>
      <c r="S88" s="115">
        <v>-50000000</v>
      </c>
      <c r="T88" s="115">
        <v>-50000000</v>
      </c>
      <c r="U88" s="115">
        <v>-50000000</v>
      </c>
      <c r="V88" s="115">
        <v>-50000000</v>
      </c>
      <c r="W88" s="115">
        <v>-50000000</v>
      </c>
      <c r="X88" s="115">
        <v>-50000000</v>
      </c>
      <c r="Y88" s="168">
        <f t="shared" si="4"/>
        <v>-95833333.333333343</v>
      </c>
    </row>
    <row r="89" spans="1:25" ht="15.75" thickBot="1" x14ac:dyDescent="0.3">
      <c r="A89" s="73" t="s">
        <v>2854</v>
      </c>
      <c r="B89" s="76" t="s">
        <v>2855</v>
      </c>
      <c r="C89" s="87" t="s">
        <v>4</v>
      </c>
      <c r="D89" s="214"/>
      <c r="E89" s="68"/>
      <c r="F89" s="68"/>
      <c r="G89" s="68">
        <v>0</v>
      </c>
      <c r="H89" s="68">
        <v>0</v>
      </c>
      <c r="I89" s="68">
        <v>-90000000</v>
      </c>
      <c r="J89" s="68">
        <v>-90000000</v>
      </c>
      <c r="K89" s="68">
        <v>-90000000</v>
      </c>
      <c r="L89" s="68">
        <v>-90000000</v>
      </c>
      <c r="M89" s="68">
        <v>-90000000</v>
      </c>
      <c r="N89" s="68">
        <v>-90000000</v>
      </c>
      <c r="O89" s="68">
        <v>-90000000</v>
      </c>
      <c r="P89" s="114">
        <v>-90000000</v>
      </c>
      <c r="Q89" s="114">
        <v>-90000000</v>
      </c>
      <c r="R89" s="114">
        <v>-90000000</v>
      </c>
      <c r="S89" s="114">
        <v>-90000000</v>
      </c>
      <c r="T89" s="114">
        <v>-90000000</v>
      </c>
      <c r="U89" s="114">
        <v>-90000000</v>
      </c>
      <c r="V89" s="114">
        <v>-90000000</v>
      </c>
      <c r="W89" s="114">
        <v>-90000000</v>
      </c>
      <c r="X89" s="114">
        <v>-90000000</v>
      </c>
      <c r="Y89" s="168">
        <f t="shared" si="4"/>
        <v>-172500000</v>
      </c>
    </row>
    <row r="90" spans="1:25" ht="15.75" thickBot="1" x14ac:dyDescent="0.3">
      <c r="A90" s="73" t="s">
        <v>2856</v>
      </c>
      <c r="B90" s="76" t="s">
        <v>2857</v>
      </c>
      <c r="C90" s="87" t="s">
        <v>4</v>
      </c>
      <c r="D90" s="137"/>
      <c r="E90" s="69"/>
      <c r="F90" s="69"/>
      <c r="G90" s="69">
        <v>0</v>
      </c>
      <c r="H90" s="69">
        <v>0</v>
      </c>
      <c r="I90" s="69">
        <v>-50000000</v>
      </c>
      <c r="J90" s="69">
        <v>-50000000</v>
      </c>
      <c r="K90" s="69">
        <v>-50000000</v>
      </c>
      <c r="L90" s="69">
        <v>-50000000</v>
      </c>
      <c r="M90" s="69">
        <v>-50000000</v>
      </c>
      <c r="N90" s="69">
        <v>-50000000</v>
      </c>
      <c r="O90" s="69">
        <v>-50000000</v>
      </c>
      <c r="P90" s="115">
        <v>-50000000</v>
      </c>
      <c r="Q90" s="115">
        <v>-50000000</v>
      </c>
      <c r="R90" s="115">
        <v>-50000000</v>
      </c>
      <c r="S90" s="115">
        <v>-50000000</v>
      </c>
      <c r="T90" s="115">
        <v>-50000000</v>
      </c>
      <c r="U90" s="115">
        <v>-50000000</v>
      </c>
      <c r="V90" s="115">
        <v>-50000000</v>
      </c>
      <c r="W90" s="115">
        <v>-50000000</v>
      </c>
      <c r="X90" s="115">
        <v>-50000000</v>
      </c>
      <c r="Y90" s="168">
        <f t="shared" si="4"/>
        <v>-95833333.333333343</v>
      </c>
    </row>
    <row r="91" spans="1:25" ht="15.75" thickBot="1" x14ac:dyDescent="0.3">
      <c r="A91" s="73" t="s">
        <v>3493</v>
      </c>
      <c r="B91" s="76" t="s">
        <v>3494</v>
      </c>
      <c r="C91" s="87"/>
      <c r="D91" s="214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114">
        <v>0</v>
      </c>
      <c r="Q91" s="114">
        <v>0</v>
      </c>
      <c r="R91" s="114">
        <v>-150000000</v>
      </c>
      <c r="S91" s="114">
        <v>-150000000</v>
      </c>
      <c r="T91" s="114">
        <v>-150000000</v>
      </c>
      <c r="U91" s="114">
        <v>-150000000</v>
      </c>
      <c r="V91" s="114">
        <v>-150000000</v>
      </c>
      <c r="W91" s="114">
        <v>-150000000</v>
      </c>
      <c r="X91" s="114">
        <v>-150000000</v>
      </c>
      <c r="Y91" s="168">
        <f t="shared" si="4"/>
        <v>-150000000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2476-BA38-4CD3-86F8-7D3B5F23D2F1}">
  <sheetPr>
    <tabColor theme="5" tint="0.39997558519241921"/>
  </sheetPr>
  <dimension ref="A2:Y308"/>
  <sheetViews>
    <sheetView workbookViewId="0">
      <pane xSplit="3" ySplit="5" topLeftCell="L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style="64" customWidth="1"/>
    <col min="2" max="2" width="10" style="64" bestFit="1" customWidth="1"/>
    <col min="3" max="3" width="9.140625" style="64"/>
    <col min="4" max="24" width="13.28515625" style="64" customWidth="1"/>
    <col min="25" max="25" width="14.140625" style="140" bestFit="1" customWidth="1"/>
    <col min="26" max="16384" width="9.140625" style="64"/>
  </cols>
  <sheetData>
    <row r="2" spans="1:25" ht="15.75" thickBot="1" x14ac:dyDescent="0.3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3.5" thickBot="1" x14ac:dyDescent="0.25">
      <c r="A3" s="16" t="s">
        <v>967</v>
      </c>
      <c r="B3" s="149">
        <v>500164</v>
      </c>
      <c r="C3" s="14">
        <v>1</v>
      </c>
      <c r="D3" s="69">
        <v>-20477331.91</v>
      </c>
      <c r="E3" s="69">
        <v>-26455082.190000001</v>
      </c>
      <c r="F3" s="69">
        <v>-30958937.25</v>
      </c>
      <c r="G3" s="69">
        <v>-35029173.640000001</v>
      </c>
      <c r="H3" s="69">
        <v>-21054260.57</v>
      </c>
      <c r="I3" s="69">
        <v>-21034340.949999999</v>
      </c>
      <c r="J3" s="69">
        <v>-14623727.970000001</v>
      </c>
      <c r="K3" s="69">
        <v>4720802.47</v>
      </c>
      <c r="L3" s="69">
        <v>10240937.34</v>
      </c>
      <c r="M3" s="69">
        <v>7469390.8499999996</v>
      </c>
      <c r="N3" s="69">
        <v>5614621.46</v>
      </c>
      <c r="O3" s="69">
        <v>-15601437.33</v>
      </c>
      <c r="P3" s="115">
        <v>-22451416.41</v>
      </c>
      <c r="Q3" s="115">
        <v>-26481321.940000001</v>
      </c>
      <c r="R3" s="115">
        <v>-35382294.700000003</v>
      </c>
      <c r="S3" s="115">
        <v>-38746374.109999999</v>
      </c>
      <c r="T3" s="115">
        <v>-22508479.359999999</v>
      </c>
      <c r="U3" s="115">
        <v>-16852308.030000001</v>
      </c>
      <c r="V3" s="115">
        <v>-8213545.5199999996</v>
      </c>
      <c r="W3" s="115">
        <v>12544251.74</v>
      </c>
      <c r="X3" s="115">
        <v>17197227.359999999</v>
      </c>
      <c r="Y3" s="49">
        <f>X3/2+L3/2+SUM(M3:W3)/12</f>
        <v>335006.23749999702</v>
      </c>
    </row>
    <row r="4" spans="1:25" x14ac:dyDescent="0.25">
      <c r="C4" s="145" t="s">
        <v>4010</v>
      </c>
      <c r="D4" s="141">
        <f>SUBTOTAL(9,D6:D400)</f>
        <v>-20477331.909999929</v>
      </c>
      <c r="E4" s="141">
        <f t="shared" ref="E4:X4" si="0">SUBTOTAL(9,E6:E400)</f>
        <v>-26455082.190000039</v>
      </c>
      <c r="F4" s="141">
        <f t="shared" si="0"/>
        <v>-30958937.249999899</v>
      </c>
      <c r="G4" s="141">
        <f t="shared" si="0"/>
        <v>-35029173.639999792</v>
      </c>
      <c r="H4" s="141">
        <f t="shared" si="0"/>
        <v>-21054260.569999874</v>
      </c>
      <c r="I4" s="141">
        <f t="shared" si="0"/>
        <v>-21034340.949999973</v>
      </c>
      <c r="J4" s="141">
        <f t="shared" si="0"/>
        <v>-14623727.969999984</v>
      </c>
      <c r="K4" s="141">
        <f t="shared" si="0"/>
        <v>4720802.4699999988</v>
      </c>
      <c r="L4" s="141">
        <f t="shared" si="0"/>
        <v>10240937.340000182</v>
      </c>
      <c r="M4" s="141">
        <f t="shared" si="0"/>
        <v>7469390.8500000536</v>
      </c>
      <c r="N4" s="141">
        <f t="shared" si="0"/>
        <v>5614621.4600006044</v>
      </c>
      <c r="O4" s="141">
        <f t="shared" si="0"/>
        <v>-15601437.329999477</v>
      </c>
      <c r="P4" s="141">
        <f t="shared" si="0"/>
        <v>-22451416.410000063</v>
      </c>
      <c r="Q4" s="141">
        <f t="shared" si="0"/>
        <v>-26481321.940000042</v>
      </c>
      <c r="R4" s="141">
        <f t="shared" si="0"/>
        <v>-35382294.699999996</v>
      </c>
      <c r="S4" s="141">
        <f t="shared" si="0"/>
        <v>-38746374.110000014</v>
      </c>
      <c r="T4" s="141">
        <f t="shared" si="0"/>
        <v>-22508479.359999746</v>
      </c>
      <c r="U4" s="141">
        <f t="shared" si="0"/>
        <v>-16852308.030000046</v>
      </c>
      <c r="V4" s="141">
        <f t="shared" si="0"/>
        <v>-8213545.5200000405</v>
      </c>
      <c r="W4" s="141">
        <f t="shared" si="0"/>
        <v>12544251.74000001</v>
      </c>
      <c r="X4" s="141">
        <f t="shared" si="0"/>
        <v>17197227.360000312</v>
      </c>
      <c r="Y4" s="49">
        <f>X4/2+L4/2+SUM(M4:W4)/12</f>
        <v>335006.23750034906</v>
      </c>
    </row>
    <row r="5" spans="1:25" s="37" customFormat="1" ht="15.75" thickBot="1" x14ac:dyDescent="0.3">
      <c r="C5" s="144" t="s">
        <v>4011</v>
      </c>
      <c r="D5" s="146">
        <f>D3-D4</f>
        <v>-7.0780515670776367E-8</v>
      </c>
      <c r="E5" s="146">
        <f t="shared" ref="E5:X5" si="1">E3-E4</f>
        <v>3.7252902984619141E-8</v>
      </c>
      <c r="F5" s="146">
        <f t="shared" si="1"/>
        <v>-1.0058283805847168E-7</v>
      </c>
      <c r="G5" s="146">
        <f t="shared" si="1"/>
        <v>-2.0861625671386719E-7</v>
      </c>
      <c r="H5" s="146">
        <f t="shared" si="1"/>
        <v>-1.2665987014770508E-7</v>
      </c>
      <c r="I5" s="146">
        <f t="shared" si="1"/>
        <v>0</v>
      </c>
      <c r="J5" s="146">
        <f t="shared" si="1"/>
        <v>-1.6763806343078613E-8</v>
      </c>
      <c r="K5" s="146">
        <f t="shared" si="1"/>
        <v>0</v>
      </c>
      <c r="L5" s="146">
        <f t="shared" si="1"/>
        <v>-1.8253922462463379E-7</v>
      </c>
      <c r="M5" s="146">
        <f t="shared" si="1"/>
        <v>-5.4016709327697754E-8</v>
      </c>
      <c r="N5" s="146">
        <f t="shared" si="1"/>
        <v>-6.0442835092544556E-7</v>
      </c>
      <c r="O5" s="146">
        <f t="shared" si="1"/>
        <v>-5.2340328693389893E-7</v>
      </c>
      <c r="P5" s="146">
        <f t="shared" si="1"/>
        <v>6.3329935073852539E-8</v>
      </c>
      <c r="Q5" s="146">
        <f t="shared" si="1"/>
        <v>4.0978193283081055E-8</v>
      </c>
      <c r="R5" s="146">
        <f t="shared" si="1"/>
        <v>0</v>
      </c>
      <c r="S5" s="146">
        <f t="shared" si="1"/>
        <v>0</v>
      </c>
      <c r="T5" s="146">
        <f t="shared" si="1"/>
        <v>-2.5331974029541016E-7</v>
      </c>
      <c r="U5" s="146">
        <f t="shared" si="1"/>
        <v>4.4703483581542969E-8</v>
      </c>
      <c r="V5" s="146">
        <f t="shared" si="1"/>
        <v>4.0978193283081055E-8</v>
      </c>
      <c r="W5" s="146">
        <f t="shared" si="1"/>
        <v>0</v>
      </c>
      <c r="X5" s="146">
        <f t="shared" si="1"/>
        <v>-3.1292438507080078E-7</v>
      </c>
      <c r="Y5" s="49">
        <f t="shared" ref="Y5" si="2">X5/2+D5/2+SUM(E5:W5)/12</f>
        <v>-3.454430649677912E-7</v>
      </c>
    </row>
    <row r="6" spans="1:25" ht="15.75" thickBot="1" x14ac:dyDescent="0.3">
      <c r="A6" s="73" t="s">
        <v>1648</v>
      </c>
      <c r="B6" s="76" t="s">
        <v>1649</v>
      </c>
      <c r="C6" s="87" t="s">
        <v>1650</v>
      </c>
      <c r="D6" s="137">
        <v>-69562438.359999999</v>
      </c>
      <c r="E6" s="69">
        <v>-131875026.08</v>
      </c>
      <c r="F6" s="69">
        <v>-191487258.62</v>
      </c>
      <c r="G6" s="69">
        <v>-231298929.03999999</v>
      </c>
      <c r="H6" s="69">
        <v>-257551202.13</v>
      </c>
      <c r="I6" s="69">
        <v>-267059369.53</v>
      </c>
      <c r="J6" s="69">
        <v>-280343366.06999999</v>
      </c>
      <c r="K6" s="69">
        <v>-293274209.01999998</v>
      </c>
      <c r="L6" s="69">
        <v>-306792467.95999998</v>
      </c>
      <c r="M6" s="69">
        <v>-331538581.52999997</v>
      </c>
      <c r="N6" s="69">
        <v>-373335432.54000002</v>
      </c>
      <c r="O6" s="69">
        <v>-437928578.25999999</v>
      </c>
      <c r="P6" s="115">
        <v>-73697226.280000001</v>
      </c>
      <c r="Q6" s="115">
        <v>-135555449.83000001</v>
      </c>
      <c r="R6" s="115">
        <v>-190501304.65000001</v>
      </c>
      <c r="S6" s="115">
        <v>-234896426.5</v>
      </c>
      <c r="T6" s="115">
        <v>-263714677.31999999</v>
      </c>
      <c r="U6" s="115">
        <v>-276292099.79000002</v>
      </c>
      <c r="V6" s="115">
        <v>-292259699.88999999</v>
      </c>
      <c r="W6" s="115">
        <v>-306369669.72000003</v>
      </c>
      <c r="X6" s="115">
        <v>-320862388.92000002</v>
      </c>
      <c r="Y6" s="168">
        <f t="shared" ref="Y6:Y69" si="3">X6/2+L6/2+SUM(M6:W6)/12</f>
        <v>-556834857.29916668</v>
      </c>
    </row>
    <row r="7" spans="1:25" ht="15.75" thickBot="1" x14ac:dyDescent="0.3">
      <c r="A7" s="73" t="s">
        <v>1651</v>
      </c>
      <c r="B7" s="76" t="s">
        <v>1652</v>
      </c>
      <c r="C7" s="87" t="s">
        <v>1650</v>
      </c>
      <c r="D7" s="137">
        <v>-32006552.949999999</v>
      </c>
      <c r="E7" s="69">
        <v>-61799243.149999999</v>
      </c>
      <c r="F7" s="69">
        <v>-92196160.439999998</v>
      </c>
      <c r="G7" s="69">
        <v>-111913827.37</v>
      </c>
      <c r="H7" s="69">
        <v>-125582116.15000001</v>
      </c>
      <c r="I7" s="69">
        <v>-130663464.25</v>
      </c>
      <c r="J7" s="69">
        <v>-138904270.75999999</v>
      </c>
      <c r="K7" s="69">
        <v>-146727938.91999999</v>
      </c>
      <c r="L7" s="69">
        <v>-154771599.83000001</v>
      </c>
      <c r="M7" s="69">
        <v>-167026125.43000001</v>
      </c>
      <c r="N7" s="69">
        <v>-186475084.24000001</v>
      </c>
      <c r="O7" s="69">
        <v>-214796449.37</v>
      </c>
      <c r="P7" s="115">
        <v>-32700123.940000001</v>
      </c>
      <c r="Q7" s="115">
        <v>-60519693.68</v>
      </c>
      <c r="R7" s="115">
        <v>-85558156.409999996</v>
      </c>
      <c r="S7" s="116">
        <v>-104089532.92</v>
      </c>
      <c r="T7" s="116">
        <v>-115471732.43000001</v>
      </c>
      <c r="U7" s="116">
        <v>-118862399.84999999</v>
      </c>
      <c r="V7" s="115">
        <v>-126122555.41</v>
      </c>
      <c r="W7" s="115">
        <v>-132912567.26000001</v>
      </c>
      <c r="X7" s="115">
        <v>-139841522.56999999</v>
      </c>
      <c r="Y7" s="168">
        <f t="shared" si="3"/>
        <v>-259351096.27833331</v>
      </c>
    </row>
    <row r="8" spans="1:25" ht="15.75" thickBot="1" x14ac:dyDescent="0.3">
      <c r="A8" s="73" t="s">
        <v>1653</v>
      </c>
      <c r="B8" s="76" t="s">
        <v>1654</v>
      </c>
      <c r="C8" s="87" t="s">
        <v>1650</v>
      </c>
      <c r="D8" s="214">
        <v>-2001310.71</v>
      </c>
      <c r="E8" s="68">
        <v>-4030545.94</v>
      </c>
      <c r="F8" s="68">
        <v>-6117163.6299999999</v>
      </c>
      <c r="G8" s="68">
        <v>-7780501.5300000003</v>
      </c>
      <c r="H8" s="68">
        <v>-9280266.4600000009</v>
      </c>
      <c r="I8" s="68">
        <v>-10015030.51</v>
      </c>
      <c r="J8" s="68">
        <v>-11337150.65</v>
      </c>
      <c r="K8" s="68">
        <v>-12870957.050000001</v>
      </c>
      <c r="L8" s="68">
        <v>-14611697.99</v>
      </c>
      <c r="M8" s="68">
        <v>-16553433.460000001</v>
      </c>
      <c r="N8" s="68">
        <v>-18753063.809999999</v>
      </c>
      <c r="O8" s="68">
        <v>-20843187.489999998</v>
      </c>
      <c r="P8" s="114">
        <v>-2143136.0499999998</v>
      </c>
      <c r="Q8" s="114">
        <v>-4203391.87</v>
      </c>
      <c r="R8" s="114">
        <v>-6177694.7199999997</v>
      </c>
      <c r="S8" s="115">
        <v>-7952692.0599999996</v>
      </c>
      <c r="T8" s="115">
        <v>-9459200.7100000009</v>
      </c>
      <c r="U8" s="115">
        <v>-10145202.630000001</v>
      </c>
      <c r="V8" s="114">
        <v>-11497336.1</v>
      </c>
      <c r="W8" s="114">
        <v>-12807065.01</v>
      </c>
      <c r="X8" s="114">
        <v>-14287459.640000001</v>
      </c>
      <c r="Y8" s="168">
        <f t="shared" si="3"/>
        <v>-24494195.807499997</v>
      </c>
    </row>
    <row r="9" spans="1:25" ht="15.75" thickBot="1" x14ac:dyDescent="0.3">
      <c r="A9" s="73" t="s">
        <v>1655</v>
      </c>
      <c r="B9" s="76" t="s">
        <v>1656</v>
      </c>
      <c r="C9" s="87" t="s">
        <v>1650</v>
      </c>
      <c r="D9" s="137">
        <v>-2024076.24</v>
      </c>
      <c r="E9" s="69">
        <v>-3864024.83</v>
      </c>
      <c r="F9" s="69">
        <v>-5601518.4500000002</v>
      </c>
      <c r="G9" s="69">
        <v>-7170642.8099999996</v>
      </c>
      <c r="H9" s="69">
        <v>-8847521.9800000004</v>
      </c>
      <c r="I9" s="69">
        <v>-10643285.439999999</v>
      </c>
      <c r="J9" s="69">
        <v>-13398686.369999999</v>
      </c>
      <c r="K9" s="69">
        <v>-16142816.199999999</v>
      </c>
      <c r="L9" s="69">
        <v>-11704937.34</v>
      </c>
      <c r="M9" s="69">
        <v>-13245457.57</v>
      </c>
      <c r="N9" s="69">
        <v>-15053941.220000001</v>
      </c>
      <c r="O9" s="69">
        <v>-17033259.210000001</v>
      </c>
      <c r="P9" s="115">
        <v>-2020876.64</v>
      </c>
      <c r="Q9" s="115">
        <v>-4023916.72</v>
      </c>
      <c r="R9" s="115">
        <v>-6054268.7300000004</v>
      </c>
      <c r="S9" s="114">
        <v>-7441574.1200000001</v>
      </c>
      <c r="T9" s="114">
        <v>-8728460.3200000003</v>
      </c>
      <c r="U9" s="114">
        <v>-9134225.6699999999</v>
      </c>
      <c r="V9" s="115">
        <v>-10337736.380000001</v>
      </c>
      <c r="W9" s="115">
        <v>-11580864.640000001</v>
      </c>
      <c r="X9" s="115">
        <v>-12810335.4</v>
      </c>
      <c r="Y9" s="168">
        <f t="shared" si="3"/>
        <v>-20978851.471666668</v>
      </c>
    </row>
    <row r="10" spans="1:25" ht="15.75" thickBot="1" x14ac:dyDescent="0.3">
      <c r="A10" s="73" t="s">
        <v>1657</v>
      </c>
      <c r="B10" s="76" t="s">
        <v>1658</v>
      </c>
      <c r="C10" s="87" t="s">
        <v>1650</v>
      </c>
      <c r="D10" s="214">
        <v>6479849.9100000001</v>
      </c>
      <c r="E10" s="68">
        <v>5481748.7699999996</v>
      </c>
      <c r="F10" s="68">
        <v>22218301.309999999</v>
      </c>
      <c r="G10" s="68">
        <v>31201633.350000001</v>
      </c>
      <c r="H10" s="68">
        <v>39667525.450000003</v>
      </c>
      <c r="I10" s="68">
        <v>44195443.25</v>
      </c>
      <c r="J10" s="68">
        <v>47115200</v>
      </c>
      <c r="K10" s="68">
        <v>45798656.460000001</v>
      </c>
      <c r="L10" s="68">
        <v>41026706.390000001</v>
      </c>
      <c r="M10" s="68">
        <v>19142319.260000002</v>
      </c>
      <c r="N10" s="68">
        <v>6713128.0999999996</v>
      </c>
      <c r="O10" s="68">
        <v>4665254.21</v>
      </c>
      <c r="P10" s="114">
        <v>7282634.6799999997</v>
      </c>
      <c r="Q10" s="114">
        <v>9636893.0299999993</v>
      </c>
      <c r="R10" s="114">
        <v>14002739.08</v>
      </c>
      <c r="S10" s="115">
        <v>28477262.579999998</v>
      </c>
      <c r="T10" s="115">
        <v>35741434.369999997</v>
      </c>
      <c r="U10" s="115">
        <v>39679841.210000001</v>
      </c>
      <c r="V10" s="114">
        <v>42591683.270000003</v>
      </c>
      <c r="W10" s="114">
        <v>41299666.93</v>
      </c>
      <c r="X10" s="114">
        <v>40204650.689999998</v>
      </c>
      <c r="Y10" s="168">
        <f t="shared" si="3"/>
        <v>61385083.266666666</v>
      </c>
    </row>
    <row r="11" spans="1:25" ht="15.75" thickBot="1" x14ac:dyDescent="0.3">
      <c r="A11" s="73" t="s">
        <v>1651</v>
      </c>
      <c r="B11" s="76" t="s">
        <v>1659</v>
      </c>
      <c r="C11" s="87" t="s">
        <v>1650</v>
      </c>
      <c r="D11" s="214">
        <v>-437780.54</v>
      </c>
      <c r="E11" s="68">
        <v>-899656.5</v>
      </c>
      <c r="F11" s="68">
        <v>-1210660.83</v>
      </c>
      <c r="G11" s="68">
        <v>-1466663.39</v>
      </c>
      <c r="H11" s="68">
        <v>-1682444.34</v>
      </c>
      <c r="I11" s="68">
        <v>-1878867.24</v>
      </c>
      <c r="J11" s="68">
        <v>-2065291.95</v>
      </c>
      <c r="K11" s="68">
        <v>-2249722.73</v>
      </c>
      <c r="L11" s="68">
        <v>-2452804.15</v>
      </c>
      <c r="M11" s="68">
        <v>-2719754.79</v>
      </c>
      <c r="N11" s="68">
        <v>-3019136.83</v>
      </c>
      <c r="O11" s="68">
        <v>-3343479.53</v>
      </c>
      <c r="P11" s="114">
        <v>-321590.21999999997</v>
      </c>
      <c r="Q11" s="114">
        <v>-638787.07999999996</v>
      </c>
      <c r="R11" s="114">
        <v>-941540.02</v>
      </c>
      <c r="S11" s="114">
        <v>-1179459.46</v>
      </c>
      <c r="T11" s="114">
        <v>-1389801.74</v>
      </c>
      <c r="U11" s="114">
        <v>-1582880.29</v>
      </c>
      <c r="V11" s="114">
        <v>-1765871.14</v>
      </c>
      <c r="W11" s="114">
        <v>-1948067.86</v>
      </c>
      <c r="X11" s="114">
        <v>-2138973.89</v>
      </c>
      <c r="Y11" s="168">
        <f t="shared" si="3"/>
        <v>-3866753.1</v>
      </c>
    </row>
    <row r="12" spans="1:25" ht="15.75" thickBot="1" x14ac:dyDescent="0.3">
      <c r="A12" s="73" t="s">
        <v>1653</v>
      </c>
      <c r="B12" s="76" t="s">
        <v>1660</v>
      </c>
      <c r="C12" s="87" t="s">
        <v>1650</v>
      </c>
      <c r="D12" s="137">
        <v>-839987.72</v>
      </c>
      <c r="E12" s="69">
        <v>-1674420.89</v>
      </c>
      <c r="F12" s="69">
        <v>-2496578.4</v>
      </c>
      <c r="G12" s="69">
        <v>-3299038.48</v>
      </c>
      <c r="H12" s="69">
        <v>-4074602.88</v>
      </c>
      <c r="I12" s="69">
        <v>-4824267.88</v>
      </c>
      <c r="J12" s="69">
        <v>-5564502.1399999997</v>
      </c>
      <c r="K12" s="69">
        <v>-6299485.3700000001</v>
      </c>
      <c r="L12" s="69">
        <v>-14253188.689999999</v>
      </c>
      <c r="M12" s="69">
        <v>-16756227.060000001</v>
      </c>
      <c r="N12" s="69">
        <v>-19273151.68</v>
      </c>
      <c r="O12" s="69">
        <v>-21320973.93</v>
      </c>
      <c r="P12" s="115">
        <v>-2467049.15</v>
      </c>
      <c r="Q12" s="115">
        <v>-4922474.12</v>
      </c>
      <c r="R12" s="115">
        <v>-7383609.1600000001</v>
      </c>
      <c r="S12" s="115">
        <v>-9762872.7599999998</v>
      </c>
      <c r="T12" s="115">
        <v>-12123879.060000001</v>
      </c>
      <c r="U12" s="115">
        <v>-14477970.1</v>
      </c>
      <c r="V12" s="115">
        <v>-16814876.300000001</v>
      </c>
      <c r="W12" s="115">
        <v>-19148857.789999999</v>
      </c>
      <c r="X12" s="115">
        <v>-21470751.960000001</v>
      </c>
      <c r="Y12" s="168">
        <f t="shared" si="3"/>
        <v>-29899632.084166665</v>
      </c>
    </row>
    <row r="13" spans="1:25" ht="15.75" thickBot="1" x14ac:dyDescent="0.3">
      <c r="A13" s="73" t="s">
        <v>1661</v>
      </c>
      <c r="B13" s="76" t="s">
        <v>1662</v>
      </c>
      <c r="C13" s="87" t="s">
        <v>1650</v>
      </c>
      <c r="D13" s="214">
        <v>-665958.66</v>
      </c>
      <c r="E13" s="68">
        <v>-1412843.84</v>
      </c>
      <c r="F13" s="68">
        <v>-1981269.93</v>
      </c>
      <c r="G13" s="68">
        <v>-2600657.87</v>
      </c>
      <c r="H13" s="68">
        <v>-3244011.4</v>
      </c>
      <c r="I13" s="68">
        <v>-3851798.68</v>
      </c>
      <c r="J13" s="68">
        <v>-4489279.4400000004</v>
      </c>
      <c r="K13" s="68">
        <v>-5134614.3</v>
      </c>
      <c r="L13" s="68">
        <v>-5797516.7699999996</v>
      </c>
      <c r="M13" s="68">
        <v>-6559664.8700000001</v>
      </c>
      <c r="N13" s="68">
        <v>-7248462.4500000002</v>
      </c>
      <c r="O13" s="68">
        <v>-7911458.5599999996</v>
      </c>
      <c r="P13" s="114">
        <v>-679477.93</v>
      </c>
      <c r="Q13" s="114">
        <v>-1347515.24</v>
      </c>
      <c r="R13" s="114">
        <v>-2052697.32</v>
      </c>
      <c r="S13" s="114">
        <v>-2686683.46</v>
      </c>
      <c r="T13" s="114">
        <v>-3300575.57</v>
      </c>
      <c r="U13" s="114">
        <v>-3918830.57</v>
      </c>
      <c r="V13" s="114">
        <v>-4539903.59</v>
      </c>
      <c r="W13" s="114">
        <v>-5184462.43</v>
      </c>
      <c r="X13" s="114">
        <v>-5803189.0700000003</v>
      </c>
      <c r="Y13" s="168">
        <f t="shared" si="3"/>
        <v>-9586163.9191666674</v>
      </c>
    </row>
    <row r="14" spans="1:25" ht="15.75" thickBot="1" x14ac:dyDescent="0.3">
      <c r="A14" s="73" t="s">
        <v>3310</v>
      </c>
      <c r="B14" s="76" t="s">
        <v>3311</v>
      </c>
      <c r="C14" s="87"/>
      <c r="D14" s="137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15"/>
      <c r="Q14" s="115"/>
      <c r="R14" s="115"/>
      <c r="S14" s="115"/>
      <c r="T14" s="115"/>
      <c r="U14" s="115"/>
      <c r="V14" s="115"/>
      <c r="W14" s="115"/>
      <c r="X14" s="115"/>
      <c r="Y14" s="168">
        <f t="shared" si="3"/>
        <v>0</v>
      </c>
    </row>
    <row r="15" spans="1:25" ht="15.75" thickBot="1" x14ac:dyDescent="0.3">
      <c r="A15" s="73" t="s">
        <v>3312</v>
      </c>
      <c r="B15" s="76" t="s">
        <v>3313</v>
      </c>
      <c r="C15" s="87"/>
      <c r="D15" s="214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14"/>
      <c r="Q15" s="114"/>
      <c r="R15" s="114"/>
      <c r="S15" s="114"/>
      <c r="T15" s="114"/>
      <c r="U15" s="114"/>
      <c r="V15" s="114"/>
      <c r="W15" s="114"/>
      <c r="X15" s="114"/>
      <c r="Y15" s="168">
        <f t="shared" si="3"/>
        <v>0</v>
      </c>
    </row>
    <row r="16" spans="1:25" ht="15.75" thickBot="1" x14ac:dyDescent="0.3">
      <c r="A16" s="73" t="s">
        <v>1663</v>
      </c>
      <c r="B16" s="76" t="s">
        <v>1664</v>
      </c>
      <c r="C16" s="87" t="s">
        <v>1650</v>
      </c>
      <c r="D16" s="137">
        <v>0</v>
      </c>
      <c r="E16" s="69">
        <v>0</v>
      </c>
      <c r="F16" s="69">
        <v>0</v>
      </c>
      <c r="G16" s="69">
        <v>-20690</v>
      </c>
      <c r="H16" s="69">
        <v>-35487</v>
      </c>
      <c r="I16" s="69">
        <v>-40068</v>
      </c>
      <c r="J16" s="69">
        <v>-46596</v>
      </c>
      <c r="K16" s="69">
        <v>-46690</v>
      </c>
      <c r="L16" s="69">
        <v>-50499</v>
      </c>
      <c r="M16" s="69">
        <v>-82009</v>
      </c>
      <c r="N16" s="69">
        <v>-82009</v>
      </c>
      <c r="O16" s="69">
        <v>-100126</v>
      </c>
      <c r="P16" s="115">
        <v>-972</v>
      </c>
      <c r="Q16" s="115">
        <v>-21995</v>
      </c>
      <c r="R16" s="115">
        <v>-22029</v>
      </c>
      <c r="S16" s="115">
        <v>-22294</v>
      </c>
      <c r="T16" s="115">
        <v>-23093</v>
      </c>
      <c r="U16" s="115">
        <v>-23093</v>
      </c>
      <c r="V16" s="115">
        <v>-23726</v>
      </c>
      <c r="W16" s="115">
        <v>-23957</v>
      </c>
      <c r="X16" s="115">
        <v>-24829</v>
      </c>
      <c r="Y16" s="168">
        <f t="shared" si="3"/>
        <v>-73105.916666666657</v>
      </c>
    </row>
    <row r="17" spans="1:25" ht="15.75" thickBot="1" x14ac:dyDescent="0.3">
      <c r="A17" s="73" t="s">
        <v>1665</v>
      </c>
      <c r="B17" s="76" t="s">
        <v>1666</v>
      </c>
      <c r="C17" s="87" t="s">
        <v>1650</v>
      </c>
      <c r="D17" s="214">
        <v>-14896.74</v>
      </c>
      <c r="E17" s="68">
        <v>-1129220.27</v>
      </c>
      <c r="F17" s="68">
        <v>-1854893.07</v>
      </c>
      <c r="G17" s="68">
        <v>-1881763.55</v>
      </c>
      <c r="H17" s="68">
        <v>-1881763.55</v>
      </c>
      <c r="I17" s="68">
        <v>-1881763.55</v>
      </c>
      <c r="J17" s="68">
        <v>-1881763.55</v>
      </c>
      <c r="K17" s="68">
        <v>-1881763.55</v>
      </c>
      <c r="L17" s="68">
        <v>-1881763.55</v>
      </c>
      <c r="M17" s="68">
        <v>-1956224.55</v>
      </c>
      <c r="N17" s="68">
        <v>-2046642.55</v>
      </c>
      <c r="O17" s="68">
        <v>-2044113.55</v>
      </c>
      <c r="P17" s="114">
        <v>-22995</v>
      </c>
      <c r="Q17" s="114">
        <v>-24049</v>
      </c>
      <c r="R17" s="114">
        <v>-85589</v>
      </c>
      <c r="S17" s="114">
        <v>-85584</v>
      </c>
      <c r="T17" s="114">
        <v>-85589</v>
      </c>
      <c r="U17" s="114">
        <v>-85589</v>
      </c>
      <c r="V17" s="114">
        <v>-85589</v>
      </c>
      <c r="W17" s="114">
        <v>-85589</v>
      </c>
      <c r="X17" s="114">
        <v>-165414</v>
      </c>
      <c r="Y17" s="168">
        <f t="shared" si="3"/>
        <v>-1574218.2458333333</v>
      </c>
    </row>
    <row r="18" spans="1:25" ht="15.75" thickBot="1" x14ac:dyDescent="0.3">
      <c r="A18" s="73" t="s">
        <v>1667</v>
      </c>
      <c r="B18" s="76" t="s">
        <v>1668</v>
      </c>
      <c r="C18" s="87" t="s">
        <v>1650</v>
      </c>
      <c r="D18" s="137">
        <v>6715229.9000000004</v>
      </c>
      <c r="E18" s="69">
        <v>11887068.99</v>
      </c>
      <c r="F18" s="69">
        <v>11967473.65</v>
      </c>
      <c r="G18" s="69">
        <v>16753659.34</v>
      </c>
      <c r="H18" s="69">
        <v>16684614.6</v>
      </c>
      <c r="I18" s="69">
        <v>-1593100.13</v>
      </c>
      <c r="J18" s="69">
        <v>-2571904.8199999998</v>
      </c>
      <c r="K18" s="69">
        <v>-1323083.58</v>
      </c>
      <c r="L18" s="69">
        <v>1526849.45</v>
      </c>
      <c r="M18" s="69">
        <v>12973998.16</v>
      </c>
      <c r="N18" s="69">
        <v>15027865.460000001</v>
      </c>
      <c r="O18" s="69">
        <v>16308438.880000001</v>
      </c>
      <c r="P18" s="115">
        <v>6480473.4900000002</v>
      </c>
      <c r="Q18" s="115">
        <v>10759092.859999999</v>
      </c>
      <c r="R18" s="115">
        <v>11506955.49</v>
      </c>
      <c r="S18" s="115">
        <v>11893107.09</v>
      </c>
      <c r="T18" s="115">
        <v>11052148.970000001</v>
      </c>
      <c r="U18" s="115">
        <v>-3615784.39</v>
      </c>
      <c r="V18" s="115">
        <v>-4517906.5999999996</v>
      </c>
      <c r="W18" s="115">
        <v>-4064780.86</v>
      </c>
      <c r="X18" s="115">
        <v>-3872456.28</v>
      </c>
      <c r="Y18" s="168">
        <f t="shared" si="3"/>
        <v>5810830.6308333343</v>
      </c>
    </row>
    <row r="19" spans="1:25" ht="15.75" thickBot="1" x14ac:dyDescent="0.3">
      <c r="A19" s="73" t="s">
        <v>1669</v>
      </c>
      <c r="B19" s="76" t="s">
        <v>1670</v>
      </c>
      <c r="C19" s="87" t="s">
        <v>1650</v>
      </c>
      <c r="D19" s="214">
        <v>-375336.87</v>
      </c>
      <c r="E19" s="68">
        <v>-799831.08</v>
      </c>
      <c r="F19" s="68">
        <v>-1226671.6000000001</v>
      </c>
      <c r="G19" s="68">
        <v>-1637434.69</v>
      </c>
      <c r="H19" s="68">
        <v>-1997799.09</v>
      </c>
      <c r="I19" s="68">
        <v>-2271351.08</v>
      </c>
      <c r="J19" s="68">
        <v>-2447798.41</v>
      </c>
      <c r="K19" s="68">
        <v>-2608776.73</v>
      </c>
      <c r="L19" s="68">
        <v>-2759914.39</v>
      </c>
      <c r="M19" s="68">
        <v>-2933779.65</v>
      </c>
      <c r="N19" s="68">
        <v>-3138137.73</v>
      </c>
      <c r="O19" s="68">
        <v>-3463078.27</v>
      </c>
      <c r="P19" s="114">
        <v>-411982.62</v>
      </c>
      <c r="Q19" s="114">
        <v>-881849.98</v>
      </c>
      <c r="R19" s="114">
        <v>-1140347.0900000001</v>
      </c>
      <c r="S19" s="114">
        <v>-1186919.25</v>
      </c>
      <c r="T19" s="114">
        <v>-1222807.3600000001</v>
      </c>
      <c r="U19" s="114">
        <v>-1259913.72</v>
      </c>
      <c r="V19" s="114">
        <v>-1293903.6499999999</v>
      </c>
      <c r="W19" s="114">
        <v>-1328391.19</v>
      </c>
      <c r="X19" s="114">
        <v>-1359604.83</v>
      </c>
      <c r="Y19" s="168">
        <f t="shared" si="3"/>
        <v>-3581518.8191666668</v>
      </c>
    </row>
    <row r="20" spans="1:25" ht="15.75" thickBot="1" x14ac:dyDescent="0.3">
      <c r="A20" s="73" t="s">
        <v>1671</v>
      </c>
      <c r="B20" s="76" t="s">
        <v>1672</v>
      </c>
      <c r="C20" s="87" t="s">
        <v>1650</v>
      </c>
      <c r="D20" s="137">
        <v>-289132.34000000003</v>
      </c>
      <c r="E20" s="69">
        <v>-619510.72</v>
      </c>
      <c r="F20" s="69">
        <v>-4299373.22</v>
      </c>
      <c r="G20" s="69">
        <v>-4696034.5</v>
      </c>
      <c r="H20" s="69">
        <v>-4999841.66</v>
      </c>
      <c r="I20" s="69">
        <v>-5243584.53</v>
      </c>
      <c r="J20" s="69">
        <v>-5580922.0199999996</v>
      </c>
      <c r="K20" s="69">
        <v>-5946727.9800000004</v>
      </c>
      <c r="L20" s="69">
        <v>-6227820.0199999996</v>
      </c>
      <c r="M20" s="69">
        <v>-6564557.9299999997</v>
      </c>
      <c r="N20" s="69">
        <v>-6969073.0199999996</v>
      </c>
      <c r="O20" s="69">
        <v>-7491356.8600000003</v>
      </c>
      <c r="P20" s="115">
        <v>-584318.21</v>
      </c>
      <c r="Q20" s="115">
        <v>-1025893.92</v>
      </c>
      <c r="R20" s="115">
        <v>-1437998.15</v>
      </c>
      <c r="S20" s="115">
        <v>-1823334.44</v>
      </c>
      <c r="T20" s="115">
        <v>-2115654.0299999998</v>
      </c>
      <c r="U20" s="115">
        <v>-2304166.0299999998</v>
      </c>
      <c r="V20" s="115">
        <v>-2459778.46</v>
      </c>
      <c r="W20" s="115">
        <v>-2628939.75</v>
      </c>
      <c r="X20" s="115">
        <v>-2594131.42</v>
      </c>
      <c r="Y20" s="168">
        <f t="shared" si="3"/>
        <v>-7361398.2866666671</v>
      </c>
    </row>
    <row r="21" spans="1:25" ht="15.75" thickBot="1" x14ac:dyDescent="0.3">
      <c r="A21" s="73" t="s">
        <v>1673</v>
      </c>
      <c r="B21" s="76" t="s">
        <v>1674</v>
      </c>
      <c r="C21" s="87" t="s">
        <v>1650</v>
      </c>
      <c r="D21" s="214">
        <v>-528990.36</v>
      </c>
      <c r="E21" s="68">
        <v>-1016677.52</v>
      </c>
      <c r="F21" s="68">
        <v>-1213071.08</v>
      </c>
      <c r="G21" s="68">
        <v>-1421731.49</v>
      </c>
      <c r="H21" s="68">
        <v>-1644674.43</v>
      </c>
      <c r="I21" s="68">
        <v>-1880963.85</v>
      </c>
      <c r="J21" s="68">
        <v>-2140761.9700000002</v>
      </c>
      <c r="K21" s="68">
        <v>-2438869.87</v>
      </c>
      <c r="L21" s="68">
        <v>-2760615.5</v>
      </c>
      <c r="M21" s="68">
        <v>-3097506.79</v>
      </c>
      <c r="N21" s="68">
        <v>-3425432.05</v>
      </c>
      <c r="O21" s="68">
        <v>-3771614.46</v>
      </c>
      <c r="P21" s="114">
        <v>-233030.36</v>
      </c>
      <c r="Q21" s="114">
        <v>-463988.22</v>
      </c>
      <c r="R21" s="114">
        <v>-722556.62</v>
      </c>
      <c r="S21" s="114">
        <v>-971787.34</v>
      </c>
      <c r="T21" s="114">
        <v>-1089118.6000000001</v>
      </c>
      <c r="U21" s="114">
        <v>-1244947.72</v>
      </c>
      <c r="V21" s="114">
        <v>-1406038.55</v>
      </c>
      <c r="W21" s="114">
        <v>-1582451.44</v>
      </c>
      <c r="X21" s="114">
        <v>-1748483.49</v>
      </c>
      <c r="Y21" s="168">
        <f t="shared" si="3"/>
        <v>-3755255.5075000003</v>
      </c>
    </row>
    <row r="22" spans="1:25" ht="15.75" thickBot="1" x14ac:dyDescent="0.3">
      <c r="A22" s="73" t="s">
        <v>1675</v>
      </c>
      <c r="B22" s="76" t="s">
        <v>1676</v>
      </c>
      <c r="C22" s="87" t="s">
        <v>1650</v>
      </c>
      <c r="D22" s="137">
        <v>-35439.360000000001</v>
      </c>
      <c r="E22" s="69">
        <v>-59967.57</v>
      </c>
      <c r="F22" s="69">
        <v>-68592.78</v>
      </c>
      <c r="G22" s="69">
        <v>-84539.09</v>
      </c>
      <c r="H22" s="69">
        <v>-127491.2</v>
      </c>
      <c r="I22" s="69">
        <v>-176053.26</v>
      </c>
      <c r="J22" s="69">
        <v>-228650.05</v>
      </c>
      <c r="K22" s="69">
        <v>-292654.90999999997</v>
      </c>
      <c r="L22" s="69">
        <v>-369873.67</v>
      </c>
      <c r="M22" s="69">
        <v>-459359.08</v>
      </c>
      <c r="N22" s="69">
        <v>-561995.38</v>
      </c>
      <c r="O22" s="69">
        <v>-683845.05</v>
      </c>
      <c r="P22" s="115">
        <v>17.52</v>
      </c>
      <c r="Q22" s="115">
        <v>17.52</v>
      </c>
      <c r="R22" s="115">
        <v>17.52</v>
      </c>
      <c r="S22" s="115">
        <v>17.52</v>
      </c>
      <c r="T22" s="115">
        <v>17.52</v>
      </c>
      <c r="U22" s="115">
        <v>17.52</v>
      </c>
      <c r="V22" s="115">
        <v>17.52</v>
      </c>
      <c r="W22" s="115">
        <v>17.52</v>
      </c>
      <c r="X22" s="115">
        <v>17.52</v>
      </c>
      <c r="Y22" s="168">
        <f t="shared" si="3"/>
        <v>-327016.35416666663</v>
      </c>
    </row>
    <row r="23" spans="1:25" ht="15.75" thickBot="1" x14ac:dyDescent="0.3">
      <c r="A23" s="73" t="s">
        <v>1677</v>
      </c>
      <c r="B23" s="76" t="s">
        <v>1678</v>
      </c>
      <c r="C23" s="87" t="s">
        <v>1650</v>
      </c>
      <c r="D23" s="214">
        <v>-570437</v>
      </c>
      <c r="E23" s="68">
        <v>-1004571</v>
      </c>
      <c r="F23" s="68">
        <v>-1524461</v>
      </c>
      <c r="G23" s="68">
        <v>-1913177</v>
      </c>
      <c r="H23" s="68">
        <v>-2239180</v>
      </c>
      <c r="I23" s="68">
        <v>-2581503</v>
      </c>
      <c r="J23" s="68">
        <v>-2869442</v>
      </c>
      <c r="K23" s="68">
        <v>-3187136</v>
      </c>
      <c r="L23" s="68">
        <v>-3569817</v>
      </c>
      <c r="M23" s="68">
        <v>-4134281</v>
      </c>
      <c r="N23" s="68">
        <v>-4847372</v>
      </c>
      <c r="O23" s="68">
        <v>-5477675</v>
      </c>
      <c r="P23" s="114">
        <v>-644001</v>
      </c>
      <c r="Q23" s="114">
        <v>-1090529</v>
      </c>
      <c r="R23" s="114">
        <v>-1556457</v>
      </c>
      <c r="S23" s="116">
        <v>-1807335</v>
      </c>
      <c r="T23" s="116">
        <v>-2029542</v>
      </c>
      <c r="U23" s="116">
        <v>-2362495</v>
      </c>
      <c r="V23" s="114">
        <v>-2680879</v>
      </c>
      <c r="W23" s="114">
        <v>-3158276</v>
      </c>
      <c r="X23" s="114">
        <v>-3547148</v>
      </c>
      <c r="Y23" s="168">
        <f t="shared" si="3"/>
        <v>-6040886</v>
      </c>
    </row>
    <row r="24" spans="1:25" ht="15.75" thickBot="1" x14ac:dyDescent="0.3">
      <c r="A24" s="73" t="s">
        <v>1679</v>
      </c>
      <c r="B24" s="76" t="s">
        <v>1680</v>
      </c>
      <c r="C24" s="87" t="s">
        <v>1650</v>
      </c>
      <c r="D24" s="137">
        <v>-79651.649999999994</v>
      </c>
      <c r="E24" s="69">
        <v>-159303.29999999999</v>
      </c>
      <c r="F24" s="69">
        <v>-239707.51</v>
      </c>
      <c r="G24" s="69">
        <v>-318382.7</v>
      </c>
      <c r="H24" s="69">
        <v>-397060.7</v>
      </c>
      <c r="I24" s="69">
        <v>-475738.7</v>
      </c>
      <c r="J24" s="69">
        <v>-554455.38</v>
      </c>
      <c r="K24" s="69">
        <v>-633172.06000000006</v>
      </c>
      <c r="L24" s="69">
        <v>-711888.74</v>
      </c>
      <c r="M24" s="69">
        <v>-784142.98</v>
      </c>
      <c r="N24" s="69">
        <v>-856397.22</v>
      </c>
      <c r="O24" s="69">
        <v>-929151.46</v>
      </c>
      <c r="P24" s="115">
        <v>-55126.54</v>
      </c>
      <c r="Q24" s="115">
        <v>-145820.70000000001</v>
      </c>
      <c r="R24" s="115">
        <v>-217663.25</v>
      </c>
      <c r="S24" s="115">
        <v>-289539.44</v>
      </c>
      <c r="T24" s="115">
        <v>-361297.58</v>
      </c>
      <c r="U24" s="115">
        <v>-429545.72</v>
      </c>
      <c r="V24" s="115">
        <v>-498003.41</v>
      </c>
      <c r="W24" s="115">
        <v>-566461.1</v>
      </c>
      <c r="X24" s="115">
        <v>-634918.79</v>
      </c>
      <c r="Y24" s="168">
        <f t="shared" si="3"/>
        <v>-1101166.2150000001</v>
      </c>
    </row>
    <row r="25" spans="1:25" ht="15.75" thickBot="1" x14ac:dyDescent="0.3">
      <c r="A25" s="73" t="s">
        <v>1681</v>
      </c>
      <c r="B25" s="76" t="s">
        <v>1682</v>
      </c>
      <c r="C25" s="87" t="s">
        <v>1650</v>
      </c>
      <c r="D25" s="137">
        <v>-1335640.3999999999</v>
      </c>
      <c r="E25" s="69">
        <v>-5064108.29</v>
      </c>
      <c r="F25" s="69">
        <v>-9714270.0399999991</v>
      </c>
      <c r="G25" s="69">
        <v>-12781445.560000001</v>
      </c>
      <c r="H25" s="69">
        <v>-16150333.949999999</v>
      </c>
      <c r="I25" s="69">
        <v>-18429451.82</v>
      </c>
      <c r="J25" s="69">
        <v>-21168508.91</v>
      </c>
      <c r="K25" s="69">
        <v>-23685475.18</v>
      </c>
      <c r="L25" s="69">
        <v>-26466872.739999998</v>
      </c>
      <c r="M25" s="69">
        <v>-29135539.829999998</v>
      </c>
      <c r="N25" s="69">
        <v>-30894201.300000001</v>
      </c>
      <c r="O25" s="69">
        <v>-32526616.309999999</v>
      </c>
      <c r="P25" s="115">
        <v>-1635307.46</v>
      </c>
      <c r="Q25" s="115">
        <v>-3292342.93</v>
      </c>
      <c r="R25" s="115">
        <v>-4570078.55</v>
      </c>
      <c r="S25" s="116">
        <v>-6719630.3799999999</v>
      </c>
      <c r="T25" s="116">
        <v>-8972159.8300000001</v>
      </c>
      <c r="U25" s="116">
        <v>-11281425.710000001</v>
      </c>
      <c r="V25" s="115">
        <v>-13518466.529999999</v>
      </c>
      <c r="W25" s="115">
        <v>-15794191.43</v>
      </c>
      <c r="X25" s="115">
        <v>-18161501.27</v>
      </c>
      <c r="Y25" s="168">
        <f t="shared" si="3"/>
        <v>-35509183.693333328</v>
      </c>
    </row>
    <row r="26" spans="1:25" ht="15.75" thickBot="1" x14ac:dyDescent="0.3">
      <c r="A26" s="73" t="s">
        <v>1683</v>
      </c>
      <c r="B26" s="76" t="s">
        <v>1684</v>
      </c>
      <c r="C26" s="87" t="s">
        <v>1650</v>
      </c>
      <c r="D26" s="214">
        <v>-58967.16</v>
      </c>
      <c r="E26" s="68">
        <v>-88550.96</v>
      </c>
      <c r="F26" s="68">
        <v>-156210.56</v>
      </c>
      <c r="G26" s="68">
        <v>-239200.32</v>
      </c>
      <c r="H26" s="68">
        <v>-252239.91</v>
      </c>
      <c r="I26" s="68">
        <v>-288116.94</v>
      </c>
      <c r="J26" s="68">
        <v>-350518.38</v>
      </c>
      <c r="K26" s="68">
        <v>-377670.65</v>
      </c>
      <c r="L26" s="68">
        <v>-520555.99</v>
      </c>
      <c r="M26" s="68">
        <v>-853485.44</v>
      </c>
      <c r="N26" s="68">
        <v>-899673.59999999998</v>
      </c>
      <c r="O26" s="68">
        <v>-1106780.48</v>
      </c>
      <c r="P26" s="114">
        <v>-122447.71</v>
      </c>
      <c r="Q26" s="114">
        <v>-395669.59</v>
      </c>
      <c r="R26" s="114">
        <v>-430633.57</v>
      </c>
      <c r="S26" s="115">
        <v>-572572.56999999995</v>
      </c>
      <c r="T26" s="115">
        <v>-616956.42000000004</v>
      </c>
      <c r="U26" s="115">
        <v>-688246.05</v>
      </c>
      <c r="V26" s="114">
        <v>-729036.3</v>
      </c>
      <c r="W26" s="114">
        <v>-834494.54</v>
      </c>
      <c r="X26" s="114">
        <v>-898084.52</v>
      </c>
      <c r="Y26" s="168">
        <f t="shared" si="3"/>
        <v>-1313486.6108333333</v>
      </c>
    </row>
    <row r="27" spans="1:25" ht="15.75" thickBot="1" x14ac:dyDescent="0.3">
      <c r="A27" s="73" t="s">
        <v>3314</v>
      </c>
      <c r="B27" s="76" t="s">
        <v>3315</v>
      </c>
      <c r="C27" s="87"/>
      <c r="D27" s="137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15"/>
      <c r="Q27" s="115"/>
      <c r="R27" s="115"/>
      <c r="S27" s="114"/>
      <c r="T27" s="114"/>
      <c r="U27" s="114"/>
      <c r="V27" s="115"/>
      <c r="W27" s="115"/>
      <c r="X27" s="115"/>
      <c r="Y27" s="168">
        <f t="shared" si="3"/>
        <v>0</v>
      </c>
    </row>
    <row r="28" spans="1:25" ht="15.75" thickBot="1" x14ac:dyDescent="0.3">
      <c r="A28" s="73" t="s">
        <v>1685</v>
      </c>
      <c r="B28" s="76" t="s">
        <v>1686</v>
      </c>
      <c r="C28" s="87" t="s">
        <v>1650</v>
      </c>
      <c r="D28" s="214">
        <v>-184950.48</v>
      </c>
      <c r="E28" s="68">
        <v>-293176.12</v>
      </c>
      <c r="F28" s="68">
        <v>-168275.08</v>
      </c>
      <c r="G28" s="68">
        <v>-157560.53</v>
      </c>
      <c r="H28" s="68">
        <v>357290.79</v>
      </c>
      <c r="I28" s="68">
        <v>278327.84999999998</v>
      </c>
      <c r="J28" s="68">
        <v>126287.2</v>
      </c>
      <c r="K28" s="68">
        <v>-18817.3</v>
      </c>
      <c r="L28" s="68">
        <v>-79172.52</v>
      </c>
      <c r="M28" s="68">
        <v>-164857.32999999999</v>
      </c>
      <c r="N28" s="68">
        <v>-163294.9</v>
      </c>
      <c r="O28" s="68">
        <v>-173272.94</v>
      </c>
      <c r="P28" s="114">
        <v>54018.58</v>
      </c>
      <c r="Q28" s="114">
        <v>100823.82</v>
      </c>
      <c r="R28" s="114">
        <v>176639.27</v>
      </c>
      <c r="S28" s="115">
        <v>258592.39</v>
      </c>
      <c r="T28" s="115">
        <v>201080.72</v>
      </c>
      <c r="U28" s="115">
        <v>106779.64</v>
      </c>
      <c r="V28" s="114">
        <v>-22103.02</v>
      </c>
      <c r="W28" s="114">
        <v>-166562.39000000001</v>
      </c>
      <c r="X28" s="114">
        <v>-300373.34999999998</v>
      </c>
      <c r="Y28" s="168">
        <f t="shared" si="3"/>
        <v>-172452.61499999999</v>
      </c>
    </row>
    <row r="29" spans="1:25" ht="15.75" thickBot="1" x14ac:dyDescent="0.3">
      <c r="A29" s="73" t="s">
        <v>3316</v>
      </c>
      <c r="B29" s="76" t="s">
        <v>3317</v>
      </c>
      <c r="C29" s="87"/>
      <c r="D29" s="21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114"/>
      <c r="Q29" s="114"/>
      <c r="R29" s="114"/>
      <c r="S29" s="114"/>
      <c r="T29" s="114"/>
      <c r="U29" s="114"/>
      <c r="V29" s="114"/>
      <c r="W29" s="114"/>
      <c r="X29" s="114"/>
      <c r="Y29" s="168">
        <f t="shared" si="3"/>
        <v>0</v>
      </c>
    </row>
    <row r="30" spans="1:25" ht="15.75" thickBot="1" x14ac:dyDescent="0.3">
      <c r="A30" s="73" t="s">
        <v>1648</v>
      </c>
      <c r="B30" s="76" t="s">
        <v>1687</v>
      </c>
      <c r="C30" s="87" t="s">
        <v>1650</v>
      </c>
      <c r="D30" s="137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68">
        <f t="shared" si="3"/>
        <v>0</v>
      </c>
    </row>
    <row r="31" spans="1:25" ht="15.75" thickBot="1" x14ac:dyDescent="0.3">
      <c r="A31" s="73" t="s">
        <v>1651</v>
      </c>
      <c r="B31" s="76" t="s">
        <v>1688</v>
      </c>
      <c r="C31" s="87" t="s">
        <v>1650</v>
      </c>
      <c r="D31" s="214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68">
        <f t="shared" si="3"/>
        <v>0</v>
      </c>
    </row>
    <row r="32" spans="1:25" ht="15.75" thickBot="1" x14ac:dyDescent="0.3">
      <c r="A32" s="73" t="s">
        <v>1689</v>
      </c>
      <c r="B32" s="76" t="s">
        <v>1690</v>
      </c>
      <c r="C32" s="87" t="s">
        <v>1650</v>
      </c>
      <c r="D32" s="137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68">
        <f t="shared" si="3"/>
        <v>0</v>
      </c>
    </row>
    <row r="33" spans="1:25" ht="15.75" thickBot="1" x14ac:dyDescent="0.3">
      <c r="A33" s="73" t="s">
        <v>1691</v>
      </c>
      <c r="B33" s="76" t="s">
        <v>1692</v>
      </c>
      <c r="C33" s="87" t="s">
        <v>1650</v>
      </c>
      <c r="D33" s="214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68">
        <f t="shared" si="3"/>
        <v>0</v>
      </c>
    </row>
    <row r="34" spans="1:25" ht="15.75" thickBot="1" x14ac:dyDescent="0.3">
      <c r="A34" s="73" t="s">
        <v>1648</v>
      </c>
      <c r="B34" s="76" t="s">
        <v>1693</v>
      </c>
      <c r="C34" s="87" t="s">
        <v>1650</v>
      </c>
      <c r="D34" s="137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68">
        <f t="shared" si="3"/>
        <v>0</v>
      </c>
    </row>
    <row r="35" spans="1:25" ht="15.75" thickBot="1" x14ac:dyDescent="0.3">
      <c r="A35" s="73" t="s">
        <v>1651</v>
      </c>
      <c r="B35" s="76" t="s">
        <v>1694</v>
      </c>
      <c r="C35" s="87" t="s">
        <v>1650</v>
      </c>
      <c r="D35" s="214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68">
        <f t="shared" si="3"/>
        <v>0</v>
      </c>
    </row>
    <row r="36" spans="1:25" ht="15.75" thickBot="1" x14ac:dyDescent="0.3">
      <c r="A36" s="73" t="s">
        <v>1689</v>
      </c>
      <c r="B36" s="76" t="s">
        <v>1695</v>
      </c>
      <c r="C36" s="87" t="s">
        <v>1650</v>
      </c>
      <c r="D36" s="137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68">
        <f t="shared" si="3"/>
        <v>0</v>
      </c>
    </row>
    <row r="37" spans="1:25" ht="15.75" thickBot="1" x14ac:dyDescent="0.3">
      <c r="A37" s="73" t="s">
        <v>1691</v>
      </c>
      <c r="B37" s="76" t="s">
        <v>1696</v>
      </c>
      <c r="C37" s="87" t="s">
        <v>1650</v>
      </c>
      <c r="D37" s="214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68">
        <f t="shared" si="3"/>
        <v>0</v>
      </c>
    </row>
    <row r="38" spans="1:25" ht="15.75" thickBot="1" x14ac:dyDescent="0.3">
      <c r="A38" s="73" t="s">
        <v>1651</v>
      </c>
      <c r="B38" s="76" t="s">
        <v>1697</v>
      </c>
      <c r="C38" s="87" t="s">
        <v>1650</v>
      </c>
      <c r="D38" s="137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68">
        <f t="shared" si="3"/>
        <v>0</v>
      </c>
    </row>
    <row r="39" spans="1:25" ht="15.75" thickBot="1" x14ac:dyDescent="0.3">
      <c r="A39" s="73" t="s">
        <v>1689</v>
      </c>
      <c r="B39" s="76" t="s">
        <v>1698</v>
      </c>
      <c r="C39" s="87" t="s">
        <v>1650</v>
      </c>
      <c r="D39" s="214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68">
        <f t="shared" si="3"/>
        <v>0</v>
      </c>
    </row>
    <row r="40" spans="1:25" ht="15.75" thickBot="1" x14ac:dyDescent="0.3">
      <c r="A40" s="73" t="s">
        <v>1691</v>
      </c>
      <c r="B40" s="76" t="s">
        <v>1699</v>
      </c>
      <c r="C40" s="87" t="s">
        <v>1650</v>
      </c>
      <c r="D40" s="137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68">
        <f t="shared" si="3"/>
        <v>0</v>
      </c>
    </row>
    <row r="41" spans="1:25" ht="15.75" thickBot="1" x14ac:dyDescent="0.3">
      <c r="A41" s="73" t="s">
        <v>2761</v>
      </c>
      <c r="B41" s="76" t="s">
        <v>2762</v>
      </c>
      <c r="C41" s="87" t="s">
        <v>4</v>
      </c>
      <c r="D41" s="214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114"/>
      <c r="Q41" s="114"/>
      <c r="R41" s="114"/>
      <c r="S41" s="116"/>
      <c r="T41" s="116"/>
      <c r="U41" s="116"/>
      <c r="V41" s="114"/>
      <c r="W41" s="114"/>
      <c r="X41" s="114"/>
      <c r="Y41" s="168">
        <f t="shared" si="3"/>
        <v>0</v>
      </c>
    </row>
    <row r="42" spans="1:25" ht="15.75" thickBot="1" x14ac:dyDescent="0.3">
      <c r="A42" s="73" t="s">
        <v>1700</v>
      </c>
      <c r="B42" s="76" t="s">
        <v>1701</v>
      </c>
      <c r="C42" s="87" t="s">
        <v>1650</v>
      </c>
      <c r="D42" s="137">
        <v>4181565.54</v>
      </c>
      <c r="E42" s="69">
        <v>8616326.3800000008</v>
      </c>
      <c r="F42" s="69">
        <v>12983321.24</v>
      </c>
      <c r="G42" s="69">
        <v>17340842.879999999</v>
      </c>
      <c r="H42" s="69">
        <v>21460179.07</v>
      </c>
      <c r="I42" s="69">
        <v>25770792.84</v>
      </c>
      <c r="J42" s="69">
        <v>29744954.27</v>
      </c>
      <c r="K42" s="69">
        <v>34137223.990000002</v>
      </c>
      <c r="L42" s="69">
        <v>38245059.75</v>
      </c>
      <c r="M42" s="69">
        <v>42681068.469999999</v>
      </c>
      <c r="N42" s="69">
        <v>46621124.210000001</v>
      </c>
      <c r="O42" s="69">
        <v>50495920.32</v>
      </c>
      <c r="P42" s="115">
        <v>4339655.43</v>
      </c>
      <c r="Q42" s="115">
        <v>8974868.1799999997</v>
      </c>
      <c r="R42" s="115">
        <v>13860677.439999999</v>
      </c>
      <c r="S42" s="115">
        <v>18883836.949999999</v>
      </c>
      <c r="T42" s="115">
        <v>23630430.190000001</v>
      </c>
      <c r="U42" s="115">
        <v>28456011.629999999</v>
      </c>
      <c r="V42" s="115">
        <v>32855165.27</v>
      </c>
      <c r="W42" s="115">
        <v>37273807.630000003</v>
      </c>
      <c r="X42" s="115">
        <v>41665343.789999999</v>
      </c>
      <c r="Y42" s="168">
        <f t="shared" si="3"/>
        <v>65627915.579999998</v>
      </c>
    </row>
    <row r="43" spans="1:25" ht="15.75" thickBot="1" x14ac:dyDescent="0.3">
      <c r="A43" s="73" t="s">
        <v>1702</v>
      </c>
      <c r="B43" s="76" t="s">
        <v>1703</v>
      </c>
      <c r="C43" s="87" t="s">
        <v>1650</v>
      </c>
      <c r="D43" s="137">
        <v>673.15</v>
      </c>
      <c r="E43" s="69">
        <v>2923.71</v>
      </c>
      <c r="F43" s="69">
        <v>3092.73</v>
      </c>
      <c r="G43" s="69">
        <v>4413.42</v>
      </c>
      <c r="H43" s="69">
        <v>4217.66</v>
      </c>
      <c r="I43" s="69">
        <v>4217.66</v>
      </c>
      <c r="J43" s="69">
        <v>4606.3900000000003</v>
      </c>
      <c r="K43" s="69">
        <v>5136.38</v>
      </c>
      <c r="L43" s="69">
        <v>5504.78</v>
      </c>
      <c r="M43" s="69">
        <v>6018</v>
      </c>
      <c r="N43" s="69">
        <v>6018</v>
      </c>
      <c r="O43" s="69">
        <v>7788.62</v>
      </c>
      <c r="P43" s="115">
        <v>111.87</v>
      </c>
      <c r="Q43" s="115">
        <v>1964.37</v>
      </c>
      <c r="R43" s="115">
        <v>3145.81</v>
      </c>
      <c r="S43" s="116">
        <v>5738.23</v>
      </c>
      <c r="T43" s="116">
        <v>9635.4699999999993</v>
      </c>
      <c r="U43" s="116">
        <v>11248.54</v>
      </c>
      <c r="V43" s="115">
        <v>12443.95</v>
      </c>
      <c r="W43" s="115">
        <v>13063.23</v>
      </c>
      <c r="X43" s="115">
        <v>13221.66</v>
      </c>
      <c r="Y43" s="168">
        <f t="shared" si="3"/>
        <v>15794.560833333333</v>
      </c>
    </row>
    <row r="44" spans="1:25" ht="15.75" thickBot="1" x14ac:dyDescent="0.3">
      <c r="A44" s="73" t="s">
        <v>2954</v>
      </c>
      <c r="B44" s="76" t="s">
        <v>2955</v>
      </c>
      <c r="C44" s="87" t="s">
        <v>1650</v>
      </c>
      <c r="D44" s="214"/>
      <c r="E44" s="68"/>
      <c r="F44" s="68"/>
      <c r="G44" s="68"/>
      <c r="H44" s="68"/>
      <c r="I44" s="68"/>
      <c r="J44" s="68"/>
      <c r="K44" s="68"/>
      <c r="L44" s="68"/>
      <c r="M44" s="68">
        <v>0</v>
      </c>
      <c r="N44" s="68">
        <v>0</v>
      </c>
      <c r="O44" s="68">
        <v>0</v>
      </c>
      <c r="P44" s="114"/>
      <c r="Q44" s="114"/>
      <c r="R44" s="114"/>
      <c r="S44" s="115"/>
      <c r="T44" s="115"/>
      <c r="U44" s="115"/>
      <c r="V44" s="114"/>
      <c r="W44" s="114"/>
      <c r="X44" s="114"/>
      <c r="Y44" s="168">
        <f t="shared" si="3"/>
        <v>0</v>
      </c>
    </row>
    <row r="45" spans="1:25" ht="15.75" thickBot="1" x14ac:dyDescent="0.3">
      <c r="A45" s="73" t="s">
        <v>3318</v>
      </c>
      <c r="B45" s="76" t="s">
        <v>3319</v>
      </c>
      <c r="C45" s="87"/>
      <c r="D45" s="137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115"/>
      <c r="Q45" s="115"/>
      <c r="R45" s="115"/>
      <c r="S45" s="114"/>
      <c r="T45" s="114"/>
      <c r="U45" s="114"/>
      <c r="V45" s="115"/>
      <c r="W45" s="115"/>
      <c r="X45" s="115"/>
      <c r="Y45" s="168">
        <f t="shared" si="3"/>
        <v>0</v>
      </c>
    </row>
    <row r="46" spans="1:25" ht="15.75" thickBot="1" x14ac:dyDescent="0.3">
      <c r="A46" s="73" t="s">
        <v>3320</v>
      </c>
      <c r="B46" s="76" t="s">
        <v>3321</v>
      </c>
      <c r="C46" s="87"/>
      <c r="D46" s="21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14"/>
      <c r="Q46" s="114"/>
      <c r="R46" s="114"/>
      <c r="S46" s="115"/>
      <c r="T46" s="115"/>
      <c r="U46" s="115"/>
      <c r="V46" s="114"/>
      <c r="W46" s="114"/>
      <c r="X46" s="114"/>
      <c r="Y46" s="168">
        <f t="shared" si="3"/>
        <v>0</v>
      </c>
    </row>
    <row r="47" spans="1:25" ht="15.75" thickBot="1" x14ac:dyDescent="0.3">
      <c r="A47" s="73" t="s">
        <v>3322</v>
      </c>
      <c r="B47" s="76" t="s">
        <v>3323</v>
      </c>
      <c r="C47" s="87"/>
      <c r="D47" s="214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14"/>
      <c r="Q47" s="114"/>
      <c r="R47" s="114"/>
      <c r="S47" s="114"/>
      <c r="T47" s="114"/>
      <c r="U47" s="114"/>
      <c r="V47" s="114"/>
      <c r="W47" s="114"/>
      <c r="X47" s="114"/>
      <c r="Y47" s="168">
        <f t="shared" si="3"/>
        <v>0</v>
      </c>
    </row>
    <row r="48" spans="1:25" ht="15.75" thickBot="1" x14ac:dyDescent="0.3">
      <c r="A48" s="73" t="s">
        <v>1704</v>
      </c>
      <c r="B48" s="76" t="s">
        <v>1705</v>
      </c>
      <c r="C48" s="87" t="s">
        <v>1650</v>
      </c>
      <c r="D48" s="137">
        <v>0</v>
      </c>
      <c r="E48" s="69">
        <v>567</v>
      </c>
      <c r="F48" s="69">
        <v>-95392.25</v>
      </c>
      <c r="G48" s="69">
        <v>-26041.02</v>
      </c>
      <c r="H48" s="69">
        <v>-47502.8</v>
      </c>
      <c r="I48" s="69">
        <v>-47502.8</v>
      </c>
      <c r="J48" s="69">
        <v>-47502.8</v>
      </c>
      <c r="K48" s="69">
        <v>-47502.8</v>
      </c>
      <c r="L48" s="69">
        <v>-47502.8</v>
      </c>
      <c r="M48" s="69">
        <v>-47502.8</v>
      </c>
      <c r="N48" s="69">
        <v>-47502.8</v>
      </c>
      <c r="O48" s="69">
        <v>-47502.8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68">
        <f t="shared" si="3"/>
        <v>-35627.100000000006</v>
      </c>
    </row>
    <row r="49" spans="1:25" ht="15.75" thickBot="1" x14ac:dyDescent="0.3">
      <c r="A49" s="73" t="s">
        <v>1706</v>
      </c>
      <c r="B49" s="76" t="s">
        <v>1707</v>
      </c>
      <c r="C49" s="87" t="s">
        <v>1650</v>
      </c>
      <c r="D49" s="214">
        <v>94642.95</v>
      </c>
      <c r="E49" s="68">
        <v>203348.08</v>
      </c>
      <c r="F49" s="68">
        <v>332766.5</v>
      </c>
      <c r="G49" s="68">
        <v>410365.07</v>
      </c>
      <c r="H49" s="68">
        <v>520807.93</v>
      </c>
      <c r="I49" s="68">
        <v>600945.47</v>
      </c>
      <c r="J49" s="68">
        <v>691877.1</v>
      </c>
      <c r="K49" s="68">
        <v>749969.27</v>
      </c>
      <c r="L49" s="68">
        <v>852794.17</v>
      </c>
      <c r="M49" s="68">
        <v>923390.68</v>
      </c>
      <c r="N49" s="68">
        <v>1050484.5</v>
      </c>
      <c r="O49" s="68">
        <v>1175973.42</v>
      </c>
      <c r="P49" s="114">
        <v>82920.17</v>
      </c>
      <c r="Q49" s="114">
        <v>178308.48000000001</v>
      </c>
      <c r="R49" s="114">
        <v>258666.44</v>
      </c>
      <c r="S49" s="114">
        <v>327022.53999999998</v>
      </c>
      <c r="T49" s="114">
        <v>452266.25</v>
      </c>
      <c r="U49" s="114">
        <v>516353.1</v>
      </c>
      <c r="V49" s="114">
        <v>618668.80000000005</v>
      </c>
      <c r="W49" s="114">
        <v>730980.86</v>
      </c>
      <c r="X49" s="114">
        <v>904745.76</v>
      </c>
      <c r="Y49" s="168">
        <f t="shared" si="3"/>
        <v>1405022.9016666668</v>
      </c>
    </row>
    <row r="50" spans="1:25" ht="15.75" thickBot="1" x14ac:dyDescent="0.3">
      <c r="A50" s="73" t="s">
        <v>3324</v>
      </c>
      <c r="B50" s="76" t="s">
        <v>3325</v>
      </c>
      <c r="C50" s="87"/>
      <c r="D50" s="137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15"/>
      <c r="Q50" s="115"/>
      <c r="R50" s="115"/>
      <c r="S50" s="115"/>
      <c r="T50" s="115"/>
      <c r="U50" s="115"/>
      <c r="V50" s="115"/>
      <c r="W50" s="115"/>
      <c r="X50" s="115"/>
      <c r="Y50" s="168">
        <f t="shared" si="3"/>
        <v>0</v>
      </c>
    </row>
    <row r="51" spans="1:25" ht="15.75" thickBot="1" x14ac:dyDescent="0.3">
      <c r="A51" s="73" t="s">
        <v>3326</v>
      </c>
      <c r="B51" s="76" t="s">
        <v>3327</v>
      </c>
      <c r="C51" s="87"/>
      <c r="D51" s="214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14"/>
      <c r="Q51" s="114"/>
      <c r="R51" s="114"/>
      <c r="S51" s="114"/>
      <c r="T51" s="114"/>
      <c r="U51" s="114"/>
      <c r="V51" s="114"/>
      <c r="W51" s="114"/>
      <c r="X51" s="114"/>
      <c r="Y51" s="168">
        <f t="shared" si="3"/>
        <v>0</v>
      </c>
    </row>
    <row r="52" spans="1:25" ht="15.75" thickBot="1" x14ac:dyDescent="0.3">
      <c r="A52" s="73" t="s">
        <v>3328</v>
      </c>
      <c r="B52" s="76" t="s">
        <v>3329</v>
      </c>
      <c r="C52" s="87"/>
      <c r="D52" s="137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15"/>
      <c r="Q52" s="115"/>
      <c r="R52" s="115"/>
      <c r="S52" s="115"/>
      <c r="T52" s="115"/>
      <c r="U52" s="115"/>
      <c r="V52" s="115"/>
      <c r="W52" s="115"/>
      <c r="X52" s="115"/>
      <c r="Y52" s="168">
        <f t="shared" si="3"/>
        <v>0</v>
      </c>
    </row>
    <row r="53" spans="1:25" ht="15.75" thickBot="1" x14ac:dyDescent="0.3">
      <c r="A53" s="73" t="s">
        <v>1708</v>
      </c>
      <c r="B53" s="76" t="s">
        <v>1709</v>
      </c>
      <c r="C53" s="87" t="s">
        <v>1650</v>
      </c>
      <c r="D53" s="214">
        <v>3309868.84</v>
      </c>
      <c r="E53" s="68">
        <v>6365274.3899999997</v>
      </c>
      <c r="F53" s="68">
        <v>9658785.0299999993</v>
      </c>
      <c r="G53" s="68">
        <v>12954188.460000001</v>
      </c>
      <c r="H53" s="68">
        <v>16507976.48</v>
      </c>
      <c r="I53" s="68">
        <v>19262928.34</v>
      </c>
      <c r="J53" s="68">
        <v>22391674.059999999</v>
      </c>
      <c r="K53" s="68">
        <v>25526945.32</v>
      </c>
      <c r="L53" s="68">
        <v>28398314.5</v>
      </c>
      <c r="M53" s="68">
        <v>31879090.350000001</v>
      </c>
      <c r="N53" s="68">
        <v>34759712.439999998</v>
      </c>
      <c r="O53" s="68">
        <v>37820087.390000001</v>
      </c>
      <c r="P53" s="114">
        <v>3560978.68</v>
      </c>
      <c r="Q53" s="114">
        <v>6814114.0300000003</v>
      </c>
      <c r="R53" s="114">
        <v>10430336.09</v>
      </c>
      <c r="S53" s="114">
        <v>14120562.35</v>
      </c>
      <c r="T53" s="114">
        <v>17366597.25</v>
      </c>
      <c r="U53" s="114">
        <v>20879705.120000001</v>
      </c>
      <c r="V53" s="114">
        <v>24243960.609999999</v>
      </c>
      <c r="W53" s="114">
        <v>27447284</v>
      </c>
      <c r="X53" s="114">
        <v>30667416.800000001</v>
      </c>
      <c r="Y53" s="168">
        <f t="shared" si="3"/>
        <v>48643068.009166665</v>
      </c>
    </row>
    <row r="54" spans="1:25" ht="15.75" thickBot="1" x14ac:dyDescent="0.3">
      <c r="A54" s="73" t="s">
        <v>1710</v>
      </c>
      <c r="B54" s="76" t="s">
        <v>1711</v>
      </c>
      <c r="C54" s="87" t="s">
        <v>1650</v>
      </c>
      <c r="D54" s="137">
        <v>350067.67</v>
      </c>
      <c r="E54" s="69">
        <v>648126.18000000005</v>
      </c>
      <c r="F54" s="69">
        <v>1052852.29</v>
      </c>
      <c r="G54" s="69">
        <v>1403707.44</v>
      </c>
      <c r="H54" s="69">
        <v>1853986.84</v>
      </c>
      <c r="I54" s="69">
        <v>2180723.04</v>
      </c>
      <c r="J54" s="69">
        <v>2526478.29</v>
      </c>
      <c r="K54" s="69">
        <v>2842628.06</v>
      </c>
      <c r="L54" s="69">
        <v>3120631.08</v>
      </c>
      <c r="M54" s="69">
        <v>3511517.61</v>
      </c>
      <c r="N54" s="69">
        <v>3822952.15</v>
      </c>
      <c r="O54" s="69">
        <v>4196227.53</v>
      </c>
      <c r="P54" s="115">
        <v>345724.44</v>
      </c>
      <c r="Q54" s="115">
        <v>690053.2</v>
      </c>
      <c r="R54" s="115">
        <v>1047178.12</v>
      </c>
      <c r="S54" s="115">
        <v>1368642.25</v>
      </c>
      <c r="T54" s="115">
        <v>1705699.62</v>
      </c>
      <c r="U54" s="115">
        <v>2043460.31</v>
      </c>
      <c r="V54" s="115">
        <v>2348390.7799999998</v>
      </c>
      <c r="W54" s="115">
        <v>2686211.23</v>
      </c>
      <c r="X54" s="115">
        <v>3061950.81</v>
      </c>
      <c r="Y54" s="168">
        <f t="shared" si="3"/>
        <v>5071795.7149999999</v>
      </c>
    </row>
    <row r="55" spans="1:25" ht="15.75" thickBot="1" x14ac:dyDescent="0.3">
      <c r="A55" s="73" t="s">
        <v>2763</v>
      </c>
      <c r="B55" s="76" t="s">
        <v>2764</v>
      </c>
      <c r="C55" s="87" t="s">
        <v>1650</v>
      </c>
      <c r="D55" s="214">
        <v>167005.82</v>
      </c>
      <c r="E55" s="68">
        <v>209998.15</v>
      </c>
      <c r="F55" s="68">
        <v>255527.96</v>
      </c>
      <c r="G55" s="68">
        <v>300715.26</v>
      </c>
      <c r="H55" s="68">
        <v>348558.8</v>
      </c>
      <c r="I55" s="68">
        <v>391331.3</v>
      </c>
      <c r="J55" s="68">
        <v>442996</v>
      </c>
      <c r="K55" s="68">
        <v>490594.88</v>
      </c>
      <c r="L55" s="68">
        <v>538418.56999999995</v>
      </c>
      <c r="M55" s="68">
        <v>583217.44999999995</v>
      </c>
      <c r="N55" s="68">
        <v>629957.5</v>
      </c>
      <c r="O55" s="68">
        <v>681897.65</v>
      </c>
      <c r="P55" s="114">
        <v>169774.85</v>
      </c>
      <c r="Q55" s="114">
        <v>213158.85</v>
      </c>
      <c r="R55" s="114">
        <v>263531.84999999998</v>
      </c>
      <c r="S55" s="114">
        <v>319266.84999999998</v>
      </c>
      <c r="T55" s="114">
        <v>378780.85</v>
      </c>
      <c r="U55" s="114">
        <v>434185.53</v>
      </c>
      <c r="V55" s="114">
        <v>495158.07</v>
      </c>
      <c r="W55" s="114">
        <v>556066.35</v>
      </c>
      <c r="X55" s="114">
        <v>620393.67000000004</v>
      </c>
      <c r="Y55" s="168">
        <f t="shared" si="3"/>
        <v>973155.77</v>
      </c>
    </row>
    <row r="56" spans="1:25" ht="15.75" thickBot="1" x14ac:dyDescent="0.3">
      <c r="A56" s="73" t="s">
        <v>3330</v>
      </c>
      <c r="B56" s="76" t="s">
        <v>3331</v>
      </c>
      <c r="C56" s="87"/>
      <c r="D56" s="137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15"/>
      <c r="Q56" s="115"/>
      <c r="R56" s="115"/>
      <c r="S56" s="115"/>
      <c r="T56" s="115"/>
      <c r="U56" s="115"/>
      <c r="V56" s="115"/>
      <c r="W56" s="115"/>
      <c r="X56" s="115"/>
      <c r="Y56" s="168">
        <f t="shared" si="3"/>
        <v>0</v>
      </c>
    </row>
    <row r="57" spans="1:25" ht="15.75" thickBot="1" x14ac:dyDescent="0.3">
      <c r="A57" s="73" t="s">
        <v>3332</v>
      </c>
      <c r="B57" s="76" t="s">
        <v>3333</v>
      </c>
      <c r="C57" s="87"/>
      <c r="D57" s="214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114"/>
      <c r="Q57" s="114"/>
      <c r="R57" s="114"/>
      <c r="S57" s="114"/>
      <c r="T57" s="114"/>
      <c r="U57" s="114"/>
      <c r="V57" s="114"/>
      <c r="W57" s="114"/>
      <c r="X57" s="114"/>
      <c r="Y57" s="168">
        <f t="shared" si="3"/>
        <v>0</v>
      </c>
    </row>
    <row r="58" spans="1:25" ht="15.75" thickBot="1" x14ac:dyDescent="0.3">
      <c r="A58" s="73" t="s">
        <v>1712</v>
      </c>
      <c r="B58" s="76" t="s">
        <v>1713</v>
      </c>
      <c r="C58" s="87" t="s">
        <v>1650</v>
      </c>
      <c r="D58" s="137">
        <v>13567.17</v>
      </c>
      <c r="E58" s="69">
        <v>25598.62</v>
      </c>
      <c r="F58" s="69">
        <v>37601.65</v>
      </c>
      <c r="G58" s="69">
        <v>52079.6</v>
      </c>
      <c r="H58" s="69">
        <v>66821.38</v>
      </c>
      <c r="I58" s="69">
        <v>77227.95</v>
      </c>
      <c r="J58" s="69">
        <v>88558.14</v>
      </c>
      <c r="K58" s="69">
        <v>98921.96</v>
      </c>
      <c r="L58" s="69">
        <v>109418.64</v>
      </c>
      <c r="M58" s="69">
        <v>120761.52</v>
      </c>
      <c r="N58" s="69">
        <v>131131.28</v>
      </c>
      <c r="O58" s="69">
        <v>141064.12</v>
      </c>
      <c r="P58" s="115">
        <v>11257.88</v>
      </c>
      <c r="Q58" s="115">
        <v>22169.51</v>
      </c>
      <c r="R58" s="115">
        <v>33891.040000000001</v>
      </c>
      <c r="S58" s="115">
        <v>45711.29</v>
      </c>
      <c r="T58" s="115">
        <v>56885.45</v>
      </c>
      <c r="U58" s="115">
        <v>66679.86</v>
      </c>
      <c r="V58" s="115">
        <v>79006.600000000006</v>
      </c>
      <c r="W58" s="115">
        <v>91633.26</v>
      </c>
      <c r="X58" s="115">
        <v>103548.67</v>
      </c>
      <c r="Y58" s="168">
        <f t="shared" si="3"/>
        <v>173166.30583333335</v>
      </c>
    </row>
    <row r="59" spans="1:25" ht="15.75" thickBot="1" x14ac:dyDescent="0.3">
      <c r="A59" s="73" t="s">
        <v>1714</v>
      </c>
      <c r="B59" s="76" t="s">
        <v>1715</v>
      </c>
      <c r="C59" s="87" t="s">
        <v>1650</v>
      </c>
      <c r="D59" s="214">
        <v>-91737.09</v>
      </c>
      <c r="E59" s="68">
        <v>-66661.570000000007</v>
      </c>
      <c r="F59" s="68">
        <v>6924530.3300000001</v>
      </c>
      <c r="G59" s="68">
        <v>6963684.2199999997</v>
      </c>
      <c r="H59" s="68">
        <v>6995846.9199999999</v>
      </c>
      <c r="I59" s="68">
        <v>6890885.0899999999</v>
      </c>
      <c r="J59" s="68">
        <v>6934049.25</v>
      </c>
      <c r="K59" s="68">
        <v>6990433.0599999996</v>
      </c>
      <c r="L59" s="68">
        <v>7823304.8899999997</v>
      </c>
      <c r="M59" s="68">
        <v>7876529.2400000002</v>
      </c>
      <c r="N59" s="68">
        <v>7927635.1900000004</v>
      </c>
      <c r="O59" s="68">
        <v>14365539.560000001</v>
      </c>
      <c r="P59" s="114">
        <v>-82920.84</v>
      </c>
      <c r="Q59" s="114">
        <v>-27535.55</v>
      </c>
      <c r="R59" s="114">
        <v>7900322.75</v>
      </c>
      <c r="S59" s="116">
        <v>7940390.1100000003</v>
      </c>
      <c r="T59" s="116">
        <v>8004813.1200000001</v>
      </c>
      <c r="U59" s="116">
        <v>7314944.9800000004</v>
      </c>
      <c r="V59" s="114">
        <v>7347432.4199999999</v>
      </c>
      <c r="W59" s="114">
        <v>7405258.46</v>
      </c>
      <c r="X59" s="114">
        <v>7299892.0599999996</v>
      </c>
      <c r="Y59" s="168">
        <f t="shared" si="3"/>
        <v>13892632.594999999</v>
      </c>
    </row>
    <row r="60" spans="1:25" ht="15.75" thickBot="1" x14ac:dyDescent="0.3">
      <c r="A60" s="73" t="s">
        <v>3334</v>
      </c>
      <c r="B60" s="76" t="s">
        <v>3335</v>
      </c>
      <c r="C60" s="87"/>
      <c r="D60" s="137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115"/>
      <c r="Q60" s="115"/>
      <c r="R60" s="115"/>
      <c r="S60" s="115"/>
      <c r="T60" s="115"/>
      <c r="U60" s="115"/>
      <c r="V60" s="115"/>
      <c r="W60" s="115"/>
      <c r="X60" s="115"/>
      <c r="Y60" s="168">
        <f t="shared" si="3"/>
        <v>0</v>
      </c>
    </row>
    <row r="61" spans="1:25" ht="15.75" thickBot="1" x14ac:dyDescent="0.3">
      <c r="A61" s="73" t="s">
        <v>1716</v>
      </c>
      <c r="B61" s="76" t="s">
        <v>1717</v>
      </c>
      <c r="C61" s="87" t="s">
        <v>1650</v>
      </c>
      <c r="D61" s="137">
        <v>0</v>
      </c>
      <c r="E61" s="69">
        <v>0</v>
      </c>
      <c r="F61" s="69">
        <v>203429.69</v>
      </c>
      <c r="G61" s="69">
        <v>203429.69</v>
      </c>
      <c r="H61" s="69">
        <v>203429.69</v>
      </c>
      <c r="I61" s="69">
        <v>279048.56</v>
      </c>
      <c r="J61" s="69">
        <v>279048.56</v>
      </c>
      <c r="K61" s="69">
        <v>279048.56</v>
      </c>
      <c r="L61" s="69">
        <v>976211</v>
      </c>
      <c r="M61" s="69">
        <v>976211</v>
      </c>
      <c r="N61" s="69">
        <v>976211</v>
      </c>
      <c r="O61" s="69">
        <v>1279060.96</v>
      </c>
      <c r="P61" s="115">
        <v>0</v>
      </c>
      <c r="Q61" s="115">
        <v>0</v>
      </c>
      <c r="R61" s="115">
        <v>116308.01</v>
      </c>
      <c r="S61" s="116">
        <v>116308.01</v>
      </c>
      <c r="T61" s="116">
        <v>116308.01</v>
      </c>
      <c r="U61" s="116">
        <v>116308.01</v>
      </c>
      <c r="V61" s="115">
        <v>116308.01</v>
      </c>
      <c r="W61" s="115">
        <v>125060.99</v>
      </c>
      <c r="X61" s="115">
        <v>125060.99</v>
      </c>
      <c r="Y61" s="168">
        <f t="shared" si="3"/>
        <v>878809.66166666662</v>
      </c>
    </row>
    <row r="62" spans="1:25" ht="15.75" thickBot="1" x14ac:dyDescent="0.3">
      <c r="A62" s="73" t="s">
        <v>1718</v>
      </c>
      <c r="B62" s="76" t="s">
        <v>1719</v>
      </c>
      <c r="C62" s="87" t="s">
        <v>1650</v>
      </c>
      <c r="D62" s="214">
        <v>29619.09</v>
      </c>
      <c r="E62" s="68">
        <v>59589.46</v>
      </c>
      <c r="F62" s="68">
        <v>83878.009999999995</v>
      </c>
      <c r="G62" s="68">
        <v>112474.14</v>
      </c>
      <c r="H62" s="68">
        <v>140422.92000000001</v>
      </c>
      <c r="I62" s="68">
        <v>156823.91</v>
      </c>
      <c r="J62" s="68">
        <v>176787.53</v>
      </c>
      <c r="K62" s="68">
        <v>197012.35</v>
      </c>
      <c r="L62" s="68">
        <v>214676.6</v>
      </c>
      <c r="M62" s="68">
        <v>239377.35</v>
      </c>
      <c r="N62" s="68">
        <v>263787.26</v>
      </c>
      <c r="O62" s="68">
        <v>273718.26</v>
      </c>
      <c r="P62" s="114">
        <v>27453.58</v>
      </c>
      <c r="Q62" s="114">
        <v>50404.13</v>
      </c>
      <c r="R62" s="114">
        <v>68242.929999999993</v>
      </c>
      <c r="S62" s="115">
        <v>85318.77</v>
      </c>
      <c r="T62" s="115">
        <v>101289.69</v>
      </c>
      <c r="U62" s="115">
        <v>116576.7</v>
      </c>
      <c r="V62" s="114">
        <v>132437.09</v>
      </c>
      <c r="W62" s="114">
        <v>148793.38</v>
      </c>
      <c r="X62" s="114">
        <v>158154.63</v>
      </c>
      <c r="Y62" s="168">
        <f t="shared" si="3"/>
        <v>312032.21000000002</v>
      </c>
    </row>
    <row r="63" spans="1:25" ht="15.75" thickBot="1" x14ac:dyDescent="0.3">
      <c r="A63" s="73" t="s">
        <v>1720</v>
      </c>
      <c r="B63" s="76" t="s">
        <v>1721</v>
      </c>
      <c r="C63" s="87" t="s">
        <v>1650</v>
      </c>
      <c r="D63" s="137">
        <v>1167012.06</v>
      </c>
      <c r="E63" s="69">
        <v>2219864.7999999998</v>
      </c>
      <c r="F63" s="69">
        <v>3357275.23</v>
      </c>
      <c r="G63" s="69">
        <v>4485395.8499999996</v>
      </c>
      <c r="H63" s="69">
        <v>5646034.9000000004</v>
      </c>
      <c r="I63" s="69">
        <v>6722978.4000000004</v>
      </c>
      <c r="J63" s="69">
        <v>7876106.2199999997</v>
      </c>
      <c r="K63" s="69">
        <v>9003156.1899999995</v>
      </c>
      <c r="L63" s="69">
        <v>10101840.65</v>
      </c>
      <c r="M63" s="69">
        <v>11264855.300000001</v>
      </c>
      <c r="N63" s="69">
        <v>12389208.67</v>
      </c>
      <c r="O63" s="69">
        <v>13609946.74</v>
      </c>
      <c r="P63" s="115">
        <v>1206524.56</v>
      </c>
      <c r="Q63" s="115">
        <v>2339818.96</v>
      </c>
      <c r="R63" s="115">
        <v>3552412.11</v>
      </c>
      <c r="S63" s="114">
        <v>4770169.26</v>
      </c>
      <c r="T63" s="114">
        <v>5960268.04</v>
      </c>
      <c r="U63" s="114">
        <v>7171082.6200000001</v>
      </c>
      <c r="V63" s="115">
        <v>8419426.25</v>
      </c>
      <c r="W63" s="115">
        <v>9613413.0399999991</v>
      </c>
      <c r="X63" s="115">
        <v>10836936.23</v>
      </c>
      <c r="Y63" s="168">
        <f t="shared" si="3"/>
        <v>17160815.569166668</v>
      </c>
    </row>
    <row r="64" spans="1:25" ht="15.75" thickBot="1" x14ac:dyDescent="0.3">
      <c r="A64" s="73" t="s">
        <v>3336</v>
      </c>
      <c r="B64" s="76" t="s">
        <v>3337</v>
      </c>
      <c r="C64" s="87"/>
      <c r="D64" s="214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114"/>
      <c r="Q64" s="114"/>
      <c r="R64" s="114"/>
      <c r="S64" s="115"/>
      <c r="T64" s="115"/>
      <c r="U64" s="115"/>
      <c r="V64" s="114"/>
      <c r="W64" s="114"/>
      <c r="X64" s="114"/>
      <c r="Y64" s="168">
        <f t="shared" si="3"/>
        <v>0</v>
      </c>
    </row>
    <row r="65" spans="1:25" ht="15.75" thickBot="1" x14ac:dyDescent="0.3">
      <c r="A65" s="73" t="s">
        <v>1722</v>
      </c>
      <c r="B65" s="76" t="s">
        <v>1723</v>
      </c>
      <c r="C65" s="87" t="s">
        <v>1650</v>
      </c>
      <c r="D65" s="214">
        <v>4413240.99</v>
      </c>
      <c r="E65" s="68">
        <v>8267695.4100000001</v>
      </c>
      <c r="F65" s="68">
        <v>12543369.77</v>
      </c>
      <c r="G65" s="68">
        <v>16775857.07</v>
      </c>
      <c r="H65" s="68">
        <v>21139674.98</v>
      </c>
      <c r="I65" s="68">
        <v>25170629.300000001</v>
      </c>
      <c r="J65" s="68">
        <v>29479902.379999999</v>
      </c>
      <c r="K65" s="68">
        <v>33707547.950000003</v>
      </c>
      <c r="L65" s="68">
        <v>37806188.039999999</v>
      </c>
      <c r="M65" s="68">
        <v>42153717.990000002</v>
      </c>
      <c r="N65" s="68">
        <v>46354734.07</v>
      </c>
      <c r="O65" s="68">
        <v>50747283.880000003</v>
      </c>
      <c r="P65" s="114">
        <v>4516523.29</v>
      </c>
      <c r="Q65" s="114">
        <v>8765749.4600000009</v>
      </c>
      <c r="R65" s="114">
        <v>13307342.210000001</v>
      </c>
      <c r="S65" s="114">
        <v>17857533.140000001</v>
      </c>
      <c r="T65" s="114">
        <v>22326544.57</v>
      </c>
      <c r="U65" s="114">
        <v>26855884.309999999</v>
      </c>
      <c r="V65" s="114">
        <v>31525610.120000001</v>
      </c>
      <c r="W65" s="114">
        <v>36003033.390000001</v>
      </c>
      <c r="X65" s="114">
        <v>40606232.670000002</v>
      </c>
      <c r="Y65" s="168">
        <f t="shared" si="3"/>
        <v>64240706.724166676</v>
      </c>
    </row>
    <row r="66" spans="1:25" ht="15.75" thickBot="1" x14ac:dyDescent="0.3">
      <c r="A66" s="73" t="s">
        <v>1724</v>
      </c>
      <c r="B66" s="76" t="s">
        <v>1725</v>
      </c>
      <c r="C66" s="87" t="s">
        <v>1650</v>
      </c>
      <c r="D66" s="137"/>
      <c r="E66" s="69"/>
      <c r="F66" s="69"/>
      <c r="G66" s="69"/>
      <c r="H66" s="69"/>
      <c r="I66" s="69"/>
      <c r="J66" s="69"/>
      <c r="K66" s="69"/>
      <c r="L66" s="69"/>
      <c r="M66" s="69">
        <v>0</v>
      </c>
      <c r="N66" s="69">
        <v>0</v>
      </c>
      <c r="O66" s="69">
        <v>0</v>
      </c>
      <c r="P66" s="115"/>
      <c r="Q66" s="115"/>
      <c r="R66" s="115"/>
      <c r="S66" s="115"/>
      <c r="T66" s="115"/>
      <c r="U66" s="115"/>
      <c r="V66" s="115"/>
      <c r="W66" s="115"/>
      <c r="X66" s="115"/>
      <c r="Y66" s="168">
        <f t="shared" si="3"/>
        <v>0</v>
      </c>
    </row>
    <row r="67" spans="1:25" ht="15.75" thickBot="1" x14ac:dyDescent="0.3">
      <c r="A67" s="73" t="s">
        <v>1726</v>
      </c>
      <c r="B67" s="76" t="s">
        <v>1727</v>
      </c>
      <c r="C67" s="87" t="s">
        <v>1650</v>
      </c>
      <c r="D67" s="214">
        <v>-297</v>
      </c>
      <c r="E67" s="68">
        <v>-297</v>
      </c>
      <c r="F67" s="68">
        <v>-894.15</v>
      </c>
      <c r="G67" s="68">
        <v>-894.15</v>
      </c>
      <c r="H67" s="68">
        <v>-1492.15</v>
      </c>
      <c r="I67" s="68">
        <v>-1492.15</v>
      </c>
      <c r="J67" s="68">
        <v>-1492.15</v>
      </c>
      <c r="K67" s="68">
        <v>-1492.15</v>
      </c>
      <c r="L67" s="68">
        <v>-1492.15</v>
      </c>
      <c r="M67" s="68">
        <v>-2686.45</v>
      </c>
      <c r="N67" s="68">
        <v>-2686.45</v>
      </c>
      <c r="O67" s="68">
        <v>-2686.45</v>
      </c>
      <c r="P67" s="114"/>
      <c r="Q67" s="114"/>
      <c r="R67" s="114">
        <v>0</v>
      </c>
      <c r="S67" s="114">
        <v>0</v>
      </c>
      <c r="T67" s="114">
        <v>0</v>
      </c>
      <c r="U67" s="114">
        <v>-565</v>
      </c>
      <c r="V67" s="114">
        <v>-565</v>
      </c>
      <c r="W67" s="114">
        <v>-565</v>
      </c>
      <c r="X67" s="114">
        <v>-565</v>
      </c>
      <c r="Y67" s="168">
        <f t="shared" si="3"/>
        <v>-1841.4375</v>
      </c>
    </row>
    <row r="68" spans="1:25" ht="15.75" thickBot="1" x14ac:dyDescent="0.3">
      <c r="A68" s="73" t="s">
        <v>1728</v>
      </c>
      <c r="B68" s="76" t="s">
        <v>1729</v>
      </c>
      <c r="C68" s="87" t="s">
        <v>1650</v>
      </c>
      <c r="D68" s="137">
        <v>1996893.98</v>
      </c>
      <c r="E68" s="69">
        <v>3926243.17</v>
      </c>
      <c r="F68" s="69">
        <v>6032499.4199999999</v>
      </c>
      <c r="G68" s="69">
        <v>7280642.3200000003</v>
      </c>
      <c r="H68" s="69">
        <v>7855791.8399999999</v>
      </c>
      <c r="I68" s="69">
        <v>7401261.6100000003</v>
      </c>
      <c r="J68" s="69">
        <v>7468622.2699999996</v>
      </c>
      <c r="K68" s="69">
        <v>7655316.25</v>
      </c>
      <c r="L68" s="69">
        <v>6645551.0800000001</v>
      </c>
      <c r="M68" s="69">
        <v>4546438.41</v>
      </c>
      <c r="N68" s="69">
        <v>2242408.6</v>
      </c>
      <c r="O68" s="69">
        <v>-2933051.99</v>
      </c>
      <c r="P68" s="115">
        <v>1240674.8400000001</v>
      </c>
      <c r="Q68" s="115">
        <v>2632858.17</v>
      </c>
      <c r="R68" s="115">
        <v>4541581.97</v>
      </c>
      <c r="S68" s="115">
        <v>5497075.21</v>
      </c>
      <c r="T68" s="115">
        <v>6425149.0700000003</v>
      </c>
      <c r="U68" s="115">
        <v>6144731.2400000002</v>
      </c>
      <c r="V68" s="115">
        <v>5232202.4000000004</v>
      </c>
      <c r="W68" s="115">
        <v>-68767.649999999994</v>
      </c>
      <c r="X68" s="115">
        <v>-4113757.89</v>
      </c>
      <c r="Y68" s="168">
        <f t="shared" si="3"/>
        <v>4224338.2841666667</v>
      </c>
    </row>
    <row r="69" spans="1:25" ht="15.75" thickBot="1" x14ac:dyDescent="0.3">
      <c r="A69" s="73" t="s">
        <v>3338</v>
      </c>
      <c r="B69" s="76" t="s">
        <v>3339</v>
      </c>
      <c r="C69" s="87"/>
      <c r="D69" s="214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114"/>
      <c r="Q69" s="114"/>
      <c r="R69" s="114"/>
      <c r="S69" s="114"/>
      <c r="T69" s="114"/>
      <c r="U69" s="114"/>
      <c r="V69" s="114"/>
      <c r="W69" s="114"/>
      <c r="X69" s="114"/>
      <c r="Y69" s="168">
        <f t="shared" si="3"/>
        <v>0</v>
      </c>
    </row>
    <row r="70" spans="1:25" ht="15.75" thickBot="1" x14ac:dyDescent="0.3">
      <c r="A70" s="73" t="s">
        <v>1730</v>
      </c>
      <c r="B70" s="76" t="s">
        <v>1731</v>
      </c>
      <c r="C70" s="87" t="s">
        <v>1650</v>
      </c>
      <c r="D70" s="137">
        <v>220638.93</v>
      </c>
      <c r="E70" s="69">
        <v>438203.31</v>
      </c>
      <c r="F70" s="69">
        <v>647128.56999999995</v>
      </c>
      <c r="G70" s="69">
        <v>850007.61</v>
      </c>
      <c r="H70" s="69">
        <v>1053378.6399999999</v>
      </c>
      <c r="I70" s="69">
        <v>1256749.6499999999</v>
      </c>
      <c r="J70" s="69">
        <v>1460702.04</v>
      </c>
      <c r="K70" s="69">
        <v>1651284.06</v>
      </c>
      <c r="L70" s="69">
        <v>1841866.11</v>
      </c>
      <c r="M70" s="69">
        <v>2032448.13</v>
      </c>
      <c r="N70" s="69">
        <v>2223030.13</v>
      </c>
      <c r="O70" s="69">
        <v>2413612.15</v>
      </c>
      <c r="P70" s="115">
        <v>202347.03</v>
      </c>
      <c r="Q70" s="115">
        <v>404694.07</v>
      </c>
      <c r="R70" s="115">
        <v>619047.02</v>
      </c>
      <c r="S70" s="115">
        <v>833399.96</v>
      </c>
      <c r="T70" s="115">
        <v>1047752.91</v>
      </c>
      <c r="U70" s="115">
        <v>1262105.8799999999</v>
      </c>
      <c r="V70" s="115">
        <v>1476458.88</v>
      </c>
      <c r="W70" s="115">
        <v>1690811.83</v>
      </c>
      <c r="X70" s="115">
        <v>1905164.77</v>
      </c>
      <c r="Y70" s="168">
        <f t="shared" ref="Y70:Y133" si="4">X70/2+L70/2+SUM(M70:W70)/12</f>
        <v>3057324.4391666669</v>
      </c>
    </row>
    <row r="71" spans="1:25" ht="15.75" thickBot="1" x14ac:dyDescent="0.3">
      <c r="A71" s="73" t="s">
        <v>3340</v>
      </c>
      <c r="B71" s="76" t="s">
        <v>3341</v>
      </c>
      <c r="C71" s="87"/>
      <c r="D71" s="214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114"/>
      <c r="Q71" s="114"/>
      <c r="R71" s="114"/>
      <c r="S71" s="114"/>
      <c r="T71" s="114"/>
      <c r="U71" s="114"/>
      <c r="V71" s="114"/>
      <c r="W71" s="114"/>
      <c r="X71" s="114"/>
      <c r="Y71" s="168">
        <f t="shared" si="4"/>
        <v>0</v>
      </c>
    </row>
    <row r="72" spans="1:25" ht="15.75" thickBot="1" x14ac:dyDescent="0.3">
      <c r="A72" s="73" t="s">
        <v>3342</v>
      </c>
      <c r="B72" s="76" t="s">
        <v>3343</v>
      </c>
      <c r="C72" s="87"/>
      <c r="D72" s="137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115"/>
      <c r="Q72" s="115"/>
      <c r="R72" s="115"/>
      <c r="S72" s="115"/>
      <c r="T72" s="115"/>
      <c r="U72" s="115"/>
      <c r="V72" s="115"/>
      <c r="W72" s="115"/>
      <c r="X72" s="115"/>
      <c r="Y72" s="168">
        <f t="shared" si="4"/>
        <v>0</v>
      </c>
    </row>
    <row r="73" spans="1:25" ht="15.75" thickBot="1" x14ac:dyDescent="0.3">
      <c r="A73" s="73" t="s">
        <v>3344</v>
      </c>
      <c r="B73" s="76" t="s">
        <v>3345</v>
      </c>
      <c r="C73" s="87"/>
      <c r="D73" s="214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114"/>
      <c r="Q73" s="114"/>
      <c r="R73" s="114"/>
      <c r="S73" s="114"/>
      <c r="T73" s="114"/>
      <c r="U73" s="114"/>
      <c r="V73" s="114"/>
      <c r="W73" s="114"/>
      <c r="X73" s="114"/>
      <c r="Y73" s="168">
        <f t="shared" si="4"/>
        <v>0</v>
      </c>
    </row>
    <row r="74" spans="1:25" ht="15.75" thickBot="1" x14ac:dyDescent="0.3">
      <c r="A74" s="73" t="s">
        <v>3346</v>
      </c>
      <c r="B74" s="76" t="s">
        <v>3347</v>
      </c>
      <c r="C74" s="87"/>
      <c r="D74" s="137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115"/>
      <c r="Q74" s="115"/>
      <c r="R74" s="115"/>
      <c r="S74" s="115"/>
      <c r="T74" s="115"/>
      <c r="U74" s="115"/>
      <c r="V74" s="115"/>
      <c r="W74" s="115"/>
      <c r="X74" s="115"/>
      <c r="Y74" s="168">
        <f t="shared" si="4"/>
        <v>0</v>
      </c>
    </row>
    <row r="75" spans="1:25" ht="15.75" thickBot="1" x14ac:dyDescent="0.3">
      <c r="A75" s="73" t="s">
        <v>1732</v>
      </c>
      <c r="B75" s="76" t="s">
        <v>1733</v>
      </c>
      <c r="C75" s="87" t="s">
        <v>1650</v>
      </c>
      <c r="D75" s="214">
        <v>12092.77</v>
      </c>
      <c r="E75" s="68">
        <v>57295.62</v>
      </c>
      <c r="F75" s="68">
        <v>103228.22</v>
      </c>
      <c r="G75" s="68">
        <v>204590.9</v>
      </c>
      <c r="H75" s="68">
        <v>243056.98</v>
      </c>
      <c r="I75" s="68">
        <v>293183.18</v>
      </c>
      <c r="J75" s="68">
        <v>309781.15000000002</v>
      </c>
      <c r="K75" s="68">
        <v>347978.96</v>
      </c>
      <c r="L75" s="68">
        <v>420597.79</v>
      </c>
      <c r="M75" s="68">
        <v>448565.99</v>
      </c>
      <c r="N75" s="68">
        <v>520610.99</v>
      </c>
      <c r="O75" s="68">
        <v>583202.06999999995</v>
      </c>
      <c r="P75" s="114">
        <v>25557.55</v>
      </c>
      <c r="Q75" s="114">
        <v>128787.43</v>
      </c>
      <c r="R75" s="114">
        <v>211059.35</v>
      </c>
      <c r="S75" s="114">
        <v>258898.93</v>
      </c>
      <c r="T75" s="114">
        <v>304796.32</v>
      </c>
      <c r="U75" s="114">
        <v>313553.90000000002</v>
      </c>
      <c r="V75" s="114">
        <v>353215.9</v>
      </c>
      <c r="W75" s="114">
        <v>362277.04</v>
      </c>
      <c r="X75" s="114">
        <v>407065.54</v>
      </c>
      <c r="Y75" s="168">
        <f t="shared" si="4"/>
        <v>706375.4541666666</v>
      </c>
    </row>
    <row r="76" spans="1:25" ht="15.75" thickBot="1" x14ac:dyDescent="0.3">
      <c r="A76" s="73" t="s">
        <v>1734</v>
      </c>
      <c r="B76" s="76" t="s">
        <v>1735</v>
      </c>
      <c r="C76" s="87" t="s">
        <v>1650</v>
      </c>
      <c r="D76" s="137">
        <v>3150</v>
      </c>
      <c r="E76" s="69">
        <v>3531.27</v>
      </c>
      <c r="F76" s="69">
        <v>6681.27</v>
      </c>
      <c r="G76" s="69">
        <v>9831.27</v>
      </c>
      <c r="H76" s="69">
        <v>12981.27</v>
      </c>
      <c r="I76" s="69">
        <v>16131.27</v>
      </c>
      <c r="J76" s="69">
        <v>19281.27</v>
      </c>
      <c r="K76" s="69">
        <v>22431.27</v>
      </c>
      <c r="L76" s="69">
        <v>25581.27</v>
      </c>
      <c r="M76" s="69">
        <v>28731.27</v>
      </c>
      <c r="N76" s="69">
        <v>31881.27</v>
      </c>
      <c r="O76" s="69">
        <v>35031.269999999997</v>
      </c>
      <c r="P76" s="115">
        <v>3150</v>
      </c>
      <c r="Q76" s="115">
        <v>6300</v>
      </c>
      <c r="R76" s="115">
        <v>9450</v>
      </c>
      <c r="S76" s="115">
        <v>12600</v>
      </c>
      <c r="T76" s="115">
        <v>15750</v>
      </c>
      <c r="U76" s="115">
        <v>18900</v>
      </c>
      <c r="V76" s="115">
        <v>22550</v>
      </c>
      <c r="W76" s="115">
        <v>26200</v>
      </c>
      <c r="X76" s="115">
        <v>29850</v>
      </c>
      <c r="Y76" s="168">
        <f t="shared" si="4"/>
        <v>45260.952499999999</v>
      </c>
    </row>
    <row r="77" spans="1:25" ht="15.75" thickBot="1" x14ac:dyDescent="0.3">
      <c r="A77" s="73" t="s">
        <v>1736</v>
      </c>
      <c r="B77" s="76" t="s">
        <v>1737</v>
      </c>
      <c r="C77" s="87" t="s">
        <v>1650</v>
      </c>
      <c r="D77" s="214">
        <v>25338.38</v>
      </c>
      <c r="E77" s="68">
        <v>49936.67</v>
      </c>
      <c r="F77" s="68">
        <v>74464.05</v>
      </c>
      <c r="G77" s="68">
        <v>95355.42</v>
      </c>
      <c r="H77" s="68">
        <v>111124.77</v>
      </c>
      <c r="I77" s="68">
        <v>132425.91</v>
      </c>
      <c r="J77" s="68">
        <v>145428.09</v>
      </c>
      <c r="K77" s="68">
        <v>159882.21</v>
      </c>
      <c r="L77" s="68">
        <v>175336.18</v>
      </c>
      <c r="M77" s="68">
        <v>202342.84</v>
      </c>
      <c r="N77" s="68">
        <v>231846.04</v>
      </c>
      <c r="O77" s="68">
        <v>277779.07</v>
      </c>
      <c r="P77" s="114">
        <v>31373.41</v>
      </c>
      <c r="Q77" s="114">
        <v>54765.16</v>
      </c>
      <c r="R77" s="114">
        <v>74219.839999999997</v>
      </c>
      <c r="S77" s="116">
        <v>85315.78</v>
      </c>
      <c r="T77" s="116">
        <v>99809.37</v>
      </c>
      <c r="U77" s="116">
        <v>113385.37</v>
      </c>
      <c r="V77" s="114">
        <v>128766.11</v>
      </c>
      <c r="W77" s="114">
        <v>144904.19</v>
      </c>
      <c r="X77" s="114">
        <v>165930.62</v>
      </c>
      <c r="Y77" s="168">
        <f t="shared" si="4"/>
        <v>291008.99833333329</v>
      </c>
    </row>
    <row r="78" spans="1:25" ht="15.75" thickBot="1" x14ac:dyDescent="0.3">
      <c r="A78" s="73" t="s">
        <v>1738</v>
      </c>
      <c r="B78" s="76" t="s">
        <v>1739</v>
      </c>
      <c r="C78" s="87" t="s">
        <v>1650</v>
      </c>
      <c r="D78" s="137">
        <v>751296.77</v>
      </c>
      <c r="E78" s="69">
        <v>2653124.14</v>
      </c>
      <c r="F78" s="69">
        <v>3851419.25</v>
      </c>
      <c r="G78" s="69">
        <v>5205139.25</v>
      </c>
      <c r="H78" s="69">
        <v>7152055.0099999998</v>
      </c>
      <c r="I78" s="69">
        <v>8597630.8000000007</v>
      </c>
      <c r="J78" s="69">
        <v>9685108</v>
      </c>
      <c r="K78" s="69">
        <v>13077334.48</v>
      </c>
      <c r="L78" s="69">
        <v>14612164.48</v>
      </c>
      <c r="M78" s="69">
        <v>16021850.24</v>
      </c>
      <c r="N78" s="69">
        <v>17651826.469999999</v>
      </c>
      <c r="O78" s="69">
        <v>18507373.859999999</v>
      </c>
      <c r="P78" s="115">
        <v>1389577.73</v>
      </c>
      <c r="Q78" s="115">
        <v>3194624.83</v>
      </c>
      <c r="R78" s="115">
        <v>3927884.6</v>
      </c>
      <c r="S78" s="115">
        <v>5395764.7199999997</v>
      </c>
      <c r="T78" s="115">
        <v>6202823.1900000004</v>
      </c>
      <c r="U78" s="115">
        <v>7294350</v>
      </c>
      <c r="V78" s="115">
        <v>8028910.3899999997</v>
      </c>
      <c r="W78" s="115">
        <v>9358618.7400000002</v>
      </c>
      <c r="X78" s="115">
        <v>10843247.43</v>
      </c>
      <c r="Y78" s="168">
        <f t="shared" si="4"/>
        <v>20808839.685833335</v>
      </c>
    </row>
    <row r="79" spans="1:25" ht="15.75" thickBot="1" x14ac:dyDescent="0.3">
      <c r="A79" s="73" t="s">
        <v>1740</v>
      </c>
      <c r="B79" s="76" t="s">
        <v>1741</v>
      </c>
      <c r="C79" s="87" t="s">
        <v>1650</v>
      </c>
      <c r="D79" s="137">
        <v>771908.93</v>
      </c>
      <c r="E79" s="69">
        <v>1488742.48</v>
      </c>
      <c r="F79" s="69">
        <v>2124268.5699999998</v>
      </c>
      <c r="G79" s="69">
        <v>3256235.04</v>
      </c>
      <c r="H79" s="69">
        <v>4106023.84</v>
      </c>
      <c r="I79" s="69">
        <v>4906616.4000000004</v>
      </c>
      <c r="J79" s="69">
        <v>5938461.5099999998</v>
      </c>
      <c r="K79" s="69">
        <v>6777590.6100000003</v>
      </c>
      <c r="L79" s="69">
        <v>7609343.2199999997</v>
      </c>
      <c r="M79" s="69">
        <v>8542635.3100000005</v>
      </c>
      <c r="N79" s="69">
        <v>9327067.0500000007</v>
      </c>
      <c r="O79" s="69">
        <v>10037971.09</v>
      </c>
      <c r="P79" s="115">
        <v>1738381.08</v>
      </c>
      <c r="Q79" s="115">
        <v>2531381.29</v>
      </c>
      <c r="R79" s="115">
        <v>3350147.94</v>
      </c>
      <c r="S79" s="116">
        <v>4376089.18</v>
      </c>
      <c r="T79" s="116">
        <v>5267522.87</v>
      </c>
      <c r="U79" s="116">
        <v>6110970.5800000001</v>
      </c>
      <c r="V79" s="115">
        <v>7130930.0800000001</v>
      </c>
      <c r="W79" s="115">
        <v>8070298.6900000004</v>
      </c>
      <c r="X79" s="115">
        <v>8815175.8599999994</v>
      </c>
      <c r="Y79" s="168">
        <f t="shared" si="4"/>
        <v>13752542.469999999</v>
      </c>
    </row>
    <row r="80" spans="1:25" ht="15.75" thickBot="1" x14ac:dyDescent="0.3">
      <c r="A80" s="73" t="s">
        <v>1742</v>
      </c>
      <c r="B80" s="76" t="s">
        <v>1743</v>
      </c>
      <c r="C80" s="87" t="s">
        <v>1650</v>
      </c>
      <c r="D80" s="214">
        <v>145529.26</v>
      </c>
      <c r="E80" s="68">
        <v>364211.65</v>
      </c>
      <c r="F80" s="68">
        <v>470351.22</v>
      </c>
      <c r="G80" s="68">
        <v>746226.91</v>
      </c>
      <c r="H80" s="68">
        <v>1072447.71</v>
      </c>
      <c r="I80" s="68">
        <v>1337365.06</v>
      </c>
      <c r="J80" s="68">
        <v>2232404.91</v>
      </c>
      <c r="K80" s="68">
        <v>2446898.69</v>
      </c>
      <c r="L80" s="68">
        <v>2768079.6</v>
      </c>
      <c r="M80" s="68">
        <v>3043120.14</v>
      </c>
      <c r="N80" s="68">
        <v>3317097.89</v>
      </c>
      <c r="O80" s="68">
        <v>3493501.96</v>
      </c>
      <c r="P80" s="114">
        <v>181566.25</v>
      </c>
      <c r="Q80" s="114">
        <v>339278.4</v>
      </c>
      <c r="R80" s="114">
        <v>555786.15</v>
      </c>
      <c r="S80" s="115">
        <v>768227.51</v>
      </c>
      <c r="T80" s="115">
        <v>940624.83</v>
      </c>
      <c r="U80" s="115">
        <v>1220700.58</v>
      </c>
      <c r="V80" s="114">
        <v>2010796.67</v>
      </c>
      <c r="W80" s="114">
        <v>2389434.36</v>
      </c>
      <c r="X80" s="114">
        <v>2575923.4700000002</v>
      </c>
      <c r="Y80" s="168">
        <f t="shared" si="4"/>
        <v>4193679.4300000006</v>
      </c>
    </row>
    <row r="81" spans="1:25" ht="15.75" thickBot="1" x14ac:dyDescent="0.3">
      <c r="A81" s="73" t="s">
        <v>1744</v>
      </c>
      <c r="B81" s="76" t="s">
        <v>1745</v>
      </c>
      <c r="C81" s="87" t="s">
        <v>1650</v>
      </c>
      <c r="D81" s="137">
        <v>4783.04</v>
      </c>
      <c r="E81" s="69">
        <v>11949.08</v>
      </c>
      <c r="F81" s="69">
        <v>15509.28</v>
      </c>
      <c r="G81" s="69">
        <v>22308.880000000001</v>
      </c>
      <c r="H81" s="69">
        <v>27674.62</v>
      </c>
      <c r="I81" s="69">
        <v>31275.14</v>
      </c>
      <c r="J81" s="69">
        <v>37149.86</v>
      </c>
      <c r="K81" s="69">
        <v>41389.22</v>
      </c>
      <c r="L81" s="69">
        <v>45995.92</v>
      </c>
      <c r="M81" s="69">
        <v>53383.28</v>
      </c>
      <c r="N81" s="69">
        <v>60864.1</v>
      </c>
      <c r="O81" s="69">
        <v>65964.08</v>
      </c>
      <c r="P81" s="115">
        <v>3405.74</v>
      </c>
      <c r="Q81" s="115">
        <v>7197.9</v>
      </c>
      <c r="R81" s="115">
        <v>10109.68</v>
      </c>
      <c r="S81" s="114">
        <v>13385.53</v>
      </c>
      <c r="T81" s="114">
        <v>19668.099999999999</v>
      </c>
      <c r="U81" s="114">
        <v>24431.23</v>
      </c>
      <c r="V81" s="115">
        <v>31841.37</v>
      </c>
      <c r="W81" s="115">
        <v>34586.04</v>
      </c>
      <c r="X81" s="115">
        <v>37831.1</v>
      </c>
      <c r="Y81" s="168">
        <f t="shared" si="4"/>
        <v>68983.26416666666</v>
      </c>
    </row>
    <row r="82" spans="1:25" ht="15.75" thickBot="1" x14ac:dyDescent="0.3">
      <c r="A82" s="73" t="s">
        <v>1746</v>
      </c>
      <c r="B82" s="76" t="s">
        <v>1747</v>
      </c>
      <c r="C82" s="87" t="s">
        <v>1650</v>
      </c>
      <c r="D82" s="214">
        <v>0</v>
      </c>
      <c r="E82" s="68">
        <v>0</v>
      </c>
      <c r="F82" s="68">
        <v>0</v>
      </c>
      <c r="G82" s="68">
        <v>502.68</v>
      </c>
      <c r="H82" s="68">
        <v>502.68</v>
      </c>
      <c r="I82" s="68">
        <v>592.67999999999995</v>
      </c>
      <c r="J82" s="68">
        <v>592.67999999999995</v>
      </c>
      <c r="K82" s="68">
        <v>657.94</v>
      </c>
      <c r="L82" s="68">
        <v>657.94</v>
      </c>
      <c r="M82" s="68">
        <v>657.94</v>
      </c>
      <c r="N82" s="68">
        <v>657.94</v>
      </c>
      <c r="O82" s="68">
        <v>657.94</v>
      </c>
      <c r="P82" s="114"/>
      <c r="Q82" s="114"/>
      <c r="R82" s="114"/>
      <c r="S82" s="115"/>
      <c r="T82" s="115"/>
      <c r="U82" s="115"/>
      <c r="V82" s="114"/>
      <c r="W82" s="114"/>
      <c r="X82" s="114"/>
      <c r="Y82" s="168">
        <f t="shared" si="4"/>
        <v>493.45500000000004</v>
      </c>
    </row>
    <row r="83" spans="1:25" ht="15.75" thickBot="1" x14ac:dyDescent="0.3">
      <c r="A83" s="73" t="s">
        <v>3348</v>
      </c>
      <c r="B83" s="76" t="s">
        <v>3349</v>
      </c>
      <c r="C83" s="87"/>
      <c r="D83" s="214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114"/>
      <c r="Q83" s="114"/>
      <c r="R83" s="114"/>
      <c r="S83" s="114"/>
      <c r="T83" s="114"/>
      <c r="U83" s="114"/>
      <c r="V83" s="114"/>
      <c r="W83" s="114"/>
      <c r="X83" s="114"/>
      <c r="Y83" s="168">
        <f t="shared" si="4"/>
        <v>0</v>
      </c>
    </row>
    <row r="84" spans="1:25" ht="15.75" thickBot="1" x14ac:dyDescent="0.3">
      <c r="A84" s="73" t="s">
        <v>3350</v>
      </c>
      <c r="B84" s="76" t="s">
        <v>3351</v>
      </c>
      <c r="C84" s="87"/>
      <c r="D84" s="137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115"/>
      <c r="Q84" s="115"/>
      <c r="R84" s="115"/>
      <c r="S84" s="115"/>
      <c r="T84" s="115"/>
      <c r="U84" s="115"/>
      <c r="V84" s="115"/>
      <c r="W84" s="115"/>
      <c r="X84" s="115"/>
      <c r="Y84" s="168">
        <f t="shared" si="4"/>
        <v>0</v>
      </c>
    </row>
    <row r="85" spans="1:25" ht="15.75" thickBot="1" x14ac:dyDescent="0.3">
      <c r="A85" s="73" t="s">
        <v>2896</v>
      </c>
      <c r="B85" s="76" t="s">
        <v>2897</v>
      </c>
      <c r="C85" s="87" t="s">
        <v>1650</v>
      </c>
      <c r="D85" s="214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311.72000000000003</v>
      </c>
      <c r="K85" s="68">
        <v>311.72000000000003</v>
      </c>
      <c r="L85" s="68">
        <v>311.72000000000003</v>
      </c>
      <c r="M85" s="68">
        <v>311.72000000000003</v>
      </c>
      <c r="N85" s="68">
        <v>311.72000000000003</v>
      </c>
      <c r="O85" s="68">
        <v>311.72000000000003</v>
      </c>
      <c r="P85" s="114"/>
      <c r="Q85" s="114"/>
      <c r="R85" s="114"/>
      <c r="S85" s="114"/>
      <c r="T85" s="114"/>
      <c r="U85" s="114"/>
      <c r="V85" s="114"/>
      <c r="W85" s="114"/>
      <c r="X85" s="114"/>
      <c r="Y85" s="168">
        <f t="shared" si="4"/>
        <v>233.79000000000002</v>
      </c>
    </row>
    <row r="86" spans="1:25" ht="15.75" thickBot="1" x14ac:dyDescent="0.3">
      <c r="A86" s="73" t="s">
        <v>2956</v>
      </c>
      <c r="B86" s="76" t="s">
        <v>2957</v>
      </c>
      <c r="C86" s="87" t="s">
        <v>1650</v>
      </c>
      <c r="D86" s="137"/>
      <c r="E86" s="69"/>
      <c r="F86" s="69"/>
      <c r="G86" s="69"/>
      <c r="H86" s="69"/>
      <c r="I86" s="69"/>
      <c r="J86" s="69"/>
      <c r="K86" s="69"/>
      <c r="L86" s="69"/>
      <c r="M86" s="69">
        <v>20113</v>
      </c>
      <c r="N86" s="69">
        <v>20113</v>
      </c>
      <c r="O86" s="69">
        <v>20113</v>
      </c>
      <c r="P86" s="115"/>
      <c r="Q86" s="115"/>
      <c r="R86" s="115"/>
      <c r="S86" s="115"/>
      <c r="T86" s="115"/>
      <c r="U86" s="115"/>
      <c r="V86" s="115"/>
      <c r="W86" s="115"/>
      <c r="X86" s="115"/>
      <c r="Y86" s="168">
        <f t="shared" si="4"/>
        <v>5028.25</v>
      </c>
    </row>
    <row r="87" spans="1:25" ht="15.75" thickBot="1" x14ac:dyDescent="0.3">
      <c r="A87" s="73" t="s">
        <v>1748</v>
      </c>
      <c r="B87" s="76" t="s">
        <v>3352</v>
      </c>
      <c r="C87" s="87"/>
      <c r="D87" s="214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114"/>
      <c r="Q87" s="114"/>
      <c r="R87" s="114"/>
      <c r="S87" s="114"/>
      <c r="T87" s="114"/>
      <c r="U87" s="114"/>
      <c r="V87" s="114"/>
      <c r="W87" s="114"/>
      <c r="X87" s="114"/>
      <c r="Y87" s="168">
        <f t="shared" si="4"/>
        <v>0</v>
      </c>
    </row>
    <row r="88" spans="1:25" ht="15.75" thickBot="1" x14ac:dyDescent="0.3">
      <c r="A88" s="73" t="s">
        <v>1748</v>
      </c>
      <c r="B88" s="76" t="s">
        <v>1749</v>
      </c>
      <c r="C88" s="87" t="s">
        <v>1650</v>
      </c>
      <c r="D88" s="137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115"/>
      <c r="Q88" s="115"/>
      <c r="R88" s="115"/>
      <c r="S88" s="115"/>
      <c r="T88" s="115"/>
      <c r="U88" s="115"/>
      <c r="V88" s="115"/>
      <c r="W88" s="115"/>
      <c r="X88" s="115"/>
      <c r="Y88" s="168">
        <f t="shared" si="4"/>
        <v>0</v>
      </c>
    </row>
    <row r="89" spans="1:25" ht="15.75" thickBot="1" x14ac:dyDescent="0.3">
      <c r="A89" s="73" t="s">
        <v>1750</v>
      </c>
      <c r="B89" s="76" t="s">
        <v>1751</v>
      </c>
      <c r="C89" s="87" t="s">
        <v>1650</v>
      </c>
      <c r="D89" s="214">
        <v>45</v>
      </c>
      <c r="E89" s="68">
        <v>45</v>
      </c>
      <c r="F89" s="68">
        <v>45</v>
      </c>
      <c r="G89" s="68">
        <v>45</v>
      </c>
      <c r="H89" s="68">
        <v>45</v>
      </c>
      <c r="I89" s="68">
        <v>45</v>
      </c>
      <c r="J89" s="68">
        <v>45</v>
      </c>
      <c r="K89" s="68">
        <v>45</v>
      </c>
      <c r="L89" s="68">
        <v>45</v>
      </c>
      <c r="M89" s="68">
        <v>11818</v>
      </c>
      <c r="N89" s="68">
        <v>13344.65</v>
      </c>
      <c r="O89" s="68">
        <v>13344.65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68">
        <f t="shared" si="4"/>
        <v>3231.4416666666671</v>
      </c>
    </row>
    <row r="90" spans="1:25" ht="15.75" thickBot="1" x14ac:dyDescent="0.3">
      <c r="A90" s="73" t="s">
        <v>3353</v>
      </c>
      <c r="B90" s="76" t="s">
        <v>3354</v>
      </c>
      <c r="C90" s="87"/>
      <c r="D90" s="137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115"/>
      <c r="Q90" s="115"/>
      <c r="R90" s="115"/>
      <c r="S90" s="115"/>
      <c r="T90" s="115"/>
      <c r="U90" s="115"/>
      <c r="V90" s="115"/>
      <c r="W90" s="115"/>
      <c r="X90" s="115"/>
      <c r="Y90" s="168">
        <f t="shared" si="4"/>
        <v>0</v>
      </c>
    </row>
    <row r="91" spans="1:25" ht="15.75" thickBot="1" x14ac:dyDescent="0.3">
      <c r="A91" s="73" t="s">
        <v>1752</v>
      </c>
      <c r="B91" s="76" t="s">
        <v>1753</v>
      </c>
      <c r="C91" s="87" t="s">
        <v>1650</v>
      </c>
      <c r="D91" s="214">
        <v>71.52</v>
      </c>
      <c r="E91" s="68">
        <v>9662.49</v>
      </c>
      <c r="F91" s="68">
        <v>12491.95</v>
      </c>
      <c r="G91" s="68">
        <v>15736.64</v>
      </c>
      <c r="H91" s="68">
        <v>18625.59</v>
      </c>
      <c r="I91" s="68">
        <v>30123.98</v>
      </c>
      <c r="J91" s="68">
        <v>36939.919999999998</v>
      </c>
      <c r="K91" s="68">
        <v>39315.68</v>
      </c>
      <c r="L91" s="68">
        <v>40056.32</v>
      </c>
      <c r="M91" s="68">
        <v>41728.910000000003</v>
      </c>
      <c r="N91" s="68">
        <v>47193.11</v>
      </c>
      <c r="O91" s="68">
        <v>59497.9</v>
      </c>
      <c r="P91" s="114">
        <v>11505.17</v>
      </c>
      <c r="Q91" s="114">
        <v>22805.040000000001</v>
      </c>
      <c r="R91" s="114">
        <v>20890.509999999998</v>
      </c>
      <c r="S91" s="114">
        <v>26654.55</v>
      </c>
      <c r="T91" s="114">
        <v>30236.54</v>
      </c>
      <c r="U91" s="114">
        <v>44337.36</v>
      </c>
      <c r="V91" s="114">
        <v>52971.15</v>
      </c>
      <c r="W91" s="114">
        <v>60614.98</v>
      </c>
      <c r="X91" s="114">
        <v>63727.22</v>
      </c>
      <c r="Y91" s="168">
        <f t="shared" si="4"/>
        <v>86761.371666666673</v>
      </c>
    </row>
    <row r="92" spans="1:25" ht="15.75" thickBot="1" x14ac:dyDescent="0.3">
      <c r="A92" s="73" t="s">
        <v>1754</v>
      </c>
      <c r="B92" s="76" t="s">
        <v>1755</v>
      </c>
      <c r="C92" s="87" t="s">
        <v>1650</v>
      </c>
      <c r="D92" s="137">
        <v>-817.7</v>
      </c>
      <c r="E92" s="69">
        <v>4821.34</v>
      </c>
      <c r="F92" s="69">
        <v>1555.61</v>
      </c>
      <c r="G92" s="69">
        <v>2409.41</v>
      </c>
      <c r="H92" s="69">
        <v>3504.41</v>
      </c>
      <c r="I92" s="69">
        <v>12128.16</v>
      </c>
      <c r="J92" s="69">
        <v>11758.54</v>
      </c>
      <c r="K92" s="69">
        <v>12333.14</v>
      </c>
      <c r="L92" s="69">
        <v>15680.64</v>
      </c>
      <c r="M92" s="69">
        <v>17048.77</v>
      </c>
      <c r="N92" s="69">
        <v>17311.7</v>
      </c>
      <c r="O92" s="69">
        <v>21032.89</v>
      </c>
      <c r="P92" s="115">
        <v>789.37</v>
      </c>
      <c r="Q92" s="115">
        <v>3419.95</v>
      </c>
      <c r="R92" s="115">
        <v>4850.95</v>
      </c>
      <c r="S92" s="115">
        <v>5573.34</v>
      </c>
      <c r="T92" s="115">
        <v>7535.72</v>
      </c>
      <c r="U92" s="115">
        <v>14938.38</v>
      </c>
      <c r="V92" s="115">
        <v>16593.259999999998</v>
      </c>
      <c r="W92" s="115">
        <v>17301.91</v>
      </c>
      <c r="X92" s="115">
        <v>17574.259999999998</v>
      </c>
      <c r="Y92" s="168">
        <f t="shared" si="4"/>
        <v>27160.469999999998</v>
      </c>
    </row>
    <row r="93" spans="1:25" ht="15.75" thickBot="1" x14ac:dyDescent="0.3">
      <c r="A93" s="73" t="s">
        <v>1756</v>
      </c>
      <c r="B93" s="76" t="s">
        <v>1757</v>
      </c>
      <c r="C93" s="87" t="s">
        <v>1650</v>
      </c>
      <c r="D93" s="214">
        <v>31824.54</v>
      </c>
      <c r="E93" s="68">
        <v>31824.54</v>
      </c>
      <c r="F93" s="68">
        <v>31824.54</v>
      </c>
      <c r="G93" s="68">
        <v>31824.54</v>
      </c>
      <c r="H93" s="68">
        <v>31824.54</v>
      </c>
      <c r="I93" s="68">
        <v>31824.54</v>
      </c>
      <c r="J93" s="68">
        <v>31824.54</v>
      </c>
      <c r="K93" s="68">
        <v>55646.86</v>
      </c>
      <c r="L93" s="68">
        <v>54240.54</v>
      </c>
      <c r="M93" s="68">
        <v>54240.54</v>
      </c>
      <c r="N93" s="68">
        <v>54240.54</v>
      </c>
      <c r="O93" s="68">
        <v>54240.54</v>
      </c>
      <c r="P93" s="114">
        <v>0</v>
      </c>
      <c r="Q93" s="114">
        <v>2046.02</v>
      </c>
      <c r="R93" s="114">
        <v>2046.02</v>
      </c>
      <c r="S93" s="114">
        <v>2297.0100000000002</v>
      </c>
      <c r="T93" s="114">
        <v>3252.75</v>
      </c>
      <c r="U93" s="114">
        <v>3252.75</v>
      </c>
      <c r="V93" s="114">
        <v>9601.5300000000007</v>
      </c>
      <c r="W93" s="114">
        <v>9601.5300000000007</v>
      </c>
      <c r="X93" s="114">
        <v>9601.5300000000007</v>
      </c>
      <c r="Y93" s="168">
        <f t="shared" si="4"/>
        <v>48155.970833333333</v>
      </c>
    </row>
    <row r="94" spans="1:25" ht="15.75" thickBot="1" x14ac:dyDescent="0.3">
      <c r="A94" s="73" t="s">
        <v>3355</v>
      </c>
      <c r="B94" s="76" t="s">
        <v>3356</v>
      </c>
      <c r="C94" s="87"/>
      <c r="D94" s="137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115"/>
      <c r="Q94" s="115"/>
      <c r="R94" s="115"/>
      <c r="S94" s="115"/>
      <c r="T94" s="115"/>
      <c r="U94" s="115"/>
      <c r="V94" s="115"/>
      <c r="W94" s="115"/>
      <c r="X94" s="115"/>
      <c r="Y94" s="168">
        <f t="shared" si="4"/>
        <v>0</v>
      </c>
    </row>
    <row r="95" spans="1:25" ht="15.75" thickBot="1" x14ac:dyDescent="0.3">
      <c r="A95" s="73" t="s">
        <v>3357</v>
      </c>
      <c r="B95" s="76" t="s">
        <v>3358</v>
      </c>
      <c r="C95" s="87"/>
      <c r="D95" s="214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114"/>
      <c r="Q95" s="114"/>
      <c r="R95" s="114"/>
      <c r="S95" s="116"/>
      <c r="T95" s="116"/>
      <c r="U95" s="116"/>
      <c r="V95" s="114"/>
      <c r="W95" s="114"/>
      <c r="X95" s="114"/>
      <c r="Y95" s="168">
        <f t="shared" si="4"/>
        <v>0</v>
      </c>
    </row>
    <row r="96" spans="1:25" ht="15.75" thickBot="1" x14ac:dyDescent="0.3">
      <c r="A96" s="73" t="s">
        <v>2898</v>
      </c>
      <c r="B96" s="76" t="s">
        <v>2899</v>
      </c>
      <c r="C96" s="87" t="s">
        <v>1650</v>
      </c>
      <c r="D96" s="137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94024.9</v>
      </c>
      <c r="K96" s="69">
        <v>263547.48</v>
      </c>
      <c r="L96" s="69">
        <v>288171.52000000002</v>
      </c>
      <c r="M96" s="69">
        <v>305088.69</v>
      </c>
      <c r="N96" s="69">
        <v>336652.48</v>
      </c>
      <c r="O96" s="69">
        <v>353844.62</v>
      </c>
      <c r="P96" s="115">
        <v>0</v>
      </c>
      <c r="Q96" s="115">
        <v>-6500</v>
      </c>
      <c r="R96" s="115">
        <v>-6500</v>
      </c>
      <c r="S96" s="115">
        <v>-6500</v>
      </c>
      <c r="T96" s="115">
        <v>-6500</v>
      </c>
      <c r="U96" s="115">
        <v>15632</v>
      </c>
      <c r="V96" s="115">
        <v>220365.97</v>
      </c>
      <c r="W96" s="115">
        <v>346646.09</v>
      </c>
      <c r="X96" s="115">
        <v>383566.09</v>
      </c>
      <c r="Y96" s="168">
        <f t="shared" si="4"/>
        <v>465221.29250000004</v>
      </c>
    </row>
    <row r="97" spans="1:25" ht="15.75" thickBot="1" x14ac:dyDescent="0.3">
      <c r="A97" s="73" t="s">
        <v>2765</v>
      </c>
      <c r="B97" s="76" t="s">
        <v>2766</v>
      </c>
      <c r="C97" s="87" t="s">
        <v>1650</v>
      </c>
      <c r="D97" s="137">
        <v>0</v>
      </c>
      <c r="E97" s="69">
        <v>0</v>
      </c>
      <c r="F97" s="69">
        <v>0</v>
      </c>
      <c r="G97" s="69">
        <v>0</v>
      </c>
      <c r="H97" s="69">
        <v>900</v>
      </c>
      <c r="I97" s="69">
        <v>900</v>
      </c>
      <c r="J97" s="69">
        <v>900</v>
      </c>
      <c r="K97" s="69">
        <v>900</v>
      </c>
      <c r="L97" s="69">
        <v>900</v>
      </c>
      <c r="M97" s="69">
        <v>900</v>
      </c>
      <c r="N97" s="69">
        <v>900</v>
      </c>
      <c r="O97" s="69">
        <v>900</v>
      </c>
      <c r="P97" s="115"/>
      <c r="Q97" s="115"/>
      <c r="R97" s="115"/>
      <c r="S97" s="116"/>
      <c r="T97" s="116"/>
      <c r="U97" s="116"/>
      <c r="V97" s="115"/>
      <c r="W97" s="115"/>
      <c r="X97" s="115"/>
      <c r="Y97" s="168">
        <f t="shared" si="4"/>
        <v>675</v>
      </c>
    </row>
    <row r="98" spans="1:25" ht="15.75" thickBot="1" x14ac:dyDescent="0.3">
      <c r="A98" s="73" t="s">
        <v>1758</v>
      </c>
      <c r="B98" s="76" t="s">
        <v>1759</v>
      </c>
      <c r="C98" s="87" t="s">
        <v>1650</v>
      </c>
      <c r="D98" s="214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114"/>
      <c r="Q98" s="114"/>
      <c r="R98" s="114"/>
      <c r="S98" s="115"/>
      <c r="T98" s="115"/>
      <c r="U98" s="115"/>
      <c r="V98" s="114"/>
      <c r="W98" s="114"/>
      <c r="X98" s="114"/>
      <c r="Y98" s="168">
        <f t="shared" si="4"/>
        <v>0</v>
      </c>
    </row>
    <row r="99" spans="1:25" ht="15.75" thickBot="1" x14ac:dyDescent="0.3">
      <c r="A99" s="73" t="s">
        <v>1760</v>
      </c>
      <c r="B99" s="76" t="s">
        <v>1761</v>
      </c>
      <c r="C99" s="87" t="s">
        <v>1650</v>
      </c>
      <c r="D99" s="137">
        <v>60880.46</v>
      </c>
      <c r="E99" s="69">
        <v>124892.03</v>
      </c>
      <c r="F99" s="69">
        <v>196966.62</v>
      </c>
      <c r="G99" s="69">
        <v>304616.25</v>
      </c>
      <c r="H99" s="69">
        <v>468802.15</v>
      </c>
      <c r="I99" s="69">
        <v>594742.84</v>
      </c>
      <c r="J99" s="69">
        <v>766267.89</v>
      </c>
      <c r="K99" s="69">
        <v>814531.66</v>
      </c>
      <c r="L99" s="69">
        <v>890430.28</v>
      </c>
      <c r="M99" s="69">
        <v>924282.07</v>
      </c>
      <c r="N99" s="69">
        <v>1021677.64</v>
      </c>
      <c r="O99" s="69">
        <v>1118425.6399999999</v>
      </c>
      <c r="P99" s="115">
        <v>176049.44</v>
      </c>
      <c r="Q99" s="115">
        <v>258999.55</v>
      </c>
      <c r="R99" s="115">
        <v>379930.62</v>
      </c>
      <c r="S99" s="114">
        <v>546486.26</v>
      </c>
      <c r="T99" s="114">
        <v>640179.4</v>
      </c>
      <c r="U99" s="114">
        <v>755503.08</v>
      </c>
      <c r="V99" s="115">
        <v>902484.79</v>
      </c>
      <c r="W99" s="115">
        <v>1038249.68</v>
      </c>
      <c r="X99" s="115">
        <v>1138303.45</v>
      </c>
      <c r="Y99" s="168">
        <f t="shared" si="4"/>
        <v>1661222.5458333334</v>
      </c>
    </row>
    <row r="100" spans="1:25" ht="15.75" thickBot="1" x14ac:dyDescent="0.3">
      <c r="A100" s="73" t="s">
        <v>1762</v>
      </c>
      <c r="B100" s="76" t="s">
        <v>1763</v>
      </c>
      <c r="C100" s="87" t="s">
        <v>1650</v>
      </c>
      <c r="D100" s="214">
        <v>1433.94</v>
      </c>
      <c r="E100" s="68">
        <v>3520.37</v>
      </c>
      <c r="F100" s="68">
        <v>2540.71</v>
      </c>
      <c r="G100" s="68">
        <v>2840.71</v>
      </c>
      <c r="H100" s="68">
        <v>3515.35</v>
      </c>
      <c r="I100" s="68">
        <v>8581.51</v>
      </c>
      <c r="J100" s="68">
        <v>14368.26</v>
      </c>
      <c r="K100" s="68">
        <v>14923.14</v>
      </c>
      <c r="L100" s="68">
        <v>15835.14</v>
      </c>
      <c r="M100" s="68">
        <v>18559.509999999998</v>
      </c>
      <c r="N100" s="68">
        <v>18559.509999999998</v>
      </c>
      <c r="O100" s="68">
        <v>18559.509999999998</v>
      </c>
      <c r="P100" s="114">
        <v>1804.97</v>
      </c>
      <c r="Q100" s="114">
        <v>3031.58</v>
      </c>
      <c r="R100" s="114">
        <v>2332.1799999999998</v>
      </c>
      <c r="S100" s="115">
        <v>2955.25</v>
      </c>
      <c r="T100" s="115">
        <v>4542.54</v>
      </c>
      <c r="U100" s="115">
        <v>4862.33</v>
      </c>
      <c r="V100" s="114">
        <v>5233.76</v>
      </c>
      <c r="W100" s="114">
        <v>6818.6</v>
      </c>
      <c r="X100" s="114">
        <v>6818.6</v>
      </c>
      <c r="Y100" s="168">
        <f t="shared" si="4"/>
        <v>18598.514999999999</v>
      </c>
    </row>
    <row r="101" spans="1:25" ht="15.75" thickBot="1" x14ac:dyDescent="0.3">
      <c r="A101" s="73" t="s">
        <v>3359</v>
      </c>
      <c r="B101" s="76" t="s">
        <v>3360</v>
      </c>
      <c r="C101" s="87"/>
      <c r="D101" s="214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114"/>
      <c r="Q101" s="114"/>
      <c r="R101" s="114"/>
      <c r="S101" s="114"/>
      <c r="T101" s="114"/>
      <c r="U101" s="114"/>
      <c r="V101" s="114"/>
      <c r="W101" s="114"/>
      <c r="X101" s="114"/>
      <c r="Y101" s="168">
        <f t="shared" si="4"/>
        <v>0</v>
      </c>
    </row>
    <row r="102" spans="1:25" ht="15.75" thickBot="1" x14ac:dyDescent="0.3">
      <c r="A102" s="73" t="s">
        <v>1764</v>
      </c>
      <c r="B102" s="76" t="s">
        <v>1765</v>
      </c>
      <c r="C102" s="87" t="s">
        <v>1650</v>
      </c>
      <c r="D102" s="137">
        <v>18585.34</v>
      </c>
      <c r="E102" s="69">
        <v>35627.910000000003</v>
      </c>
      <c r="F102" s="69">
        <v>60079.91</v>
      </c>
      <c r="G102" s="69">
        <v>84528.02</v>
      </c>
      <c r="H102" s="69">
        <v>108895.09</v>
      </c>
      <c r="I102" s="69">
        <v>133745.01</v>
      </c>
      <c r="J102" s="69">
        <v>154930.10999999999</v>
      </c>
      <c r="K102" s="69">
        <v>179001.73</v>
      </c>
      <c r="L102" s="69">
        <v>201113.27</v>
      </c>
      <c r="M102" s="69">
        <v>228105.39</v>
      </c>
      <c r="N102" s="69">
        <v>248591.05</v>
      </c>
      <c r="O102" s="69">
        <v>284498.57</v>
      </c>
      <c r="P102" s="115">
        <v>22156.13</v>
      </c>
      <c r="Q102" s="115">
        <v>44005.69</v>
      </c>
      <c r="R102" s="115">
        <v>66606.31</v>
      </c>
      <c r="S102" s="115">
        <v>72788.42</v>
      </c>
      <c r="T102" s="115">
        <v>86988.75</v>
      </c>
      <c r="U102" s="115">
        <v>104458.43</v>
      </c>
      <c r="V102" s="115">
        <v>116589.29</v>
      </c>
      <c r="W102" s="115">
        <v>131299.15</v>
      </c>
      <c r="X102" s="115">
        <v>139705.07999999999</v>
      </c>
      <c r="Y102" s="168">
        <f t="shared" si="4"/>
        <v>287583.10666666663</v>
      </c>
    </row>
    <row r="103" spans="1:25" ht="15.75" thickBot="1" x14ac:dyDescent="0.3">
      <c r="A103" s="73" t="s">
        <v>1766</v>
      </c>
      <c r="B103" s="76" t="s">
        <v>1767</v>
      </c>
      <c r="C103" s="87" t="s">
        <v>1650</v>
      </c>
      <c r="D103" s="214">
        <v>12674.79</v>
      </c>
      <c r="E103" s="68">
        <v>26707.5</v>
      </c>
      <c r="F103" s="68">
        <v>40354.629999999997</v>
      </c>
      <c r="G103" s="68">
        <v>54777.52</v>
      </c>
      <c r="H103" s="68">
        <v>68858.600000000006</v>
      </c>
      <c r="I103" s="68">
        <v>82089.53</v>
      </c>
      <c r="J103" s="68">
        <v>96541.01</v>
      </c>
      <c r="K103" s="68">
        <v>110641.88</v>
      </c>
      <c r="L103" s="68">
        <v>127564.11</v>
      </c>
      <c r="M103" s="68">
        <v>144344.89000000001</v>
      </c>
      <c r="N103" s="68">
        <v>161293.01</v>
      </c>
      <c r="O103" s="68">
        <v>178436.61</v>
      </c>
      <c r="P103" s="114">
        <v>21835.63</v>
      </c>
      <c r="Q103" s="114">
        <v>39263.910000000003</v>
      </c>
      <c r="R103" s="114">
        <v>56198.87</v>
      </c>
      <c r="S103" s="114">
        <v>74641.73</v>
      </c>
      <c r="T103" s="114">
        <v>90642.22</v>
      </c>
      <c r="U103" s="114">
        <v>106808.23</v>
      </c>
      <c r="V103" s="114">
        <v>122408.59</v>
      </c>
      <c r="W103" s="114">
        <v>139881.15</v>
      </c>
      <c r="X103" s="114">
        <v>151195.78</v>
      </c>
      <c r="Y103" s="168">
        <f t="shared" si="4"/>
        <v>234026.18166666664</v>
      </c>
    </row>
    <row r="104" spans="1:25" ht="15.75" thickBot="1" x14ac:dyDescent="0.3">
      <c r="A104" s="73" t="s">
        <v>3361</v>
      </c>
      <c r="B104" s="76" t="s">
        <v>3362</v>
      </c>
      <c r="C104" s="87"/>
      <c r="D104" s="137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115"/>
      <c r="Q104" s="115"/>
      <c r="R104" s="115"/>
      <c r="S104" s="115"/>
      <c r="T104" s="115"/>
      <c r="U104" s="115"/>
      <c r="V104" s="115"/>
      <c r="W104" s="115"/>
      <c r="X104" s="115"/>
      <c r="Y104" s="168">
        <f t="shared" si="4"/>
        <v>0</v>
      </c>
    </row>
    <row r="105" spans="1:25" ht="15.75" thickBot="1" x14ac:dyDescent="0.3">
      <c r="A105" s="73" t="s">
        <v>3363</v>
      </c>
      <c r="B105" s="76" t="s">
        <v>3364</v>
      </c>
      <c r="C105" s="87"/>
      <c r="D105" s="214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114"/>
      <c r="Q105" s="114"/>
      <c r="R105" s="114"/>
      <c r="S105" s="114"/>
      <c r="T105" s="114"/>
      <c r="U105" s="114"/>
      <c r="V105" s="114"/>
      <c r="W105" s="114"/>
      <c r="X105" s="114"/>
      <c r="Y105" s="168">
        <f t="shared" si="4"/>
        <v>0</v>
      </c>
    </row>
    <row r="106" spans="1:25" ht="15.75" thickBot="1" x14ac:dyDescent="0.3">
      <c r="A106" s="73" t="s">
        <v>3365</v>
      </c>
      <c r="B106" s="76" t="s">
        <v>3366</v>
      </c>
      <c r="C106" s="87"/>
      <c r="D106" s="137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115"/>
      <c r="Q106" s="115"/>
      <c r="R106" s="115"/>
      <c r="S106" s="115"/>
      <c r="T106" s="115"/>
      <c r="U106" s="115"/>
      <c r="V106" s="115"/>
      <c r="W106" s="115"/>
      <c r="X106" s="115"/>
      <c r="Y106" s="168">
        <f t="shared" si="4"/>
        <v>0</v>
      </c>
    </row>
    <row r="107" spans="1:25" ht="15.75" thickBot="1" x14ac:dyDescent="0.3">
      <c r="A107" s="73" t="s">
        <v>3367</v>
      </c>
      <c r="B107" s="76" t="s">
        <v>3368</v>
      </c>
      <c r="C107" s="87"/>
      <c r="D107" s="214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114"/>
      <c r="Q107" s="114"/>
      <c r="R107" s="114"/>
      <c r="S107" s="114"/>
      <c r="T107" s="114"/>
      <c r="U107" s="114"/>
      <c r="V107" s="114"/>
      <c r="W107" s="114"/>
      <c r="X107" s="114"/>
      <c r="Y107" s="168">
        <f t="shared" si="4"/>
        <v>0</v>
      </c>
    </row>
    <row r="108" spans="1:25" ht="15.75" thickBot="1" x14ac:dyDescent="0.3">
      <c r="A108" s="73" t="s">
        <v>3369</v>
      </c>
      <c r="B108" s="76" t="s">
        <v>3370</v>
      </c>
      <c r="C108" s="87"/>
      <c r="D108" s="137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115"/>
      <c r="Q108" s="115"/>
      <c r="R108" s="115"/>
      <c r="S108" s="115"/>
      <c r="T108" s="115"/>
      <c r="U108" s="115"/>
      <c r="V108" s="115"/>
      <c r="W108" s="115"/>
      <c r="X108" s="115"/>
      <c r="Y108" s="168">
        <f t="shared" si="4"/>
        <v>0</v>
      </c>
    </row>
    <row r="109" spans="1:25" ht="15.75" thickBot="1" x14ac:dyDescent="0.3">
      <c r="A109" s="73" t="s">
        <v>3371</v>
      </c>
      <c r="B109" s="76" t="s">
        <v>3372</v>
      </c>
      <c r="C109" s="87"/>
      <c r="D109" s="214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114"/>
      <c r="Q109" s="114"/>
      <c r="R109" s="114"/>
      <c r="S109" s="114"/>
      <c r="T109" s="114"/>
      <c r="U109" s="114"/>
      <c r="V109" s="114"/>
      <c r="W109" s="114"/>
      <c r="X109" s="114"/>
      <c r="Y109" s="168">
        <f t="shared" si="4"/>
        <v>0</v>
      </c>
    </row>
    <row r="110" spans="1:25" ht="15.75" thickBot="1" x14ac:dyDescent="0.3">
      <c r="A110" s="73" t="s">
        <v>1768</v>
      </c>
      <c r="B110" s="76" t="s">
        <v>1769</v>
      </c>
      <c r="C110" s="87" t="s">
        <v>1650</v>
      </c>
      <c r="D110" s="137">
        <v>314751.28000000003</v>
      </c>
      <c r="E110" s="69">
        <v>615557.66</v>
      </c>
      <c r="F110" s="69">
        <v>954025.78</v>
      </c>
      <c r="G110" s="69">
        <v>1275815.3999999999</v>
      </c>
      <c r="H110" s="69">
        <v>1611747.31</v>
      </c>
      <c r="I110" s="69">
        <v>1826318.98</v>
      </c>
      <c r="J110" s="69">
        <v>2124327.6</v>
      </c>
      <c r="K110" s="69">
        <v>2396159.7799999998</v>
      </c>
      <c r="L110" s="69">
        <v>2649615.23</v>
      </c>
      <c r="M110" s="69">
        <v>2976712.83</v>
      </c>
      <c r="N110" s="69">
        <v>3253661.69</v>
      </c>
      <c r="O110" s="69">
        <v>5905381.5599999996</v>
      </c>
      <c r="P110" s="115">
        <v>571726.14</v>
      </c>
      <c r="Q110" s="115">
        <v>889093.55</v>
      </c>
      <c r="R110" s="115">
        <v>1237114.04</v>
      </c>
      <c r="S110" s="115">
        <v>1552796.18</v>
      </c>
      <c r="T110" s="115">
        <v>1844115.72</v>
      </c>
      <c r="U110" s="115">
        <v>2126569.81</v>
      </c>
      <c r="V110" s="115">
        <v>2410998.4</v>
      </c>
      <c r="W110" s="115">
        <v>2691620.88</v>
      </c>
      <c r="X110" s="115">
        <v>2991340.66</v>
      </c>
      <c r="Y110" s="168">
        <f t="shared" si="4"/>
        <v>4942127.1783333328</v>
      </c>
    </row>
    <row r="111" spans="1:25" ht="15.75" thickBot="1" x14ac:dyDescent="0.3">
      <c r="A111" s="73" t="s">
        <v>3373</v>
      </c>
      <c r="B111" s="76" t="s">
        <v>3374</v>
      </c>
      <c r="C111" s="87"/>
      <c r="D111" s="214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114"/>
      <c r="Q111" s="114"/>
      <c r="R111" s="114"/>
      <c r="S111" s="114"/>
      <c r="T111" s="114"/>
      <c r="U111" s="114"/>
      <c r="V111" s="114"/>
      <c r="W111" s="114"/>
      <c r="X111" s="114"/>
      <c r="Y111" s="168">
        <f t="shared" si="4"/>
        <v>0</v>
      </c>
    </row>
    <row r="112" spans="1:25" ht="15.75" thickBot="1" x14ac:dyDescent="0.3">
      <c r="A112" s="73" t="s">
        <v>3375</v>
      </c>
      <c r="B112" s="76" t="s">
        <v>3376</v>
      </c>
      <c r="C112" s="87"/>
      <c r="D112" s="137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115"/>
      <c r="Q112" s="115"/>
      <c r="R112" s="115"/>
      <c r="S112" s="115"/>
      <c r="T112" s="115"/>
      <c r="U112" s="115"/>
      <c r="V112" s="115"/>
      <c r="W112" s="115"/>
      <c r="X112" s="115"/>
      <c r="Y112" s="168">
        <f t="shared" si="4"/>
        <v>0</v>
      </c>
    </row>
    <row r="113" spans="1:25" ht="15.75" thickBot="1" x14ac:dyDescent="0.3">
      <c r="A113" s="73" t="s">
        <v>3377</v>
      </c>
      <c r="B113" s="76" t="s">
        <v>3378</v>
      </c>
      <c r="C113" s="87"/>
      <c r="D113" s="214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114"/>
      <c r="Q113" s="114"/>
      <c r="R113" s="114"/>
      <c r="S113" s="116"/>
      <c r="T113" s="116"/>
      <c r="U113" s="116"/>
      <c r="V113" s="114"/>
      <c r="W113" s="114"/>
      <c r="X113" s="114"/>
      <c r="Y113" s="168">
        <f t="shared" si="4"/>
        <v>0</v>
      </c>
    </row>
    <row r="114" spans="1:25" ht="15.75" thickBot="1" x14ac:dyDescent="0.3">
      <c r="A114" s="73" t="s">
        <v>3379</v>
      </c>
      <c r="B114" s="76" t="s">
        <v>3380</v>
      </c>
      <c r="C114" s="87"/>
      <c r="D114" s="137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115"/>
      <c r="Q114" s="115"/>
      <c r="R114" s="115"/>
      <c r="S114" s="115"/>
      <c r="T114" s="115"/>
      <c r="U114" s="115"/>
      <c r="V114" s="115"/>
      <c r="W114" s="115"/>
      <c r="X114" s="115"/>
      <c r="Y114" s="168">
        <f t="shared" si="4"/>
        <v>0</v>
      </c>
    </row>
    <row r="115" spans="1:25" ht="15.75" thickBot="1" x14ac:dyDescent="0.3">
      <c r="A115" s="73" t="s">
        <v>3381</v>
      </c>
      <c r="B115" s="76" t="s">
        <v>3382</v>
      </c>
      <c r="C115" s="87"/>
      <c r="D115" s="137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115"/>
      <c r="Q115" s="115"/>
      <c r="R115" s="115"/>
      <c r="S115" s="116"/>
      <c r="T115" s="116"/>
      <c r="U115" s="116"/>
      <c r="V115" s="115"/>
      <c r="W115" s="115"/>
      <c r="X115" s="115"/>
      <c r="Y115" s="168">
        <f t="shared" si="4"/>
        <v>0</v>
      </c>
    </row>
    <row r="116" spans="1:25" ht="15.75" thickBot="1" x14ac:dyDescent="0.3">
      <c r="A116" s="73" t="s">
        <v>3383</v>
      </c>
      <c r="B116" s="76" t="s">
        <v>3384</v>
      </c>
      <c r="C116" s="87"/>
      <c r="D116" s="214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114"/>
      <c r="Q116" s="114"/>
      <c r="R116" s="114"/>
      <c r="S116" s="115"/>
      <c r="T116" s="115"/>
      <c r="U116" s="115"/>
      <c r="V116" s="114"/>
      <c r="W116" s="114"/>
      <c r="X116" s="114"/>
      <c r="Y116" s="168">
        <f t="shared" si="4"/>
        <v>0</v>
      </c>
    </row>
    <row r="117" spans="1:25" ht="15.75" thickBot="1" x14ac:dyDescent="0.3">
      <c r="A117" s="73" t="s">
        <v>3385</v>
      </c>
      <c r="B117" s="76" t="s">
        <v>3386</v>
      </c>
      <c r="C117" s="87"/>
      <c r="D117" s="137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115"/>
      <c r="Q117" s="115"/>
      <c r="R117" s="115"/>
      <c r="S117" s="114"/>
      <c r="T117" s="114"/>
      <c r="U117" s="114"/>
      <c r="V117" s="115"/>
      <c r="W117" s="115"/>
      <c r="X117" s="115"/>
      <c r="Y117" s="168">
        <f t="shared" si="4"/>
        <v>0</v>
      </c>
    </row>
    <row r="118" spans="1:25" ht="15.75" thickBot="1" x14ac:dyDescent="0.3">
      <c r="A118" s="73" t="s">
        <v>1770</v>
      </c>
      <c r="B118" s="76" t="s">
        <v>1771</v>
      </c>
      <c r="C118" s="87" t="s">
        <v>1650</v>
      </c>
      <c r="D118" s="214">
        <v>566.39</v>
      </c>
      <c r="E118" s="68">
        <v>566.39</v>
      </c>
      <c r="F118" s="68">
        <v>816.44</v>
      </c>
      <c r="G118" s="68">
        <v>896.43</v>
      </c>
      <c r="H118" s="68">
        <v>2797.25</v>
      </c>
      <c r="I118" s="68">
        <v>146514.89000000001</v>
      </c>
      <c r="J118" s="68">
        <v>148435.94</v>
      </c>
      <c r="K118" s="68">
        <v>285660.98</v>
      </c>
      <c r="L118" s="68">
        <v>371386.57</v>
      </c>
      <c r="M118" s="68">
        <v>379948.97</v>
      </c>
      <c r="N118" s="68">
        <v>447889.97</v>
      </c>
      <c r="O118" s="68">
        <v>451064.35</v>
      </c>
      <c r="P118" s="114">
        <v>17667.55</v>
      </c>
      <c r="Q118" s="114">
        <v>106693.77</v>
      </c>
      <c r="R118" s="114">
        <v>272815.03999999998</v>
      </c>
      <c r="S118" s="115">
        <v>338830.38</v>
      </c>
      <c r="T118" s="115">
        <v>338938.08</v>
      </c>
      <c r="U118" s="115">
        <v>342036.08</v>
      </c>
      <c r="V118" s="114">
        <v>346613.88</v>
      </c>
      <c r="W118" s="114">
        <v>346393.7</v>
      </c>
      <c r="X118" s="114">
        <v>347998.7</v>
      </c>
      <c r="Y118" s="168">
        <f t="shared" si="4"/>
        <v>642100.28249999997</v>
      </c>
    </row>
    <row r="119" spans="1:25" ht="15.75" thickBot="1" x14ac:dyDescent="0.3">
      <c r="A119" s="73" t="s">
        <v>1772</v>
      </c>
      <c r="B119" s="76" t="s">
        <v>1773</v>
      </c>
      <c r="C119" s="87" t="s">
        <v>1650</v>
      </c>
      <c r="D119" s="214">
        <v>666655.63</v>
      </c>
      <c r="E119" s="68">
        <v>710655.43</v>
      </c>
      <c r="F119" s="68">
        <v>994457.09</v>
      </c>
      <c r="G119" s="68">
        <v>1113618.52</v>
      </c>
      <c r="H119" s="68">
        <v>1176131.17</v>
      </c>
      <c r="I119" s="68">
        <v>1221552.5900000001</v>
      </c>
      <c r="J119" s="68">
        <v>778917.99</v>
      </c>
      <c r="K119" s="68">
        <v>823578.86</v>
      </c>
      <c r="L119" s="68">
        <v>738244.02</v>
      </c>
      <c r="M119" s="68">
        <v>870897.29</v>
      </c>
      <c r="N119" s="68">
        <v>975722.95</v>
      </c>
      <c r="O119" s="68">
        <v>1167122.8</v>
      </c>
      <c r="P119" s="114">
        <v>342611.79</v>
      </c>
      <c r="Q119" s="114">
        <v>392786.7</v>
      </c>
      <c r="R119" s="114">
        <v>436174.67</v>
      </c>
      <c r="S119" s="114">
        <v>554724.43999999994</v>
      </c>
      <c r="T119" s="114">
        <v>566168.39</v>
      </c>
      <c r="U119" s="114">
        <v>612032.30000000005</v>
      </c>
      <c r="V119" s="114">
        <v>739479.4</v>
      </c>
      <c r="W119" s="114">
        <v>756617.8</v>
      </c>
      <c r="X119" s="114">
        <v>852105.89</v>
      </c>
      <c r="Y119" s="168">
        <f t="shared" si="4"/>
        <v>1413036.4991666668</v>
      </c>
    </row>
    <row r="120" spans="1:25" ht="15.75" thickBot="1" x14ac:dyDescent="0.3">
      <c r="A120" s="73" t="s">
        <v>1774</v>
      </c>
      <c r="B120" s="76" t="s">
        <v>1775</v>
      </c>
      <c r="C120" s="87" t="s">
        <v>1650</v>
      </c>
      <c r="D120" s="137">
        <v>29362.97</v>
      </c>
      <c r="E120" s="69">
        <v>49402.18</v>
      </c>
      <c r="F120" s="69">
        <v>91881.16</v>
      </c>
      <c r="G120" s="69">
        <v>132080.32000000001</v>
      </c>
      <c r="H120" s="69">
        <v>202886.71</v>
      </c>
      <c r="I120" s="69">
        <v>252240.08</v>
      </c>
      <c r="J120" s="69">
        <v>446320.87</v>
      </c>
      <c r="K120" s="69">
        <v>548303.73</v>
      </c>
      <c r="L120" s="69">
        <v>626358.23</v>
      </c>
      <c r="M120" s="69">
        <v>696381.11</v>
      </c>
      <c r="N120" s="69">
        <v>801384.89</v>
      </c>
      <c r="O120" s="69">
        <v>866799.72</v>
      </c>
      <c r="P120" s="115">
        <v>101158.07</v>
      </c>
      <c r="Q120" s="115">
        <v>201339.8</v>
      </c>
      <c r="R120" s="115">
        <v>275985.18</v>
      </c>
      <c r="S120" s="115">
        <v>352874.16</v>
      </c>
      <c r="T120" s="115">
        <v>369068.86</v>
      </c>
      <c r="U120" s="115">
        <v>468636.08</v>
      </c>
      <c r="V120" s="115">
        <v>492563.29</v>
      </c>
      <c r="W120" s="115">
        <v>540398.19999999995</v>
      </c>
      <c r="X120" s="115">
        <v>611947.11</v>
      </c>
      <c r="Y120" s="168">
        <f t="shared" si="4"/>
        <v>1049701.7833333332</v>
      </c>
    </row>
    <row r="121" spans="1:25" ht="15.75" thickBot="1" x14ac:dyDescent="0.3">
      <c r="A121" s="73" t="s">
        <v>1776</v>
      </c>
      <c r="B121" s="76" t="s">
        <v>1777</v>
      </c>
      <c r="C121" s="87" t="s">
        <v>1650</v>
      </c>
      <c r="D121" s="214">
        <v>3974039.39</v>
      </c>
      <c r="E121" s="68">
        <v>19395975.649999999</v>
      </c>
      <c r="F121" s="68">
        <v>25345076.890000001</v>
      </c>
      <c r="G121" s="68">
        <v>32441013.390000001</v>
      </c>
      <c r="H121" s="68">
        <v>42160308.609999999</v>
      </c>
      <c r="I121" s="68">
        <v>51125588.229999997</v>
      </c>
      <c r="J121" s="68">
        <v>61496410.289999999</v>
      </c>
      <c r="K121" s="68">
        <v>72822274.180000007</v>
      </c>
      <c r="L121" s="68">
        <v>84218980.930000007</v>
      </c>
      <c r="M121" s="68">
        <v>95347869.680000007</v>
      </c>
      <c r="N121" s="68">
        <v>109996498.54000001</v>
      </c>
      <c r="O121" s="68">
        <v>120340508.48999999</v>
      </c>
      <c r="P121" s="114">
        <v>11508670.27</v>
      </c>
      <c r="Q121" s="114">
        <v>19451971.23</v>
      </c>
      <c r="R121" s="114">
        <v>31637469.530000001</v>
      </c>
      <c r="S121" s="114">
        <v>43550517.710000001</v>
      </c>
      <c r="T121" s="114">
        <v>51889248.880000003</v>
      </c>
      <c r="U121" s="114">
        <v>62076818.359999999</v>
      </c>
      <c r="V121" s="114">
        <v>73193201.659999996</v>
      </c>
      <c r="W121" s="114">
        <v>87172484.200000003</v>
      </c>
      <c r="X121" s="114">
        <v>100070694.41</v>
      </c>
      <c r="Y121" s="168">
        <f t="shared" si="4"/>
        <v>150991942.54916668</v>
      </c>
    </row>
    <row r="122" spans="1:25" ht="15.75" thickBot="1" x14ac:dyDescent="0.3">
      <c r="A122" s="73" t="s">
        <v>3387</v>
      </c>
      <c r="B122" s="76" t="s">
        <v>3388</v>
      </c>
      <c r="C122" s="87"/>
      <c r="D122" s="137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15"/>
      <c r="Q122" s="115"/>
      <c r="R122" s="115"/>
      <c r="S122" s="115"/>
      <c r="T122" s="115"/>
      <c r="U122" s="115"/>
      <c r="V122" s="115"/>
      <c r="W122" s="115"/>
      <c r="X122" s="115"/>
      <c r="Y122" s="168">
        <f t="shared" si="4"/>
        <v>0</v>
      </c>
    </row>
    <row r="123" spans="1:25" ht="15.75" thickBot="1" x14ac:dyDescent="0.3">
      <c r="A123" s="73" t="s">
        <v>2958</v>
      </c>
      <c r="B123" s="76" t="s">
        <v>2959</v>
      </c>
      <c r="C123" s="87" t="s">
        <v>1650</v>
      </c>
      <c r="D123" s="214"/>
      <c r="E123" s="68"/>
      <c r="F123" s="68"/>
      <c r="G123" s="68"/>
      <c r="H123" s="68"/>
      <c r="I123" s="68"/>
      <c r="J123" s="68"/>
      <c r="K123" s="68"/>
      <c r="L123" s="68"/>
      <c r="M123" s="68">
        <v>0</v>
      </c>
      <c r="N123" s="68">
        <v>13313</v>
      </c>
      <c r="O123" s="68">
        <v>13313</v>
      </c>
      <c r="P123" s="114">
        <v>0</v>
      </c>
      <c r="Q123" s="114">
        <v>-150.07</v>
      </c>
      <c r="R123" s="114">
        <v>18479.93</v>
      </c>
      <c r="S123" s="114">
        <v>-150.07</v>
      </c>
      <c r="T123" s="114">
        <v>18480.53</v>
      </c>
      <c r="U123" s="114">
        <v>18480.53</v>
      </c>
      <c r="V123" s="114">
        <v>18480.53</v>
      </c>
      <c r="W123" s="114">
        <v>18480.53</v>
      </c>
      <c r="X123" s="114">
        <v>18480.53</v>
      </c>
      <c r="Y123" s="168">
        <f t="shared" si="4"/>
        <v>19134.2575</v>
      </c>
    </row>
    <row r="124" spans="1:25" ht="15.75" thickBot="1" x14ac:dyDescent="0.3">
      <c r="A124" s="73" t="s">
        <v>3389</v>
      </c>
      <c r="B124" s="76" t="s">
        <v>3390</v>
      </c>
      <c r="C124" s="87"/>
      <c r="D124" s="137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115"/>
      <c r="Q124" s="115"/>
      <c r="R124" s="115"/>
      <c r="S124" s="115"/>
      <c r="T124" s="115"/>
      <c r="U124" s="115"/>
      <c r="V124" s="115"/>
      <c r="W124" s="115"/>
      <c r="X124" s="115"/>
      <c r="Y124" s="168">
        <f t="shared" si="4"/>
        <v>0</v>
      </c>
    </row>
    <row r="125" spans="1:25" ht="15.75" thickBot="1" x14ac:dyDescent="0.3">
      <c r="A125" s="73" t="s">
        <v>1778</v>
      </c>
      <c r="B125" s="76" t="s">
        <v>1779</v>
      </c>
      <c r="C125" s="87" t="s">
        <v>1650</v>
      </c>
      <c r="D125" s="214">
        <v>0</v>
      </c>
      <c r="E125" s="68">
        <v>7300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114"/>
      <c r="Q125" s="114"/>
      <c r="R125" s="114"/>
      <c r="S125" s="114"/>
      <c r="T125" s="114"/>
      <c r="U125" s="114"/>
      <c r="V125" s="114"/>
      <c r="W125" s="114"/>
      <c r="X125" s="114"/>
      <c r="Y125" s="168">
        <f t="shared" si="4"/>
        <v>0</v>
      </c>
    </row>
    <row r="126" spans="1:25" ht="15.75" thickBot="1" x14ac:dyDescent="0.3">
      <c r="A126" s="73" t="s">
        <v>1780</v>
      </c>
      <c r="B126" s="76" t="s">
        <v>1781</v>
      </c>
      <c r="C126" s="87" t="s">
        <v>1650</v>
      </c>
      <c r="D126" s="137">
        <v>24524.25</v>
      </c>
      <c r="E126" s="69">
        <v>32747</v>
      </c>
      <c r="F126" s="69">
        <v>50747</v>
      </c>
      <c r="G126" s="69">
        <v>56784.75</v>
      </c>
      <c r="H126" s="69">
        <v>71359.850000000006</v>
      </c>
      <c r="I126" s="69">
        <v>112742.35</v>
      </c>
      <c r="J126" s="69">
        <v>134366.63</v>
      </c>
      <c r="K126" s="69">
        <v>131947.54999999999</v>
      </c>
      <c r="L126" s="69">
        <v>138447.54999999999</v>
      </c>
      <c r="M126" s="69">
        <v>145613.25</v>
      </c>
      <c r="N126" s="69">
        <v>260378.76</v>
      </c>
      <c r="O126" s="69">
        <v>302093.62</v>
      </c>
      <c r="P126" s="115">
        <v>32772.69</v>
      </c>
      <c r="Q126" s="115">
        <v>187093.55</v>
      </c>
      <c r="R126" s="115">
        <v>191578.34</v>
      </c>
      <c r="S126" s="115">
        <v>223553.16</v>
      </c>
      <c r="T126" s="115">
        <v>245466.31</v>
      </c>
      <c r="U126" s="115">
        <v>264333.15999999997</v>
      </c>
      <c r="V126" s="115">
        <v>288434.81</v>
      </c>
      <c r="W126" s="115">
        <v>293774.5</v>
      </c>
      <c r="X126" s="115">
        <v>307845.34999999998</v>
      </c>
      <c r="Y126" s="168">
        <f t="shared" si="4"/>
        <v>426070.79583333328</v>
      </c>
    </row>
    <row r="127" spans="1:25" ht="15.75" thickBot="1" x14ac:dyDescent="0.3">
      <c r="A127" s="73" t="s">
        <v>1782</v>
      </c>
      <c r="B127" s="76" t="s">
        <v>1783</v>
      </c>
      <c r="C127" s="87" t="s">
        <v>1650</v>
      </c>
      <c r="D127" s="214">
        <v>4113.1400000000003</v>
      </c>
      <c r="E127" s="68">
        <v>4113.1400000000003</v>
      </c>
      <c r="F127" s="68">
        <v>4113.1400000000003</v>
      </c>
      <c r="G127" s="68">
        <v>113.14</v>
      </c>
      <c r="H127" s="68">
        <v>2863.14</v>
      </c>
      <c r="I127" s="68">
        <v>2863.14</v>
      </c>
      <c r="J127" s="68">
        <v>13118.34</v>
      </c>
      <c r="K127" s="68">
        <v>13118.34</v>
      </c>
      <c r="L127" s="68">
        <v>21388.59</v>
      </c>
      <c r="M127" s="68">
        <v>23531.33</v>
      </c>
      <c r="N127" s="68">
        <v>33410.800000000003</v>
      </c>
      <c r="O127" s="68">
        <v>53532.47</v>
      </c>
      <c r="P127" s="114">
        <v>2964</v>
      </c>
      <c r="Q127" s="114">
        <v>2964</v>
      </c>
      <c r="R127" s="114">
        <v>2964</v>
      </c>
      <c r="S127" s="114">
        <v>2964</v>
      </c>
      <c r="T127" s="114">
        <v>2964</v>
      </c>
      <c r="U127" s="114">
        <v>5914.02</v>
      </c>
      <c r="V127" s="114">
        <v>5914.02</v>
      </c>
      <c r="W127" s="114">
        <v>10821.73</v>
      </c>
      <c r="X127" s="114">
        <v>26263.73</v>
      </c>
      <c r="Y127" s="168">
        <f t="shared" si="4"/>
        <v>36154.857499999998</v>
      </c>
    </row>
    <row r="128" spans="1:25" ht="15.75" thickBot="1" x14ac:dyDescent="0.3">
      <c r="A128" s="73" t="s">
        <v>1784</v>
      </c>
      <c r="B128" s="76" t="s">
        <v>1785</v>
      </c>
      <c r="C128" s="87" t="s">
        <v>1650</v>
      </c>
      <c r="D128" s="137"/>
      <c r="E128" s="69"/>
      <c r="F128" s="69"/>
      <c r="G128" s="69"/>
      <c r="H128" s="69"/>
      <c r="I128" s="69">
        <v>0</v>
      </c>
      <c r="J128" s="69">
        <v>0</v>
      </c>
      <c r="K128" s="69">
        <v>0</v>
      </c>
      <c r="L128" s="69">
        <v>0</v>
      </c>
      <c r="M128" s="69"/>
      <c r="N128" s="69"/>
      <c r="O128" s="69"/>
      <c r="P128" s="115"/>
      <c r="Q128" s="115"/>
      <c r="R128" s="115"/>
      <c r="S128" s="115"/>
      <c r="T128" s="115"/>
      <c r="U128" s="115"/>
      <c r="V128" s="115"/>
      <c r="W128" s="115"/>
      <c r="X128" s="115"/>
      <c r="Y128" s="168">
        <f t="shared" si="4"/>
        <v>0</v>
      </c>
    </row>
    <row r="129" spans="1:25" ht="15.75" thickBot="1" x14ac:dyDescent="0.3">
      <c r="A129" s="73" t="s">
        <v>2767</v>
      </c>
      <c r="B129" s="76" t="s">
        <v>2768</v>
      </c>
      <c r="C129" s="87" t="s">
        <v>1650</v>
      </c>
      <c r="D129" s="214">
        <v>0</v>
      </c>
      <c r="E129" s="68">
        <v>0</v>
      </c>
      <c r="F129" s="68">
        <v>0</v>
      </c>
      <c r="G129" s="68">
        <v>6852.05</v>
      </c>
      <c r="H129" s="68">
        <v>0</v>
      </c>
      <c r="I129" s="68"/>
      <c r="J129" s="68"/>
      <c r="K129" s="68"/>
      <c r="L129" s="68"/>
      <c r="M129" s="68">
        <v>0</v>
      </c>
      <c r="N129" s="68">
        <v>51403.31</v>
      </c>
      <c r="O129" s="68">
        <v>51403.31</v>
      </c>
      <c r="P129" s="114"/>
      <c r="Q129" s="114"/>
      <c r="R129" s="114"/>
      <c r="S129" s="114"/>
      <c r="T129" s="114"/>
      <c r="U129" s="114"/>
      <c r="V129" s="114"/>
      <c r="W129" s="114"/>
      <c r="X129" s="114"/>
      <c r="Y129" s="168">
        <f t="shared" si="4"/>
        <v>8567.2183333333323</v>
      </c>
    </row>
    <row r="130" spans="1:25" ht="15.75" thickBot="1" x14ac:dyDescent="0.3">
      <c r="A130" s="73" t="s">
        <v>3391</v>
      </c>
      <c r="B130" s="76" t="s">
        <v>3392</v>
      </c>
      <c r="C130" s="87"/>
      <c r="D130" s="137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115"/>
      <c r="Q130" s="115"/>
      <c r="R130" s="115"/>
      <c r="S130" s="115"/>
      <c r="T130" s="115"/>
      <c r="U130" s="115"/>
      <c r="V130" s="115"/>
      <c r="W130" s="115"/>
      <c r="X130" s="115"/>
      <c r="Y130" s="168">
        <f t="shared" si="4"/>
        <v>0</v>
      </c>
    </row>
    <row r="131" spans="1:25" ht="15.75" thickBot="1" x14ac:dyDescent="0.3">
      <c r="A131" s="73" t="s">
        <v>3393</v>
      </c>
      <c r="B131" s="76" t="s">
        <v>3394</v>
      </c>
      <c r="C131" s="87"/>
      <c r="D131" s="214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114"/>
      <c r="Q131" s="114"/>
      <c r="R131" s="114"/>
      <c r="S131" s="116"/>
      <c r="T131" s="116"/>
      <c r="U131" s="116"/>
      <c r="V131" s="114"/>
      <c r="W131" s="114"/>
      <c r="X131" s="114"/>
      <c r="Y131" s="168">
        <f t="shared" si="4"/>
        <v>0</v>
      </c>
    </row>
    <row r="132" spans="1:25" ht="15.75" thickBot="1" x14ac:dyDescent="0.3">
      <c r="A132" s="73" t="s">
        <v>1786</v>
      </c>
      <c r="B132" s="76" t="s">
        <v>1787</v>
      </c>
      <c r="C132" s="87" t="s">
        <v>1650</v>
      </c>
      <c r="D132" s="137">
        <v>211213.73</v>
      </c>
      <c r="E132" s="69">
        <v>232615.23</v>
      </c>
      <c r="F132" s="69">
        <v>244362.83</v>
      </c>
      <c r="G132" s="69">
        <v>787035.87</v>
      </c>
      <c r="H132" s="69">
        <v>1114960.32</v>
      </c>
      <c r="I132" s="69">
        <v>1291658.73</v>
      </c>
      <c r="J132" s="69">
        <v>1402741.31</v>
      </c>
      <c r="K132" s="69">
        <v>1451922.23</v>
      </c>
      <c r="L132" s="69">
        <v>1538585.34</v>
      </c>
      <c r="M132" s="69">
        <v>1674470.34</v>
      </c>
      <c r="N132" s="69">
        <v>1741765.19</v>
      </c>
      <c r="O132" s="69">
        <v>1938325.81</v>
      </c>
      <c r="P132" s="115">
        <v>60640.99</v>
      </c>
      <c r="Q132" s="115">
        <v>60640.99</v>
      </c>
      <c r="R132" s="115">
        <v>136538.29</v>
      </c>
      <c r="S132" s="115">
        <v>210551.18</v>
      </c>
      <c r="T132" s="115">
        <v>524573.17000000004</v>
      </c>
      <c r="U132" s="115">
        <v>725635.58</v>
      </c>
      <c r="V132" s="115">
        <v>957807.68</v>
      </c>
      <c r="W132" s="115">
        <v>1482527.27</v>
      </c>
      <c r="X132" s="115">
        <v>1527225.12</v>
      </c>
      <c r="Y132" s="168">
        <f t="shared" si="4"/>
        <v>2325694.9375</v>
      </c>
    </row>
    <row r="133" spans="1:25" ht="15.75" thickBot="1" x14ac:dyDescent="0.3">
      <c r="A133" s="73" t="s">
        <v>1788</v>
      </c>
      <c r="B133" s="76" t="s">
        <v>1789</v>
      </c>
      <c r="C133" s="87" t="s">
        <v>1650</v>
      </c>
      <c r="D133" s="137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115"/>
      <c r="Q133" s="115"/>
      <c r="R133" s="115"/>
      <c r="S133" s="116"/>
      <c r="T133" s="116"/>
      <c r="U133" s="116"/>
      <c r="V133" s="115"/>
      <c r="W133" s="115"/>
      <c r="X133" s="115"/>
      <c r="Y133" s="168">
        <f t="shared" si="4"/>
        <v>0</v>
      </c>
    </row>
    <row r="134" spans="1:25" ht="15.75" thickBot="1" x14ac:dyDescent="0.3">
      <c r="A134" s="73" t="s">
        <v>1790</v>
      </c>
      <c r="B134" s="76" t="s">
        <v>1791</v>
      </c>
      <c r="C134" s="87" t="s">
        <v>1650</v>
      </c>
      <c r="D134" s="214">
        <v>2746</v>
      </c>
      <c r="E134" s="68">
        <v>10111</v>
      </c>
      <c r="F134" s="68">
        <v>20994.06</v>
      </c>
      <c r="G134" s="68">
        <v>25429.040000000001</v>
      </c>
      <c r="H134" s="68">
        <v>25429.040000000001</v>
      </c>
      <c r="I134" s="68">
        <v>25948.29</v>
      </c>
      <c r="J134" s="68">
        <v>39662.29</v>
      </c>
      <c r="K134" s="68">
        <v>39662.29</v>
      </c>
      <c r="L134" s="68">
        <v>40192.29</v>
      </c>
      <c r="M134" s="68">
        <v>46124.59</v>
      </c>
      <c r="N134" s="68">
        <v>56429.59</v>
      </c>
      <c r="O134" s="68">
        <v>59782.07</v>
      </c>
      <c r="P134" s="114">
        <v>0</v>
      </c>
      <c r="Q134" s="114">
        <v>394.1</v>
      </c>
      <c r="R134" s="114">
        <v>13390.33</v>
      </c>
      <c r="S134" s="115">
        <v>16064.28</v>
      </c>
      <c r="T134" s="115">
        <v>17722.32</v>
      </c>
      <c r="U134" s="115">
        <v>26733.15</v>
      </c>
      <c r="V134" s="114">
        <v>38768.949999999997</v>
      </c>
      <c r="W134" s="114">
        <v>57496.3</v>
      </c>
      <c r="X134" s="114">
        <v>77364.3</v>
      </c>
      <c r="Y134" s="168">
        <f t="shared" ref="Y134:Y197" si="5">X134/2+L134/2+SUM(M134:W134)/12</f>
        <v>86520.434999999998</v>
      </c>
    </row>
    <row r="135" spans="1:25" ht="15.75" thickBot="1" x14ac:dyDescent="0.3">
      <c r="A135" s="73" t="s">
        <v>1792</v>
      </c>
      <c r="B135" s="76" t="s">
        <v>1793</v>
      </c>
      <c r="C135" s="87" t="s">
        <v>1650</v>
      </c>
      <c r="D135" s="137">
        <v>0</v>
      </c>
      <c r="E135" s="69">
        <v>-1505</v>
      </c>
      <c r="F135" s="69">
        <v>-1505</v>
      </c>
      <c r="G135" s="69">
        <v>-1505</v>
      </c>
      <c r="H135" s="69">
        <v>-1505</v>
      </c>
      <c r="I135" s="69">
        <v>331.32</v>
      </c>
      <c r="J135" s="69">
        <v>5500.82</v>
      </c>
      <c r="K135" s="69">
        <v>7400.32</v>
      </c>
      <c r="L135" s="69">
        <v>8368.32</v>
      </c>
      <c r="M135" s="69">
        <v>11800.07</v>
      </c>
      <c r="N135" s="69">
        <v>16396.07</v>
      </c>
      <c r="O135" s="69">
        <v>17378.07</v>
      </c>
      <c r="P135" s="115">
        <v>1369.75</v>
      </c>
      <c r="Q135" s="115">
        <v>5546.75</v>
      </c>
      <c r="R135" s="115">
        <v>6436.25</v>
      </c>
      <c r="S135" s="114">
        <v>6942.5</v>
      </c>
      <c r="T135" s="114">
        <v>11647.5</v>
      </c>
      <c r="U135" s="114">
        <v>12491.25</v>
      </c>
      <c r="V135" s="115">
        <v>12862.5</v>
      </c>
      <c r="W135" s="115">
        <v>15307.5</v>
      </c>
      <c r="X135" s="115">
        <v>15307.5</v>
      </c>
      <c r="Y135" s="168">
        <f t="shared" si="5"/>
        <v>21686.094166666666</v>
      </c>
    </row>
    <row r="136" spans="1:25" ht="15.75" thickBot="1" x14ac:dyDescent="0.3">
      <c r="A136" s="73" t="s">
        <v>1794</v>
      </c>
      <c r="B136" s="76" t="s">
        <v>1795</v>
      </c>
      <c r="C136" s="87" t="s">
        <v>1650</v>
      </c>
      <c r="D136" s="214">
        <v>43188.5</v>
      </c>
      <c r="E136" s="68">
        <v>29253.5</v>
      </c>
      <c r="F136" s="68">
        <v>29253.5</v>
      </c>
      <c r="G136" s="68">
        <v>29253.5</v>
      </c>
      <c r="H136" s="68">
        <v>53155</v>
      </c>
      <c r="I136" s="68">
        <v>83695</v>
      </c>
      <c r="J136" s="68">
        <v>130467.5</v>
      </c>
      <c r="K136" s="68">
        <v>148938</v>
      </c>
      <c r="L136" s="68">
        <v>156141</v>
      </c>
      <c r="M136" s="68">
        <v>156141</v>
      </c>
      <c r="N136" s="68">
        <v>177869</v>
      </c>
      <c r="O136" s="68">
        <v>191744.5</v>
      </c>
      <c r="P136" s="114">
        <v>48606</v>
      </c>
      <c r="Q136" s="114">
        <v>77679.5</v>
      </c>
      <c r="R136" s="114">
        <v>114732.5</v>
      </c>
      <c r="S136" s="115">
        <v>158202</v>
      </c>
      <c r="T136" s="115">
        <v>196584.5</v>
      </c>
      <c r="U136" s="115">
        <v>204184.5</v>
      </c>
      <c r="V136" s="114">
        <v>223449.5</v>
      </c>
      <c r="W136" s="114">
        <v>252265</v>
      </c>
      <c r="X136" s="114">
        <v>277243.5</v>
      </c>
      <c r="Y136" s="168">
        <f t="shared" si="5"/>
        <v>366813.75</v>
      </c>
    </row>
    <row r="137" spans="1:25" ht="15.75" thickBot="1" x14ac:dyDescent="0.3">
      <c r="A137" s="73" t="s">
        <v>1796</v>
      </c>
      <c r="B137" s="76" t="s">
        <v>1797</v>
      </c>
      <c r="C137" s="87" t="s">
        <v>1650</v>
      </c>
      <c r="D137" s="214">
        <v>30278.25</v>
      </c>
      <c r="E137" s="68">
        <v>77651.75</v>
      </c>
      <c r="F137" s="68">
        <v>138926.95000000001</v>
      </c>
      <c r="G137" s="68">
        <v>196541.75</v>
      </c>
      <c r="H137" s="68">
        <v>298929</v>
      </c>
      <c r="I137" s="68">
        <v>347221.39</v>
      </c>
      <c r="J137" s="68">
        <v>423086.39</v>
      </c>
      <c r="K137" s="68">
        <v>500807.39</v>
      </c>
      <c r="L137" s="68">
        <v>551968.64</v>
      </c>
      <c r="M137" s="68">
        <v>603063.14</v>
      </c>
      <c r="N137" s="68">
        <v>672932.5</v>
      </c>
      <c r="O137" s="68">
        <v>754789.97</v>
      </c>
      <c r="P137" s="114">
        <v>96553.25</v>
      </c>
      <c r="Q137" s="114">
        <v>152179.5</v>
      </c>
      <c r="R137" s="114">
        <v>234778.18</v>
      </c>
      <c r="S137" s="114">
        <v>318346.98</v>
      </c>
      <c r="T137" s="114">
        <v>381823.23</v>
      </c>
      <c r="U137" s="114">
        <v>469273.61</v>
      </c>
      <c r="V137" s="114">
        <v>537845.91</v>
      </c>
      <c r="W137" s="114">
        <v>585423.51</v>
      </c>
      <c r="X137" s="114">
        <v>616336.01</v>
      </c>
      <c r="Y137" s="168">
        <f t="shared" si="5"/>
        <v>984736.47333333339</v>
      </c>
    </row>
    <row r="138" spans="1:25" ht="15.75" thickBot="1" x14ac:dyDescent="0.3">
      <c r="A138" s="73" t="s">
        <v>1798</v>
      </c>
      <c r="B138" s="76" t="s">
        <v>1799</v>
      </c>
      <c r="C138" s="87" t="s">
        <v>1650</v>
      </c>
      <c r="D138" s="137">
        <v>1596.2</v>
      </c>
      <c r="E138" s="69">
        <v>1596.2</v>
      </c>
      <c r="F138" s="69">
        <v>1596.2</v>
      </c>
      <c r="G138" s="69">
        <v>3269.5</v>
      </c>
      <c r="H138" s="69">
        <v>3269.5</v>
      </c>
      <c r="I138" s="69">
        <v>3269.5</v>
      </c>
      <c r="J138" s="69">
        <v>3269.5</v>
      </c>
      <c r="K138" s="69">
        <v>3269.5</v>
      </c>
      <c r="L138" s="69">
        <v>3269.5</v>
      </c>
      <c r="M138" s="69">
        <v>3269.5</v>
      </c>
      <c r="N138" s="69">
        <v>3269.5</v>
      </c>
      <c r="O138" s="69">
        <v>3269.5</v>
      </c>
      <c r="P138" s="115"/>
      <c r="Q138" s="115"/>
      <c r="R138" s="115"/>
      <c r="S138" s="115"/>
      <c r="T138" s="115"/>
      <c r="U138" s="115"/>
      <c r="V138" s="115"/>
      <c r="W138" s="115"/>
      <c r="X138" s="115"/>
      <c r="Y138" s="168">
        <f t="shared" si="5"/>
        <v>2452.125</v>
      </c>
    </row>
    <row r="139" spans="1:25" ht="15.75" thickBot="1" x14ac:dyDescent="0.3">
      <c r="A139" s="73" t="s">
        <v>3395</v>
      </c>
      <c r="B139" s="76" t="s">
        <v>3396</v>
      </c>
      <c r="C139" s="87"/>
      <c r="D139" s="214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114"/>
      <c r="Q139" s="114"/>
      <c r="R139" s="114"/>
      <c r="S139" s="114"/>
      <c r="T139" s="114"/>
      <c r="U139" s="114"/>
      <c r="V139" s="114"/>
      <c r="W139" s="114"/>
      <c r="X139" s="114"/>
      <c r="Y139" s="168">
        <f t="shared" si="5"/>
        <v>0</v>
      </c>
    </row>
    <row r="140" spans="1:25" ht="15.75" thickBot="1" x14ac:dyDescent="0.3">
      <c r="A140" s="73" t="s">
        <v>1800</v>
      </c>
      <c r="B140" s="76" t="s">
        <v>1801</v>
      </c>
      <c r="C140" s="87" t="s">
        <v>1650</v>
      </c>
      <c r="D140" s="137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115"/>
      <c r="Q140" s="115"/>
      <c r="R140" s="115"/>
      <c r="S140" s="115"/>
      <c r="T140" s="115"/>
      <c r="U140" s="115"/>
      <c r="V140" s="115"/>
      <c r="W140" s="115"/>
      <c r="X140" s="115"/>
      <c r="Y140" s="168">
        <f t="shared" si="5"/>
        <v>0</v>
      </c>
    </row>
    <row r="141" spans="1:25" ht="15.75" thickBot="1" x14ac:dyDescent="0.3">
      <c r="A141" s="73" t="s">
        <v>3397</v>
      </c>
      <c r="B141" s="76" t="s">
        <v>3398</v>
      </c>
      <c r="C141" s="87"/>
      <c r="D141" s="214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114"/>
      <c r="Q141" s="114"/>
      <c r="R141" s="114"/>
      <c r="S141" s="114"/>
      <c r="T141" s="114"/>
      <c r="U141" s="114"/>
      <c r="V141" s="114"/>
      <c r="W141" s="114"/>
      <c r="X141" s="114"/>
      <c r="Y141" s="168">
        <f t="shared" si="5"/>
        <v>0</v>
      </c>
    </row>
    <row r="142" spans="1:25" ht="15.75" thickBot="1" x14ac:dyDescent="0.3">
      <c r="A142" s="73" t="s">
        <v>3399</v>
      </c>
      <c r="B142" s="76" t="s">
        <v>3400</v>
      </c>
      <c r="C142" s="87"/>
      <c r="D142" s="137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115"/>
      <c r="Q142" s="115"/>
      <c r="R142" s="115"/>
      <c r="S142" s="115"/>
      <c r="T142" s="115"/>
      <c r="U142" s="115"/>
      <c r="V142" s="115"/>
      <c r="W142" s="115"/>
      <c r="X142" s="115"/>
      <c r="Y142" s="168">
        <f t="shared" si="5"/>
        <v>0</v>
      </c>
    </row>
    <row r="143" spans="1:25" ht="15.75" thickBot="1" x14ac:dyDescent="0.3">
      <c r="A143" s="73" t="s">
        <v>1802</v>
      </c>
      <c r="B143" s="76" t="s">
        <v>1803</v>
      </c>
      <c r="C143" s="87" t="s">
        <v>1650</v>
      </c>
      <c r="D143" s="214">
        <v>692655.97</v>
      </c>
      <c r="E143" s="68">
        <v>1244043.1399999999</v>
      </c>
      <c r="F143" s="68">
        <v>2311619.46</v>
      </c>
      <c r="G143" s="68">
        <v>2469210.5</v>
      </c>
      <c r="H143" s="68">
        <v>2997398.24</v>
      </c>
      <c r="I143" s="68">
        <v>3673553.65</v>
      </c>
      <c r="J143" s="68">
        <v>4484911.38</v>
      </c>
      <c r="K143" s="68">
        <v>4911962.0999999996</v>
      </c>
      <c r="L143" s="68">
        <v>5264930.25</v>
      </c>
      <c r="M143" s="68">
        <v>5774329.3600000003</v>
      </c>
      <c r="N143" s="68">
        <v>6298993.6600000001</v>
      </c>
      <c r="O143" s="68">
        <v>7142347.7599999998</v>
      </c>
      <c r="P143" s="114">
        <v>385658.75</v>
      </c>
      <c r="Q143" s="114">
        <v>674961.25</v>
      </c>
      <c r="R143" s="114">
        <v>1166534.22</v>
      </c>
      <c r="S143" s="114">
        <v>1995564.56</v>
      </c>
      <c r="T143" s="114">
        <v>2176921</v>
      </c>
      <c r="U143" s="114">
        <v>2683758.31</v>
      </c>
      <c r="V143" s="114">
        <v>3568964.74</v>
      </c>
      <c r="W143" s="114">
        <v>3823311.23</v>
      </c>
      <c r="X143" s="114">
        <v>4120958.47</v>
      </c>
      <c r="Y143" s="168">
        <f t="shared" si="5"/>
        <v>7667223.0966666667</v>
      </c>
    </row>
    <row r="144" spans="1:25" ht="15.75" thickBot="1" x14ac:dyDescent="0.3">
      <c r="A144" s="73" t="s">
        <v>1804</v>
      </c>
      <c r="B144" s="76" t="s">
        <v>1805</v>
      </c>
      <c r="C144" s="87" t="s">
        <v>1650</v>
      </c>
      <c r="D144" s="137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115"/>
      <c r="Q144" s="115"/>
      <c r="R144" s="115">
        <v>0</v>
      </c>
      <c r="S144" s="115">
        <v>0</v>
      </c>
      <c r="T144" s="115">
        <v>2575</v>
      </c>
      <c r="U144" s="115">
        <v>0</v>
      </c>
      <c r="V144" s="115">
        <v>0</v>
      </c>
      <c r="W144" s="115">
        <v>0</v>
      </c>
      <c r="X144" s="115">
        <v>0</v>
      </c>
      <c r="Y144" s="168">
        <f t="shared" si="5"/>
        <v>214.58333333333334</v>
      </c>
    </row>
    <row r="145" spans="1:25" ht="15.75" thickBot="1" x14ac:dyDescent="0.3">
      <c r="A145" s="73" t="s">
        <v>1806</v>
      </c>
      <c r="B145" s="76" t="s">
        <v>1807</v>
      </c>
      <c r="C145" s="87" t="s">
        <v>1650</v>
      </c>
      <c r="D145" s="214"/>
      <c r="E145" s="68"/>
      <c r="F145" s="68"/>
      <c r="G145" s="68">
        <v>0</v>
      </c>
      <c r="H145" s="68">
        <v>0</v>
      </c>
      <c r="I145" s="68">
        <v>773.3</v>
      </c>
      <c r="J145" s="68">
        <v>773.3</v>
      </c>
      <c r="K145" s="68">
        <v>773.3</v>
      </c>
      <c r="L145" s="68">
        <v>1271.26</v>
      </c>
      <c r="M145" s="68">
        <v>2474.98</v>
      </c>
      <c r="N145" s="68">
        <v>2500.66</v>
      </c>
      <c r="O145" s="68">
        <v>2500.66</v>
      </c>
      <c r="P145" s="114">
        <v>0</v>
      </c>
      <c r="Q145" s="114">
        <v>0</v>
      </c>
      <c r="R145" s="114">
        <v>0</v>
      </c>
      <c r="S145" s="114">
        <v>870</v>
      </c>
      <c r="T145" s="114">
        <v>870</v>
      </c>
      <c r="U145" s="114">
        <v>1305</v>
      </c>
      <c r="V145" s="114">
        <v>1305</v>
      </c>
      <c r="W145" s="114">
        <v>1305</v>
      </c>
      <c r="X145" s="114">
        <v>1305</v>
      </c>
      <c r="Y145" s="168">
        <f t="shared" si="5"/>
        <v>2382.4049999999997</v>
      </c>
    </row>
    <row r="146" spans="1:25" ht="15.75" thickBot="1" x14ac:dyDescent="0.3">
      <c r="A146" s="73" t="s">
        <v>3401</v>
      </c>
      <c r="B146" s="76" t="s">
        <v>3402</v>
      </c>
      <c r="C146" s="87"/>
      <c r="D146" s="137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115"/>
      <c r="Q146" s="115"/>
      <c r="R146" s="115"/>
      <c r="S146" s="115"/>
      <c r="T146" s="115"/>
      <c r="U146" s="115"/>
      <c r="V146" s="115"/>
      <c r="W146" s="115"/>
      <c r="X146" s="115"/>
      <c r="Y146" s="168">
        <f t="shared" si="5"/>
        <v>0</v>
      </c>
    </row>
    <row r="147" spans="1:25" ht="15.75" thickBot="1" x14ac:dyDescent="0.3">
      <c r="A147" s="73" t="s">
        <v>1808</v>
      </c>
      <c r="B147" s="76" t="s">
        <v>1809</v>
      </c>
      <c r="C147" s="87" t="s">
        <v>1650</v>
      </c>
      <c r="D147" s="214">
        <v>52822.79</v>
      </c>
      <c r="E147" s="68">
        <v>63789.69</v>
      </c>
      <c r="F147" s="68">
        <v>161350.44</v>
      </c>
      <c r="G147" s="68">
        <v>311689.19</v>
      </c>
      <c r="H147" s="68">
        <v>453472.94</v>
      </c>
      <c r="I147" s="68">
        <v>606145.93999999994</v>
      </c>
      <c r="J147" s="68">
        <v>750135.44</v>
      </c>
      <c r="K147" s="68">
        <v>845256.94</v>
      </c>
      <c r="L147" s="68">
        <v>942906.44</v>
      </c>
      <c r="M147" s="68">
        <v>1001631.44</v>
      </c>
      <c r="N147" s="68">
        <v>1054721.69</v>
      </c>
      <c r="O147" s="68">
        <v>1090787.19</v>
      </c>
      <c r="P147" s="114">
        <v>73049.75</v>
      </c>
      <c r="Q147" s="114">
        <v>119226.75</v>
      </c>
      <c r="R147" s="114">
        <v>206024.25</v>
      </c>
      <c r="S147" s="114">
        <v>263570.75</v>
      </c>
      <c r="T147" s="114">
        <v>366400</v>
      </c>
      <c r="U147" s="114">
        <v>467775.75</v>
      </c>
      <c r="V147" s="114">
        <v>574651.25</v>
      </c>
      <c r="W147" s="114">
        <v>622517</v>
      </c>
      <c r="X147" s="114">
        <v>670915.75</v>
      </c>
      <c r="Y147" s="168">
        <f t="shared" si="5"/>
        <v>1293607.4133333333</v>
      </c>
    </row>
    <row r="148" spans="1:25" ht="15.75" thickBot="1" x14ac:dyDescent="0.3">
      <c r="A148" s="73" t="s">
        <v>2900</v>
      </c>
      <c r="B148" s="76" t="s">
        <v>2901</v>
      </c>
      <c r="C148" s="87" t="s">
        <v>1650</v>
      </c>
      <c r="D148" s="137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178170.54</v>
      </c>
      <c r="K148" s="69">
        <v>1055386.44</v>
      </c>
      <c r="L148" s="69">
        <v>1436583.92</v>
      </c>
      <c r="M148" s="69">
        <v>1669273.37</v>
      </c>
      <c r="N148" s="69">
        <v>1919831.7</v>
      </c>
      <c r="O148" s="69">
        <v>2004761.07</v>
      </c>
      <c r="P148" s="115">
        <v>9760</v>
      </c>
      <c r="Q148" s="115">
        <v>9760</v>
      </c>
      <c r="R148" s="115">
        <v>9760</v>
      </c>
      <c r="S148" s="115">
        <v>9760</v>
      </c>
      <c r="T148" s="115">
        <v>9760</v>
      </c>
      <c r="U148" s="115">
        <v>101819.84</v>
      </c>
      <c r="V148" s="115">
        <v>536577.42000000004</v>
      </c>
      <c r="W148" s="115">
        <v>1120929.46</v>
      </c>
      <c r="X148" s="115">
        <v>1295814.31</v>
      </c>
      <c r="Y148" s="168">
        <f t="shared" si="5"/>
        <v>1983031.8533333335</v>
      </c>
    </row>
    <row r="149" spans="1:25" ht="15.75" thickBot="1" x14ac:dyDescent="0.3">
      <c r="A149" s="73" t="s">
        <v>3403</v>
      </c>
      <c r="B149" s="76" t="s">
        <v>3404</v>
      </c>
      <c r="C149" s="87"/>
      <c r="D149" s="214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14"/>
      <c r="Q149" s="114"/>
      <c r="R149" s="114"/>
      <c r="S149" s="116"/>
      <c r="T149" s="116"/>
      <c r="U149" s="116"/>
      <c r="V149" s="114"/>
      <c r="W149" s="114"/>
      <c r="X149" s="114"/>
      <c r="Y149" s="168">
        <f t="shared" si="5"/>
        <v>0</v>
      </c>
    </row>
    <row r="150" spans="1:25" ht="15.75" thickBot="1" x14ac:dyDescent="0.3">
      <c r="A150" s="73" t="s">
        <v>1810</v>
      </c>
      <c r="B150" s="76" t="s">
        <v>1811</v>
      </c>
      <c r="C150" s="87" t="s">
        <v>1650</v>
      </c>
      <c r="D150" s="137">
        <v>1010.8</v>
      </c>
      <c r="E150" s="69">
        <v>1010.8</v>
      </c>
      <c r="F150" s="69">
        <v>1010.8</v>
      </c>
      <c r="G150" s="69">
        <v>1010.8</v>
      </c>
      <c r="H150" s="69">
        <v>1010.8</v>
      </c>
      <c r="I150" s="69">
        <v>1010.8</v>
      </c>
      <c r="J150" s="69">
        <v>1010.8</v>
      </c>
      <c r="K150" s="69">
        <v>3240.8</v>
      </c>
      <c r="L150" s="69">
        <v>3240.8</v>
      </c>
      <c r="M150" s="69">
        <v>3240.8</v>
      </c>
      <c r="N150" s="69">
        <v>3240.8</v>
      </c>
      <c r="O150" s="69">
        <v>3240.8</v>
      </c>
      <c r="P150" s="115">
        <v>0</v>
      </c>
      <c r="Q150" s="115">
        <v>750</v>
      </c>
      <c r="R150" s="115">
        <v>750</v>
      </c>
      <c r="S150" s="115">
        <v>750</v>
      </c>
      <c r="T150" s="115">
        <v>750</v>
      </c>
      <c r="U150" s="115">
        <v>750</v>
      </c>
      <c r="V150" s="115">
        <v>4610</v>
      </c>
      <c r="W150" s="115">
        <v>5360</v>
      </c>
      <c r="X150" s="115">
        <v>6110</v>
      </c>
      <c r="Y150" s="168">
        <f t="shared" si="5"/>
        <v>6628.9333333333334</v>
      </c>
    </row>
    <row r="151" spans="1:25" ht="15.75" thickBot="1" x14ac:dyDescent="0.3">
      <c r="A151" s="73" t="s">
        <v>1812</v>
      </c>
      <c r="B151" s="76" t="s">
        <v>1813</v>
      </c>
      <c r="C151" s="87" t="s">
        <v>1650</v>
      </c>
      <c r="D151" s="137">
        <v>730.25</v>
      </c>
      <c r="E151" s="69">
        <v>974.61</v>
      </c>
      <c r="F151" s="69">
        <v>1221.3599999999999</v>
      </c>
      <c r="G151" s="69">
        <v>2087.61</v>
      </c>
      <c r="H151" s="69">
        <v>3484.61</v>
      </c>
      <c r="I151" s="69">
        <v>3844.25</v>
      </c>
      <c r="J151" s="69">
        <v>4747.75</v>
      </c>
      <c r="K151" s="69">
        <v>4922.75</v>
      </c>
      <c r="L151" s="69">
        <v>4922.75</v>
      </c>
      <c r="M151" s="69">
        <v>4922.75</v>
      </c>
      <c r="N151" s="69">
        <v>4922.75</v>
      </c>
      <c r="O151" s="69">
        <v>4922.75</v>
      </c>
      <c r="P151" s="115"/>
      <c r="Q151" s="115"/>
      <c r="R151" s="115"/>
      <c r="S151" s="116"/>
      <c r="T151" s="116"/>
      <c r="U151" s="116">
        <v>0</v>
      </c>
      <c r="V151" s="115">
        <v>0</v>
      </c>
      <c r="W151" s="115">
        <v>420</v>
      </c>
      <c r="X151" s="115">
        <v>420</v>
      </c>
      <c r="Y151" s="168">
        <f t="shared" si="5"/>
        <v>3937.0625</v>
      </c>
    </row>
    <row r="152" spans="1:25" ht="15.75" thickBot="1" x14ac:dyDescent="0.3">
      <c r="A152" s="73" t="s">
        <v>1814</v>
      </c>
      <c r="B152" s="76" t="s">
        <v>1815</v>
      </c>
      <c r="C152" s="87" t="s">
        <v>1650</v>
      </c>
      <c r="D152" s="214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14"/>
      <c r="Q152" s="114"/>
      <c r="R152" s="114"/>
      <c r="S152" s="115"/>
      <c r="T152" s="115"/>
      <c r="U152" s="115"/>
      <c r="V152" s="114"/>
      <c r="W152" s="114"/>
      <c r="X152" s="114"/>
      <c r="Y152" s="168">
        <f t="shared" si="5"/>
        <v>0</v>
      </c>
    </row>
    <row r="153" spans="1:25" ht="15.75" thickBot="1" x14ac:dyDescent="0.3">
      <c r="A153" s="73" t="s">
        <v>1816</v>
      </c>
      <c r="B153" s="76" t="s">
        <v>1817</v>
      </c>
      <c r="C153" s="87" t="s">
        <v>1650</v>
      </c>
      <c r="D153" s="137">
        <v>51674.04</v>
      </c>
      <c r="E153" s="69">
        <v>109622.75</v>
      </c>
      <c r="F153" s="69">
        <v>225768.2</v>
      </c>
      <c r="G153" s="69">
        <v>401187.48</v>
      </c>
      <c r="H153" s="69">
        <v>654572.80000000005</v>
      </c>
      <c r="I153" s="69">
        <v>802130.36</v>
      </c>
      <c r="J153" s="69">
        <v>948275.89</v>
      </c>
      <c r="K153" s="69">
        <v>1079907.6399999999</v>
      </c>
      <c r="L153" s="69">
        <v>1232405.3</v>
      </c>
      <c r="M153" s="69">
        <v>1413295.74</v>
      </c>
      <c r="N153" s="69">
        <v>1611443.72</v>
      </c>
      <c r="O153" s="69">
        <v>1817820.79</v>
      </c>
      <c r="P153" s="115">
        <v>100542.57</v>
      </c>
      <c r="Q153" s="115">
        <v>375010.85</v>
      </c>
      <c r="R153" s="115">
        <v>616667.69999999995</v>
      </c>
      <c r="S153" s="114">
        <v>767655.55</v>
      </c>
      <c r="T153" s="114">
        <v>932162.83</v>
      </c>
      <c r="U153" s="114">
        <v>1138678.3400000001</v>
      </c>
      <c r="V153" s="115">
        <v>1471513</v>
      </c>
      <c r="W153" s="115">
        <v>1714303.43</v>
      </c>
      <c r="X153" s="115">
        <v>1890937.11</v>
      </c>
      <c r="Y153" s="168">
        <f t="shared" si="5"/>
        <v>2558262.415</v>
      </c>
    </row>
    <row r="154" spans="1:25" ht="15.75" thickBot="1" x14ac:dyDescent="0.3">
      <c r="A154" s="73" t="s">
        <v>1818</v>
      </c>
      <c r="B154" s="76" t="s">
        <v>1819</v>
      </c>
      <c r="C154" s="87" t="s">
        <v>1650</v>
      </c>
      <c r="D154" s="214">
        <v>130065.18</v>
      </c>
      <c r="E154" s="68">
        <v>245458.89</v>
      </c>
      <c r="F154" s="68">
        <v>352341.22</v>
      </c>
      <c r="G154" s="68">
        <v>483969.94</v>
      </c>
      <c r="H154" s="68">
        <v>719440.62</v>
      </c>
      <c r="I154" s="68">
        <v>887054.01</v>
      </c>
      <c r="J154" s="68">
        <v>1041292.7</v>
      </c>
      <c r="K154" s="68">
        <v>1181882.8</v>
      </c>
      <c r="L154" s="68">
        <v>1291889.6499999999</v>
      </c>
      <c r="M154" s="68">
        <v>1429056.74</v>
      </c>
      <c r="N154" s="68">
        <v>1559925.75</v>
      </c>
      <c r="O154" s="68">
        <v>1684391.82</v>
      </c>
      <c r="P154" s="114">
        <v>271143.71000000002</v>
      </c>
      <c r="Q154" s="114">
        <v>369792.46</v>
      </c>
      <c r="R154" s="114">
        <v>609500.93999999994</v>
      </c>
      <c r="S154" s="115">
        <v>781831.94</v>
      </c>
      <c r="T154" s="115">
        <v>955823.17</v>
      </c>
      <c r="U154" s="115">
        <v>1153918.42</v>
      </c>
      <c r="V154" s="114">
        <v>1182364.08</v>
      </c>
      <c r="W154" s="114">
        <v>1465768.51</v>
      </c>
      <c r="X154" s="114">
        <v>1600830.11</v>
      </c>
      <c r="Y154" s="168">
        <f t="shared" si="5"/>
        <v>2401653.0083333333</v>
      </c>
    </row>
    <row r="155" spans="1:25" ht="15.75" thickBot="1" x14ac:dyDescent="0.3">
      <c r="A155" s="73" t="s">
        <v>3405</v>
      </c>
      <c r="B155" s="76" t="s">
        <v>3406</v>
      </c>
      <c r="C155" s="87"/>
      <c r="D155" s="214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14"/>
      <c r="Q155" s="114"/>
      <c r="R155" s="114"/>
      <c r="S155" s="114"/>
      <c r="T155" s="114"/>
      <c r="U155" s="114"/>
      <c r="V155" s="114"/>
      <c r="W155" s="114"/>
      <c r="X155" s="114"/>
      <c r="Y155" s="168">
        <f t="shared" si="5"/>
        <v>0</v>
      </c>
    </row>
    <row r="156" spans="1:25" ht="15.75" thickBot="1" x14ac:dyDescent="0.3">
      <c r="A156" s="73" t="s">
        <v>3407</v>
      </c>
      <c r="B156" s="76" t="s">
        <v>3408</v>
      </c>
      <c r="C156" s="87"/>
      <c r="D156" s="137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115"/>
      <c r="Q156" s="115"/>
      <c r="R156" s="115"/>
      <c r="S156" s="115"/>
      <c r="T156" s="115"/>
      <c r="U156" s="115"/>
      <c r="V156" s="115"/>
      <c r="W156" s="115"/>
      <c r="X156" s="115"/>
      <c r="Y156" s="168">
        <f t="shared" si="5"/>
        <v>0</v>
      </c>
    </row>
    <row r="157" spans="1:25" ht="15.75" thickBot="1" x14ac:dyDescent="0.3">
      <c r="A157" s="73" t="s">
        <v>1820</v>
      </c>
      <c r="B157" s="76" t="s">
        <v>1821</v>
      </c>
      <c r="C157" s="87" t="s">
        <v>1650</v>
      </c>
      <c r="D157" s="214">
        <v>108208.64</v>
      </c>
      <c r="E157" s="68">
        <v>467643.82</v>
      </c>
      <c r="F157" s="68">
        <v>1061973.6200000001</v>
      </c>
      <c r="G157" s="68">
        <v>1590586.25</v>
      </c>
      <c r="H157" s="68">
        <v>2202749.16</v>
      </c>
      <c r="I157" s="68">
        <v>2788876.54</v>
      </c>
      <c r="J157" s="68">
        <v>2863610.69</v>
      </c>
      <c r="K157" s="68">
        <v>3512126.23</v>
      </c>
      <c r="L157" s="68">
        <v>4074974.34</v>
      </c>
      <c r="M157" s="68">
        <v>4522783.12</v>
      </c>
      <c r="N157" s="68">
        <v>4904808.4000000004</v>
      </c>
      <c r="O157" s="68">
        <v>5301042.97</v>
      </c>
      <c r="P157" s="114">
        <v>564094.66</v>
      </c>
      <c r="Q157" s="114">
        <v>1075094.47</v>
      </c>
      <c r="R157" s="114">
        <v>1732647.14</v>
      </c>
      <c r="S157" s="114">
        <v>2375782.31</v>
      </c>
      <c r="T157" s="114">
        <v>3023135.98</v>
      </c>
      <c r="U157" s="114">
        <v>3709883.27</v>
      </c>
      <c r="V157" s="114">
        <v>4463062.93</v>
      </c>
      <c r="W157" s="114">
        <v>5024755.08</v>
      </c>
      <c r="X157" s="114">
        <v>5360123.51</v>
      </c>
      <c r="Y157" s="168">
        <f t="shared" si="5"/>
        <v>7775639.7858333327</v>
      </c>
    </row>
    <row r="158" spans="1:25" ht="15.75" thickBot="1" x14ac:dyDescent="0.3">
      <c r="A158" s="73" t="s">
        <v>1822</v>
      </c>
      <c r="B158" s="76" t="s">
        <v>1823</v>
      </c>
      <c r="C158" s="87" t="s">
        <v>1650</v>
      </c>
      <c r="D158" s="137">
        <v>3060</v>
      </c>
      <c r="E158" s="69">
        <v>3060</v>
      </c>
      <c r="F158" s="69">
        <v>25129.79</v>
      </c>
      <c r="G158" s="69">
        <v>27812.3</v>
      </c>
      <c r="H158" s="69">
        <v>30737.3</v>
      </c>
      <c r="I158" s="69">
        <v>32510.799999999999</v>
      </c>
      <c r="J158" s="69">
        <v>45762.3</v>
      </c>
      <c r="K158" s="69">
        <v>54632.800000000003</v>
      </c>
      <c r="L158" s="69">
        <v>54772.800000000003</v>
      </c>
      <c r="M158" s="69">
        <v>56035.05</v>
      </c>
      <c r="N158" s="69">
        <v>56535.05</v>
      </c>
      <c r="O158" s="69">
        <v>56535.05</v>
      </c>
      <c r="P158" s="115">
        <v>500</v>
      </c>
      <c r="Q158" s="115">
        <v>1500</v>
      </c>
      <c r="R158" s="115">
        <v>2500</v>
      </c>
      <c r="S158" s="115">
        <v>3500</v>
      </c>
      <c r="T158" s="115">
        <v>4500</v>
      </c>
      <c r="U158" s="115">
        <v>5500</v>
      </c>
      <c r="V158" s="115">
        <v>6774.5</v>
      </c>
      <c r="W158" s="115">
        <v>14991.5</v>
      </c>
      <c r="X158" s="115">
        <v>22066.75</v>
      </c>
      <c r="Y158" s="168">
        <f t="shared" si="5"/>
        <v>55825.70416666667</v>
      </c>
    </row>
    <row r="159" spans="1:25" ht="15.75" thickBot="1" x14ac:dyDescent="0.3">
      <c r="A159" s="73" t="s">
        <v>1824</v>
      </c>
      <c r="B159" s="76" t="s">
        <v>1825</v>
      </c>
      <c r="C159" s="87" t="s">
        <v>1650</v>
      </c>
      <c r="D159" s="214">
        <v>296434.17</v>
      </c>
      <c r="E159" s="68">
        <v>719942.38</v>
      </c>
      <c r="F159" s="68">
        <v>889680.27</v>
      </c>
      <c r="G159" s="68">
        <v>1186960.17</v>
      </c>
      <c r="H159" s="68">
        <v>1781839.33</v>
      </c>
      <c r="I159" s="68">
        <v>2519268.61</v>
      </c>
      <c r="J159" s="68">
        <v>2891239.37</v>
      </c>
      <c r="K159" s="68">
        <v>3518411.81</v>
      </c>
      <c r="L159" s="68">
        <v>4234466.91</v>
      </c>
      <c r="M159" s="68">
        <v>4797049.3</v>
      </c>
      <c r="N159" s="68">
        <v>5205773.29</v>
      </c>
      <c r="O159" s="68">
        <v>5624130.4900000002</v>
      </c>
      <c r="P159" s="114">
        <v>216105.95</v>
      </c>
      <c r="Q159" s="114">
        <v>898612.73</v>
      </c>
      <c r="R159" s="114">
        <v>1788639.31</v>
      </c>
      <c r="S159" s="114">
        <v>2803953.34</v>
      </c>
      <c r="T159" s="114">
        <v>3072421.96</v>
      </c>
      <c r="U159" s="114">
        <v>3177131.28</v>
      </c>
      <c r="V159" s="114">
        <v>3935373.09</v>
      </c>
      <c r="W159" s="114">
        <v>5032021.6100000003</v>
      </c>
      <c r="X159" s="114">
        <v>5550133.0300000003</v>
      </c>
      <c r="Y159" s="168">
        <f t="shared" si="5"/>
        <v>7938234.3325000014</v>
      </c>
    </row>
    <row r="160" spans="1:25" ht="15.75" thickBot="1" x14ac:dyDescent="0.3">
      <c r="A160" s="73" t="s">
        <v>3409</v>
      </c>
      <c r="B160" s="76" t="s">
        <v>3410</v>
      </c>
      <c r="C160" s="87"/>
      <c r="D160" s="137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115"/>
      <c r="Q160" s="115"/>
      <c r="R160" s="115"/>
      <c r="S160" s="115"/>
      <c r="T160" s="115"/>
      <c r="U160" s="115"/>
      <c r="V160" s="115"/>
      <c r="W160" s="115"/>
      <c r="X160" s="115"/>
      <c r="Y160" s="168">
        <f t="shared" si="5"/>
        <v>0</v>
      </c>
    </row>
    <row r="161" spans="1:25" ht="15.75" thickBot="1" x14ac:dyDescent="0.3">
      <c r="A161" s="73" t="s">
        <v>3411</v>
      </c>
      <c r="B161" s="76" t="s">
        <v>3412</v>
      </c>
      <c r="C161" s="87"/>
      <c r="D161" s="214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114"/>
      <c r="Q161" s="114"/>
      <c r="R161" s="114"/>
      <c r="S161" s="114"/>
      <c r="T161" s="114"/>
      <c r="U161" s="114"/>
      <c r="V161" s="114"/>
      <c r="W161" s="114"/>
      <c r="X161" s="114"/>
      <c r="Y161" s="168">
        <f t="shared" si="5"/>
        <v>0</v>
      </c>
    </row>
    <row r="162" spans="1:25" ht="15.75" thickBot="1" x14ac:dyDescent="0.3">
      <c r="A162" s="73" t="s">
        <v>1826</v>
      </c>
      <c r="B162" s="76" t="s">
        <v>1827</v>
      </c>
      <c r="C162" s="87" t="s">
        <v>1650</v>
      </c>
      <c r="D162" s="137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115"/>
      <c r="Q162" s="115"/>
      <c r="R162" s="115"/>
      <c r="S162" s="115"/>
      <c r="T162" s="115"/>
      <c r="U162" s="115"/>
      <c r="V162" s="115"/>
      <c r="W162" s="115"/>
      <c r="X162" s="115"/>
      <c r="Y162" s="168">
        <f t="shared" si="5"/>
        <v>0</v>
      </c>
    </row>
    <row r="163" spans="1:25" ht="15.75" thickBot="1" x14ac:dyDescent="0.3">
      <c r="A163" s="73" t="s">
        <v>3413</v>
      </c>
      <c r="B163" s="76" t="s">
        <v>3414</v>
      </c>
      <c r="C163" s="87"/>
      <c r="D163" s="214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114"/>
      <c r="Q163" s="114"/>
      <c r="R163" s="114">
        <v>0</v>
      </c>
      <c r="S163" s="114">
        <v>0</v>
      </c>
      <c r="T163" s="114">
        <v>0</v>
      </c>
      <c r="U163" s="114">
        <v>4345</v>
      </c>
      <c r="V163" s="114">
        <v>4345</v>
      </c>
      <c r="W163" s="114">
        <v>4345</v>
      </c>
      <c r="X163" s="114">
        <v>4345</v>
      </c>
      <c r="Y163" s="168">
        <f t="shared" si="5"/>
        <v>3258.75</v>
      </c>
    </row>
    <row r="164" spans="1:25" ht="15.75" thickBot="1" x14ac:dyDescent="0.3">
      <c r="A164" s="73" t="s">
        <v>3415</v>
      </c>
      <c r="B164" s="76" t="s">
        <v>3416</v>
      </c>
      <c r="C164" s="87"/>
      <c r="D164" s="137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115"/>
      <c r="Q164" s="115"/>
      <c r="R164" s="115"/>
      <c r="S164" s="115"/>
      <c r="T164" s="115"/>
      <c r="U164" s="115"/>
      <c r="V164" s="115"/>
      <c r="W164" s="115"/>
      <c r="X164" s="115"/>
      <c r="Y164" s="168">
        <f t="shared" si="5"/>
        <v>0</v>
      </c>
    </row>
    <row r="165" spans="1:25" ht="15.75" thickBot="1" x14ac:dyDescent="0.3">
      <c r="A165" s="73" t="s">
        <v>1828</v>
      </c>
      <c r="B165" s="76" t="s">
        <v>1829</v>
      </c>
      <c r="C165" s="87" t="s">
        <v>1650</v>
      </c>
      <c r="D165" s="214">
        <v>45968.5</v>
      </c>
      <c r="E165" s="68">
        <v>122515.28</v>
      </c>
      <c r="F165" s="68">
        <v>183099.61</v>
      </c>
      <c r="G165" s="68">
        <v>258279.29</v>
      </c>
      <c r="H165" s="68">
        <v>373469.35</v>
      </c>
      <c r="I165" s="68">
        <v>459453.17</v>
      </c>
      <c r="J165" s="68">
        <v>538772.32999999996</v>
      </c>
      <c r="K165" s="68">
        <v>609363.92000000004</v>
      </c>
      <c r="L165" s="68">
        <v>696373.48</v>
      </c>
      <c r="M165" s="68">
        <v>779371.22</v>
      </c>
      <c r="N165" s="68">
        <v>847011.47</v>
      </c>
      <c r="O165" s="68">
        <v>1009459.92</v>
      </c>
      <c r="P165" s="114">
        <v>91868.07</v>
      </c>
      <c r="Q165" s="114">
        <v>159967.48000000001</v>
      </c>
      <c r="R165" s="114">
        <v>252235.99</v>
      </c>
      <c r="S165" s="114">
        <v>309925.58</v>
      </c>
      <c r="T165" s="114">
        <v>415856.3</v>
      </c>
      <c r="U165" s="114">
        <v>496562.02</v>
      </c>
      <c r="V165" s="114">
        <v>608001.12</v>
      </c>
      <c r="W165" s="114">
        <v>703255.04000000004</v>
      </c>
      <c r="X165" s="114">
        <v>766502.34</v>
      </c>
      <c r="Y165" s="168">
        <f t="shared" si="5"/>
        <v>1204230.7608333332</v>
      </c>
    </row>
    <row r="166" spans="1:25" ht="15.75" thickBot="1" x14ac:dyDescent="0.3">
      <c r="A166" s="73" t="s">
        <v>1830</v>
      </c>
      <c r="B166" s="76" t="s">
        <v>1831</v>
      </c>
      <c r="C166" s="87" t="s">
        <v>1650</v>
      </c>
      <c r="D166" s="137"/>
      <c r="E166" s="69"/>
      <c r="F166" s="69"/>
      <c r="G166" s="69"/>
      <c r="H166" s="69"/>
      <c r="I166" s="69"/>
      <c r="J166" s="69"/>
      <c r="K166" s="69"/>
      <c r="L166" s="69"/>
      <c r="M166" s="69">
        <v>0</v>
      </c>
      <c r="N166" s="69">
        <v>10585</v>
      </c>
      <c r="O166" s="69">
        <v>10585</v>
      </c>
      <c r="P166" s="115">
        <v>0</v>
      </c>
      <c r="Q166" s="115">
        <v>0</v>
      </c>
      <c r="R166" s="115">
        <v>2000</v>
      </c>
      <c r="S166" s="115">
        <v>2000</v>
      </c>
      <c r="T166" s="115">
        <v>2000</v>
      </c>
      <c r="U166" s="115">
        <v>5490</v>
      </c>
      <c r="V166" s="115">
        <v>6640</v>
      </c>
      <c r="W166" s="115">
        <v>9165</v>
      </c>
      <c r="X166" s="115">
        <v>14657.54</v>
      </c>
      <c r="Y166" s="168">
        <f t="shared" si="5"/>
        <v>11367.52</v>
      </c>
    </row>
    <row r="167" spans="1:25" ht="15.75" thickBot="1" x14ac:dyDescent="0.3">
      <c r="A167" s="73" t="s">
        <v>1832</v>
      </c>
      <c r="B167" s="76" t="s">
        <v>1833</v>
      </c>
      <c r="C167" s="87" t="s">
        <v>1650</v>
      </c>
      <c r="D167" s="214">
        <v>1593763.12</v>
      </c>
      <c r="E167" s="68">
        <v>3503012.07</v>
      </c>
      <c r="F167" s="68">
        <v>5794344.9500000002</v>
      </c>
      <c r="G167" s="68">
        <v>7356869.4800000004</v>
      </c>
      <c r="H167" s="68">
        <v>8941228.7100000009</v>
      </c>
      <c r="I167" s="68">
        <v>10572744.949999999</v>
      </c>
      <c r="J167" s="68">
        <v>12135381.630000001</v>
      </c>
      <c r="K167" s="68">
        <v>13750293.17</v>
      </c>
      <c r="L167" s="68">
        <v>15335579.060000001</v>
      </c>
      <c r="M167" s="68">
        <v>16914789.260000002</v>
      </c>
      <c r="N167" s="68">
        <v>18751381.059999999</v>
      </c>
      <c r="O167" s="68">
        <v>19876656.989999998</v>
      </c>
      <c r="P167" s="114">
        <v>1698388.07</v>
      </c>
      <c r="Q167" s="114">
        <v>3708186.14</v>
      </c>
      <c r="R167" s="114">
        <v>6164084.6600000001</v>
      </c>
      <c r="S167" s="116">
        <v>7862122.7599999998</v>
      </c>
      <c r="T167" s="116">
        <v>9637488.9399999995</v>
      </c>
      <c r="U167" s="116">
        <v>11339539.35</v>
      </c>
      <c r="V167" s="114">
        <v>13030515.210000001</v>
      </c>
      <c r="W167" s="114">
        <v>14713464.84</v>
      </c>
      <c r="X167" s="114">
        <v>16930916.690000001</v>
      </c>
      <c r="Y167" s="168">
        <f t="shared" si="5"/>
        <v>26441299.314999998</v>
      </c>
    </row>
    <row r="168" spans="1:25" ht="15.75" thickBot="1" x14ac:dyDescent="0.3">
      <c r="A168" s="73" t="s">
        <v>3417</v>
      </c>
      <c r="B168" s="76" t="s">
        <v>3418</v>
      </c>
      <c r="C168" s="87"/>
      <c r="D168" s="137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115"/>
      <c r="Q168" s="115"/>
      <c r="R168" s="115"/>
      <c r="S168" s="115"/>
      <c r="T168" s="115"/>
      <c r="U168" s="115"/>
      <c r="V168" s="115"/>
      <c r="W168" s="115"/>
      <c r="X168" s="115"/>
      <c r="Y168" s="168">
        <f t="shared" si="5"/>
        <v>0</v>
      </c>
    </row>
    <row r="169" spans="1:25" ht="15.75" thickBot="1" x14ac:dyDescent="0.3">
      <c r="A169" s="73" t="s">
        <v>1834</v>
      </c>
      <c r="B169" s="76" t="s">
        <v>1835</v>
      </c>
      <c r="C169" s="87" t="s">
        <v>1650</v>
      </c>
      <c r="D169" s="137">
        <v>194367.3</v>
      </c>
      <c r="E169" s="69">
        <v>574023.80000000005</v>
      </c>
      <c r="F169" s="69">
        <v>819763.03</v>
      </c>
      <c r="G169" s="69">
        <v>1013140.41</v>
      </c>
      <c r="H169" s="69">
        <v>1209985.99</v>
      </c>
      <c r="I169" s="69">
        <v>1440450.96</v>
      </c>
      <c r="J169" s="69">
        <v>1634808.95</v>
      </c>
      <c r="K169" s="69">
        <v>1827371.17</v>
      </c>
      <c r="L169" s="69">
        <v>2023130.13</v>
      </c>
      <c r="M169" s="69">
        <v>2225624.2200000002</v>
      </c>
      <c r="N169" s="69">
        <v>2429273.71</v>
      </c>
      <c r="O169" s="69">
        <v>2684139.6</v>
      </c>
      <c r="P169" s="115">
        <v>221297.01</v>
      </c>
      <c r="Q169" s="115">
        <v>637374.48</v>
      </c>
      <c r="R169" s="115">
        <v>948309.04</v>
      </c>
      <c r="S169" s="116">
        <v>1177975.8500000001</v>
      </c>
      <c r="T169" s="116">
        <v>1453564.7</v>
      </c>
      <c r="U169" s="116">
        <v>1684541.57</v>
      </c>
      <c r="V169" s="115">
        <v>1916521.06</v>
      </c>
      <c r="W169" s="115">
        <v>2148730.96</v>
      </c>
      <c r="X169" s="115">
        <v>2386894.96</v>
      </c>
      <c r="Y169" s="168">
        <f t="shared" si="5"/>
        <v>3665625.2283333335</v>
      </c>
    </row>
    <row r="170" spans="1:25" ht="15.75" thickBot="1" x14ac:dyDescent="0.3">
      <c r="A170" s="73" t="s">
        <v>1836</v>
      </c>
      <c r="B170" s="76" t="s">
        <v>1837</v>
      </c>
      <c r="C170" s="87" t="s">
        <v>1650</v>
      </c>
      <c r="D170" s="214">
        <v>84249.58</v>
      </c>
      <c r="E170" s="68">
        <v>114341.22</v>
      </c>
      <c r="F170" s="68">
        <v>194112.24</v>
      </c>
      <c r="G170" s="68">
        <v>303400.24</v>
      </c>
      <c r="H170" s="68">
        <v>442662.65</v>
      </c>
      <c r="I170" s="68">
        <v>566195.32999999996</v>
      </c>
      <c r="J170" s="68">
        <v>710720.06</v>
      </c>
      <c r="K170" s="68">
        <v>817879.65</v>
      </c>
      <c r="L170" s="68">
        <v>929439.9</v>
      </c>
      <c r="M170" s="68">
        <v>1125754.54</v>
      </c>
      <c r="N170" s="68">
        <v>1249974.69</v>
      </c>
      <c r="O170" s="68">
        <v>1370347.35</v>
      </c>
      <c r="P170" s="114">
        <v>143345.21</v>
      </c>
      <c r="Q170" s="114">
        <v>229788.2</v>
      </c>
      <c r="R170" s="114">
        <v>403154.3</v>
      </c>
      <c r="S170" s="115">
        <v>635951.68999999994</v>
      </c>
      <c r="T170" s="115">
        <v>647838.89</v>
      </c>
      <c r="U170" s="115">
        <v>820159.6</v>
      </c>
      <c r="V170" s="114">
        <v>946274.59</v>
      </c>
      <c r="W170" s="114">
        <v>1051835.76</v>
      </c>
      <c r="X170" s="114">
        <v>1242617.8999999999</v>
      </c>
      <c r="Y170" s="168">
        <f t="shared" si="5"/>
        <v>1804730.9683333333</v>
      </c>
    </row>
    <row r="171" spans="1:25" ht="15.75" thickBot="1" x14ac:dyDescent="0.3">
      <c r="A171" s="73" t="s">
        <v>3419</v>
      </c>
      <c r="B171" s="76" t="s">
        <v>3420</v>
      </c>
      <c r="C171" s="87"/>
      <c r="D171" s="137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115"/>
      <c r="Q171" s="115"/>
      <c r="R171" s="115"/>
      <c r="S171" s="114"/>
      <c r="T171" s="114"/>
      <c r="U171" s="114"/>
      <c r="V171" s="115"/>
      <c r="W171" s="115"/>
      <c r="X171" s="115"/>
      <c r="Y171" s="168">
        <f t="shared" si="5"/>
        <v>0</v>
      </c>
    </row>
    <row r="172" spans="1:25" ht="15.75" thickBot="1" x14ac:dyDescent="0.3">
      <c r="A172" s="73" t="s">
        <v>1838</v>
      </c>
      <c r="B172" s="76" t="s">
        <v>1839</v>
      </c>
      <c r="C172" s="87" t="s">
        <v>1650</v>
      </c>
      <c r="D172" s="214">
        <v>71450.740000000005</v>
      </c>
      <c r="E172" s="68">
        <v>141990.32999999999</v>
      </c>
      <c r="F172" s="68">
        <v>251887.73</v>
      </c>
      <c r="G172" s="68">
        <v>329821.03999999998</v>
      </c>
      <c r="H172" s="68">
        <v>548795.59</v>
      </c>
      <c r="I172" s="68">
        <v>531935.31000000006</v>
      </c>
      <c r="J172" s="68">
        <v>666604.94999999995</v>
      </c>
      <c r="K172" s="68">
        <v>786410.6</v>
      </c>
      <c r="L172" s="68">
        <v>871858.76</v>
      </c>
      <c r="M172" s="68">
        <v>1039012.11</v>
      </c>
      <c r="N172" s="68">
        <v>1153222.28</v>
      </c>
      <c r="O172" s="68">
        <v>1282820.33</v>
      </c>
      <c r="P172" s="114">
        <v>108399.61</v>
      </c>
      <c r="Q172" s="114">
        <v>178791.95</v>
      </c>
      <c r="R172" s="114">
        <v>254666.82</v>
      </c>
      <c r="S172" s="115">
        <v>338859.06</v>
      </c>
      <c r="T172" s="115">
        <v>443485.88</v>
      </c>
      <c r="U172" s="115">
        <v>563388.36</v>
      </c>
      <c r="V172" s="114">
        <v>741964.1</v>
      </c>
      <c r="W172" s="114">
        <v>871861.33</v>
      </c>
      <c r="X172" s="114">
        <v>993432.06</v>
      </c>
      <c r="Y172" s="168">
        <f t="shared" si="5"/>
        <v>1514018.0625</v>
      </c>
    </row>
    <row r="173" spans="1:25" ht="15.75" thickBot="1" x14ac:dyDescent="0.3">
      <c r="A173" s="73" t="s">
        <v>1840</v>
      </c>
      <c r="B173" s="76" t="s">
        <v>1841</v>
      </c>
      <c r="C173" s="87" t="s">
        <v>1650</v>
      </c>
      <c r="D173" s="214">
        <v>0</v>
      </c>
      <c r="E173" s="68">
        <v>41510.550000000003</v>
      </c>
      <c r="F173" s="68">
        <v>41510.550000000003</v>
      </c>
      <c r="G173" s="68">
        <v>41510.550000000003</v>
      </c>
      <c r="H173" s="68">
        <v>41510.550000000003</v>
      </c>
      <c r="I173" s="68">
        <v>41510.550000000003</v>
      </c>
      <c r="J173" s="68">
        <v>41510.550000000003</v>
      </c>
      <c r="K173" s="68">
        <v>41510.550000000003</v>
      </c>
      <c r="L173" s="68">
        <v>41510.550000000003</v>
      </c>
      <c r="M173" s="68">
        <v>41510.550000000003</v>
      </c>
      <c r="N173" s="68">
        <v>41510.550000000003</v>
      </c>
      <c r="O173" s="68">
        <v>41510.550000000003</v>
      </c>
      <c r="P173" s="114"/>
      <c r="Q173" s="114"/>
      <c r="R173" s="114"/>
      <c r="S173" s="114"/>
      <c r="T173" s="114"/>
      <c r="U173" s="114"/>
      <c r="V173" s="114"/>
      <c r="W173" s="114"/>
      <c r="X173" s="114"/>
      <c r="Y173" s="168">
        <f t="shared" si="5"/>
        <v>31132.912500000002</v>
      </c>
    </row>
    <row r="174" spans="1:25" ht="15.75" thickBot="1" x14ac:dyDescent="0.3">
      <c r="A174" s="73" t="s">
        <v>3421</v>
      </c>
      <c r="B174" s="76" t="s">
        <v>3422</v>
      </c>
      <c r="C174" s="87"/>
      <c r="D174" s="137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115"/>
      <c r="Q174" s="115"/>
      <c r="R174" s="115"/>
      <c r="S174" s="115"/>
      <c r="T174" s="115"/>
      <c r="U174" s="115"/>
      <c r="V174" s="115"/>
      <c r="W174" s="115"/>
      <c r="X174" s="115"/>
      <c r="Y174" s="168">
        <f t="shared" si="5"/>
        <v>0</v>
      </c>
    </row>
    <row r="175" spans="1:25" ht="15.75" thickBot="1" x14ac:dyDescent="0.3">
      <c r="A175" s="73" t="s">
        <v>1842</v>
      </c>
      <c r="B175" s="76" t="s">
        <v>1843</v>
      </c>
      <c r="C175" s="87" t="s">
        <v>1650</v>
      </c>
      <c r="D175" s="214">
        <v>18970.21</v>
      </c>
      <c r="E175" s="68">
        <v>26819.599999999999</v>
      </c>
      <c r="F175" s="68">
        <v>33667.69</v>
      </c>
      <c r="G175" s="68">
        <v>56063.91</v>
      </c>
      <c r="H175" s="68">
        <v>67057.34</v>
      </c>
      <c r="I175" s="68">
        <v>69350.070000000007</v>
      </c>
      <c r="J175" s="68">
        <v>72009.66</v>
      </c>
      <c r="K175" s="68">
        <v>71586.53</v>
      </c>
      <c r="L175" s="68">
        <v>77135.61</v>
      </c>
      <c r="M175" s="68">
        <v>77729.25</v>
      </c>
      <c r="N175" s="68">
        <v>96819.43</v>
      </c>
      <c r="O175" s="68">
        <v>100928.7</v>
      </c>
      <c r="P175" s="114">
        <v>6019.46</v>
      </c>
      <c r="Q175" s="114">
        <v>11187.44</v>
      </c>
      <c r="R175" s="114">
        <v>18915.64</v>
      </c>
      <c r="S175" s="114">
        <v>29630.53</v>
      </c>
      <c r="T175" s="114">
        <v>37739.870000000003</v>
      </c>
      <c r="U175" s="114">
        <v>62504</v>
      </c>
      <c r="V175" s="114">
        <v>77388.61</v>
      </c>
      <c r="W175" s="114">
        <v>84697.47</v>
      </c>
      <c r="X175" s="114">
        <v>80168.92</v>
      </c>
      <c r="Y175" s="168">
        <f t="shared" si="5"/>
        <v>128948.965</v>
      </c>
    </row>
    <row r="176" spans="1:25" ht="15.75" thickBot="1" x14ac:dyDescent="0.3">
      <c r="A176" s="73" t="s">
        <v>2769</v>
      </c>
      <c r="B176" s="76" t="s">
        <v>2770</v>
      </c>
      <c r="C176" s="87" t="s">
        <v>1650</v>
      </c>
      <c r="D176" s="137">
        <v>365905.42</v>
      </c>
      <c r="E176" s="69">
        <v>757271.36</v>
      </c>
      <c r="F176" s="69">
        <v>1142302.97</v>
      </c>
      <c r="G176" s="69">
        <v>1527334.58</v>
      </c>
      <c r="H176" s="69">
        <v>1912366.19</v>
      </c>
      <c r="I176" s="69">
        <v>2297397.7999999998</v>
      </c>
      <c r="J176" s="69">
        <v>2682429.41</v>
      </c>
      <c r="K176" s="69">
        <v>3067461.02</v>
      </c>
      <c r="L176" s="69">
        <v>3455247.83</v>
      </c>
      <c r="M176" s="69">
        <v>3843034.64</v>
      </c>
      <c r="N176" s="69">
        <v>4230821.45</v>
      </c>
      <c r="O176" s="69">
        <v>4620149.1900000004</v>
      </c>
      <c r="P176" s="115">
        <v>389579.03</v>
      </c>
      <c r="Q176" s="115">
        <v>801572.96</v>
      </c>
      <c r="R176" s="115">
        <v>1202359.44</v>
      </c>
      <c r="S176" s="115">
        <v>1605931.37</v>
      </c>
      <c r="T176" s="115">
        <v>1944949.93</v>
      </c>
      <c r="U176" s="115">
        <v>2116197.09</v>
      </c>
      <c r="V176" s="115">
        <v>2196106.15</v>
      </c>
      <c r="W176" s="115">
        <v>2298514.17</v>
      </c>
      <c r="X176" s="115">
        <v>2861827.18</v>
      </c>
      <c r="Y176" s="168">
        <f t="shared" si="5"/>
        <v>5262638.7899999991</v>
      </c>
    </row>
    <row r="177" spans="1:25" ht="15.75" thickBot="1" x14ac:dyDescent="0.3">
      <c r="A177" s="73" t="s">
        <v>2771</v>
      </c>
      <c r="B177" s="76" t="s">
        <v>2772</v>
      </c>
      <c r="C177" s="87" t="s">
        <v>1650</v>
      </c>
      <c r="D177" s="214">
        <v>5064.83</v>
      </c>
      <c r="E177" s="68">
        <v>5064.83</v>
      </c>
      <c r="F177" s="68">
        <v>5582.83</v>
      </c>
      <c r="G177" s="68">
        <v>14281.93</v>
      </c>
      <c r="H177" s="68">
        <v>38752.21</v>
      </c>
      <c r="I177" s="68">
        <v>47380.23</v>
      </c>
      <c r="J177" s="68">
        <v>56147.26</v>
      </c>
      <c r="K177" s="68">
        <v>64787.16</v>
      </c>
      <c r="L177" s="68">
        <v>73662.89</v>
      </c>
      <c r="M177" s="68">
        <v>82326.77</v>
      </c>
      <c r="N177" s="68">
        <v>90869</v>
      </c>
      <c r="O177" s="68">
        <v>99369.24</v>
      </c>
      <c r="P177" s="114">
        <v>4050.46</v>
      </c>
      <c r="Q177" s="114">
        <v>8065.64</v>
      </c>
      <c r="R177" s="114">
        <v>12208.99</v>
      </c>
      <c r="S177" s="114">
        <v>38482.089999999997</v>
      </c>
      <c r="T177" s="114">
        <v>42269.04</v>
      </c>
      <c r="U177" s="114">
        <v>135461.34</v>
      </c>
      <c r="V177" s="114">
        <v>362878.43</v>
      </c>
      <c r="W177" s="114">
        <v>518820.43</v>
      </c>
      <c r="X177" s="114">
        <v>345577.21</v>
      </c>
      <c r="Y177" s="168">
        <f t="shared" si="5"/>
        <v>325853.5025</v>
      </c>
    </row>
    <row r="178" spans="1:25" ht="15.75" thickBot="1" x14ac:dyDescent="0.3">
      <c r="A178" s="73" t="s">
        <v>1844</v>
      </c>
      <c r="B178" s="76" t="s">
        <v>1845</v>
      </c>
      <c r="C178" s="87" t="s">
        <v>1650</v>
      </c>
      <c r="D178" s="137">
        <v>77262.84</v>
      </c>
      <c r="E178" s="69">
        <v>104183.71</v>
      </c>
      <c r="F178" s="69">
        <v>175079.3</v>
      </c>
      <c r="G178" s="69">
        <v>202776.35</v>
      </c>
      <c r="H178" s="69">
        <v>229842.39</v>
      </c>
      <c r="I178" s="69">
        <v>256908.43</v>
      </c>
      <c r="J178" s="69">
        <v>295965.11</v>
      </c>
      <c r="K178" s="69">
        <v>329708.61</v>
      </c>
      <c r="L178" s="69">
        <v>393472.62</v>
      </c>
      <c r="M178" s="69">
        <v>480326.18</v>
      </c>
      <c r="N178" s="69">
        <v>569395.31000000006</v>
      </c>
      <c r="O178" s="69">
        <v>596461.35</v>
      </c>
      <c r="P178" s="115">
        <v>27645.91</v>
      </c>
      <c r="Q178" s="115">
        <v>106516.52</v>
      </c>
      <c r="R178" s="115">
        <v>190993.83</v>
      </c>
      <c r="S178" s="115">
        <v>225548.03</v>
      </c>
      <c r="T178" s="115">
        <v>251899.49</v>
      </c>
      <c r="U178" s="115">
        <v>278250.95</v>
      </c>
      <c r="V178" s="115">
        <v>311369.90999999997</v>
      </c>
      <c r="W178" s="115">
        <v>339056.93</v>
      </c>
      <c r="X178" s="115">
        <v>402602.2</v>
      </c>
      <c r="Y178" s="168">
        <f t="shared" si="5"/>
        <v>679492.77750000008</v>
      </c>
    </row>
    <row r="179" spans="1:25" ht="15.75" thickBot="1" x14ac:dyDescent="0.3">
      <c r="A179" s="73" t="s">
        <v>1846</v>
      </c>
      <c r="B179" s="76" t="s">
        <v>1847</v>
      </c>
      <c r="C179" s="87" t="s">
        <v>1650</v>
      </c>
      <c r="D179" s="214">
        <v>418719.87</v>
      </c>
      <c r="E179" s="68">
        <v>1185862.23</v>
      </c>
      <c r="F179" s="68">
        <v>1621967.52</v>
      </c>
      <c r="G179" s="68">
        <v>1991168.59</v>
      </c>
      <c r="H179" s="68">
        <v>2415318.21</v>
      </c>
      <c r="I179" s="68">
        <v>3186723.96</v>
      </c>
      <c r="J179" s="68">
        <v>3818813.24</v>
      </c>
      <c r="K179" s="68">
        <v>4614565.63</v>
      </c>
      <c r="L179" s="68">
        <v>-8757210.3200000003</v>
      </c>
      <c r="M179" s="68">
        <v>-7838023.4199999999</v>
      </c>
      <c r="N179" s="68">
        <v>-6508521.8200000003</v>
      </c>
      <c r="O179" s="68">
        <v>-5993748.5099999998</v>
      </c>
      <c r="P179" s="114">
        <v>308899.83</v>
      </c>
      <c r="Q179" s="114">
        <v>810893.76</v>
      </c>
      <c r="R179" s="114">
        <v>1118561.77</v>
      </c>
      <c r="S179" s="114">
        <v>1789041.48</v>
      </c>
      <c r="T179" s="114">
        <v>1924346.55</v>
      </c>
      <c r="U179" s="114">
        <v>2083479.08</v>
      </c>
      <c r="V179" s="114">
        <v>2168908.9900000002</v>
      </c>
      <c r="W179" s="114">
        <v>2330921.58</v>
      </c>
      <c r="X179" s="114">
        <v>-12961454.4</v>
      </c>
      <c r="Y179" s="168">
        <f t="shared" si="5"/>
        <v>-11509769.085833333</v>
      </c>
    </row>
    <row r="180" spans="1:25" ht="15.75" thickBot="1" x14ac:dyDescent="0.3">
      <c r="A180" s="73" t="s">
        <v>1848</v>
      </c>
      <c r="B180" s="76" t="s">
        <v>1849</v>
      </c>
      <c r="C180" s="87" t="s">
        <v>1650</v>
      </c>
      <c r="D180" s="137">
        <v>-68286.55</v>
      </c>
      <c r="E180" s="69">
        <v>-98807.09</v>
      </c>
      <c r="F180" s="69">
        <v>-520312.78</v>
      </c>
      <c r="G180" s="69">
        <v>-605306.68999999994</v>
      </c>
      <c r="H180" s="69">
        <v>-634845.21</v>
      </c>
      <c r="I180" s="69">
        <v>-1069141.51</v>
      </c>
      <c r="J180" s="69">
        <v>-1131956.25</v>
      </c>
      <c r="K180" s="69">
        <v>-1166963.29</v>
      </c>
      <c r="L180" s="69">
        <v>-1204103.74</v>
      </c>
      <c r="M180" s="69">
        <v>-1229756.8400000001</v>
      </c>
      <c r="N180" s="69">
        <v>-2071356.5</v>
      </c>
      <c r="O180" s="69">
        <v>-2089052.53</v>
      </c>
      <c r="P180" s="115">
        <v>-7945.79</v>
      </c>
      <c r="Q180" s="115">
        <v>-36542.06</v>
      </c>
      <c r="R180" s="115">
        <v>-2191542.4900000002</v>
      </c>
      <c r="S180" s="115">
        <v>-2223806.27</v>
      </c>
      <c r="T180" s="115">
        <v>-2251933.63</v>
      </c>
      <c r="U180" s="115">
        <v>-2357211.21</v>
      </c>
      <c r="V180" s="115">
        <v>-2405191.0499999998</v>
      </c>
      <c r="W180" s="115">
        <v>-2441920.5699999998</v>
      </c>
      <c r="X180" s="115">
        <v>-2504955.7000000002</v>
      </c>
      <c r="Y180" s="168">
        <f t="shared" si="5"/>
        <v>-3463384.6316666668</v>
      </c>
    </row>
    <row r="181" spans="1:25" ht="15.75" thickBot="1" x14ac:dyDescent="0.3">
      <c r="A181" s="73" t="s">
        <v>1850</v>
      </c>
      <c r="B181" s="76" t="s">
        <v>1851</v>
      </c>
      <c r="C181" s="87" t="s">
        <v>1650</v>
      </c>
      <c r="D181" s="214">
        <v>308.11</v>
      </c>
      <c r="E181" s="68">
        <v>394.03</v>
      </c>
      <c r="F181" s="68">
        <v>9924.4599999999991</v>
      </c>
      <c r="G181" s="68">
        <v>3783.24</v>
      </c>
      <c r="H181" s="68">
        <v>12749.64</v>
      </c>
      <c r="I181" s="68">
        <v>9309.49</v>
      </c>
      <c r="J181" s="68">
        <v>9245.8700000000008</v>
      </c>
      <c r="K181" s="68">
        <v>10529.2</v>
      </c>
      <c r="L181" s="68">
        <v>13317.83</v>
      </c>
      <c r="M181" s="68">
        <v>20851.02</v>
      </c>
      <c r="N181" s="68">
        <v>21798.14</v>
      </c>
      <c r="O181" s="68">
        <v>20978.61</v>
      </c>
      <c r="P181" s="114">
        <v>247.67</v>
      </c>
      <c r="Q181" s="114">
        <v>13640.04</v>
      </c>
      <c r="R181" s="114">
        <v>37152.42</v>
      </c>
      <c r="S181" s="114">
        <v>39624.69</v>
      </c>
      <c r="T181" s="114">
        <v>53081.1</v>
      </c>
      <c r="U181" s="114">
        <v>59658.879999999997</v>
      </c>
      <c r="V181" s="114">
        <v>320025.39</v>
      </c>
      <c r="W181" s="114">
        <v>308550.48</v>
      </c>
      <c r="X181" s="114">
        <v>362723.64</v>
      </c>
      <c r="Y181" s="168">
        <f t="shared" si="5"/>
        <v>262654.77166666667</v>
      </c>
    </row>
    <row r="182" spans="1:25" ht="15.75" thickBot="1" x14ac:dyDescent="0.3">
      <c r="A182" s="73" t="s">
        <v>1852</v>
      </c>
      <c r="B182" s="76" t="s">
        <v>1853</v>
      </c>
      <c r="C182" s="87" t="s">
        <v>1650</v>
      </c>
      <c r="D182" s="137">
        <v>240864.94</v>
      </c>
      <c r="E182" s="69">
        <v>495450.73</v>
      </c>
      <c r="F182" s="69">
        <v>723161.2</v>
      </c>
      <c r="G182" s="69">
        <v>982581.27</v>
      </c>
      <c r="H182" s="69">
        <v>1218681.71</v>
      </c>
      <c r="I182" s="69">
        <v>1411723.93</v>
      </c>
      <c r="J182" s="69">
        <v>1596308.23</v>
      </c>
      <c r="K182" s="69">
        <v>1821393.98</v>
      </c>
      <c r="L182" s="69">
        <v>2058646.11</v>
      </c>
      <c r="M182" s="69">
        <v>2314048.81</v>
      </c>
      <c r="N182" s="69">
        <v>2452423.02</v>
      </c>
      <c r="O182" s="69">
        <v>2742528.21</v>
      </c>
      <c r="P182" s="115">
        <v>325697.26</v>
      </c>
      <c r="Q182" s="115">
        <v>670431.89</v>
      </c>
      <c r="R182" s="115">
        <v>983521.47</v>
      </c>
      <c r="S182" s="115">
        <v>1289592.43</v>
      </c>
      <c r="T182" s="115">
        <v>1554368.57</v>
      </c>
      <c r="U182" s="115">
        <v>1809806.96</v>
      </c>
      <c r="V182" s="115">
        <v>2047071.33</v>
      </c>
      <c r="W182" s="115">
        <v>2297006.4700000002</v>
      </c>
      <c r="X182" s="115">
        <v>2528929.37</v>
      </c>
      <c r="Y182" s="168">
        <f t="shared" si="5"/>
        <v>3834329.1083333334</v>
      </c>
    </row>
    <row r="183" spans="1:25" ht="15.75" thickBot="1" x14ac:dyDescent="0.3">
      <c r="A183" s="73" t="s">
        <v>1854</v>
      </c>
      <c r="B183" s="76" t="s">
        <v>1855</v>
      </c>
      <c r="C183" s="87" t="s">
        <v>1650</v>
      </c>
      <c r="D183" s="214">
        <v>93195.42</v>
      </c>
      <c r="E183" s="68">
        <v>207383.7</v>
      </c>
      <c r="F183" s="68">
        <v>373719.42</v>
      </c>
      <c r="G183" s="68">
        <v>698779.7</v>
      </c>
      <c r="H183" s="68">
        <v>814547.72</v>
      </c>
      <c r="I183" s="68">
        <v>962693.69</v>
      </c>
      <c r="J183" s="68">
        <v>1060611.3700000001</v>
      </c>
      <c r="K183" s="68">
        <v>1232053.3500000001</v>
      </c>
      <c r="L183" s="68">
        <v>1399889.18</v>
      </c>
      <c r="M183" s="68">
        <v>1533322.26</v>
      </c>
      <c r="N183" s="68">
        <v>1705456.57</v>
      </c>
      <c r="O183" s="68">
        <v>1850482.91</v>
      </c>
      <c r="P183" s="114">
        <v>115709.29</v>
      </c>
      <c r="Q183" s="114">
        <v>258788.66</v>
      </c>
      <c r="R183" s="114">
        <v>384033.46</v>
      </c>
      <c r="S183" s="114">
        <v>492290.98</v>
      </c>
      <c r="T183" s="114">
        <v>637959.30000000005</v>
      </c>
      <c r="U183" s="114">
        <v>851626.04</v>
      </c>
      <c r="V183" s="114">
        <v>987600.85</v>
      </c>
      <c r="W183" s="114">
        <v>1093332.33</v>
      </c>
      <c r="X183" s="114">
        <v>1221811.67</v>
      </c>
      <c r="Y183" s="168">
        <f t="shared" si="5"/>
        <v>2136733.9791666665</v>
      </c>
    </row>
    <row r="184" spans="1:25" ht="15.75" thickBot="1" x14ac:dyDescent="0.3">
      <c r="A184" s="73" t="s">
        <v>1856</v>
      </c>
      <c r="B184" s="76" t="s">
        <v>1857</v>
      </c>
      <c r="C184" s="87" t="s">
        <v>1650</v>
      </c>
      <c r="D184" s="137">
        <v>80318.539999999994</v>
      </c>
      <c r="E184" s="69">
        <v>149182.44</v>
      </c>
      <c r="F184" s="69">
        <v>266506.89</v>
      </c>
      <c r="G184" s="69">
        <v>345710.84</v>
      </c>
      <c r="H184" s="69">
        <v>434740.98</v>
      </c>
      <c r="I184" s="69">
        <v>528914.36</v>
      </c>
      <c r="J184" s="69">
        <v>609719.81000000006</v>
      </c>
      <c r="K184" s="69">
        <v>698377.92</v>
      </c>
      <c r="L184" s="69">
        <v>792943</v>
      </c>
      <c r="M184" s="69">
        <v>885814.61</v>
      </c>
      <c r="N184" s="69">
        <v>963860.38</v>
      </c>
      <c r="O184" s="69">
        <v>1105385.32</v>
      </c>
      <c r="P184" s="115">
        <v>98580.61</v>
      </c>
      <c r="Q184" s="115">
        <v>220753.92000000001</v>
      </c>
      <c r="R184" s="115">
        <v>338336.87</v>
      </c>
      <c r="S184" s="115">
        <v>437877.65</v>
      </c>
      <c r="T184" s="115">
        <v>540321.74</v>
      </c>
      <c r="U184" s="115">
        <v>657575.82999999996</v>
      </c>
      <c r="V184" s="115">
        <v>750344.2</v>
      </c>
      <c r="W184" s="115">
        <v>849591.15</v>
      </c>
      <c r="X184" s="115">
        <v>925779.14</v>
      </c>
      <c r="Y184" s="168">
        <f t="shared" si="5"/>
        <v>1430064.5933333333</v>
      </c>
    </row>
    <row r="185" spans="1:25" ht="15.75" thickBot="1" x14ac:dyDescent="0.3">
      <c r="A185" s="73" t="s">
        <v>1858</v>
      </c>
      <c r="B185" s="76" t="s">
        <v>1859</v>
      </c>
      <c r="C185" s="87" t="s">
        <v>1650</v>
      </c>
      <c r="D185" s="214">
        <v>300782.39</v>
      </c>
      <c r="E185" s="68">
        <v>560919.18999999994</v>
      </c>
      <c r="F185" s="68">
        <v>815908.4</v>
      </c>
      <c r="G185" s="68">
        <v>1076317.82</v>
      </c>
      <c r="H185" s="68">
        <v>1359057.68</v>
      </c>
      <c r="I185" s="68">
        <v>1622136.67</v>
      </c>
      <c r="J185" s="68">
        <v>1885748.57</v>
      </c>
      <c r="K185" s="68">
        <v>2204669.1800000002</v>
      </c>
      <c r="L185" s="68">
        <v>2422022.81</v>
      </c>
      <c r="M185" s="68">
        <v>2679777.5699999998</v>
      </c>
      <c r="N185" s="68">
        <v>2947345.93</v>
      </c>
      <c r="O185" s="68">
        <v>3176831.66</v>
      </c>
      <c r="P185" s="114">
        <v>332801.39</v>
      </c>
      <c r="Q185" s="114">
        <v>593553.49</v>
      </c>
      <c r="R185" s="114">
        <v>850943.76</v>
      </c>
      <c r="S185" s="116">
        <v>1137803.8600000001</v>
      </c>
      <c r="T185" s="116">
        <v>1344732.81</v>
      </c>
      <c r="U185" s="116">
        <v>1563091.95</v>
      </c>
      <c r="V185" s="114">
        <v>1891109.57</v>
      </c>
      <c r="W185" s="114">
        <v>2129499.21</v>
      </c>
      <c r="X185" s="114">
        <v>2360296.2999999998</v>
      </c>
      <c r="Y185" s="168">
        <f t="shared" si="5"/>
        <v>3945117.1549999993</v>
      </c>
    </row>
    <row r="186" spans="1:25" ht="15.75" thickBot="1" x14ac:dyDescent="0.3">
      <c r="A186" s="73" t="s">
        <v>1860</v>
      </c>
      <c r="B186" s="76" t="s">
        <v>1861</v>
      </c>
      <c r="C186" s="87" t="s">
        <v>1650</v>
      </c>
      <c r="D186" s="137">
        <v>13122</v>
      </c>
      <c r="E186" s="69">
        <v>26457.01</v>
      </c>
      <c r="F186" s="69">
        <v>41218.300000000003</v>
      </c>
      <c r="G186" s="69">
        <v>50754.03</v>
      </c>
      <c r="H186" s="69">
        <v>55253.91</v>
      </c>
      <c r="I186" s="69">
        <v>57500.07</v>
      </c>
      <c r="J186" s="69">
        <v>59032.23</v>
      </c>
      <c r="K186" s="69">
        <v>60124.95</v>
      </c>
      <c r="L186" s="69">
        <v>136536.42000000001</v>
      </c>
      <c r="M186" s="69">
        <v>140047.53</v>
      </c>
      <c r="N186" s="69">
        <v>147318.31</v>
      </c>
      <c r="O186" s="69">
        <v>158852.22</v>
      </c>
      <c r="P186" s="115">
        <v>14801.73</v>
      </c>
      <c r="Q186" s="115">
        <v>26499.88</v>
      </c>
      <c r="R186" s="115">
        <v>37483.39</v>
      </c>
      <c r="S186" s="115">
        <v>46416.25</v>
      </c>
      <c r="T186" s="115">
        <v>51036.87</v>
      </c>
      <c r="U186" s="115">
        <v>53182.85</v>
      </c>
      <c r="V186" s="115">
        <v>54885.51</v>
      </c>
      <c r="W186" s="115">
        <v>56134.21</v>
      </c>
      <c r="X186" s="115">
        <v>138961.9</v>
      </c>
      <c r="Y186" s="168">
        <f t="shared" si="5"/>
        <v>203304.05583333335</v>
      </c>
    </row>
    <row r="187" spans="1:25" ht="15.75" thickBot="1" x14ac:dyDescent="0.3">
      <c r="A187" s="73" t="s">
        <v>1862</v>
      </c>
      <c r="B187" s="76" t="s">
        <v>1863</v>
      </c>
      <c r="C187" s="87" t="s">
        <v>1650</v>
      </c>
      <c r="D187" s="137">
        <v>24207.200000000001</v>
      </c>
      <c r="E187" s="69">
        <v>48115.91</v>
      </c>
      <c r="F187" s="69">
        <v>77595.95</v>
      </c>
      <c r="G187" s="69">
        <v>99149.35</v>
      </c>
      <c r="H187" s="69">
        <v>120701.7</v>
      </c>
      <c r="I187" s="69">
        <v>147839.25</v>
      </c>
      <c r="J187" s="69">
        <v>169971.21</v>
      </c>
      <c r="K187" s="69">
        <v>190829.02</v>
      </c>
      <c r="L187" s="69">
        <v>213066.71</v>
      </c>
      <c r="M187" s="69">
        <v>242138.58</v>
      </c>
      <c r="N187" s="69">
        <v>270083.58</v>
      </c>
      <c r="O187" s="69">
        <v>288294.7</v>
      </c>
      <c r="P187" s="115">
        <v>21888.47</v>
      </c>
      <c r="Q187" s="115">
        <v>58511.59</v>
      </c>
      <c r="R187" s="115">
        <v>109417.62</v>
      </c>
      <c r="S187" s="116">
        <v>146039.14000000001</v>
      </c>
      <c r="T187" s="116">
        <v>165032.87</v>
      </c>
      <c r="U187" s="116">
        <v>184751.77</v>
      </c>
      <c r="V187" s="115">
        <v>208449.87</v>
      </c>
      <c r="W187" s="115">
        <v>221645.63</v>
      </c>
      <c r="X187" s="115">
        <v>196760.46</v>
      </c>
      <c r="Y187" s="168">
        <f t="shared" si="5"/>
        <v>364601.40333333332</v>
      </c>
    </row>
    <row r="188" spans="1:25" ht="15.75" thickBot="1" x14ac:dyDescent="0.3">
      <c r="A188" s="73" t="s">
        <v>1864</v>
      </c>
      <c r="B188" s="76" t="s">
        <v>1865</v>
      </c>
      <c r="C188" s="87" t="s">
        <v>1650</v>
      </c>
      <c r="D188" s="214">
        <v>85052.54</v>
      </c>
      <c r="E188" s="68">
        <v>93249.88</v>
      </c>
      <c r="F188" s="68">
        <v>353477.85</v>
      </c>
      <c r="G188" s="68">
        <v>415024.8</v>
      </c>
      <c r="H188" s="68">
        <v>488303.42</v>
      </c>
      <c r="I188" s="68">
        <v>621672.02</v>
      </c>
      <c r="J188" s="68">
        <v>773198.36</v>
      </c>
      <c r="K188" s="68">
        <v>811789.85</v>
      </c>
      <c r="L188" s="68">
        <v>895308.19</v>
      </c>
      <c r="M188" s="68">
        <v>950502.31</v>
      </c>
      <c r="N188" s="68">
        <v>1143879.48</v>
      </c>
      <c r="O188" s="68">
        <v>1258829.05</v>
      </c>
      <c r="P188" s="114">
        <v>48276.82</v>
      </c>
      <c r="Q188" s="114">
        <v>60537.77</v>
      </c>
      <c r="R188" s="114">
        <v>252540.75</v>
      </c>
      <c r="S188" s="115">
        <v>349026.26</v>
      </c>
      <c r="T188" s="115">
        <v>532015.71</v>
      </c>
      <c r="U188" s="115">
        <v>584968.68999999994</v>
      </c>
      <c r="V188" s="114">
        <v>674945.53</v>
      </c>
      <c r="W188" s="114">
        <v>687723.38</v>
      </c>
      <c r="X188" s="114">
        <v>734950.55</v>
      </c>
      <c r="Y188" s="168">
        <f t="shared" si="5"/>
        <v>1360399.8491666666</v>
      </c>
    </row>
    <row r="189" spans="1:25" ht="15.75" thickBot="1" x14ac:dyDescent="0.3">
      <c r="A189" s="73" t="s">
        <v>1866</v>
      </c>
      <c r="B189" s="76" t="s">
        <v>1867</v>
      </c>
      <c r="C189" s="87" t="s">
        <v>1650</v>
      </c>
      <c r="D189" s="137">
        <v>2458.34</v>
      </c>
      <c r="E189" s="69">
        <v>7176</v>
      </c>
      <c r="F189" s="69">
        <v>9379.61</v>
      </c>
      <c r="G189" s="69">
        <v>15599.34</v>
      </c>
      <c r="H189" s="69">
        <v>16511.490000000002</v>
      </c>
      <c r="I189" s="69">
        <v>19305.71</v>
      </c>
      <c r="J189" s="69">
        <v>39193.08</v>
      </c>
      <c r="K189" s="69">
        <v>40879.58</v>
      </c>
      <c r="L189" s="69">
        <v>42299.3</v>
      </c>
      <c r="M189" s="69">
        <v>45821.95</v>
      </c>
      <c r="N189" s="69">
        <v>47245.73</v>
      </c>
      <c r="O189" s="69">
        <v>49703.28</v>
      </c>
      <c r="P189" s="115">
        <v>1588.87</v>
      </c>
      <c r="Q189" s="115">
        <v>31965.42</v>
      </c>
      <c r="R189" s="115">
        <v>34322.300000000003</v>
      </c>
      <c r="S189" s="114">
        <v>36546.080000000002</v>
      </c>
      <c r="T189" s="114">
        <v>38367.33</v>
      </c>
      <c r="U189" s="114">
        <v>40153.81</v>
      </c>
      <c r="V189" s="115">
        <v>47919.24</v>
      </c>
      <c r="W189" s="115">
        <v>49261.41</v>
      </c>
      <c r="X189" s="115">
        <v>49889.49</v>
      </c>
      <c r="Y189" s="168">
        <f t="shared" si="5"/>
        <v>81335.680000000008</v>
      </c>
    </row>
    <row r="190" spans="1:25" ht="15.75" thickBot="1" x14ac:dyDescent="0.3">
      <c r="A190" s="73" t="s">
        <v>1868</v>
      </c>
      <c r="B190" s="76" t="s">
        <v>1869</v>
      </c>
      <c r="C190" s="87" t="s">
        <v>1650</v>
      </c>
      <c r="D190" s="214">
        <v>8985.26</v>
      </c>
      <c r="E190" s="68">
        <v>22942.93</v>
      </c>
      <c r="F190" s="68">
        <v>36482.5</v>
      </c>
      <c r="G190" s="68">
        <v>50073.87</v>
      </c>
      <c r="H190" s="68">
        <v>69862.179999999993</v>
      </c>
      <c r="I190" s="68">
        <v>80365.539999999994</v>
      </c>
      <c r="J190" s="68">
        <v>99498.23</v>
      </c>
      <c r="K190" s="68">
        <v>114843.12</v>
      </c>
      <c r="L190" s="68">
        <v>128914.84</v>
      </c>
      <c r="M190" s="68">
        <v>142899.93</v>
      </c>
      <c r="N190" s="68">
        <v>157476.72</v>
      </c>
      <c r="O190" s="68">
        <v>175537.85</v>
      </c>
      <c r="P190" s="114">
        <v>10080.459999999999</v>
      </c>
      <c r="Q190" s="114">
        <v>24049.67</v>
      </c>
      <c r="R190" s="114">
        <v>37595.4</v>
      </c>
      <c r="S190" s="115">
        <v>42066.7</v>
      </c>
      <c r="T190" s="115">
        <v>46249.73</v>
      </c>
      <c r="U190" s="115">
        <v>51001.89</v>
      </c>
      <c r="V190" s="114">
        <v>54961.96</v>
      </c>
      <c r="W190" s="114">
        <v>60241.03</v>
      </c>
      <c r="X190" s="114">
        <v>64979.02</v>
      </c>
      <c r="Y190" s="168">
        <f t="shared" si="5"/>
        <v>163793.70833333331</v>
      </c>
    </row>
    <row r="191" spans="1:25" ht="15.75" thickBot="1" x14ac:dyDescent="0.3">
      <c r="A191" s="73" t="s">
        <v>1870</v>
      </c>
      <c r="B191" s="76" t="s">
        <v>1871</v>
      </c>
      <c r="C191" s="87" t="s">
        <v>1650</v>
      </c>
      <c r="D191" s="214">
        <v>23142.240000000002</v>
      </c>
      <c r="E191" s="68">
        <v>88001.17</v>
      </c>
      <c r="F191" s="68">
        <v>350103.57</v>
      </c>
      <c r="G191" s="68">
        <v>414929.29</v>
      </c>
      <c r="H191" s="68">
        <v>482209.97</v>
      </c>
      <c r="I191" s="68">
        <v>488849.29</v>
      </c>
      <c r="J191" s="68">
        <v>529140.36</v>
      </c>
      <c r="K191" s="68">
        <v>524489.48</v>
      </c>
      <c r="L191" s="68">
        <v>531161.53</v>
      </c>
      <c r="M191" s="68">
        <v>548511.39</v>
      </c>
      <c r="N191" s="68">
        <v>563522.54</v>
      </c>
      <c r="O191" s="68">
        <v>658683.5</v>
      </c>
      <c r="P191" s="114">
        <v>106589.7</v>
      </c>
      <c r="Q191" s="114">
        <v>211198.38</v>
      </c>
      <c r="R191" s="114">
        <v>444001.3</v>
      </c>
      <c r="S191" s="114">
        <v>996437.33</v>
      </c>
      <c r="T191" s="114">
        <v>2146756.62</v>
      </c>
      <c r="U191" s="114">
        <v>2514494.87</v>
      </c>
      <c r="V191" s="114">
        <v>2718604.7</v>
      </c>
      <c r="W191" s="114">
        <v>3003767.22</v>
      </c>
      <c r="X191" s="114">
        <v>3417221.22</v>
      </c>
      <c r="Y191" s="168">
        <f t="shared" si="5"/>
        <v>3133572.0041666664</v>
      </c>
    </row>
    <row r="192" spans="1:25" ht="15.75" thickBot="1" x14ac:dyDescent="0.3">
      <c r="A192" s="73" t="s">
        <v>1872</v>
      </c>
      <c r="B192" s="76" t="s">
        <v>1873</v>
      </c>
      <c r="C192" s="87" t="s">
        <v>1650</v>
      </c>
      <c r="D192" s="137"/>
      <c r="E192" s="69"/>
      <c r="F192" s="69"/>
      <c r="G192" s="69"/>
      <c r="H192" s="69"/>
      <c r="I192" s="69">
        <v>0</v>
      </c>
      <c r="J192" s="69">
        <v>0</v>
      </c>
      <c r="K192" s="69">
        <v>7737.88</v>
      </c>
      <c r="L192" s="69">
        <v>7737.88</v>
      </c>
      <c r="M192" s="69">
        <v>7768.31</v>
      </c>
      <c r="N192" s="69">
        <v>7768.31</v>
      </c>
      <c r="O192" s="69">
        <v>7768.31</v>
      </c>
      <c r="P192" s="115">
        <v>0</v>
      </c>
      <c r="Q192" s="115">
        <v>0</v>
      </c>
      <c r="R192" s="115">
        <v>0</v>
      </c>
      <c r="S192" s="115">
        <v>33</v>
      </c>
      <c r="T192" s="115">
        <v>33</v>
      </c>
      <c r="U192" s="115">
        <v>33</v>
      </c>
      <c r="V192" s="115">
        <v>33</v>
      </c>
      <c r="W192" s="115">
        <v>33</v>
      </c>
      <c r="X192" s="115">
        <v>33</v>
      </c>
      <c r="Y192" s="168">
        <f t="shared" si="5"/>
        <v>5841.2674999999999</v>
      </c>
    </row>
    <row r="193" spans="1:25" ht="15.75" thickBot="1" x14ac:dyDescent="0.3">
      <c r="A193" s="73" t="s">
        <v>1874</v>
      </c>
      <c r="B193" s="76" t="s">
        <v>1875</v>
      </c>
      <c r="C193" s="87" t="s">
        <v>1650</v>
      </c>
      <c r="D193" s="214">
        <v>10798.56</v>
      </c>
      <c r="E193" s="68">
        <v>19088.849999999999</v>
      </c>
      <c r="F193" s="68">
        <v>23284.18</v>
      </c>
      <c r="G193" s="68">
        <v>38134.35</v>
      </c>
      <c r="H193" s="68">
        <v>47453.64</v>
      </c>
      <c r="I193" s="68">
        <v>56877.279999999999</v>
      </c>
      <c r="J193" s="68">
        <v>65106.79</v>
      </c>
      <c r="K193" s="68">
        <v>72824.45</v>
      </c>
      <c r="L193" s="68">
        <v>84332.92</v>
      </c>
      <c r="M193" s="68">
        <v>91210.47</v>
      </c>
      <c r="N193" s="68">
        <v>91281.38</v>
      </c>
      <c r="O193" s="68">
        <v>109823.37</v>
      </c>
      <c r="P193" s="114">
        <v>-19894</v>
      </c>
      <c r="Q193" s="114">
        <v>-25456.05</v>
      </c>
      <c r="R193" s="114">
        <v>-18504.080000000002</v>
      </c>
      <c r="S193" s="114">
        <v>2770.01</v>
      </c>
      <c r="T193" s="114">
        <v>81.7</v>
      </c>
      <c r="U193" s="114">
        <v>1510.01</v>
      </c>
      <c r="V193" s="114">
        <v>24645.78</v>
      </c>
      <c r="W193" s="114">
        <v>24645.78</v>
      </c>
      <c r="X193" s="114">
        <v>24645.78</v>
      </c>
      <c r="Y193" s="168">
        <f t="shared" si="5"/>
        <v>77998.880833333329</v>
      </c>
    </row>
    <row r="194" spans="1:25" ht="15.75" thickBot="1" x14ac:dyDescent="0.3">
      <c r="A194" s="73" t="s">
        <v>1876</v>
      </c>
      <c r="B194" s="76" t="s">
        <v>1877</v>
      </c>
      <c r="C194" s="87" t="s">
        <v>1650</v>
      </c>
      <c r="D194" s="137">
        <v>7437389.46</v>
      </c>
      <c r="E194" s="69">
        <v>14907807.91</v>
      </c>
      <c r="F194" s="69">
        <v>22399185.800000001</v>
      </c>
      <c r="G194" s="69">
        <v>29926492.949999999</v>
      </c>
      <c r="H194" s="69">
        <v>37604741.689999998</v>
      </c>
      <c r="I194" s="69">
        <v>45552419.420000002</v>
      </c>
      <c r="J194" s="69">
        <v>53524149.509999998</v>
      </c>
      <c r="K194" s="69">
        <v>61516572.82</v>
      </c>
      <c r="L194" s="69">
        <v>69568685.370000005</v>
      </c>
      <c r="M194" s="69">
        <v>77703933.75</v>
      </c>
      <c r="N194" s="69">
        <v>85890861.780000001</v>
      </c>
      <c r="O194" s="69">
        <v>94128732.859999999</v>
      </c>
      <c r="P194" s="115">
        <v>8351535.5199999996</v>
      </c>
      <c r="Q194" s="115">
        <v>16746499.24</v>
      </c>
      <c r="R194" s="115">
        <v>25187597.890000001</v>
      </c>
      <c r="S194" s="115">
        <v>33713932.189999998</v>
      </c>
      <c r="T194" s="115">
        <v>42371617.469999999</v>
      </c>
      <c r="U194" s="115">
        <v>51177098.210000001</v>
      </c>
      <c r="V194" s="115">
        <v>60040601.969999999</v>
      </c>
      <c r="W194" s="115">
        <v>68922774.629999995</v>
      </c>
      <c r="X194" s="115">
        <v>77869968.379999995</v>
      </c>
      <c r="Y194" s="168">
        <f t="shared" si="5"/>
        <v>120738925.66749999</v>
      </c>
    </row>
    <row r="195" spans="1:25" ht="15.75" thickBot="1" x14ac:dyDescent="0.3">
      <c r="A195" s="73" t="s">
        <v>2773</v>
      </c>
      <c r="B195" s="76" t="s">
        <v>2774</v>
      </c>
      <c r="C195" s="87" t="s">
        <v>1650</v>
      </c>
      <c r="D195" s="214">
        <v>372.59</v>
      </c>
      <c r="E195" s="68">
        <v>745.19</v>
      </c>
      <c r="F195" s="68">
        <v>1117.76</v>
      </c>
      <c r="G195" s="68">
        <v>1490.35</v>
      </c>
      <c r="H195" s="68">
        <v>2029.55</v>
      </c>
      <c r="I195" s="68">
        <v>2568.75</v>
      </c>
      <c r="J195" s="68">
        <v>3107.91</v>
      </c>
      <c r="K195" s="68">
        <v>3647.11</v>
      </c>
      <c r="L195" s="68">
        <v>4186.3</v>
      </c>
      <c r="M195" s="68">
        <v>4725.51</v>
      </c>
      <c r="N195" s="68">
        <v>5264.68</v>
      </c>
      <c r="O195" s="68">
        <v>6087</v>
      </c>
      <c r="P195" s="114">
        <v>941.76</v>
      </c>
      <c r="Q195" s="114">
        <v>2144.54</v>
      </c>
      <c r="R195" s="114">
        <v>3562.06</v>
      </c>
      <c r="S195" s="114">
        <v>4985.6000000000004</v>
      </c>
      <c r="T195" s="114">
        <v>6521.08</v>
      </c>
      <c r="U195" s="114">
        <v>8287.67</v>
      </c>
      <c r="V195" s="114">
        <v>10059.780000000001</v>
      </c>
      <c r="W195" s="114">
        <v>11831.94</v>
      </c>
      <c r="X195" s="114">
        <v>14964.55</v>
      </c>
      <c r="Y195" s="168">
        <f t="shared" si="5"/>
        <v>14943.06</v>
      </c>
    </row>
    <row r="196" spans="1:25" ht="15.75" thickBot="1" x14ac:dyDescent="0.3">
      <c r="A196" s="73" t="s">
        <v>1878</v>
      </c>
      <c r="B196" s="76" t="s">
        <v>1879</v>
      </c>
      <c r="C196" s="87" t="s">
        <v>1650</v>
      </c>
      <c r="D196" s="137">
        <v>6381845.75</v>
      </c>
      <c r="E196" s="69">
        <v>12839464.32</v>
      </c>
      <c r="F196" s="69">
        <v>19931525.469999999</v>
      </c>
      <c r="G196" s="69">
        <v>24375387.280000001</v>
      </c>
      <c r="H196" s="69">
        <v>28070777.460000001</v>
      </c>
      <c r="I196" s="69">
        <v>30865270.780000001</v>
      </c>
      <c r="J196" s="69">
        <v>34124673.219999999</v>
      </c>
      <c r="K196" s="69">
        <v>37528576.899999999</v>
      </c>
      <c r="L196" s="69">
        <v>41115396.969999999</v>
      </c>
      <c r="M196" s="69">
        <v>46065334.219999999</v>
      </c>
      <c r="N196" s="69">
        <v>51585579.270000003</v>
      </c>
      <c r="O196" s="69">
        <v>57737031.140000001</v>
      </c>
      <c r="P196" s="115">
        <v>6507353.3600000003</v>
      </c>
      <c r="Q196" s="115">
        <v>12617243.109999999</v>
      </c>
      <c r="R196" s="115">
        <v>20335643.309999999</v>
      </c>
      <c r="S196" s="115">
        <v>24776024.300000001</v>
      </c>
      <c r="T196" s="115">
        <v>28530598.870000001</v>
      </c>
      <c r="U196" s="115">
        <v>31447380.489999998</v>
      </c>
      <c r="V196" s="115">
        <v>34952346.850000001</v>
      </c>
      <c r="W196" s="115">
        <v>38609309.479999997</v>
      </c>
      <c r="X196" s="115">
        <v>42236388.5</v>
      </c>
      <c r="Y196" s="168">
        <f t="shared" si="5"/>
        <v>71106213.101666674</v>
      </c>
    </row>
    <row r="197" spans="1:25" ht="15.75" thickBot="1" x14ac:dyDescent="0.3">
      <c r="A197" s="73" t="s">
        <v>2960</v>
      </c>
      <c r="B197" s="76" t="s">
        <v>2961</v>
      </c>
      <c r="C197" s="87" t="s">
        <v>1650</v>
      </c>
      <c r="D197" s="214"/>
      <c r="E197" s="68"/>
      <c r="F197" s="68"/>
      <c r="G197" s="68"/>
      <c r="H197" s="68"/>
      <c r="I197" s="68"/>
      <c r="J197" s="68"/>
      <c r="K197" s="68"/>
      <c r="L197" s="68"/>
      <c r="M197" s="68">
        <v>0</v>
      </c>
      <c r="N197" s="68">
        <v>0</v>
      </c>
      <c r="O197" s="68">
        <v>42.19</v>
      </c>
      <c r="P197" s="114"/>
      <c r="Q197" s="114"/>
      <c r="R197" s="114"/>
      <c r="S197" s="114"/>
      <c r="T197" s="114"/>
      <c r="U197" s="114"/>
      <c r="V197" s="114"/>
      <c r="W197" s="114"/>
      <c r="X197" s="114"/>
      <c r="Y197" s="168">
        <f t="shared" si="5"/>
        <v>3.5158333333333331</v>
      </c>
    </row>
    <row r="198" spans="1:25" ht="15.75" thickBot="1" x14ac:dyDescent="0.3">
      <c r="A198" s="73" t="s">
        <v>1880</v>
      </c>
      <c r="B198" s="76" t="s">
        <v>1881</v>
      </c>
      <c r="C198" s="87" t="s">
        <v>1650</v>
      </c>
      <c r="D198" s="137">
        <v>75375</v>
      </c>
      <c r="E198" s="69">
        <v>153674.35999999999</v>
      </c>
      <c r="F198" s="69">
        <v>229049.36</v>
      </c>
      <c r="G198" s="69">
        <v>304424.36</v>
      </c>
      <c r="H198" s="69">
        <v>377165.87</v>
      </c>
      <c r="I198" s="69">
        <v>452540.87</v>
      </c>
      <c r="J198" s="69">
        <v>527915.87</v>
      </c>
      <c r="K198" s="69">
        <v>479695.2</v>
      </c>
      <c r="L198" s="69">
        <v>539600.12</v>
      </c>
      <c r="M198" s="69">
        <v>599505.04</v>
      </c>
      <c r="N198" s="69">
        <v>659530.78</v>
      </c>
      <c r="O198" s="69">
        <v>719435.69</v>
      </c>
      <c r="P198" s="115">
        <v>62100</v>
      </c>
      <c r="Q198" s="115">
        <v>124330.73</v>
      </c>
      <c r="R198" s="115">
        <v>186430.73</v>
      </c>
      <c r="S198" s="115">
        <v>248530.73</v>
      </c>
      <c r="T198" s="115">
        <v>304441.78999999998</v>
      </c>
      <c r="U198" s="115">
        <v>365272.12</v>
      </c>
      <c r="V198" s="115">
        <v>426102.45</v>
      </c>
      <c r="W198" s="115">
        <v>487172.34</v>
      </c>
      <c r="X198" s="115">
        <v>548002.67000000004</v>
      </c>
      <c r="Y198" s="168">
        <f t="shared" ref="Y198:Y261" si="6">X198/2+L198/2+SUM(M198:W198)/12</f>
        <v>892372.42833333346</v>
      </c>
    </row>
    <row r="199" spans="1:25" ht="15.75" thickBot="1" x14ac:dyDescent="0.3">
      <c r="A199" s="73" t="s">
        <v>1882</v>
      </c>
      <c r="B199" s="76" t="s">
        <v>1883</v>
      </c>
      <c r="C199" s="87" t="s">
        <v>1650</v>
      </c>
      <c r="D199" s="214">
        <v>0</v>
      </c>
      <c r="E199" s="68">
        <v>0</v>
      </c>
      <c r="F199" s="68">
        <v>-618.23</v>
      </c>
      <c r="G199" s="68">
        <v>-618.23</v>
      </c>
      <c r="H199" s="68">
        <v>-618.23</v>
      </c>
      <c r="I199" s="68">
        <v>-616.55999999999995</v>
      </c>
      <c r="J199" s="68">
        <v>-616.55999999999995</v>
      </c>
      <c r="K199" s="68">
        <v>-616.55999999999995</v>
      </c>
      <c r="L199" s="68">
        <v>-616.55999999999995</v>
      </c>
      <c r="M199" s="68">
        <v>-616.55999999999995</v>
      </c>
      <c r="N199" s="68">
        <v>-616.55999999999995</v>
      </c>
      <c r="O199" s="68">
        <v>-616.55999999999995</v>
      </c>
      <c r="P199" s="114">
        <v>0</v>
      </c>
      <c r="Q199" s="114">
        <v>0</v>
      </c>
      <c r="R199" s="114">
        <v>0</v>
      </c>
      <c r="S199" s="114">
        <v>0</v>
      </c>
      <c r="T199" s="114">
        <v>0</v>
      </c>
      <c r="U199" s="114">
        <v>0</v>
      </c>
      <c r="V199" s="114">
        <v>-203.54</v>
      </c>
      <c r="W199" s="114">
        <v>-203.54</v>
      </c>
      <c r="X199" s="114">
        <v>-126.18</v>
      </c>
      <c r="Y199" s="168">
        <f t="shared" si="6"/>
        <v>-559.43333333333328</v>
      </c>
    </row>
    <row r="200" spans="1:25" ht="15.75" thickBot="1" x14ac:dyDescent="0.3">
      <c r="A200" s="73" t="s">
        <v>3423</v>
      </c>
      <c r="B200" s="76" t="s">
        <v>3424</v>
      </c>
      <c r="C200" s="87"/>
      <c r="D200" s="137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115"/>
      <c r="Q200" s="115"/>
      <c r="R200" s="115"/>
      <c r="S200" s="115"/>
      <c r="T200" s="115"/>
      <c r="U200" s="115"/>
      <c r="V200" s="115"/>
      <c r="W200" s="115"/>
      <c r="X200" s="115"/>
      <c r="Y200" s="168">
        <f t="shared" si="6"/>
        <v>0</v>
      </c>
    </row>
    <row r="201" spans="1:25" ht="15.75" thickBot="1" x14ac:dyDescent="0.3">
      <c r="A201" s="73" t="s">
        <v>1884</v>
      </c>
      <c r="B201" s="76" t="s">
        <v>1885</v>
      </c>
      <c r="C201" s="87" t="s">
        <v>1650</v>
      </c>
      <c r="D201" s="214">
        <v>116103</v>
      </c>
      <c r="E201" s="68">
        <v>322012</v>
      </c>
      <c r="F201" s="68">
        <v>586233</v>
      </c>
      <c r="G201" s="68">
        <v>759189</v>
      </c>
      <c r="H201" s="68">
        <v>960690</v>
      </c>
      <c r="I201" s="68">
        <v>996691</v>
      </c>
      <c r="J201" s="68">
        <v>1118957</v>
      </c>
      <c r="K201" s="68">
        <v>1254931</v>
      </c>
      <c r="L201" s="68">
        <v>1465619</v>
      </c>
      <c r="M201" s="68">
        <v>1599478</v>
      </c>
      <c r="N201" s="68">
        <v>1720632</v>
      </c>
      <c r="O201" s="68">
        <v>1767815</v>
      </c>
      <c r="P201" s="114">
        <v>123578</v>
      </c>
      <c r="Q201" s="114">
        <v>238936</v>
      </c>
      <c r="R201" s="114">
        <v>258664</v>
      </c>
      <c r="S201" s="114">
        <v>383329</v>
      </c>
      <c r="T201" s="114">
        <v>530495</v>
      </c>
      <c r="U201" s="114">
        <v>691763</v>
      </c>
      <c r="V201" s="114">
        <v>829115</v>
      </c>
      <c r="W201" s="114">
        <v>975078</v>
      </c>
      <c r="X201" s="114">
        <v>1113658</v>
      </c>
      <c r="Y201" s="168">
        <f t="shared" si="6"/>
        <v>2049545.4166666665</v>
      </c>
    </row>
    <row r="202" spans="1:25" ht="15.75" thickBot="1" x14ac:dyDescent="0.3">
      <c r="A202" s="73" t="s">
        <v>1886</v>
      </c>
      <c r="B202" s="76" t="s">
        <v>1887</v>
      </c>
      <c r="C202" s="87" t="s">
        <v>1650</v>
      </c>
      <c r="D202" s="137">
        <v>-17316</v>
      </c>
      <c r="E202" s="69">
        <v>-57518</v>
      </c>
      <c r="F202" s="69">
        <v>-97376</v>
      </c>
      <c r="G202" s="69">
        <v>-101036</v>
      </c>
      <c r="H202" s="69">
        <v>-124785</v>
      </c>
      <c r="I202" s="69">
        <v>-131425</v>
      </c>
      <c r="J202" s="69">
        <v>-137164</v>
      </c>
      <c r="K202" s="69">
        <v>-150677</v>
      </c>
      <c r="L202" s="69">
        <v>-160777</v>
      </c>
      <c r="M202" s="69">
        <v>-158178</v>
      </c>
      <c r="N202" s="69">
        <v>-146441</v>
      </c>
      <c r="O202" s="69">
        <v>-334562</v>
      </c>
      <c r="P202" s="115">
        <v>-6128</v>
      </c>
      <c r="Q202" s="115">
        <v>-12932</v>
      </c>
      <c r="R202" s="115">
        <v>-70041</v>
      </c>
      <c r="S202" s="115">
        <v>-79944</v>
      </c>
      <c r="T202" s="115">
        <v>-113224</v>
      </c>
      <c r="U202" s="115">
        <v>-139030</v>
      </c>
      <c r="V202" s="115">
        <v>-158111</v>
      </c>
      <c r="W202" s="115">
        <v>-145904</v>
      </c>
      <c r="X202" s="115">
        <v>-138805</v>
      </c>
      <c r="Y202" s="168">
        <f t="shared" si="6"/>
        <v>-263498.91666666669</v>
      </c>
    </row>
    <row r="203" spans="1:25" ht="15.75" thickBot="1" x14ac:dyDescent="0.3">
      <c r="A203" s="73" t="s">
        <v>1888</v>
      </c>
      <c r="B203" s="76" t="s">
        <v>1889</v>
      </c>
      <c r="C203" s="87" t="s">
        <v>1650</v>
      </c>
      <c r="D203" s="214">
        <v>2425812</v>
      </c>
      <c r="E203" s="68">
        <v>4934868</v>
      </c>
      <c r="F203" s="68">
        <v>1941126</v>
      </c>
      <c r="G203" s="68">
        <v>1504553</v>
      </c>
      <c r="H203" s="68">
        <v>10495355</v>
      </c>
      <c r="I203" s="68">
        <v>8940421</v>
      </c>
      <c r="J203" s="68">
        <v>5545477</v>
      </c>
      <c r="K203" s="68">
        <v>2232810</v>
      </c>
      <c r="L203" s="68">
        <v>112109</v>
      </c>
      <c r="M203" s="68">
        <v>-992973</v>
      </c>
      <c r="N203" s="68">
        <v>1845422</v>
      </c>
      <c r="O203" s="68">
        <v>4996761</v>
      </c>
      <c r="P203" s="114">
        <v>3476447</v>
      </c>
      <c r="Q203" s="114">
        <v>6289421</v>
      </c>
      <c r="R203" s="114">
        <v>12348454</v>
      </c>
      <c r="S203" s="116">
        <v>13042210</v>
      </c>
      <c r="T203" s="116">
        <v>12157461</v>
      </c>
      <c r="U203" s="116">
        <v>11482170</v>
      </c>
      <c r="V203" s="114">
        <v>8784387</v>
      </c>
      <c r="W203" s="114">
        <v>6485415</v>
      </c>
      <c r="X203" s="114">
        <v>4642205</v>
      </c>
      <c r="Y203" s="168">
        <f t="shared" si="6"/>
        <v>9036754.9166666679</v>
      </c>
    </row>
    <row r="204" spans="1:25" ht="15.75" thickBot="1" x14ac:dyDescent="0.3">
      <c r="A204" s="73" t="s">
        <v>1890</v>
      </c>
      <c r="B204" s="76" t="s">
        <v>1891</v>
      </c>
      <c r="C204" s="87" t="s">
        <v>1650</v>
      </c>
      <c r="D204" s="137">
        <v>40957</v>
      </c>
      <c r="E204" s="69">
        <v>113627</v>
      </c>
      <c r="F204" s="69">
        <v>206973</v>
      </c>
      <c r="G204" s="69">
        <v>268085</v>
      </c>
      <c r="H204" s="69">
        <v>339312</v>
      </c>
      <c r="I204" s="69">
        <v>351967</v>
      </c>
      <c r="J204" s="69">
        <v>395155</v>
      </c>
      <c r="K204" s="69">
        <v>443200</v>
      </c>
      <c r="L204" s="69">
        <v>517720</v>
      </c>
      <c r="M204" s="69">
        <v>565026</v>
      </c>
      <c r="N204" s="69">
        <v>607833</v>
      </c>
      <c r="O204" s="69">
        <v>624424</v>
      </c>
      <c r="P204" s="115">
        <v>43638</v>
      </c>
      <c r="Q204" s="115">
        <v>84370</v>
      </c>
      <c r="R204" s="115">
        <v>91308</v>
      </c>
      <c r="S204" s="115">
        <v>171252</v>
      </c>
      <c r="T204" s="115">
        <v>236919</v>
      </c>
      <c r="U204" s="115">
        <v>307875</v>
      </c>
      <c r="V204" s="115">
        <v>368951</v>
      </c>
      <c r="W204" s="115">
        <v>433352</v>
      </c>
      <c r="X204" s="115">
        <v>494997</v>
      </c>
      <c r="Y204" s="168">
        <f t="shared" si="6"/>
        <v>800937.5</v>
      </c>
    </row>
    <row r="205" spans="1:25" ht="15.75" thickBot="1" x14ac:dyDescent="0.3">
      <c r="A205" s="73" t="s">
        <v>1892</v>
      </c>
      <c r="B205" s="76" t="s">
        <v>1893</v>
      </c>
      <c r="C205" s="87" t="s">
        <v>1650</v>
      </c>
      <c r="D205" s="137">
        <v>-6202</v>
      </c>
      <c r="E205" s="69">
        <v>-20574</v>
      </c>
      <c r="F205" s="69">
        <v>-34831</v>
      </c>
      <c r="G205" s="69">
        <v>-36141</v>
      </c>
      <c r="H205" s="69">
        <v>-44610</v>
      </c>
      <c r="I205" s="69">
        <v>-46996</v>
      </c>
      <c r="J205" s="69">
        <v>-49046</v>
      </c>
      <c r="K205" s="69">
        <v>-53879</v>
      </c>
      <c r="L205" s="69">
        <v>-57475</v>
      </c>
      <c r="M205" s="69">
        <v>-56544</v>
      </c>
      <c r="N205" s="69">
        <v>-52409</v>
      </c>
      <c r="O205" s="69">
        <v>-119279</v>
      </c>
      <c r="P205" s="115">
        <v>-2220</v>
      </c>
      <c r="Q205" s="115">
        <v>-4679</v>
      </c>
      <c r="R205" s="115">
        <v>-25152</v>
      </c>
      <c r="S205" s="116">
        <v>-12769</v>
      </c>
      <c r="T205" s="116">
        <v>-20780</v>
      </c>
      <c r="U205" s="116">
        <v>-26880</v>
      </c>
      <c r="V205" s="115">
        <v>-33042</v>
      </c>
      <c r="W205" s="115">
        <v>-28191</v>
      </c>
      <c r="X205" s="115">
        <v>-24222</v>
      </c>
      <c r="Y205" s="168">
        <f t="shared" si="6"/>
        <v>-72677.25</v>
      </c>
    </row>
    <row r="206" spans="1:25" ht="15.75" thickBot="1" x14ac:dyDescent="0.3">
      <c r="A206" s="73" t="s">
        <v>1894</v>
      </c>
      <c r="B206" s="76" t="s">
        <v>1895</v>
      </c>
      <c r="C206" s="87" t="s">
        <v>1650</v>
      </c>
      <c r="D206" s="214">
        <v>769344</v>
      </c>
      <c r="E206" s="68">
        <v>1588402</v>
      </c>
      <c r="F206" s="68">
        <v>530905</v>
      </c>
      <c r="G206" s="68">
        <v>355654</v>
      </c>
      <c r="H206" s="68">
        <v>3526652</v>
      </c>
      <c r="I206" s="68">
        <v>3000780</v>
      </c>
      <c r="J206" s="68">
        <v>1832638</v>
      </c>
      <c r="K206" s="68">
        <v>690428</v>
      </c>
      <c r="L206" s="68">
        <v>-33940</v>
      </c>
      <c r="M206" s="68">
        <v>-427291</v>
      </c>
      <c r="N206" s="68">
        <v>523938</v>
      </c>
      <c r="O206" s="68">
        <v>1419351</v>
      </c>
      <c r="P206" s="114">
        <v>1140599</v>
      </c>
      <c r="Q206" s="114">
        <v>2068182</v>
      </c>
      <c r="R206" s="114">
        <v>4360173</v>
      </c>
      <c r="S206" s="115">
        <v>4437094</v>
      </c>
      <c r="T206" s="115">
        <v>4143264</v>
      </c>
      <c r="U206" s="115">
        <v>3943173</v>
      </c>
      <c r="V206" s="114">
        <v>3037149</v>
      </c>
      <c r="W206" s="114">
        <v>2268627</v>
      </c>
      <c r="X206" s="114">
        <v>1652320</v>
      </c>
      <c r="Y206" s="168">
        <f t="shared" si="6"/>
        <v>3052044.9166666665</v>
      </c>
    </row>
    <row r="207" spans="1:25" ht="15.75" thickBot="1" x14ac:dyDescent="0.3">
      <c r="A207" s="73" t="s">
        <v>1896</v>
      </c>
      <c r="B207" s="76" t="s">
        <v>1897</v>
      </c>
      <c r="C207" s="87" t="s">
        <v>1650</v>
      </c>
      <c r="D207" s="137">
        <v>1724575</v>
      </c>
      <c r="E207" s="69">
        <v>3095218</v>
      </c>
      <c r="F207" s="69">
        <v>4270872</v>
      </c>
      <c r="G207" s="69">
        <v>4821534</v>
      </c>
      <c r="H207" s="69">
        <v>4937911</v>
      </c>
      <c r="I207" s="69">
        <v>5571624</v>
      </c>
      <c r="J207" s="69">
        <v>6361445</v>
      </c>
      <c r="K207" s="69">
        <v>7166102</v>
      </c>
      <c r="L207" s="69">
        <v>7468040</v>
      </c>
      <c r="M207" s="69">
        <v>8029981</v>
      </c>
      <c r="N207" s="69">
        <v>8979081</v>
      </c>
      <c r="O207" s="69">
        <v>10400381</v>
      </c>
      <c r="P207" s="115">
        <v>1027326</v>
      </c>
      <c r="Q207" s="115">
        <v>1807045</v>
      </c>
      <c r="R207" s="115">
        <v>2435385</v>
      </c>
      <c r="S207" s="114">
        <v>2608615</v>
      </c>
      <c r="T207" s="114">
        <v>2716616</v>
      </c>
      <c r="U207" s="114">
        <v>2776311</v>
      </c>
      <c r="V207" s="115">
        <v>3155041</v>
      </c>
      <c r="W207" s="115">
        <v>3499831</v>
      </c>
      <c r="X207" s="115">
        <v>3853884</v>
      </c>
      <c r="Y207" s="168">
        <f t="shared" si="6"/>
        <v>9613929.75</v>
      </c>
    </row>
    <row r="208" spans="1:25" ht="15.75" thickBot="1" x14ac:dyDescent="0.3">
      <c r="A208" s="73" t="s">
        <v>1898</v>
      </c>
      <c r="B208" s="76" t="s">
        <v>1899</v>
      </c>
      <c r="C208" s="87" t="s">
        <v>1650</v>
      </c>
      <c r="D208" s="214">
        <v>19139</v>
      </c>
      <c r="E208" s="68">
        <v>49946</v>
      </c>
      <c r="F208" s="68">
        <v>83802</v>
      </c>
      <c r="G208" s="68">
        <v>103736</v>
      </c>
      <c r="H208" s="68">
        <v>124055</v>
      </c>
      <c r="I208" s="68">
        <v>134601</v>
      </c>
      <c r="J208" s="68">
        <v>150010</v>
      </c>
      <c r="K208" s="68">
        <v>165634</v>
      </c>
      <c r="L208" s="68">
        <v>172096</v>
      </c>
      <c r="M208" s="68">
        <v>185838</v>
      </c>
      <c r="N208" s="68">
        <v>199083</v>
      </c>
      <c r="O208" s="68">
        <v>268073</v>
      </c>
      <c r="P208" s="114">
        <v>12286</v>
      </c>
      <c r="Q208" s="114">
        <v>24043</v>
      </c>
      <c r="R208" s="114">
        <v>27744</v>
      </c>
      <c r="S208" s="115">
        <v>41767</v>
      </c>
      <c r="T208" s="115">
        <v>57707</v>
      </c>
      <c r="U208" s="115">
        <v>74083</v>
      </c>
      <c r="V208" s="114">
        <v>88728</v>
      </c>
      <c r="W208" s="114">
        <v>103696</v>
      </c>
      <c r="X208" s="114">
        <v>133989</v>
      </c>
      <c r="Y208" s="168">
        <f t="shared" si="6"/>
        <v>243296.5</v>
      </c>
    </row>
    <row r="209" spans="1:25" ht="15.75" thickBot="1" x14ac:dyDescent="0.3">
      <c r="A209" s="73" t="s">
        <v>1900</v>
      </c>
      <c r="B209" s="76" t="s">
        <v>1901</v>
      </c>
      <c r="C209" s="87" t="s">
        <v>1650</v>
      </c>
      <c r="D209" s="214">
        <v>4609112</v>
      </c>
      <c r="E209" s="68">
        <v>8272303</v>
      </c>
      <c r="F209" s="68">
        <v>10468485</v>
      </c>
      <c r="G209" s="68">
        <v>11964029</v>
      </c>
      <c r="H209" s="68">
        <v>13753646</v>
      </c>
      <c r="I209" s="68">
        <v>16316262</v>
      </c>
      <c r="J209" s="68">
        <v>19624042</v>
      </c>
      <c r="K209" s="68">
        <v>22874927</v>
      </c>
      <c r="L209" s="68">
        <v>24563788</v>
      </c>
      <c r="M209" s="68">
        <v>26144432</v>
      </c>
      <c r="N209" s="68">
        <v>28666543</v>
      </c>
      <c r="O209" s="68">
        <v>32322174</v>
      </c>
      <c r="P209" s="114">
        <v>2656154</v>
      </c>
      <c r="Q209" s="114">
        <v>4672271</v>
      </c>
      <c r="R209" s="114">
        <v>6346497</v>
      </c>
      <c r="S209" s="114">
        <v>6790973</v>
      </c>
      <c r="T209" s="114">
        <v>7351358</v>
      </c>
      <c r="U209" s="114">
        <v>8175798</v>
      </c>
      <c r="V209" s="114">
        <v>10134102</v>
      </c>
      <c r="W209" s="114">
        <v>11912637</v>
      </c>
      <c r="X209" s="114">
        <v>13527005</v>
      </c>
      <c r="Y209" s="168">
        <f t="shared" si="6"/>
        <v>31143141.416666664</v>
      </c>
    </row>
    <row r="210" spans="1:25" ht="15.75" thickBot="1" x14ac:dyDescent="0.3">
      <c r="A210" s="73" t="s">
        <v>1902</v>
      </c>
      <c r="B210" s="76" t="s">
        <v>1903</v>
      </c>
      <c r="C210" s="87" t="s">
        <v>1650</v>
      </c>
      <c r="D210" s="137"/>
      <c r="E210" s="69"/>
      <c r="F210" s="69"/>
      <c r="G210" s="69"/>
      <c r="H210" s="69"/>
      <c r="I210" s="69"/>
      <c r="J210" s="69"/>
      <c r="K210" s="69"/>
      <c r="L210" s="69"/>
      <c r="M210" s="69">
        <v>41</v>
      </c>
      <c r="N210" s="69">
        <v>41</v>
      </c>
      <c r="O210" s="69">
        <v>14789</v>
      </c>
      <c r="P210" s="115"/>
      <c r="Q210" s="115"/>
      <c r="R210" s="115"/>
      <c r="S210" s="115"/>
      <c r="T210" s="115"/>
      <c r="U210" s="115"/>
      <c r="V210" s="115"/>
      <c r="W210" s="115"/>
      <c r="X210" s="115"/>
      <c r="Y210" s="168">
        <f t="shared" si="6"/>
        <v>1239.25</v>
      </c>
    </row>
    <row r="211" spans="1:25" ht="15.75" thickBot="1" x14ac:dyDescent="0.3">
      <c r="A211" s="73" t="s">
        <v>3425</v>
      </c>
      <c r="B211" s="76" t="s">
        <v>3426</v>
      </c>
      <c r="C211" s="87"/>
      <c r="D211" s="214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114"/>
      <c r="Q211" s="114"/>
      <c r="R211" s="114"/>
      <c r="S211" s="114"/>
      <c r="T211" s="114"/>
      <c r="U211" s="114"/>
      <c r="V211" s="114"/>
      <c r="W211" s="114"/>
      <c r="X211" s="114"/>
      <c r="Y211" s="168">
        <f t="shared" si="6"/>
        <v>0</v>
      </c>
    </row>
    <row r="212" spans="1:25" ht="15.75" thickBot="1" x14ac:dyDescent="0.3">
      <c r="A212" s="73" t="s">
        <v>1904</v>
      </c>
      <c r="B212" s="76" t="s">
        <v>1905</v>
      </c>
      <c r="C212" s="87" t="s">
        <v>1650</v>
      </c>
      <c r="D212" s="137">
        <v>6987</v>
      </c>
      <c r="E212" s="69">
        <v>18234</v>
      </c>
      <c r="F212" s="69">
        <v>30558</v>
      </c>
      <c r="G212" s="69">
        <v>37827</v>
      </c>
      <c r="H212" s="69">
        <v>45236</v>
      </c>
      <c r="I212" s="69">
        <v>49082</v>
      </c>
      <c r="J212" s="69">
        <v>54701</v>
      </c>
      <c r="K212" s="69">
        <v>60398</v>
      </c>
      <c r="L212" s="69">
        <v>62859</v>
      </c>
      <c r="M212" s="69">
        <v>67878</v>
      </c>
      <c r="N212" s="69">
        <v>72716</v>
      </c>
      <c r="O212" s="69">
        <v>97308</v>
      </c>
      <c r="P212" s="115">
        <v>4526</v>
      </c>
      <c r="Q212" s="115">
        <v>8857</v>
      </c>
      <c r="R212" s="115">
        <v>10224</v>
      </c>
      <c r="S212" s="115">
        <v>15392</v>
      </c>
      <c r="T212" s="115">
        <v>21266</v>
      </c>
      <c r="U212" s="115">
        <v>27300</v>
      </c>
      <c r="V212" s="115">
        <v>32697</v>
      </c>
      <c r="W212" s="115">
        <v>38213</v>
      </c>
      <c r="X212" s="115">
        <v>49159</v>
      </c>
      <c r="Y212" s="168">
        <f t="shared" si="6"/>
        <v>89040.416666666657</v>
      </c>
    </row>
    <row r="213" spans="1:25" ht="15.75" thickBot="1" x14ac:dyDescent="0.3">
      <c r="A213" s="73" t="s">
        <v>1906</v>
      </c>
      <c r="B213" s="76" t="s">
        <v>1907</v>
      </c>
      <c r="C213" s="87" t="s">
        <v>1650</v>
      </c>
      <c r="D213" s="214"/>
      <c r="E213" s="68"/>
      <c r="F213" s="68"/>
      <c r="G213" s="68"/>
      <c r="H213" s="68"/>
      <c r="I213" s="68"/>
      <c r="J213" s="68"/>
      <c r="K213" s="68"/>
      <c r="L213" s="68"/>
      <c r="M213" s="68">
        <v>4</v>
      </c>
      <c r="N213" s="68">
        <v>4</v>
      </c>
      <c r="O213" s="68">
        <v>5510</v>
      </c>
      <c r="P213" s="114"/>
      <c r="Q213" s="114"/>
      <c r="R213" s="114"/>
      <c r="S213" s="114"/>
      <c r="T213" s="114"/>
      <c r="U213" s="114"/>
      <c r="V213" s="114"/>
      <c r="W213" s="114"/>
      <c r="X213" s="114"/>
      <c r="Y213" s="168">
        <f t="shared" si="6"/>
        <v>459.83333333333331</v>
      </c>
    </row>
    <row r="214" spans="1:25" ht="15.75" thickBot="1" x14ac:dyDescent="0.3">
      <c r="A214" s="73" t="s">
        <v>1908</v>
      </c>
      <c r="B214" s="76" t="s">
        <v>1909</v>
      </c>
      <c r="C214" s="87" t="s">
        <v>1650</v>
      </c>
      <c r="D214" s="137">
        <v>-372665</v>
      </c>
      <c r="E214" s="69">
        <v>-661338</v>
      </c>
      <c r="F214" s="69">
        <v>-1062336</v>
      </c>
      <c r="G214" s="69">
        <v>-1165022</v>
      </c>
      <c r="H214" s="69">
        <v>-4578481</v>
      </c>
      <c r="I214" s="69">
        <v>-4750997</v>
      </c>
      <c r="J214" s="69">
        <v>-5048620</v>
      </c>
      <c r="K214" s="69">
        <v>-5319027</v>
      </c>
      <c r="L214" s="69">
        <v>-5506843</v>
      </c>
      <c r="M214" s="69">
        <v>-5559940</v>
      </c>
      <c r="N214" s="69">
        <v>-6064124</v>
      </c>
      <c r="O214" s="69">
        <v>-6459869</v>
      </c>
      <c r="P214" s="115">
        <v>0</v>
      </c>
      <c r="Q214" s="115">
        <v>0</v>
      </c>
      <c r="R214" s="115">
        <v>-1915094</v>
      </c>
      <c r="S214" s="115">
        <v>-2029070</v>
      </c>
      <c r="T214" s="115">
        <v>-2137202</v>
      </c>
      <c r="U214" s="115">
        <v>-2639057</v>
      </c>
      <c r="V214" s="115">
        <v>-3031049</v>
      </c>
      <c r="W214" s="115">
        <v>-3379478</v>
      </c>
      <c r="X214" s="115">
        <v>-3668829</v>
      </c>
      <c r="Y214" s="168">
        <f t="shared" si="6"/>
        <v>-7355742.916666666</v>
      </c>
    </row>
    <row r="215" spans="1:25" ht="15.75" thickBot="1" x14ac:dyDescent="0.3">
      <c r="A215" s="73" t="s">
        <v>1910</v>
      </c>
      <c r="B215" s="76" t="s">
        <v>1911</v>
      </c>
      <c r="C215" s="87" t="s">
        <v>1650</v>
      </c>
      <c r="D215" s="214">
        <v>-27</v>
      </c>
      <c r="E215" s="68">
        <v>-78</v>
      </c>
      <c r="F215" s="68">
        <v>-140</v>
      </c>
      <c r="G215" s="68">
        <v>-146</v>
      </c>
      <c r="H215" s="68">
        <v>-168</v>
      </c>
      <c r="I215" s="68">
        <v>-182</v>
      </c>
      <c r="J215" s="68">
        <v>-189</v>
      </c>
      <c r="K215" s="68">
        <v>-208</v>
      </c>
      <c r="L215" s="68">
        <v>-215</v>
      </c>
      <c r="M215" s="68">
        <v>-215</v>
      </c>
      <c r="N215" s="68">
        <v>-227</v>
      </c>
      <c r="O215" s="68">
        <v>1064</v>
      </c>
      <c r="P215" s="114">
        <v>-207</v>
      </c>
      <c r="Q215" s="114">
        <v>-410</v>
      </c>
      <c r="R215" s="114">
        <v>-1395</v>
      </c>
      <c r="S215" s="114">
        <v>-1419</v>
      </c>
      <c r="T215" s="114">
        <v>-1764</v>
      </c>
      <c r="U215" s="114">
        <v>-2042</v>
      </c>
      <c r="V215" s="114">
        <v>-2097</v>
      </c>
      <c r="W215" s="114">
        <v>-2145</v>
      </c>
      <c r="X215" s="114">
        <v>-2277</v>
      </c>
      <c r="Y215" s="168">
        <f t="shared" si="6"/>
        <v>-2150.75</v>
      </c>
    </row>
    <row r="216" spans="1:25" ht="15.75" thickBot="1" x14ac:dyDescent="0.3">
      <c r="A216" s="73" t="s">
        <v>1912</v>
      </c>
      <c r="B216" s="76" t="s">
        <v>1913</v>
      </c>
      <c r="C216" s="87" t="s">
        <v>1650</v>
      </c>
      <c r="D216" s="137">
        <v>-254</v>
      </c>
      <c r="E216" s="69">
        <v>-734</v>
      </c>
      <c r="F216" s="69">
        <v>-1266</v>
      </c>
      <c r="G216" s="69">
        <v>-1317</v>
      </c>
      <c r="H216" s="69">
        <v>-1520</v>
      </c>
      <c r="I216" s="69">
        <v>-1651</v>
      </c>
      <c r="J216" s="69">
        <v>-1715</v>
      </c>
      <c r="K216" s="69">
        <v>-1890</v>
      </c>
      <c r="L216" s="69">
        <v>-1954</v>
      </c>
      <c r="M216" s="69">
        <v>-1954</v>
      </c>
      <c r="N216" s="69">
        <v>-2059</v>
      </c>
      <c r="O216" s="69">
        <v>1871</v>
      </c>
      <c r="P216" s="115">
        <v>-720</v>
      </c>
      <c r="Q216" s="115">
        <v>-1423</v>
      </c>
      <c r="R216" s="115">
        <v>-4844</v>
      </c>
      <c r="S216" s="115">
        <v>-4926</v>
      </c>
      <c r="T216" s="115">
        <v>-6124</v>
      </c>
      <c r="U216" s="115">
        <v>-7088</v>
      </c>
      <c r="V216" s="115">
        <v>-7279</v>
      </c>
      <c r="W216" s="115">
        <v>-7445</v>
      </c>
      <c r="X216" s="115">
        <v>-7904</v>
      </c>
      <c r="Y216" s="168">
        <f t="shared" si="6"/>
        <v>-8428.25</v>
      </c>
    </row>
    <row r="217" spans="1:25" ht="15.75" thickBot="1" x14ac:dyDescent="0.3">
      <c r="A217" s="73" t="s">
        <v>1914</v>
      </c>
      <c r="B217" s="76" t="s">
        <v>1915</v>
      </c>
      <c r="C217" s="87" t="s">
        <v>1650</v>
      </c>
      <c r="D217" s="214">
        <v>-995102</v>
      </c>
      <c r="E217" s="68">
        <v>-1764795</v>
      </c>
      <c r="F217" s="68">
        <v>-7841841</v>
      </c>
      <c r="G217" s="68">
        <v>-8756605</v>
      </c>
      <c r="H217" s="68">
        <v>-20389833</v>
      </c>
      <c r="I217" s="68">
        <v>-20806021</v>
      </c>
      <c r="J217" s="68">
        <v>-21545754</v>
      </c>
      <c r="K217" s="68">
        <v>-22217841</v>
      </c>
      <c r="L217" s="68">
        <v>-22670257</v>
      </c>
      <c r="M217" s="68">
        <v>-23624305</v>
      </c>
      <c r="N217" s="68">
        <v>-26752489</v>
      </c>
      <c r="O217" s="68">
        <v>-30768177</v>
      </c>
      <c r="P217" s="114">
        <v>-1893474</v>
      </c>
      <c r="Q217" s="114">
        <v>-3329376</v>
      </c>
      <c r="R217" s="114">
        <v>-9500767</v>
      </c>
      <c r="S217" s="114">
        <v>-10168267</v>
      </c>
      <c r="T217" s="114">
        <v>-10440638</v>
      </c>
      <c r="U217" s="114">
        <v>-11772519</v>
      </c>
      <c r="V217" s="114">
        <v>-12764630</v>
      </c>
      <c r="W217" s="114">
        <v>-13644585</v>
      </c>
      <c r="X217" s="114">
        <v>-14382189</v>
      </c>
      <c r="Y217" s="168">
        <f t="shared" si="6"/>
        <v>-31414491.916666664</v>
      </c>
    </row>
    <row r="218" spans="1:25" ht="15.75" thickBot="1" x14ac:dyDescent="0.3">
      <c r="A218" s="73" t="s">
        <v>2775</v>
      </c>
      <c r="B218" s="76" t="s">
        <v>2776</v>
      </c>
      <c r="C218" s="87" t="s">
        <v>1650</v>
      </c>
      <c r="D218" s="137">
        <v>0</v>
      </c>
      <c r="E218" s="69">
        <v>0</v>
      </c>
      <c r="F218" s="69">
        <v>1560</v>
      </c>
      <c r="G218" s="69">
        <v>1560</v>
      </c>
      <c r="H218" s="69">
        <v>1560</v>
      </c>
      <c r="I218" s="69">
        <v>11966</v>
      </c>
      <c r="J218" s="69">
        <v>26485</v>
      </c>
      <c r="K218" s="69">
        <v>39676</v>
      </c>
      <c r="L218" s="69">
        <v>50400</v>
      </c>
      <c r="M218" s="69">
        <v>50400</v>
      </c>
      <c r="N218" s="69">
        <v>50400</v>
      </c>
      <c r="O218" s="69">
        <v>105446</v>
      </c>
      <c r="P218" s="115"/>
      <c r="Q218" s="115"/>
      <c r="R218" s="115"/>
      <c r="S218" s="115"/>
      <c r="T218" s="115"/>
      <c r="U218" s="115"/>
      <c r="V218" s="115"/>
      <c r="W218" s="115"/>
      <c r="X218" s="115"/>
      <c r="Y218" s="168">
        <f t="shared" si="6"/>
        <v>42387.166666666672</v>
      </c>
    </row>
    <row r="219" spans="1:25" ht="15.75" thickBot="1" x14ac:dyDescent="0.3">
      <c r="A219" s="73" t="s">
        <v>2777</v>
      </c>
      <c r="B219" s="76" t="s">
        <v>2778</v>
      </c>
      <c r="C219" s="87" t="s">
        <v>1650</v>
      </c>
      <c r="D219" s="214">
        <v>-37183</v>
      </c>
      <c r="E219" s="68">
        <v>-66735</v>
      </c>
      <c r="F219" s="68">
        <v>-66735</v>
      </c>
      <c r="G219" s="68">
        <v>-75140</v>
      </c>
      <c r="H219" s="68">
        <v>-81824</v>
      </c>
      <c r="I219" s="68">
        <v>-81824</v>
      </c>
      <c r="J219" s="68">
        <v>-81824</v>
      </c>
      <c r="K219" s="68">
        <v>-81824</v>
      </c>
      <c r="L219" s="68">
        <v>-81824</v>
      </c>
      <c r="M219" s="68">
        <v>-82489</v>
      </c>
      <c r="N219" s="68">
        <v>-105445</v>
      </c>
      <c r="O219" s="68">
        <v>-105447.23</v>
      </c>
      <c r="P219" s="114"/>
      <c r="Q219" s="114"/>
      <c r="R219" s="114"/>
      <c r="S219" s="114"/>
      <c r="T219" s="114"/>
      <c r="U219" s="114"/>
      <c r="V219" s="114"/>
      <c r="W219" s="114"/>
      <c r="X219" s="114"/>
      <c r="Y219" s="168">
        <f t="shared" si="6"/>
        <v>-65360.435833333337</v>
      </c>
    </row>
    <row r="220" spans="1:25" ht="15.75" thickBot="1" x14ac:dyDescent="0.3">
      <c r="A220" s="73" t="s">
        <v>3427</v>
      </c>
      <c r="B220" s="76" t="s">
        <v>3428</v>
      </c>
      <c r="C220" s="87"/>
      <c r="D220" s="137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115"/>
      <c r="Q220" s="115"/>
      <c r="R220" s="115"/>
      <c r="S220" s="115"/>
      <c r="T220" s="115"/>
      <c r="U220" s="115"/>
      <c r="V220" s="115"/>
      <c r="W220" s="115"/>
      <c r="X220" s="115"/>
      <c r="Y220" s="168">
        <f t="shared" si="6"/>
        <v>0</v>
      </c>
    </row>
    <row r="221" spans="1:25" ht="15.75" thickBot="1" x14ac:dyDescent="0.3">
      <c r="A221" s="73" t="s">
        <v>3429</v>
      </c>
      <c r="B221" s="76" t="s">
        <v>3430</v>
      </c>
      <c r="C221" s="87"/>
      <c r="D221" s="214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114"/>
      <c r="Q221" s="114"/>
      <c r="R221" s="114"/>
      <c r="S221" s="116"/>
      <c r="T221" s="116"/>
      <c r="U221" s="116"/>
      <c r="V221" s="114"/>
      <c r="W221" s="114"/>
      <c r="X221" s="114"/>
      <c r="Y221" s="168">
        <f t="shared" si="6"/>
        <v>0</v>
      </c>
    </row>
    <row r="222" spans="1:25" ht="15.75" thickBot="1" x14ac:dyDescent="0.3">
      <c r="A222" s="73" t="s">
        <v>3431</v>
      </c>
      <c r="B222" s="76" t="s">
        <v>3432</v>
      </c>
      <c r="C222" s="87"/>
      <c r="D222" s="137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115"/>
      <c r="Q222" s="115"/>
      <c r="R222" s="115"/>
      <c r="S222" s="115"/>
      <c r="T222" s="115"/>
      <c r="U222" s="115"/>
      <c r="V222" s="115"/>
      <c r="W222" s="115"/>
      <c r="X222" s="115"/>
      <c r="Y222" s="168">
        <f t="shared" si="6"/>
        <v>0</v>
      </c>
    </row>
    <row r="223" spans="1:25" ht="15.75" thickBot="1" x14ac:dyDescent="0.3">
      <c r="A223" s="73" t="s">
        <v>1916</v>
      </c>
      <c r="B223" s="76" t="s">
        <v>1917</v>
      </c>
      <c r="C223" s="87" t="s">
        <v>1650</v>
      </c>
      <c r="D223" s="137">
        <v>7576.66</v>
      </c>
      <c r="E223" s="69">
        <v>14368.93</v>
      </c>
      <c r="F223" s="69">
        <v>20044.509999999998</v>
      </c>
      <c r="G223" s="69">
        <v>26075.91</v>
      </c>
      <c r="H223" s="69">
        <v>32570.1</v>
      </c>
      <c r="I223" s="69">
        <v>39469.410000000003</v>
      </c>
      <c r="J223" s="69">
        <v>46085.9</v>
      </c>
      <c r="K223" s="69">
        <v>54088.45</v>
      </c>
      <c r="L223" s="69">
        <v>60711.55</v>
      </c>
      <c r="M223" s="69">
        <v>68198.78</v>
      </c>
      <c r="N223" s="69">
        <v>76685.94</v>
      </c>
      <c r="O223" s="69">
        <v>83356.649999999994</v>
      </c>
      <c r="P223" s="115">
        <v>6150.92</v>
      </c>
      <c r="Q223" s="115">
        <v>13316.08</v>
      </c>
      <c r="R223" s="115">
        <v>13316.08</v>
      </c>
      <c r="S223" s="116">
        <v>13316.08</v>
      </c>
      <c r="T223" s="116">
        <v>23222.49</v>
      </c>
      <c r="U223" s="116">
        <v>37497.89</v>
      </c>
      <c r="V223" s="115">
        <v>44903.03</v>
      </c>
      <c r="W223" s="115">
        <v>53276.97</v>
      </c>
      <c r="X223" s="115">
        <v>61649.760000000002</v>
      </c>
      <c r="Y223" s="168">
        <f t="shared" si="6"/>
        <v>97284.064166666649</v>
      </c>
    </row>
    <row r="224" spans="1:25" ht="15.75" thickBot="1" x14ac:dyDescent="0.3">
      <c r="A224" s="73" t="s">
        <v>1918</v>
      </c>
      <c r="B224" s="76" t="s">
        <v>1919</v>
      </c>
      <c r="C224" s="87" t="s">
        <v>1650</v>
      </c>
      <c r="D224" s="214">
        <v>2276037.6800000002</v>
      </c>
      <c r="E224" s="68">
        <v>4544650.55</v>
      </c>
      <c r="F224" s="68">
        <v>6855593.0999999996</v>
      </c>
      <c r="G224" s="68">
        <v>9192146.9600000009</v>
      </c>
      <c r="H224" s="68">
        <v>11288782.859999999</v>
      </c>
      <c r="I224" s="68">
        <v>13232604.300000001</v>
      </c>
      <c r="J224" s="68">
        <v>15406822.83</v>
      </c>
      <c r="K224" s="68">
        <v>17572575.129999999</v>
      </c>
      <c r="L224" s="68">
        <v>19787602.370000001</v>
      </c>
      <c r="M224" s="68">
        <v>21992116.07</v>
      </c>
      <c r="N224" s="68">
        <v>24310443.969999999</v>
      </c>
      <c r="O224" s="68">
        <v>26519756.640000001</v>
      </c>
      <c r="P224" s="114">
        <v>2351322.98</v>
      </c>
      <c r="Q224" s="114">
        <v>4693103.1900000004</v>
      </c>
      <c r="R224" s="114">
        <v>6582917.9500000002</v>
      </c>
      <c r="S224" s="115">
        <v>8977170.8200000003</v>
      </c>
      <c r="T224" s="115">
        <v>11353872.220000001</v>
      </c>
      <c r="U224" s="115">
        <v>13677949.26</v>
      </c>
      <c r="V224" s="114">
        <v>15997258.99</v>
      </c>
      <c r="W224" s="114">
        <v>18337410.100000001</v>
      </c>
      <c r="X224" s="114">
        <v>20722433.760000002</v>
      </c>
      <c r="Y224" s="168">
        <f t="shared" si="6"/>
        <v>33154461.580833334</v>
      </c>
    </row>
    <row r="225" spans="1:25" ht="15.75" thickBot="1" x14ac:dyDescent="0.3">
      <c r="A225" s="73" t="s">
        <v>1920</v>
      </c>
      <c r="B225" s="76" t="s">
        <v>1921</v>
      </c>
      <c r="C225" s="87" t="s">
        <v>1650</v>
      </c>
      <c r="D225" s="137">
        <v>-24943.43</v>
      </c>
      <c r="E225" s="69">
        <v>-40868.22</v>
      </c>
      <c r="F225" s="69">
        <v>-43258.27</v>
      </c>
      <c r="G225" s="69">
        <v>-70440.2</v>
      </c>
      <c r="H225" s="69">
        <v>-74371.58</v>
      </c>
      <c r="I225" s="69">
        <v>-78981.41</v>
      </c>
      <c r="J225" s="69">
        <v>-82739.839999999997</v>
      </c>
      <c r="K225" s="69">
        <v>-87242.16</v>
      </c>
      <c r="L225" s="69">
        <v>-94802.62</v>
      </c>
      <c r="M225" s="69">
        <v>-110628.62</v>
      </c>
      <c r="N225" s="69">
        <v>-119511.46</v>
      </c>
      <c r="O225" s="69">
        <v>-141582.29</v>
      </c>
      <c r="P225" s="115">
        <v>-13183.98</v>
      </c>
      <c r="Q225" s="115">
        <v>-31310.41</v>
      </c>
      <c r="R225" s="115">
        <v>-44284.83</v>
      </c>
      <c r="S225" s="114">
        <v>-45310.78</v>
      </c>
      <c r="T225" s="114">
        <v>-53010.78</v>
      </c>
      <c r="U225" s="114">
        <v>-54017.84</v>
      </c>
      <c r="V225" s="115">
        <v>-57782.89</v>
      </c>
      <c r="W225" s="115">
        <v>-67785.62</v>
      </c>
      <c r="X225" s="115">
        <v>-89240.42</v>
      </c>
      <c r="Y225" s="168">
        <f t="shared" si="6"/>
        <v>-153555.64499999999</v>
      </c>
    </row>
    <row r="226" spans="1:25" ht="15.75" thickBot="1" x14ac:dyDescent="0.3">
      <c r="A226" s="73" t="s">
        <v>1922</v>
      </c>
      <c r="B226" s="76" t="s">
        <v>1923</v>
      </c>
      <c r="C226" s="87" t="s">
        <v>1650</v>
      </c>
      <c r="D226" s="214">
        <v>-709.65</v>
      </c>
      <c r="E226" s="68">
        <v>5792.85</v>
      </c>
      <c r="F226" s="68">
        <v>8133</v>
      </c>
      <c r="G226" s="68">
        <v>12075.45</v>
      </c>
      <c r="H226" s="68">
        <v>13962.85</v>
      </c>
      <c r="I226" s="68">
        <v>16391</v>
      </c>
      <c r="J226" s="68">
        <v>18538.599999999999</v>
      </c>
      <c r="K226" s="68">
        <v>21919.4</v>
      </c>
      <c r="L226" s="68">
        <v>24073.200000000001</v>
      </c>
      <c r="M226" s="68">
        <v>26414.05</v>
      </c>
      <c r="N226" s="68">
        <v>40354.199999999997</v>
      </c>
      <c r="O226" s="68">
        <v>31187.25</v>
      </c>
      <c r="P226" s="114">
        <v>2861.25</v>
      </c>
      <c r="Q226" s="114">
        <v>4766</v>
      </c>
      <c r="R226" s="114">
        <v>7938.8</v>
      </c>
      <c r="S226" s="115">
        <v>9211.25</v>
      </c>
      <c r="T226" s="115">
        <v>10458.450000000001</v>
      </c>
      <c r="U226" s="115">
        <v>11935.15</v>
      </c>
      <c r="V226" s="114">
        <v>13075.5</v>
      </c>
      <c r="W226" s="114">
        <v>13616.05</v>
      </c>
      <c r="X226" s="114">
        <v>13981.3</v>
      </c>
      <c r="Y226" s="168">
        <f t="shared" si="6"/>
        <v>33345.412499999999</v>
      </c>
    </row>
    <row r="227" spans="1:25" ht="15.75" thickBot="1" x14ac:dyDescent="0.3">
      <c r="A227" s="73" t="s">
        <v>1924</v>
      </c>
      <c r="B227" s="76" t="s">
        <v>1925</v>
      </c>
      <c r="C227" s="87" t="s">
        <v>1650</v>
      </c>
      <c r="D227" s="214">
        <v>-224690.91</v>
      </c>
      <c r="E227" s="68">
        <v>-469301.57</v>
      </c>
      <c r="F227" s="68">
        <v>22273951.629999999</v>
      </c>
      <c r="G227" s="68">
        <v>22685838.949999999</v>
      </c>
      <c r="H227" s="68">
        <v>22590682.300000001</v>
      </c>
      <c r="I227" s="68">
        <v>22448454.300000001</v>
      </c>
      <c r="J227" s="68">
        <v>22423515.02</v>
      </c>
      <c r="K227" s="68">
        <v>22189039.600000001</v>
      </c>
      <c r="L227" s="68">
        <v>22132310.07</v>
      </c>
      <c r="M227" s="68">
        <v>22220861.370000001</v>
      </c>
      <c r="N227" s="68">
        <v>22630310.84</v>
      </c>
      <c r="O227" s="68">
        <v>23477743.899999999</v>
      </c>
      <c r="P227" s="114">
        <v>745611.43</v>
      </c>
      <c r="Q227" s="114">
        <v>1461198.25</v>
      </c>
      <c r="R227" s="114">
        <v>1737673.81</v>
      </c>
      <c r="S227" s="114">
        <v>1933266.16</v>
      </c>
      <c r="T227" s="114">
        <v>2108687.19</v>
      </c>
      <c r="U227" s="114">
        <v>2218903.75</v>
      </c>
      <c r="V227" s="114">
        <v>2280932.16</v>
      </c>
      <c r="W227" s="114">
        <v>2355710.9700000002</v>
      </c>
      <c r="X227" s="114">
        <v>2272690.5299999998</v>
      </c>
      <c r="Y227" s="168">
        <f t="shared" si="6"/>
        <v>19133408.619166669</v>
      </c>
    </row>
    <row r="228" spans="1:25" ht="15.75" thickBot="1" x14ac:dyDescent="0.3">
      <c r="A228" s="73" t="s">
        <v>1926</v>
      </c>
      <c r="B228" s="76" t="s">
        <v>1927</v>
      </c>
      <c r="C228" s="87" t="s">
        <v>1650</v>
      </c>
      <c r="D228" s="137">
        <v>-2063991.39</v>
      </c>
      <c r="E228" s="69">
        <v>-3764579.7</v>
      </c>
      <c r="F228" s="69">
        <v>-4750297.72</v>
      </c>
      <c r="G228" s="69">
        <v>-6113357.9800000004</v>
      </c>
      <c r="H228" s="69">
        <v>-7238824.2000000002</v>
      </c>
      <c r="I228" s="69">
        <v>-9502798.2799999993</v>
      </c>
      <c r="J228" s="69">
        <v>-11603809.49</v>
      </c>
      <c r="K228" s="69">
        <v>-12998908.75</v>
      </c>
      <c r="L228" s="69">
        <v>-14214134.66</v>
      </c>
      <c r="M228" s="69">
        <v>-14894461.68</v>
      </c>
      <c r="N228" s="69">
        <v>-15041679.52</v>
      </c>
      <c r="O228" s="69">
        <v>-14957330.83</v>
      </c>
      <c r="P228" s="115">
        <v>412745.96</v>
      </c>
      <c r="Q228" s="115">
        <v>-47331.98</v>
      </c>
      <c r="R228" s="115">
        <v>-231861.18</v>
      </c>
      <c r="S228" s="115">
        <v>-358612.74</v>
      </c>
      <c r="T228" s="115">
        <v>-479441.15</v>
      </c>
      <c r="U228" s="115">
        <v>-673827.12</v>
      </c>
      <c r="V228" s="115">
        <v>-2540820.9300000002</v>
      </c>
      <c r="W228" s="115">
        <v>-2704032.92</v>
      </c>
      <c r="X228" s="115">
        <v>-3568601.54</v>
      </c>
      <c r="Y228" s="168">
        <f t="shared" si="6"/>
        <v>-13184422.607499998</v>
      </c>
    </row>
    <row r="229" spans="1:25" ht="15.75" thickBot="1" x14ac:dyDescent="0.3">
      <c r="A229" s="73" t="s">
        <v>1928</v>
      </c>
      <c r="B229" s="76" t="s">
        <v>1929</v>
      </c>
      <c r="C229" s="87" t="s">
        <v>1650</v>
      </c>
      <c r="D229" s="214">
        <v>-117493.16</v>
      </c>
      <c r="E229" s="68">
        <v>-233117.5</v>
      </c>
      <c r="F229" s="68">
        <v>-292725.02</v>
      </c>
      <c r="G229" s="68">
        <v>-407970.52</v>
      </c>
      <c r="H229" s="68">
        <v>-523957.62</v>
      </c>
      <c r="I229" s="68">
        <v>-694850.22</v>
      </c>
      <c r="J229" s="68">
        <v>-807535.38</v>
      </c>
      <c r="K229" s="68">
        <v>-862855.11</v>
      </c>
      <c r="L229" s="68">
        <v>-973915.7</v>
      </c>
      <c r="M229" s="68">
        <v>-1084164.42</v>
      </c>
      <c r="N229" s="68">
        <v>-1198151.95</v>
      </c>
      <c r="O229" s="68">
        <v>-1372539.52</v>
      </c>
      <c r="P229" s="114">
        <v>-63417.62</v>
      </c>
      <c r="Q229" s="114">
        <v>-189556.09</v>
      </c>
      <c r="R229" s="114">
        <v>-317483.23</v>
      </c>
      <c r="S229" s="114">
        <v>-441843.93</v>
      </c>
      <c r="T229" s="114">
        <v>-626481.1</v>
      </c>
      <c r="U229" s="114">
        <v>-747808.74</v>
      </c>
      <c r="V229" s="114">
        <v>-810229.54</v>
      </c>
      <c r="W229" s="114">
        <v>-931063.84</v>
      </c>
      <c r="X229" s="114">
        <v>-1054337.6200000001</v>
      </c>
      <c r="Y229" s="168">
        <f t="shared" si="6"/>
        <v>-1662688.325</v>
      </c>
    </row>
    <row r="230" spans="1:25" ht="15.75" thickBot="1" x14ac:dyDescent="0.3">
      <c r="A230" s="73" t="s">
        <v>1930</v>
      </c>
      <c r="B230" s="76" t="s">
        <v>1931</v>
      </c>
      <c r="C230" s="87" t="s">
        <v>1650</v>
      </c>
      <c r="D230" s="137">
        <v>9190.48</v>
      </c>
      <c r="E230" s="69">
        <v>18356.060000000001</v>
      </c>
      <c r="F230" s="69">
        <v>27638.65</v>
      </c>
      <c r="G230" s="69">
        <v>36921.24</v>
      </c>
      <c r="H230" s="69">
        <v>46934.53</v>
      </c>
      <c r="I230" s="69">
        <v>56947.82</v>
      </c>
      <c r="J230" s="69">
        <v>66961.11</v>
      </c>
      <c r="K230" s="69">
        <v>77128.570000000007</v>
      </c>
      <c r="L230" s="69">
        <v>87706.68</v>
      </c>
      <c r="M230" s="69">
        <v>98284.79</v>
      </c>
      <c r="N230" s="69">
        <v>108862.9</v>
      </c>
      <c r="O230" s="69">
        <v>120268.93</v>
      </c>
      <c r="P230" s="115">
        <v>11407.16</v>
      </c>
      <c r="Q230" s="115">
        <v>22815.13</v>
      </c>
      <c r="R230" s="115">
        <v>155500.01</v>
      </c>
      <c r="S230" s="115">
        <v>299928.38</v>
      </c>
      <c r="T230" s="115">
        <v>437847.47</v>
      </c>
      <c r="U230" s="115">
        <v>573468.56000000006</v>
      </c>
      <c r="V230" s="115">
        <v>709639.03</v>
      </c>
      <c r="W230" s="115">
        <v>847774.22</v>
      </c>
      <c r="X230" s="115">
        <v>983198.81</v>
      </c>
      <c r="Y230" s="168">
        <f t="shared" si="6"/>
        <v>817602.46</v>
      </c>
    </row>
    <row r="231" spans="1:25" ht="15.75" thickBot="1" x14ac:dyDescent="0.3">
      <c r="A231" s="73" t="s">
        <v>1932</v>
      </c>
      <c r="B231" s="76" t="s">
        <v>1933</v>
      </c>
      <c r="C231" s="87" t="s">
        <v>1650</v>
      </c>
      <c r="D231" s="214">
        <v>110043.12</v>
      </c>
      <c r="E231" s="68">
        <v>218180.66</v>
      </c>
      <c r="F231" s="68">
        <v>342148.25</v>
      </c>
      <c r="G231" s="68">
        <v>400010.37</v>
      </c>
      <c r="H231" s="68">
        <v>435464.77</v>
      </c>
      <c r="I231" s="68">
        <v>262649.98</v>
      </c>
      <c r="J231" s="68">
        <v>17231.36</v>
      </c>
      <c r="K231" s="68">
        <v>41460.910000000003</v>
      </c>
      <c r="L231" s="68">
        <v>80351.88</v>
      </c>
      <c r="M231" s="68">
        <v>145857.54</v>
      </c>
      <c r="N231" s="68">
        <v>231227.91</v>
      </c>
      <c r="O231" s="68">
        <v>449186.73</v>
      </c>
      <c r="P231" s="114">
        <v>107685.81</v>
      </c>
      <c r="Q231" s="114">
        <v>202109.35</v>
      </c>
      <c r="R231" s="114">
        <v>694385.61</v>
      </c>
      <c r="S231" s="114">
        <v>749059.33</v>
      </c>
      <c r="T231" s="114">
        <v>785361.79</v>
      </c>
      <c r="U231" s="114">
        <v>1231809.27</v>
      </c>
      <c r="V231" s="114">
        <v>1254709.33</v>
      </c>
      <c r="W231" s="114">
        <v>1279726.92</v>
      </c>
      <c r="X231" s="114">
        <v>734430.52</v>
      </c>
      <c r="Y231" s="168">
        <f t="shared" si="6"/>
        <v>1001651.1658333333</v>
      </c>
    </row>
    <row r="232" spans="1:25" ht="15.75" thickBot="1" x14ac:dyDescent="0.3">
      <c r="A232" s="73" t="s">
        <v>1934</v>
      </c>
      <c r="B232" s="76" t="s">
        <v>1935</v>
      </c>
      <c r="C232" s="87" t="s">
        <v>1650</v>
      </c>
      <c r="D232" s="137">
        <v>19494.16</v>
      </c>
      <c r="E232" s="69">
        <v>28556.04</v>
      </c>
      <c r="F232" s="69">
        <v>44756.47</v>
      </c>
      <c r="G232" s="69">
        <v>61062.29</v>
      </c>
      <c r="H232" s="69">
        <v>83946.42</v>
      </c>
      <c r="I232" s="69">
        <v>104369.4</v>
      </c>
      <c r="J232" s="69">
        <v>148485.82</v>
      </c>
      <c r="K232" s="69">
        <v>169280.17</v>
      </c>
      <c r="L232" s="69">
        <v>197882.9</v>
      </c>
      <c r="M232" s="69">
        <v>215466.23999999999</v>
      </c>
      <c r="N232" s="69">
        <v>246978.47</v>
      </c>
      <c r="O232" s="69">
        <v>267170.09999999998</v>
      </c>
      <c r="P232" s="115">
        <v>26721.21</v>
      </c>
      <c r="Q232" s="115">
        <v>35905.910000000003</v>
      </c>
      <c r="R232" s="115">
        <v>38237.040000000001</v>
      </c>
      <c r="S232" s="115">
        <v>40145.57</v>
      </c>
      <c r="T232" s="115">
        <v>41038.57</v>
      </c>
      <c r="U232" s="115">
        <v>46854.54</v>
      </c>
      <c r="V232" s="115">
        <v>47274.93</v>
      </c>
      <c r="W232" s="115">
        <v>52229.82</v>
      </c>
      <c r="X232" s="115">
        <v>52377.14</v>
      </c>
      <c r="Y232" s="168">
        <f t="shared" si="6"/>
        <v>213298.55333333332</v>
      </c>
    </row>
    <row r="233" spans="1:25" ht="15.75" thickBot="1" x14ac:dyDescent="0.3">
      <c r="A233" s="73" t="s">
        <v>1936</v>
      </c>
      <c r="B233" s="76" t="s">
        <v>1937</v>
      </c>
      <c r="C233" s="87" t="s">
        <v>1650</v>
      </c>
      <c r="D233" s="214">
        <v>12845.85</v>
      </c>
      <c r="E233" s="68">
        <v>26979.22</v>
      </c>
      <c r="F233" s="68">
        <v>45371.43</v>
      </c>
      <c r="G233" s="68">
        <v>56615.75</v>
      </c>
      <c r="H233" s="68">
        <v>67750.5</v>
      </c>
      <c r="I233" s="68">
        <v>95328.82</v>
      </c>
      <c r="J233" s="68">
        <v>106279.92</v>
      </c>
      <c r="K233" s="68">
        <v>119582.35</v>
      </c>
      <c r="L233" s="68">
        <v>133107.12</v>
      </c>
      <c r="M233" s="68">
        <v>146659.63</v>
      </c>
      <c r="N233" s="68">
        <v>157594.4</v>
      </c>
      <c r="O233" s="68">
        <v>173280.75</v>
      </c>
      <c r="P233" s="114">
        <v>13349.97</v>
      </c>
      <c r="Q233" s="114">
        <v>83087.92</v>
      </c>
      <c r="R233" s="114">
        <v>151992.46</v>
      </c>
      <c r="S233" s="114">
        <v>233056.05</v>
      </c>
      <c r="T233" s="114">
        <v>242719.86</v>
      </c>
      <c r="U233" s="114">
        <v>321752.86</v>
      </c>
      <c r="V233" s="114">
        <v>367956.6</v>
      </c>
      <c r="W233" s="114">
        <v>414551.65</v>
      </c>
      <c r="X233" s="114">
        <v>461344.98</v>
      </c>
      <c r="Y233" s="168">
        <f t="shared" si="6"/>
        <v>489392.89583333331</v>
      </c>
    </row>
    <row r="234" spans="1:25" ht="15.75" thickBot="1" x14ac:dyDescent="0.3">
      <c r="A234" s="73" t="s">
        <v>1938</v>
      </c>
      <c r="B234" s="76" t="s">
        <v>1939</v>
      </c>
      <c r="C234" s="87" t="s">
        <v>1650</v>
      </c>
      <c r="D234" s="137">
        <v>1799.3</v>
      </c>
      <c r="E234" s="69">
        <v>6553.87</v>
      </c>
      <c r="F234" s="69">
        <v>12121.85</v>
      </c>
      <c r="G234" s="69">
        <v>16856.78</v>
      </c>
      <c r="H234" s="69">
        <v>23316.080000000002</v>
      </c>
      <c r="I234" s="69">
        <v>27506.21</v>
      </c>
      <c r="J234" s="69">
        <v>29883.02</v>
      </c>
      <c r="K234" s="69">
        <v>35048.720000000001</v>
      </c>
      <c r="L234" s="69">
        <v>58753.07</v>
      </c>
      <c r="M234" s="69">
        <v>63892.17</v>
      </c>
      <c r="N234" s="69">
        <v>67020.44</v>
      </c>
      <c r="O234" s="69">
        <v>72838.36</v>
      </c>
      <c r="P234" s="115">
        <v>1250.58</v>
      </c>
      <c r="Q234" s="115">
        <v>6540.23</v>
      </c>
      <c r="R234" s="115">
        <v>10310.18</v>
      </c>
      <c r="S234" s="115">
        <v>12926.15</v>
      </c>
      <c r="T234" s="115">
        <v>13303.86</v>
      </c>
      <c r="U234" s="115">
        <v>13612.67</v>
      </c>
      <c r="V234" s="115">
        <v>15339.88</v>
      </c>
      <c r="W234" s="115">
        <v>16924.919999999998</v>
      </c>
      <c r="X234" s="115">
        <v>17864.2</v>
      </c>
      <c r="Y234" s="168">
        <f t="shared" si="6"/>
        <v>62805.254999999997</v>
      </c>
    </row>
    <row r="235" spans="1:25" ht="15.75" thickBot="1" x14ac:dyDescent="0.3">
      <c r="A235" s="73" t="s">
        <v>1940</v>
      </c>
      <c r="B235" s="76" t="s">
        <v>1941</v>
      </c>
      <c r="C235" s="87" t="s">
        <v>1650</v>
      </c>
      <c r="D235" s="214">
        <v>8126.07</v>
      </c>
      <c r="E235" s="68">
        <v>17709.5</v>
      </c>
      <c r="F235" s="68">
        <v>30039.94</v>
      </c>
      <c r="G235" s="68">
        <v>40805.620000000003</v>
      </c>
      <c r="H235" s="68">
        <v>57571.65</v>
      </c>
      <c r="I235" s="68">
        <v>68181.960000000006</v>
      </c>
      <c r="J235" s="68">
        <v>78173.850000000006</v>
      </c>
      <c r="K235" s="68">
        <v>89754.16</v>
      </c>
      <c r="L235" s="68">
        <v>100307.28</v>
      </c>
      <c r="M235" s="68">
        <v>111250.34</v>
      </c>
      <c r="N235" s="68">
        <v>124249.57</v>
      </c>
      <c r="O235" s="68">
        <v>136308.39000000001</v>
      </c>
      <c r="P235" s="114">
        <v>12969.78</v>
      </c>
      <c r="Q235" s="114">
        <v>25521.31</v>
      </c>
      <c r="R235" s="114">
        <v>36120.18</v>
      </c>
      <c r="S235" s="114">
        <v>58969.58</v>
      </c>
      <c r="T235" s="114">
        <v>75692.58</v>
      </c>
      <c r="U235" s="114">
        <v>87364.83</v>
      </c>
      <c r="V235" s="114">
        <v>99217.74</v>
      </c>
      <c r="W235" s="114">
        <v>109604.96</v>
      </c>
      <c r="X235" s="114">
        <v>104509.69</v>
      </c>
      <c r="Y235" s="168">
        <f t="shared" si="6"/>
        <v>175514.25666666665</v>
      </c>
    </row>
    <row r="236" spans="1:25" ht="15.75" thickBot="1" x14ac:dyDescent="0.3">
      <c r="A236" s="73" t="s">
        <v>1942</v>
      </c>
      <c r="B236" s="76" t="s">
        <v>1943</v>
      </c>
      <c r="C236" s="87" t="s">
        <v>1650</v>
      </c>
      <c r="D236" s="137">
        <v>26167.51</v>
      </c>
      <c r="E236" s="69">
        <v>85821.98</v>
      </c>
      <c r="F236" s="69">
        <v>147579.29999999999</v>
      </c>
      <c r="G236" s="69">
        <v>182869.28</v>
      </c>
      <c r="H236" s="69">
        <v>223608.06</v>
      </c>
      <c r="I236" s="69">
        <v>249172.92</v>
      </c>
      <c r="J236" s="69">
        <v>282251.09999999998</v>
      </c>
      <c r="K236" s="69">
        <v>311529.90000000002</v>
      </c>
      <c r="L236" s="69">
        <v>345054.59</v>
      </c>
      <c r="M236" s="69">
        <v>395898.1</v>
      </c>
      <c r="N236" s="69">
        <v>444282.37</v>
      </c>
      <c r="O236" s="69">
        <v>494345.94</v>
      </c>
      <c r="P236" s="115">
        <v>97363.89</v>
      </c>
      <c r="Q236" s="115">
        <v>169890.17</v>
      </c>
      <c r="R236" s="115">
        <v>225864.59</v>
      </c>
      <c r="S236" s="115">
        <v>260563.08</v>
      </c>
      <c r="T236" s="115">
        <v>303640.82</v>
      </c>
      <c r="U236" s="115">
        <v>340387.35</v>
      </c>
      <c r="V236" s="115">
        <v>357973.91</v>
      </c>
      <c r="W236" s="115">
        <v>380889.33</v>
      </c>
      <c r="X236" s="115">
        <v>422366.67</v>
      </c>
      <c r="Y236" s="168">
        <f t="shared" si="6"/>
        <v>672968.92583333328</v>
      </c>
    </row>
    <row r="237" spans="1:25" ht="15.75" thickBot="1" x14ac:dyDescent="0.3">
      <c r="A237" s="73" t="s">
        <v>1944</v>
      </c>
      <c r="B237" s="76" t="s">
        <v>1945</v>
      </c>
      <c r="C237" s="87" t="s">
        <v>1650</v>
      </c>
      <c r="D237" s="214">
        <v>442985.5</v>
      </c>
      <c r="E237" s="68">
        <v>728753.95</v>
      </c>
      <c r="F237" s="68">
        <v>1089611.49</v>
      </c>
      <c r="G237" s="68">
        <v>1467914.34</v>
      </c>
      <c r="H237" s="68">
        <v>1714245.92</v>
      </c>
      <c r="I237" s="68">
        <v>1957594.83</v>
      </c>
      <c r="J237" s="68">
        <v>2168587.19</v>
      </c>
      <c r="K237" s="68">
        <v>2516204.9900000002</v>
      </c>
      <c r="L237" s="68">
        <v>2706191.47</v>
      </c>
      <c r="M237" s="68">
        <v>3057999</v>
      </c>
      <c r="N237" s="68">
        <v>3302969.37</v>
      </c>
      <c r="O237" s="68">
        <v>3590386.03</v>
      </c>
      <c r="P237" s="114">
        <v>255463.42</v>
      </c>
      <c r="Q237" s="114">
        <v>570344.14</v>
      </c>
      <c r="R237" s="114">
        <v>1011463.38</v>
      </c>
      <c r="S237" s="114">
        <v>1318030.02</v>
      </c>
      <c r="T237" s="114">
        <v>1907532.61</v>
      </c>
      <c r="U237" s="114">
        <v>2155651.17</v>
      </c>
      <c r="V237" s="114">
        <v>2363278.71</v>
      </c>
      <c r="W237" s="114">
        <v>2757789.97</v>
      </c>
      <c r="X237" s="114">
        <v>3004535.89</v>
      </c>
      <c r="Y237" s="168">
        <f t="shared" si="6"/>
        <v>4712939.331666667</v>
      </c>
    </row>
    <row r="238" spans="1:25" ht="15.75" thickBot="1" x14ac:dyDescent="0.3">
      <c r="A238" s="73" t="s">
        <v>1946</v>
      </c>
      <c r="B238" s="76" t="s">
        <v>1947</v>
      </c>
      <c r="C238" s="87" t="s">
        <v>1650</v>
      </c>
      <c r="D238" s="137">
        <v>2129140.5</v>
      </c>
      <c r="E238" s="69">
        <v>3552519.72</v>
      </c>
      <c r="F238" s="69">
        <v>6351562.4299999997</v>
      </c>
      <c r="G238" s="69">
        <v>8067097.1200000001</v>
      </c>
      <c r="H238" s="69">
        <v>10946084.4</v>
      </c>
      <c r="I238" s="69">
        <v>12635195</v>
      </c>
      <c r="J238" s="69">
        <v>15042098.390000001</v>
      </c>
      <c r="K238" s="69">
        <v>17884648.93</v>
      </c>
      <c r="L238" s="69">
        <v>22192616.120000001</v>
      </c>
      <c r="M238" s="69">
        <v>25960212.719999999</v>
      </c>
      <c r="N238" s="69">
        <v>26524891.300000001</v>
      </c>
      <c r="O238" s="69">
        <v>31346526.989999998</v>
      </c>
      <c r="P238" s="115">
        <v>2489074.3199999998</v>
      </c>
      <c r="Q238" s="115">
        <v>4754356.53</v>
      </c>
      <c r="R238" s="115">
        <v>8000332.7800000003</v>
      </c>
      <c r="S238" s="115">
        <v>11442632</v>
      </c>
      <c r="T238" s="115">
        <v>14940678.300000001</v>
      </c>
      <c r="U238" s="115">
        <v>17991882.670000002</v>
      </c>
      <c r="V238" s="115">
        <v>22583183.25</v>
      </c>
      <c r="W238" s="115">
        <v>25799497.34</v>
      </c>
      <c r="X238" s="115">
        <v>29274382.359999999</v>
      </c>
      <c r="Y238" s="168">
        <f t="shared" si="6"/>
        <v>41719604.923333332</v>
      </c>
    </row>
    <row r="239" spans="1:25" ht="15.75" thickBot="1" x14ac:dyDescent="0.3">
      <c r="A239" s="73" t="s">
        <v>1948</v>
      </c>
      <c r="B239" s="76" t="s">
        <v>1949</v>
      </c>
      <c r="C239" s="87" t="s">
        <v>1650</v>
      </c>
      <c r="D239" s="214">
        <v>22768.59</v>
      </c>
      <c r="E239" s="68">
        <v>124465.22</v>
      </c>
      <c r="F239" s="68">
        <v>259906.47</v>
      </c>
      <c r="G239" s="68">
        <v>386530.26</v>
      </c>
      <c r="H239" s="68">
        <v>499449</v>
      </c>
      <c r="I239" s="68">
        <v>619081.47</v>
      </c>
      <c r="J239" s="68">
        <v>647158.13</v>
      </c>
      <c r="K239" s="68">
        <v>760439.67</v>
      </c>
      <c r="L239" s="68">
        <v>862784.47</v>
      </c>
      <c r="M239" s="68">
        <v>991851.49</v>
      </c>
      <c r="N239" s="68">
        <v>1109228.75</v>
      </c>
      <c r="O239" s="68">
        <v>1227382.97</v>
      </c>
      <c r="P239" s="114">
        <v>31637.279999999999</v>
      </c>
      <c r="Q239" s="114">
        <v>155369.91</v>
      </c>
      <c r="R239" s="114">
        <v>275231.81</v>
      </c>
      <c r="S239" s="116">
        <v>358627.58</v>
      </c>
      <c r="T239" s="116">
        <v>356521.79</v>
      </c>
      <c r="U239" s="116">
        <v>380564.01</v>
      </c>
      <c r="V239" s="114">
        <v>517295.18</v>
      </c>
      <c r="W239" s="114">
        <v>577911.32999999996</v>
      </c>
      <c r="X239" s="114">
        <v>656599.15</v>
      </c>
      <c r="Y239" s="168">
        <f t="shared" si="6"/>
        <v>1258160.3183333334</v>
      </c>
    </row>
    <row r="240" spans="1:25" ht="15.75" thickBot="1" x14ac:dyDescent="0.3">
      <c r="A240" s="73" t="s">
        <v>1950</v>
      </c>
      <c r="B240" s="76" t="s">
        <v>1951</v>
      </c>
      <c r="C240" s="87" t="s">
        <v>1650</v>
      </c>
      <c r="D240" s="137">
        <v>2719.19</v>
      </c>
      <c r="E240" s="69">
        <v>3937.56</v>
      </c>
      <c r="F240" s="69">
        <v>4575.43</v>
      </c>
      <c r="G240" s="69">
        <v>5181.6899999999996</v>
      </c>
      <c r="H240" s="69">
        <v>11742.9</v>
      </c>
      <c r="I240" s="69">
        <v>13683.07</v>
      </c>
      <c r="J240" s="69">
        <v>15075.48</v>
      </c>
      <c r="K240" s="69">
        <v>16745.54</v>
      </c>
      <c r="L240" s="69">
        <v>17777.61</v>
      </c>
      <c r="M240" s="69">
        <v>22340.31</v>
      </c>
      <c r="N240" s="69">
        <v>24085.55</v>
      </c>
      <c r="O240" s="69">
        <v>27929.56</v>
      </c>
      <c r="P240" s="115">
        <v>1205.46</v>
      </c>
      <c r="Q240" s="115">
        <v>2103.11</v>
      </c>
      <c r="R240" s="115">
        <v>2810.76</v>
      </c>
      <c r="S240" s="115">
        <v>3932.77</v>
      </c>
      <c r="T240" s="115">
        <v>3066.24</v>
      </c>
      <c r="U240" s="115">
        <v>4380.17</v>
      </c>
      <c r="V240" s="115">
        <v>7008.74</v>
      </c>
      <c r="W240" s="115">
        <v>8115.06</v>
      </c>
      <c r="X240" s="115">
        <v>8292.2999999999993</v>
      </c>
      <c r="Y240" s="168">
        <f t="shared" si="6"/>
        <v>21949.765833333335</v>
      </c>
    </row>
    <row r="241" spans="1:25" ht="15.75" thickBot="1" x14ac:dyDescent="0.3">
      <c r="A241" s="73" t="s">
        <v>872</v>
      </c>
      <c r="B241" s="76" t="s">
        <v>1952</v>
      </c>
      <c r="C241" s="87" t="s">
        <v>1650</v>
      </c>
      <c r="D241" s="137">
        <v>-5702428.4100000001</v>
      </c>
      <c r="E241" s="69">
        <v>-11608669.289999999</v>
      </c>
      <c r="F241" s="69">
        <v>-22046568.780000001</v>
      </c>
      <c r="G241" s="69">
        <v>-27277212.260000002</v>
      </c>
      <c r="H241" s="69">
        <v>-31210332.579999998</v>
      </c>
      <c r="I241" s="69">
        <v>-34862043.090000004</v>
      </c>
      <c r="J241" s="69">
        <v>-38544152.350000001</v>
      </c>
      <c r="K241" s="69">
        <v>-42183788.75</v>
      </c>
      <c r="L241" s="69">
        <v>-47203450.969999999</v>
      </c>
      <c r="M241" s="69">
        <v>-49340978.609999999</v>
      </c>
      <c r="N241" s="69">
        <v>-51197055.100000001</v>
      </c>
      <c r="O241" s="69">
        <v>-53796430.25</v>
      </c>
      <c r="P241" s="115">
        <v>-6007968.6200000001</v>
      </c>
      <c r="Q241" s="115">
        <v>-12140515.550000001</v>
      </c>
      <c r="R241" s="115">
        <v>-22270559.32</v>
      </c>
      <c r="S241" s="116">
        <v>-27332293.52</v>
      </c>
      <c r="T241" s="116">
        <v>-32284850.050000001</v>
      </c>
      <c r="U241" s="116">
        <v>-35921688.909999996</v>
      </c>
      <c r="V241" s="115">
        <v>-38957476.640000001</v>
      </c>
      <c r="W241" s="115">
        <v>-37420202.490000002</v>
      </c>
      <c r="X241" s="115">
        <v>-38193204.5</v>
      </c>
      <c r="Y241" s="168">
        <f t="shared" si="6"/>
        <v>-73254162.656666666</v>
      </c>
    </row>
    <row r="242" spans="1:25" ht="15.75" thickBot="1" x14ac:dyDescent="0.3">
      <c r="A242" s="73" t="s">
        <v>1953</v>
      </c>
      <c r="B242" s="76" t="s">
        <v>1954</v>
      </c>
      <c r="C242" s="87" t="s">
        <v>1650</v>
      </c>
      <c r="D242" s="214">
        <v>140540.31</v>
      </c>
      <c r="E242" s="68">
        <v>256537.38</v>
      </c>
      <c r="F242" s="68">
        <v>350638.73</v>
      </c>
      <c r="G242" s="68">
        <v>437706.78</v>
      </c>
      <c r="H242" s="68">
        <v>528461.47</v>
      </c>
      <c r="I242" s="68">
        <v>654145.9</v>
      </c>
      <c r="J242" s="68">
        <v>726259.03</v>
      </c>
      <c r="K242" s="68">
        <v>773670.25</v>
      </c>
      <c r="L242" s="68">
        <v>828252.35</v>
      </c>
      <c r="M242" s="68">
        <v>1053240.6100000001</v>
      </c>
      <c r="N242" s="68">
        <v>1131875.6100000001</v>
      </c>
      <c r="O242" s="68">
        <v>1313350.23</v>
      </c>
      <c r="P242" s="114">
        <v>70800.990000000005</v>
      </c>
      <c r="Q242" s="114">
        <v>161179.23000000001</v>
      </c>
      <c r="R242" s="114">
        <v>261501.93</v>
      </c>
      <c r="S242" s="115">
        <v>399949.63</v>
      </c>
      <c r="T242" s="115">
        <v>560478.89</v>
      </c>
      <c r="U242" s="115">
        <v>694617.14</v>
      </c>
      <c r="V242" s="114">
        <v>783260.09</v>
      </c>
      <c r="W242" s="114">
        <v>889673.36</v>
      </c>
      <c r="X242" s="114">
        <v>982596.46</v>
      </c>
      <c r="Y242" s="168">
        <f t="shared" si="6"/>
        <v>1515418.3808333334</v>
      </c>
    </row>
    <row r="243" spans="1:25" ht="15.75" thickBot="1" x14ac:dyDescent="0.3">
      <c r="A243" s="73" t="s">
        <v>1955</v>
      </c>
      <c r="B243" s="76" t="s">
        <v>1956</v>
      </c>
      <c r="C243" s="87" t="s">
        <v>1650</v>
      </c>
      <c r="D243" s="137">
        <v>941652.57</v>
      </c>
      <c r="E243" s="69">
        <v>1287571.29</v>
      </c>
      <c r="F243" s="69">
        <v>1659755.19</v>
      </c>
      <c r="G243" s="69">
        <v>2003843.57</v>
      </c>
      <c r="H243" s="69">
        <v>2393043.36</v>
      </c>
      <c r="I243" s="69">
        <v>3548547.48</v>
      </c>
      <c r="J243" s="69">
        <v>4401499.9400000004</v>
      </c>
      <c r="K243" s="69">
        <v>5247180.5599999996</v>
      </c>
      <c r="L243" s="69">
        <v>6004623.1399999997</v>
      </c>
      <c r="M243" s="69">
        <v>7218267.71</v>
      </c>
      <c r="N243" s="69">
        <v>7873112.8300000001</v>
      </c>
      <c r="O243" s="69">
        <v>9954479.5500000007</v>
      </c>
      <c r="P243" s="115">
        <v>405713.07</v>
      </c>
      <c r="Q243" s="115">
        <v>1075415.3400000001</v>
      </c>
      <c r="R243" s="115">
        <v>2010952.12</v>
      </c>
      <c r="S243" s="114">
        <v>2547618.19</v>
      </c>
      <c r="T243" s="114">
        <v>3498204.84</v>
      </c>
      <c r="U243" s="114">
        <v>4213488.8099999996</v>
      </c>
      <c r="V243" s="115">
        <v>4637784.1399999997</v>
      </c>
      <c r="W243" s="115">
        <v>5146414.8499999996</v>
      </c>
      <c r="X243" s="115">
        <v>6118723.1699999999</v>
      </c>
      <c r="Y243" s="168">
        <f t="shared" si="6"/>
        <v>10110127.442500001</v>
      </c>
    </row>
    <row r="244" spans="1:25" ht="15.75" thickBot="1" x14ac:dyDescent="0.3">
      <c r="A244" s="73" t="s">
        <v>1957</v>
      </c>
      <c r="B244" s="76" t="s">
        <v>1958</v>
      </c>
      <c r="C244" s="87" t="s">
        <v>1650</v>
      </c>
      <c r="D244" s="214">
        <v>-353.81</v>
      </c>
      <c r="E244" s="68">
        <v>23758.11</v>
      </c>
      <c r="F244" s="68">
        <v>37231.910000000003</v>
      </c>
      <c r="G244" s="68">
        <v>50255.48</v>
      </c>
      <c r="H244" s="68">
        <v>63011.1</v>
      </c>
      <c r="I244" s="68">
        <v>76744.95</v>
      </c>
      <c r="J244" s="68">
        <v>83407.100000000006</v>
      </c>
      <c r="K244" s="68">
        <v>92557.75</v>
      </c>
      <c r="L244" s="68">
        <v>106427.81</v>
      </c>
      <c r="M244" s="68">
        <v>118922.94</v>
      </c>
      <c r="N244" s="68">
        <v>129997.47</v>
      </c>
      <c r="O244" s="68">
        <v>135881.93</v>
      </c>
      <c r="P244" s="114">
        <v>9444.89</v>
      </c>
      <c r="Q244" s="114">
        <v>23823.71</v>
      </c>
      <c r="R244" s="114">
        <v>30894.29</v>
      </c>
      <c r="S244" s="115">
        <v>40233.83</v>
      </c>
      <c r="T244" s="115">
        <v>48045.5</v>
      </c>
      <c r="U244" s="115">
        <v>58860.61</v>
      </c>
      <c r="V244" s="114">
        <v>71908.39</v>
      </c>
      <c r="W244" s="114">
        <v>79815.520000000004</v>
      </c>
      <c r="X244" s="114">
        <v>86671.18</v>
      </c>
      <c r="Y244" s="168">
        <f t="shared" si="6"/>
        <v>158868.58499999999</v>
      </c>
    </row>
    <row r="245" spans="1:25" ht="15.75" thickBot="1" x14ac:dyDescent="0.3">
      <c r="A245" s="73" t="s">
        <v>1959</v>
      </c>
      <c r="B245" s="76" t="s">
        <v>1960</v>
      </c>
      <c r="C245" s="87" t="s">
        <v>1650</v>
      </c>
      <c r="D245" s="214">
        <v>36844.5</v>
      </c>
      <c r="E245" s="68">
        <v>70657.5</v>
      </c>
      <c r="F245" s="68">
        <v>108358.5</v>
      </c>
      <c r="G245" s="68">
        <v>137103</v>
      </c>
      <c r="H245" s="68">
        <v>165786</v>
      </c>
      <c r="I245" s="68">
        <v>190419</v>
      </c>
      <c r="J245" s="68">
        <v>213741</v>
      </c>
      <c r="K245" s="68">
        <v>236190</v>
      </c>
      <c r="L245" s="68">
        <v>263289</v>
      </c>
      <c r="M245" s="68">
        <v>289753.5</v>
      </c>
      <c r="N245" s="68">
        <v>317016</v>
      </c>
      <c r="O245" s="68">
        <v>347993.1</v>
      </c>
      <c r="P245" s="114">
        <v>28438.799999999999</v>
      </c>
      <c r="Q245" s="114">
        <v>46675.3</v>
      </c>
      <c r="R245" s="114">
        <v>65033.1</v>
      </c>
      <c r="S245" s="114">
        <v>84979</v>
      </c>
      <c r="T245" s="114">
        <v>109988.03</v>
      </c>
      <c r="U245" s="114">
        <v>131926.13</v>
      </c>
      <c r="V245" s="114">
        <v>165510.23000000001</v>
      </c>
      <c r="W245" s="114">
        <v>194186.93</v>
      </c>
      <c r="X245" s="114">
        <v>239298.43</v>
      </c>
      <c r="Y245" s="168">
        <f t="shared" si="6"/>
        <v>399752.05833333335</v>
      </c>
    </row>
    <row r="246" spans="1:25" ht="15.75" thickBot="1" x14ac:dyDescent="0.3">
      <c r="A246" s="73" t="s">
        <v>1961</v>
      </c>
      <c r="B246" s="76" t="s">
        <v>1962</v>
      </c>
      <c r="C246" s="87" t="s">
        <v>1650</v>
      </c>
      <c r="D246" s="137">
        <v>420766.25</v>
      </c>
      <c r="E246" s="69">
        <v>494910.46</v>
      </c>
      <c r="F246" s="69">
        <v>588337.43999999994</v>
      </c>
      <c r="G246" s="69">
        <v>788602.16</v>
      </c>
      <c r="H246" s="69">
        <v>1577069.42</v>
      </c>
      <c r="I246" s="69">
        <v>1674796.92</v>
      </c>
      <c r="J246" s="69">
        <v>2721445.56</v>
      </c>
      <c r="K246" s="69">
        <v>4495169.45</v>
      </c>
      <c r="L246" s="69">
        <v>5659047.3499999996</v>
      </c>
      <c r="M246" s="69">
        <v>7234464.2199999997</v>
      </c>
      <c r="N246" s="69">
        <v>9265380.8399999999</v>
      </c>
      <c r="O246" s="69">
        <v>10537694.380000001</v>
      </c>
      <c r="P246" s="115">
        <v>757760.03</v>
      </c>
      <c r="Q246" s="115">
        <v>1321322.95</v>
      </c>
      <c r="R246" s="115">
        <v>1774977.31</v>
      </c>
      <c r="S246" s="115">
        <v>1981170.41</v>
      </c>
      <c r="T246" s="115">
        <v>2113746.23</v>
      </c>
      <c r="U246" s="115">
        <v>2407824.59</v>
      </c>
      <c r="V246" s="115">
        <v>2670635.31</v>
      </c>
      <c r="W246" s="115">
        <v>3710953.17</v>
      </c>
      <c r="X246" s="115">
        <v>3951402.15</v>
      </c>
      <c r="Y246" s="168">
        <f t="shared" si="6"/>
        <v>8453218.8699999992</v>
      </c>
    </row>
    <row r="247" spans="1:25" ht="15.75" thickBot="1" x14ac:dyDescent="0.3">
      <c r="A247" s="73" t="s">
        <v>1963</v>
      </c>
      <c r="B247" s="76" t="s">
        <v>1964</v>
      </c>
      <c r="C247" s="87" t="s">
        <v>1650</v>
      </c>
      <c r="D247" s="214">
        <v>625545.67000000004</v>
      </c>
      <c r="E247" s="68">
        <v>1106297.8999999999</v>
      </c>
      <c r="F247" s="68">
        <v>1586214.57</v>
      </c>
      <c r="G247" s="68">
        <v>2213124.17</v>
      </c>
      <c r="H247" s="68">
        <v>2693040.84</v>
      </c>
      <c r="I247" s="68">
        <v>3176149.14</v>
      </c>
      <c r="J247" s="68">
        <v>3801694.81</v>
      </c>
      <c r="K247" s="68">
        <v>4281611.4800000004</v>
      </c>
      <c r="L247" s="68">
        <v>4761528.1500000004</v>
      </c>
      <c r="M247" s="68">
        <v>5387073.8200000003</v>
      </c>
      <c r="N247" s="68">
        <v>6102468.4500000002</v>
      </c>
      <c r="O247" s="68">
        <v>6582385.1200000001</v>
      </c>
      <c r="P247" s="114">
        <v>694545.67</v>
      </c>
      <c r="Q247" s="114">
        <v>1243462.3400000001</v>
      </c>
      <c r="R247" s="114">
        <v>1792379.01</v>
      </c>
      <c r="S247" s="114">
        <v>2487544.1</v>
      </c>
      <c r="T247" s="114">
        <v>3036460.77</v>
      </c>
      <c r="U247" s="114">
        <v>3585377.44</v>
      </c>
      <c r="V247" s="114">
        <v>4279923.1100000003</v>
      </c>
      <c r="W247" s="114">
        <v>4828839.78</v>
      </c>
      <c r="X247" s="114">
        <v>5387506.4500000002</v>
      </c>
      <c r="Y247" s="168">
        <f t="shared" si="6"/>
        <v>8409555.600833334</v>
      </c>
    </row>
    <row r="248" spans="1:25" ht="15.75" thickBot="1" x14ac:dyDescent="0.3">
      <c r="A248" s="73" t="s">
        <v>1965</v>
      </c>
      <c r="B248" s="76" t="s">
        <v>1966</v>
      </c>
      <c r="C248" s="87" t="s">
        <v>1650</v>
      </c>
      <c r="D248" s="137">
        <v>0</v>
      </c>
      <c r="E248" s="69">
        <v>3284.48</v>
      </c>
      <c r="F248" s="69">
        <v>6286.24</v>
      </c>
      <c r="G248" s="69">
        <v>6641.24</v>
      </c>
      <c r="H248" s="69">
        <v>9600.74</v>
      </c>
      <c r="I248" s="69">
        <v>11315.86</v>
      </c>
      <c r="J248" s="69">
        <v>13282.04</v>
      </c>
      <c r="K248" s="69">
        <v>32941.4</v>
      </c>
      <c r="L248" s="69">
        <v>39907.9</v>
      </c>
      <c r="M248" s="69">
        <v>40497.9</v>
      </c>
      <c r="N248" s="69">
        <v>44751.26</v>
      </c>
      <c r="O248" s="69">
        <v>54720.81</v>
      </c>
      <c r="P248" s="115">
        <v>9868.44</v>
      </c>
      <c r="Q248" s="115">
        <v>273613.92</v>
      </c>
      <c r="R248" s="115">
        <v>281296.11</v>
      </c>
      <c r="S248" s="115">
        <v>32983.199999999997</v>
      </c>
      <c r="T248" s="115">
        <v>38031.83</v>
      </c>
      <c r="U248" s="115">
        <v>50864.5</v>
      </c>
      <c r="V248" s="115">
        <v>61186.1</v>
      </c>
      <c r="W248" s="115">
        <v>75175.649999999994</v>
      </c>
      <c r="X248" s="115">
        <v>91805.94</v>
      </c>
      <c r="Y248" s="168">
        <f t="shared" si="6"/>
        <v>146106.06333333332</v>
      </c>
    </row>
    <row r="249" spans="1:25" ht="15.75" thickBot="1" x14ac:dyDescent="0.3">
      <c r="A249" s="73" t="s">
        <v>1967</v>
      </c>
      <c r="B249" s="76" t="s">
        <v>1968</v>
      </c>
      <c r="C249" s="87" t="s">
        <v>1650</v>
      </c>
      <c r="D249" s="214">
        <v>185097.64</v>
      </c>
      <c r="E249" s="68">
        <v>326728.62</v>
      </c>
      <c r="F249" s="68">
        <v>540089.71</v>
      </c>
      <c r="G249" s="68">
        <v>740911.19</v>
      </c>
      <c r="H249" s="68">
        <v>1002553.19</v>
      </c>
      <c r="I249" s="68">
        <v>1240552.21</v>
      </c>
      <c r="J249" s="68">
        <v>1503734.12</v>
      </c>
      <c r="K249" s="68">
        <v>1767151.42</v>
      </c>
      <c r="L249" s="68">
        <v>2045000.69</v>
      </c>
      <c r="M249" s="68">
        <v>2216727.98</v>
      </c>
      <c r="N249" s="68">
        <v>2636815.2999999998</v>
      </c>
      <c r="O249" s="68">
        <v>2886229.38</v>
      </c>
      <c r="P249" s="114">
        <v>213280.1</v>
      </c>
      <c r="Q249" s="114">
        <v>351942.47</v>
      </c>
      <c r="R249" s="114">
        <v>576080.80000000005</v>
      </c>
      <c r="S249" s="114">
        <v>728315.3</v>
      </c>
      <c r="T249" s="114">
        <v>1328001.27</v>
      </c>
      <c r="U249" s="114">
        <v>1598421.85</v>
      </c>
      <c r="V249" s="114">
        <v>2207214.6</v>
      </c>
      <c r="W249" s="114">
        <v>2300953.41</v>
      </c>
      <c r="X249" s="114">
        <v>2575038.02</v>
      </c>
      <c r="Y249" s="168">
        <f t="shared" si="6"/>
        <v>3730351.2266666666</v>
      </c>
    </row>
    <row r="250" spans="1:25" ht="15.75" thickBot="1" x14ac:dyDescent="0.3">
      <c r="A250" s="73" t="s">
        <v>1969</v>
      </c>
      <c r="B250" s="76" t="s">
        <v>1970</v>
      </c>
      <c r="C250" s="87" t="s">
        <v>1650</v>
      </c>
      <c r="D250" s="137">
        <v>5655</v>
      </c>
      <c r="E250" s="69">
        <v>13165</v>
      </c>
      <c r="F250" s="69">
        <v>17475</v>
      </c>
      <c r="G250" s="69">
        <v>23980</v>
      </c>
      <c r="H250" s="69">
        <v>29616.68</v>
      </c>
      <c r="I250" s="69">
        <v>37616.68</v>
      </c>
      <c r="J250" s="69">
        <v>42956.68</v>
      </c>
      <c r="K250" s="69">
        <v>49071.68</v>
      </c>
      <c r="L250" s="69">
        <v>53366.68</v>
      </c>
      <c r="M250" s="69">
        <v>51576.68</v>
      </c>
      <c r="N250" s="69">
        <v>71616.679999999993</v>
      </c>
      <c r="O250" s="69">
        <v>79616.679999999993</v>
      </c>
      <c r="P250" s="115">
        <v>9115</v>
      </c>
      <c r="Q250" s="115">
        <v>21960</v>
      </c>
      <c r="R250" s="115">
        <v>27855</v>
      </c>
      <c r="S250" s="115">
        <v>36855</v>
      </c>
      <c r="T250" s="115">
        <v>42595</v>
      </c>
      <c r="U250" s="115">
        <v>49695</v>
      </c>
      <c r="V250" s="115">
        <v>47205</v>
      </c>
      <c r="W250" s="115">
        <v>56205</v>
      </c>
      <c r="X250" s="115">
        <v>60890</v>
      </c>
      <c r="Y250" s="168">
        <f t="shared" si="6"/>
        <v>98319.593333333323</v>
      </c>
    </row>
    <row r="251" spans="1:25" ht="15.75" thickBot="1" x14ac:dyDescent="0.3">
      <c r="A251" s="73" t="s">
        <v>3433</v>
      </c>
      <c r="B251" s="76" t="s">
        <v>3434</v>
      </c>
      <c r="C251" s="87"/>
      <c r="D251" s="214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114"/>
      <c r="Q251" s="114"/>
      <c r="R251" s="114"/>
      <c r="S251" s="114"/>
      <c r="T251" s="114"/>
      <c r="U251" s="114"/>
      <c r="V251" s="114"/>
      <c r="W251" s="114"/>
      <c r="X251" s="114"/>
      <c r="Y251" s="168">
        <f t="shared" si="6"/>
        <v>0</v>
      </c>
    </row>
    <row r="252" spans="1:25" ht="15.75" thickBot="1" x14ac:dyDescent="0.3">
      <c r="A252" s="73" t="s">
        <v>1971</v>
      </c>
      <c r="B252" s="76" t="s">
        <v>1972</v>
      </c>
      <c r="C252" s="87" t="s">
        <v>1650</v>
      </c>
      <c r="D252" s="137">
        <v>80489.23</v>
      </c>
      <c r="E252" s="69">
        <v>160860.64000000001</v>
      </c>
      <c r="F252" s="69">
        <v>242657.79</v>
      </c>
      <c r="G252" s="69">
        <v>320747.33</v>
      </c>
      <c r="H252" s="69">
        <v>400162.94</v>
      </c>
      <c r="I252" s="69">
        <v>480468.19</v>
      </c>
      <c r="J252" s="69">
        <v>561780.67000000004</v>
      </c>
      <c r="K252" s="69">
        <v>640342.96</v>
      </c>
      <c r="L252" s="69">
        <v>724175.71</v>
      </c>
      <c r="M252" s="69">
        <v>808353.08</v>
      </c>
      <c r="N252" s="69">
        <v>891493.93</v>
      </c>
      <c r="O252" s="69">
        <v>977140.22</v>
      </c>
      <c r="P252" s="115">
        <v>85580.42</v>
      </c>
      <c r="Q252" s="115">
        <v>165319.71</v>
      </c>
      <c r="R252" s="115">
        <v>255467.18</v>
      </c>
      <c r="S252" s="115">
        <v>340573.31</v>
      </c>
      <c r="T252" s="115">
        <v>424374.86</v>
      </c>
      <c r="U252" s="115">
        <v>511496.8</v>
      </c>
      <c r="V252" s="115">
        <v>595713.23</v>
      </c>
      <c r="W252" s="115">
        <v>685709.27</v>
      </c>
      <c r="X252" s="115">
        <v>771767.6</v>
      </c>
      <c r="Y252" s="168">
        <f t="shared" si="6"/>
        <v>1226406.8225</v>
      </c>
    </row>
    <row r="253" spans="1:25" ht="15.75" thickBot="1" x14ac:dyDescent="0.3">
      <c r="A253" s="73" t="s">
        <v>1973</v>
      </c>
      <c r="B253" s="76" t="s">
        <v>1974</v>
      </c>
      <c r="C253" s="87" t="s">
        <v>1650</v>
      </c>
      <c r="D253" s="214">
        <v>161020</v>
      </c>
      <c r="E253" s="68">
        <v>358504.29</v>
      </c>
      <c r="F253" s="68">
        <v>400913.42</v>
      </c>
      <c r="G253" s="68">
        <v>499563.42</v>
      </c>
      <c r="H253" s="68">
        <v>580079.63</v>
      </c>
      <c r="I253" s="68">
        <v>613249.63</v>
      </c>
      <c r="J253" s="68">
        <v>649630.63</v>
      </c>
      <c r="K253" s="68">
        <v>687230.63</v>
      </c>
      <c r="L253" s="68">
        <v>737248.08</v>
      </c>
      <c r="M253" s="68">
        <v>789498.08</v>
      </c>
      <c r="N253" s="68">
        <v>810365.51</v>
      </c>
      <c r="O253" s="68">
        <v>1458520.44</v>
      </c>
      <c r="P253" s="114">
        <v>128092.06</v>
      </c>
      <c r="Q253" s="114">
        <v>223415.06</v>
      </c>
      <c r="R253" s="114">
        <v>405217.84</v>
      </c>
      <c r="S253" s="114">
        <v>492908.92</v>
      </c>
      <c r="T253" s="114">
        <v>668634.92000000004</v>
      </c>
      <c r="U253" s="114">
        <v>687655.42</v>
      </c>
      <c r="V253" s="114">
        <v>750897.42</v>
      </c>
      <c r="W253" s="114">
        <v>757217.42</v>
      </c>
      <c r="X253" s="114">
        <v>772717.42</v>
      </c>
      <c r="Y253" s="168">
        <f t="shared" si="6"/>
        <v>1352684.6741666668</v>
      </c>
    </row>
    <row r="254" spans="1:25" ht="15.75" thickBot="1" x14ac:dyDescent="0.3">
      <c r="A254" s="73" t="s">
        <v>1975</v>
      </c>
      <c r="B254" s="76" t="s">
        <v>1976</v>
      </c>
      <c r="C254" s="87" t="s">
        <v>1650</v>
      </c>
      <c r="D254" s="137">
        <v>157000.18</v>
      </c>
      <c r="E254" s="69">
        <v>270809.07</v>
      </c>
      <c r="F254" s="69">
        <v>415142.58</v>
      </c>
      <c r="G254" s="69">
        <v>589084.81000000006</v>
      </c>
      <c r="H254" s="69">
        <v>762454.96</v>
      </c>
      <c r="I254" s="69">
        <v>914684.58</v>
      </c>
      <c r="J254" s="69">
        <v>1067592.6200000001</v>
      </c>
      <c r="K254" s="69">
        <v>1209100</v>
      </c>
      <c r="L254" s="69">
        <v>1364769.87</v>
      </c>
      <c r="M254" s="69">
        <v>1574620.48</v>
      </c>
      <c r="N254" s="69">
        <v>1679081.78</v>
      </c>
      <c r="O254" s="69">
        <v>1766379.64</v>
      </c>
      <c r="P254" s="115">
        <v>151571.82999999999</v>
      </c>
      <c r="Q254" s="115">
        <v>222269.33</v>
      </c>
      <c r="R254" s="115">
        <v>325481.12</v>
      </c>
      <c r="S254" s="115">
        <v>424154.58</v>
      </c>
      <c r="T254" s="115">
        <v>520660.59</v>
      </c>
      <c r="U254" s="115">
        <v>782313.36</v>
      </c>
      <c r="V254" s="115">
        <v>999267.95</v>
      </c>
      <c r="W254" s="115">
        <v>1140614.23</v>
      </c>
      <c r="X254" s="115">
        <v>1285642.0900000001</v>
      </c>
      <c r="Y254" s="168">
        <f t="shared" si="6"/>
        <v>2124073.8875000002</v>
      </c>
    </row>
    <row r="255" spans="1:25" ht="15.75" thickBot="1" x14ac:dyDescent="0.3">
      <c r="A255" s="73" t="s">
        <v>1977</v>
      </c>
      <c r="B255" s="76" t="s">
        <v>1978</v>
      </c>
      <c r="C255" s="87" t="s">
        <v>1650</v>
      </c>
      <c r="D255" s="214">
        <v>31652.7</v>
      </c>
      <c r="E255" s="68">
        <v>71753.679999999993</v>
      </c>
      <c r="F255" s="68">
        <v>101542.88</v>
      </c>
      <c r="G255" s="68">
        <v>138970.76</v>
      </c>
      <c r="H255" s="68">
        <v>172904.8</v>
      </c>
      <c r="I255" s="68">
        <v>209615.81</v>
      </c>
      <c r="J255" s="68">
        <v>239268.22</v>
      </c>
      <c r="K255" s="68">
        <v>272643.90000000002</v>
      </c>
      <c r="L255" s="68">
        <v>300905.14</v>
      </c>
      <c r="M255" s="68">
        <v>325334.69</v>
      </c>
      <c r="N255" s="68">
        <v>332554.31</v>
      </c>
      <c r="O255" s="68">
        <v>339123</v>
      </c>
      <c r="P255" s="114">
        <v>8766.65</v>
      </c>
      <c r="Q255" s="114">
        <v>14741.67</v>
      </c>
      <c r="R255" s="114">
        <v>23540.41</v>
      </c>
      <c r="S255" s="114">
        <v>33641.980000000003</v>
      </c>
      <c r="T255" s="114">
        <v>41428.400000000001</v>
      </c>
      <c r="U255" s="114">
        <v>271459.96999999997</v>
      </c>
      <c r="V255" s="114">
        <v>288220.37</v>
      </c>
      <c r="W255" s="114">
        <v>296140.86</v>
      </c>
      <c r="X255" s="114">
        <v>305137.64</v>
      </c>
      <c r="Y255" s="168">
        <f t="shared" si="6"/>
        <v>467600.74916666665</v>
      </c>
    </row>
    <row r="256" spans="1:25" ht="15.75" thickBot="1" x14ac:dyDescent="0.3">
      <c r="A256" s="73" t="s">
        <v>1979</v>
      </c>
      <c r="B256" s="76" t="s">
        <v>1980</v>
      </c>
      <c r="C256" s="87" t="s">
        <v>1650</v>
      </c>
      <c r="D256" s="137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115"/>
      <c r="Q256" s="115"/>
      <c r="R256" s="115"/>
      <c r="S256" s="115"/>
      <c r="T256" s="115"/>
      <c r="U256" s="115"/>
      <c r="V256" s="115"/>
      <c r="W256" s="115"/>
      <c r="X256" s="115"/>
      <c r="Y256" s="168">
        <f t="shared" si="6"/>
        <v>0</v>
      </c>
    </row>
    <row r="257" spans="1:25" ht="15.75" thickBot="1" x14ac:dyDescent="0.3">
      <c r="A257" s="73" t="s">
        <v>1981</v>
      </c>
      <c r="B257" s="76" t="s">
        <v>1982</v>
      </c>
      <c r="C257" s="87" t="s">
        <v>1650</v>
      </c>
      <c r="D257" s="214">
        <v>494</v>
      </c>
      <c r="E257" s="68">
        <v>1562</v>
      </c>
      <c r="F257" s="68">
        <v>1634</v>
      </c>
      <c r="G257" s="68">
        <v>-180967.87</v>
      </c>
      <c r="H257" s="68">
        <v>-180967.87</v>
      </c>
      <c r="I257" s="68">
        <v>-180967.87</v>
      </c>
      <c r="J257" s="68">
        <v>-181109.63</v>
      </c>
      <c r="K257" s="68">
        <v>-181109.63</v>
      </c>
      <c r="L257" s="68">
        <v>-180752.63</v>
      </c>
      <c r="M257" s="68">
        <v>-180752.63</v>
      </c>
      <c r="N257" s="68">
        <v>-125647.27</v>
      </c>
      <c r="O257" s="68">
        <v>-180450.63</v>
      </c>
      <c r="P257" s="114"/>
      <c r="Q257" s="114"/>
      <c r="R257" s="114">
        <v>0</v>
      </c>
      <c r="S257" s="116">
        <v>0</v>
      </c>
      <c r="T257" s="116">
        <v>0</v>
      </c>
      <c r="U257" s="116">
        <v>0</v>
      </c>
      <c r="V257" s="114">
        <v>-1736.69</v>
      </c>
      <c r="W257" s="114">
        <v>-536.69000000000005</v>
      </c>
      <c r="X257" s="114">
        <v>689.56</v>
      </c>
      <c r="Y257" s="168">
        <f t="shared" si="6"/>
        <v>-130791.86083333334</v>
      </c>
    </row>
    <row r="258" spans="1:25" ht="15.75" thickBot="1" x14ac:dyDescent="0.3">
      <c r="A258" s="73" t="s">
        <v>1983</v>
      </c>
      <c r="B258" s="76" t="s">
        <v>1984</v>
      </c>
      <c r="C258" s="87" t="s">
        <v>1650</v>
      </c>
      <c r="D258" s="137">
        <v>3804.75</v>
      </c>
      <c r="E258" s="69">
        <v>7609.5</v>
      </c>
      <c r="F258" s="69">
        <v>11414.25</v>
      </c>
      <c r="G258" s="69">
        <v>15219</v>
      </c>
      <c r="H258" s="69">
        <v>-88391.37</v>
      </c>
      <c r="I258" s="69">
        <v>-85410.12</v>
      </c>
      <c r="J258" s="69">
        <v>-81605.37</v>
      </c>
      <c r="K258" s="69">
        <v>-77800.62</v>
      </c>
      <c r="L258" s="69">
        <v>-82413.649999999994</v>
      </c>
      <c r="M258" s="69">
        <v>-78608.899999999994</v>
      </c>
      <c r="N258" s="69">
        <v>-68069</v>
      </c>
      <c r="O258" s="69">
        <v>-64264.25</v>
      </c>
      <c r="P258" s="115">
        <v>3763.88</v>
      </c>
      <c r="Q258" s="115">
        <v>6940.59</v>
      </c>
      <c r="R258" s="115">
        <v>237610.25</v>
      </c>
      <c r="S258" s="115">
        <v>241415</v>
      </c>
      <c r="T258" s="115">
        <v>245219.75</v>
      </c>
      <c r="U258" s="115">
        <v>249024.5</v>
      </c>
      <c r="V258" s="115">
        <v>252352.67</v>
      </c>
      <c r="W258" s="115">
        <v>256157.42</v>
      </c>
      <c r="X258" s="115">
        <v>259962.17</v>
      </c>
      <c r="Y258" s="168">
        <f t="shared" si="6"/>
        <v>195569.41916666669</v>
      </c>
    </row>
    <row r="259" spans="1:25" ht="15.75" thickBot="1" x14ac:dyDescent="0.3">
      <c r="A259" s="73" t="s">
        <v>3435</v>
      </c>
      <c r="B259" s="76" t="s">
        <v>3436</v>
      </c>
      <c r="C259" s="87"/>
      <c r="D259" s="137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115"/>
      <c r="Q259" s="115"/>
      <c r="R259" s="115"/>
      <c r="S259" s="116"/>
      <c r="T259" s="116"/>
      <c r="U259" s="116"/>
      <c r="V259" s="115"/>
      <c r="W259" s="115"/>
      <c r="X259" s="115"/>
      <c r="Y259" s="168">
        <f t="shared" si="6"/>
        <v>0</v>
      </c>
    </row>
    <row r="260" spans="1:25" ht="15.75" thickBot="1" x14ac:dyDescent="0.3">
      <c r="A260" s="73" t="s">
        <v>2779</v>
      </c>
      <c r="B260" s="76" t="s">
        <v>2780</v>
      </c>
      <c r="C260" s="87" t="s">
        <v>1650</v>
      </c>
      <c r="D260" s="214">
        <v>447.24</v>
      </c>
      <c r="E260" s="68">
        <v>447.24</v>
      </c>
      <c r="F260" s="68">
        <v>447.24</v>
      </c>
      <c r="G260" s="68">
        <v>447.24</v>
      </c>
      <c r="H260" s="68">
        <v>447.24</v>
      </c>
      <c r="I260" s="68">
        <v>447.24</v>
      </c>
      <c r="J260" s="68">
        <v>447.24</v>
      </c>
      <c r="K260" s="68">
        <v>447.24</v>
      </c>
      <c r="L260" s="68">
        <v>447.24</v>
      </c>
      <c r="M260" s="68">
        <v>447.24</v>
      </c>
      <c r="N260" s="68">
        <v>447.24</v>
      </c>
      <c r="O260" s="68">
        <v>447.24</v>
      </c>
      <c r="P260" s="114"/>
      <c r="Q260" s="114"/>
      <c r="R260" s="114"/>
      <c r="S260" s="115"/>
      <c r="T260" s="115"/>
      <c r="U260" s="115"/>
      <c r="V260" s="114"/>
      <c r="W260" s="114"/>
      <c r="X260" s="114"/>
      <c r="Y260" s="168">
        <f t="shared" si="6"/>
        <v>335.43</v>
      </c>
    </row>
    <row r="261" spans="1:25" ht="15.75" thickBot="1" x14ac:dyDescent="0.3">
      <c r="A261" s="73" t="s">
        <v>3437</v>
      </c>
      <c r="B261" s="76" t="s">
        <v>3438</v>
      </c>
      <c r="C261" s="87"/>
      <c r="D261" s="137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115"/>
      <c r="Q261" s="115"/>
      <c r="R261" s="115"/>
      <c r="S261" s="114"/>
      <c r="T261" s="114"/>
      <c r="U261" s="114"/>
      <c r="V261" s="115"/>
      <c r="W261" s="115"/>
      <c r="X261" s="115"/>
      <c r="Y261" s="168">
        <f t="shared" si="6"/>
        <v>0</v>
      </c>
    </row>
    <row r="262" spans="1:25" ht="15.75" thickBot="1" x14ac:dyDescent="0.3">
      <c r="A262" s="73" t="s">
        <v>1985</v>
      </c>
      <c r="B262" s="76" t="s">
        <v>1986</v>
      </c>
      <c r="C262" s="87" t="s">
        <v>1650</v>
      </c>
      <c r="D262" s="214">
        <v>-98729.12</v>
      </c>
      <c r="E262" s="68">
        <v>-122572.79</v>
      </c>
      <c r="F262" s="68">
        <v>-248786.23</v>
      </c>
      <c r="G262" s="68">
        <v>-391552.44</v>
      </c>
      <c r="H262" s="68">
        <v>-441600.37</v>
      </c>
      <c r="I262" s="68">
        <v>-584670.61</v>
      </c>
      <c r="J262" s="68">
        <v>-640742.72</v>
      </c>
      <c r="K262" s="68">
        <v>-724694.09</v>
      </c>
      <c r="L262" s="68">
        <v>-797351.81</v>
      </c>
      <c r="M262" s="68">
        <v>-905898.48</v>
      </c>
      <c r="N262" s="68">
        <v>-963081.68</v>
      </c>
      <c r="O262" s="68">
        <v>-1042277.6</v>
      </c>
      <c r="P262" s="114">
        <v>-82560.62</v>
      </c>
      <c r="Q262" s="114">
        <v>-186022.33</v>
      </c>
      <c r="R262" s="114">
        <v>-249078.97</v>
      </c>
      <c r="S262" s="115">
        <v>-381856.57</v>
      </c>
      <c r="T262" s="115">
        <v>-422935.97</v>
      </c>
      <c r="U262" s="115">
        <v>-518656.39</v>
      </c>
      <c r="V262" s="114">
        <v>-590663.59</v>
      </c>
      <c r="W262" s="114">
        <v>-716262.8</v>
      </c>
      <c r="X262" s="114">
        <v>-723239.71</v>
      </c>
      <c r="Y262" s="168">
        <f t="shared" ref="Y262:Y308" si="7">X262/2+L262/2+SUM(M262:W262)/12</f>
        <v>-1265237.01</v>
      </c>
    </row>
    <row r="263" spans="1:25" ht="15.75" thickBot="1" x14ac:dyDescent="0.3">
      <c r="A263" s="73" t="s">
        <v>3439</v>
      </c>
      <c r="B263" s="76" t="s">
        <v>3440</v>
      </c>
      <c r="C263" s="87"/>
      <c r="D263" s="214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114"/>
      <c r="Q263" s="114"/>
      <c r="R263" s="114"/>
      <c r="S263" s="114"/>
      <c r="T263" s="114"/>
      <c r="U263" s="114"/>
      <c r="V263" s="114"/>
      <c r="W263" s="114"/>
      <c r="X263" s="114"/>
      <c r="Y263" s="168">
        <f t="shared" si="7"/>
        <v>0</v>
      </c>
    </row>
    <row r="264" spans="1:25" ht="15.75" thickBot="1" x14ac:dyDescent="0.3">
      <c r="A264" s="73" t="s">
        <v>1987</v>
      </c>
      <c r="B264" s="76" t="s">
        <v>1988</v>
      </c>
      <c r="C264" s="87" t="s">
        <v>1650</v>
      </c>
      <c r="D264" s="137">
        <v>132924.14000000001</v>
      </c>
      <c r="E264" s="69">
        <v>286723.90999999997</v>
      </c>
      <c r="F264" s="69">
        <v>467341.37</v>
      </c>
      <c r="G264" s="69">
        <v>563993.59999999998</v>
      </c>
      <c r="H264" s="69">
        <v>930720.71</v>
      </c>
      <c r="I264" s="69">
        <v>1246736.83</v>
      </c>
      <c r="J264" s="69">
        <v>1391663.36</v>
      </c>
      <c r="K264" s="69">
        <v>1669411.82</v>
      </c>
      <c r="L264" s="69">
        <v>1932190.3</v>
      </c>
      <c r="M264" s="69">
        <v>2203041.8199999998</v>
      </c>
      <c r="N264" s="69">
        <v>2491342.4700000002</v>
      </c>
      <c r="O264" s="69">
        <v>2623689.06</v>
      </c>
      <c r="P264" s="115">
        <v>262171.78999999998</v>
      </c>
      <c r="Q264" s="115">
        <v>354315.08</v>
      </c>
      <c r="R264" s="115">
        <v>793384.45</v>
      </c>
      <c r="S264" s="115">
        <v>1106751.8400000001</v>
      </c>
      <c r="T264" s="115">
        <v>1247516.46</v>
      </c>
      <c r="U264" s="115">
        <v>1323550.0900000001</v>
      </c>
      <c r="V264" s="115">
        <v>1367287.87</v>
      </c>
      <c r="W264" s="115">
        <v>1408455.05</v>
      </c>
      <c r="X264" s="115">
        <v>1649690.71</v>
      </c>
      <c r="Y264" s="168">
        <f t="shared" si="7"/>
        <v>3056066.0033333329</v>
      </c>
    </row>
    <row r="265" spans="1:25" ht="15.75" thickBot="1" x14ac:dyDescent="0.3">
      <c r="A265" s="73" t="s">
        <v>1989</v>
      </c>
      <c r="B265" s="76" t="s">
        <v>1990</v>
      </c>
      <c r="C265" s="87" t="s">
        <v>1650</v>
      </c>
      <c r="D265" s="214">
        <v>0</v>
      </c>
      <c r="E265" s="68">
        <v>0</v>
      </c>
      <c r="F265" s="68">
        <v>3208.11</v>
      </c>
      <c r="G265" s="68">
        <v>35000</v>
      </c>
      <c r="H265" s="68">
        <v>16561.54</v>
      </c>
      <c r="I265" s="68">
        <v>16561.54</v>
      </c>
      <c r="J265" s="68">
        <v>614994.87</v>
      </c>
      <c r="K265" s="68">
        <v>614994.87</v>
      </c>
      <c r="L265" s="68">
        <v>634374.87</v>
      </c>
      <c r="M265" s="68">
        <v>634374.87</v>
      </c>
      <c r="N265" s="68">
        <v>634374.87</v>
      </c>
      <c r="O265" s="68">
        <v>1269374.8700000001</v>
      </c>
      <c r="P265" s="114">
        <v>0</v>
      </c>
      <c r="Q265" s="114">
        <v>68999.990000000005</v>
      </c>
      <c r="R265" s="114">
        <v>125000</v>
      </c>
      <c r="S265" s="114">
        <v>125000</v>
      </c>
      <c r="T265" s="114">
        <v>120465.04</v>
      </c>
      <c r="U265" s="114">
        <v>120465.04</v>
      </c>
      <c r="V265" s="114">
        <v>120465.04</v>
      </c>
      <c r="W265" s="114">
        <v>120465.04</v>
      </c>
      <c r="X265" s="114">
        <v>120465.04</v>
      </c>
      <c r="Y265" s="168">
        <f t="shared" si="7"/>
        <v>655668.68500000006</v>
      </c>
    </row>
    <row r="266" spans="1:25" ht="15.75" thickBot="1" x14ac:dyDescent="0.3">
      <c r="A266" s="73" t="s">
        <v>1991</v>
      </c>
      <c r="B266" s="76" t="s">
        <v>1992</v>
      </c>
      <c r="C266" s="87" t="s">
        <v>1650</v>
      </c>
      <c r="D266" s="137">
        <v>460292</v>
      </c>
      <c r="E266" s="69">
        <v>477109</v>
      </c>
      <c r="F266" s="69">
        <v>493926</v>
      </c>
      <c r="G266" s="69">
        <v>954218</v>
      </c>
      <c r="H266" s="69">
        <v>954218</v>
      </c>
      <c r="I266" s="69">
        <v>954218</v>
      </c>
      <c r="J266" s="69">
        <v>1400393</v>
      </c>
      <c r="K266" s="69">
        <v>1400393</v>
      </c>
      <c r="L266" s="69">
        <v>1400393</v>
      </c>
      <c r="M266" s="69">
        <v>1869068</v>
      </c>
      <c r="N266" s="69">
        <v>1869068</v>
      </c>
      <c r="O266" s="69">
        <v>1903718</v>
      </c>
      <c r="P266" s="115">
        <v>524250</v>
      </c>
      <c r="Q266" s="115">
        <v>524250</v>
      </c>
      <c r="R266" s="115">
        <v>524250</v>
      </c>
      <c r="S266" s="115">
        <v>1048500</v>
      </c>
      <c r="T266" s="115">
        <v>1048500</v>
      </c>
      <c r="U266" s="115">
        <v>1048500</v>
      </c>
      <c r="V266" s="115">
        <v>1563188</v>
      </c>
      <c r="W266" s="115">
        <v>1563188</v>
      </c>
      <c r="X266" s="115">
        <v>1563188</v>
      </c>
      <c r="Y266" s="168">
        <f t="shared" si="7"/>
        <v>2605663.833333333</v>
      </c>
    </row>
    <row r="267" spans="1:25" ht="15.75" thickBot="1" x14ac:dyDescent="0.3">
      <c r="A267" s="73" t="s">
        <v>1993</v>
      </c>
      <c r="B267" s="76" t="s">
        <v>1994</v>
      </c>
      <c r="C267" s="87" t="s">
        <v>1650</v>
      </c>
      <c r="D267" s="214">
        <v>57399.57</v>
      </c>
      <c r="E267" s="68">
        <v>84540.75</v>
      </c>
      <c r="F267" s="68">
        <v>121661.47</v>
      </c>
      <c r="G267" s="68">
        <v>289139.78999999998</v>
      </c>
      <c r="H267" s="68">
        <v>313244.37</v>
      </c>
      <c r="I267" s="68">
        <v>375401.48</v>
      </c>
      <c r="J267" s="68">
        <v>400535.2</v>
      </c>
      <c r="K267" s="68">
        <v>427609.79</v>
      </c>
      <c r="L267" s="68">
        <v>457385.74</v>
      </c>
      <c r="M267" s="68">
        <v>475643.44</v>
      </c>
      <c r="N267" s="68">
        <v>503188.31</v>
      </c>
      <c r="O267" s="68">
        <v>562174.86</v>
      </c>
      <c r="P267" s="114">
        <v>11088.71</v>
      </c>
      <c r="Q267" s="114">
        <v>35481.339999999997</v>
      </c>
      <c r="R267" s="114">
        <v>146262.54999999999</v>
      </c>
      <c r="S267" s="114">
        <v>73992.59</v>
      </c>
      <c r="T267" s="114">
        <v>71542.59</v>
      </c>
      <c r="U267" s="114">
        <v>142594.15</v>
      </c>
      <c r="V267" s="114">
        <v>157435.34</v>
      </c>
      <c r="W267" s="114">
        <v>166201.34</v>
      </c>
      <c r="X267" s="114">
        <v>222588.08</v>
      </c>
      <c r="Y267" s="168">
        <f t="shared" si="7"/>
        <v>535454.0116666666</v>
      </c>
    </row>
    <row r="268" spans="1:25" ht="15.75" thickBot="1" x14ac:dyDescent="0.3">
      <c r="A268" s="73" t="s">
        <v>3441</v>
      </c>
      <c r="B268" s="76" t="s">
        <v>3442</v>
      </c>
      <c r="C268" s="87"/>
      <c r="D268" s="137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115"/>
      <c r="Q268" s="115"/>
      <c r="R268" s="115"/>
      <c r="S268" s="115"/>
      <c r="T268" s="115"/>
      <c r="U268" s="115"/>
      <c r="V268" s="115"/>
      <c r="W268" s="115"/>
      <c r="X268" s="115"/>
      <c r="Y268" s="168">
        <f t="shared" si="7"/>
        <v>0</v>
      </c>
    </row>
    <row r="269" spans="1:25" ht="15.75" thickBot="1" x14ac:dyDescent="0.3">
      <c r="A269" s="73" t="s">
        <v>1995</v>
      </c>
      <c r="B269" s="76" t="s">
        <v>1996</v>
      </c>
      <c r="C269" s="87" t="s">
        <v>1650</v>
      </c>
      <c r="D269" s="214">
        <v>1030.43</v>
      </c>
      <c r="E269" s="68">
        <v>2851.65</v>
      </c>
      <c r="F269" s="68">
        <v>5008.78</v>
      </c>
      <c r="G269" s="68">
        <v>10522.06</v>
      </c>
      <c r="H269" s="68">
        <v>12616.37</v>
      </c>
      <c r="I269" s="68">
        <v>14876.46</v>
      </c>
      <c r="J269" s="68">
        <v>19462.759999999998</v>
      </c>
      <c r="K269" s="68">
        <v>23379.1</v>
      </c>
      <c r="L269" s="68">
        <v>27078.3</v>
      </c>
      <c r="M269" s="68">
        <v>29135.1</v>
      </c>
      <c r="N269" s="68">
        <v>30056.87</v>
      </c>
      <c r="O269" s="68">
        <v>31586.09</v>
      </c>
      <c r="P269" s="114">
        <v>947.54</v>
      </c>
      <c r="Q269" s="114">
        <v>3472.24</v>
      </c>
      <c r="R269" s="114">
        <v>7337.75</v>
      </c>
      <c r="S269" s="114">
        <v>11228.91</v>
      </c>
      <c r="T269" s="114">
        <v>14470.67</v>
      </c>
      <c r="U269" s="114">
        <v>18059.79</v>
      </c>
      <c r="V269" s="114">
        <v>23312.880000000001</v>
      </c>
      <c r="W269" s="114">
        <v>26564.55</v>
      </c>
      <c r="X269" s="114">
        <v>31184.61</v>
      </c>
      <c r="Y269" s="168">
        <f t="shared" si="7"/>
        <v>45479.154166666667</v>
      </c>
    </row>
    <row r="270" spans="1:25" ht="15.75" thickBot="1" x14ac:dyDescent="0.3">
      <c r="A270" s="73" t="s">
        <v>1997</v>
      </c>
      <c r="B270" s="76" t="s">
        <v>1998</v>
      </c>
      <c r="C270" s="87" t="s">
        <v>1650</v>
      </c>
      <c r="D270" s="137">
        <v>322603</v>
      </c>
      <c r="E270" s="69">
        <v>575331</v>
      </c>
      <c r="F270" s="69">
        <v>889764</v>
      </c>
      <c r="G270" s="69">
        <v>1115550</v>
      </c>
      <c r="H270" s="69">
        <v>1317998</v>
      </c>
      <c r="I270" s="69">
        <v>1527447</v>
      </c>
      <c r="J270" s="69">
        <v>1701031</v>
      </c>
      <c r="K270" s="69">
        <v>1887065</v>
      </c>
      <c r="L270" s="69">
        <v>2113754</v>
      </c>
      <c r="M270" s="69">
        <v>2440867</v>
      </c>
      <c r="N270" s="69">
        <v>2873529</v>
      </c>
      <c r="O270" s="69">
        <v>3229195</v>
      </c>
      <c r="P270" s="115">
        <v>365300</v>
      </c>
      <c r="Q270" s="115">
        <v>626570</v>
      </c>
      <c r="R270" s="115">
        <v>919721</v>
      </c>
      <c r="S270" s="115">
        <v>1085080</v>
      </c>
      <c r="T270" s="115">
        <v>1230151</v>
      </c>
      <c r="U270" s="115">
        <v>1441791</v>
      </c>
      <c r="V270" s="115">
        <v>1635069</v>
      </c>
      <c r="W270" s="115">
        <v>1934502</v>
      </c>
      <c r="X270" s="115">
        <v>2166528</v>
      </c>
      <c r="Y270" s="168">
        <f t="shared" si="7"/>
        <v>3621955.583333333</v>
      </c>
    </row>
    <row r="271" spans="1:25" ht="15.75" thickBot="1" x14ac:dyDescent="0.3">
      <c r="A271" s="73" t="s">
        <v>2962</v>
      </c>
      <c r="B271" s="76" t="s">
        <v>2963</v>
      </c>
      <c r="C271" s="87" t="s">
        <v>1650</v>
      </c>
      <c r="D271" s="214"/>
      <c r="E271" s="68"/>
      <c r="F271" s="68"/>
      <c r="G271" s="68"/>
      <c r="H271" s="68"/>
      <c r="I271" s="68"/>
      <c r="J271" s="68"/>
      <c r="K271" s="68"/>
      <c r="L271" s="68"/>
      <c r="M271" s="68">
        <v>0</v>
      </c>
      <c r="N271" s="68">
        <v>0</v>
      </c>
      <c r="O271" s="68">
        <v>9.98</v>
      </c>
      <c r="P271" s="114">
        <v>-9.98</v>
      </c>
      <c r="Q271" s="114">
        <v>-9.98</v>
      </c>
      <c r="R271" s="114">
        <v>-9.98</v>
      </c>
      <c r="S271" s="114">
        <v>-9.98</v>
      </c>
      <c r="T271" s="114">
        <v>-9.98</v>
      </c>
      <c r="U271" s="114">
        <v>-9.98</v>
      </c>
      <c r="V271" s="114">
        <v>-9.98</v>
      </c>
      <c r="W271" s="114">
        <v>-9.98</v>
      </c>
      <c r="X271" s="114">
        <v>-9.98</v>
      </c>
      <c r="Y271" s="168">
        <f t="shared" si="7"/>
        <v>-10.811666666666667</v>
      </c>
    </row>
    <row r="272" spans="1:25" ht="15.75" thickBot="1" x14ac:dyDescent="0.3">
      <c r="A272" s="73" t="s">
        <v>1999</v>
      </c>
      <c r="B272" s="76" t="s">
        <v>2000</v>
      </c>
      <c r="C272" s="87" t="s">
        <v>1650</v>
      </c>
      <c r="D272" s="137">
        <v>-16808.78</v>
      </c>
      <c r="E272" s="69">
        <v>-32024.65</v>
      </c>
      <c r="F272" s="69">
        <v>-50034.48</v>
      </c>
      <c r="G272" s="69">
        <v>-66154.92</v>
      </c>
      <c r="H272" s="69">
        <v>-90879.23</v>
      </c>
      <c r="I272" s="69">
        <v>-107141.34</v>
      </c>
      <c r="J272" s="69">
        <v>-119406.57</v>
      </c>
      <c r="K272" s="69">
        <v>-134509.17000000001</v>
      </c>
      <c r="L272" s="69">
        <v>-149412.1</v>
      </c>
      <c r="M272" s="69">
        <v>-166433.07</v>
      </c>
      <c r="N272" s="69">
        <v>-182767.71</v>
      </c>
      <c r="O272" s="69">
        <v>-220615.01</v>
      </c>
      <c r="P272" s="115">
        <v>-19774.07</v>
      </c>
      <c r="Q272" s="115">
        <v>-37261.699999999997</v>
      </c>
      <c r="R272" s="115">
        <v>-56891.65</v>
      </c>
      <c r="S272" s="115">
        <v>-77729.67</v>
      </c>
      <c r="T272" s="115">
        <v>-98311.07</v>
      </c>
      <c r="U272" s="115">
        <v>-207605.6</v>
      </c>
      <c r="V272" s="115">
        <v>-233495.85</v>
      </c>
      <c r="W272" s="115">
        <v>-254654.63</v>
      </c>
      <c r="X272" s="115">
        <v>-215250.1</v>
      </c>
      <c r="Y272" s="168">
        <f t="shared" si="7"/>
        <v>-311959.43583333335</v>
      </c>
    </row>
    <row r="273" spans="1:25" ht="15.75" thickBot="1" x14ac:dyDescent="0.3">
      <c r="A273" s="73" t="s">
        <v>2001</v>
      </c>
      <c r="B273" s="76" t="s">
        <v>2002</v>
      </c>
      <c r="C273" s="87" t="s">
        <v>1650</v>
      </c>
      <c r="D273" s="214">
        <v>-33203.4</v>
      </c>
      <c r="E273" s="68">
        <v>-130288.26</v>
      </c>
      <c r="F273" s="68">
        <v>-270953.21999999997</v>
      </c>
      <c r="G273" s="68">
        <v>-387493.64</v>
      </c>
      <c r="H273" s="68">
        <v>-538028.89</v>
      </c>
      <c r="I273" s="68">
        <v>-686607.66</v>
      </c>
      <c r="J273" s="68">
        <v>-1057266.44</v>
      </c>
      <c r="K273" s="68">
        <v>-1134596.8899999999</v>
      </c>
      <c r="L273" s="68">
        <v>-1383541.06</v>
      </c>
      <c r="M273" s="68">
        <v>-1507101.31</v>
      </c>
      <c r="N273" s="68">
        <v>-1612327.57</v>
      </c>
      <c r="O273" s="68">
        <v>-1933464.7</v>
      </c>
      <c r="P273" s="114">
        <v>-92684.69</v>
      </c>
      <c r="Q273" s="114">
        <v>-245367.29</v>
      </c>
      <c r="R273" s="114">
        <v>-434966.16</v>
      </c>
      <c r="S273" s="114">
        <v>-679809.23</v>
      </c>
      <c r="T273" s="114">
        <v>-853154.86</v>
      </c>
      <c r="U273" s="114">
        <v>-996017.78</v>
      </c>
      <c r="V273" s="114">
        <v>-1109320.78</v>
      </c>
      <c r="W273" s="114">
        <v>-1278364.8600000001</v>
      </c>
      <c r="X273" s="114">
        <v>-1420835.7</v>
      </c>
      <c r="Y273" s="168">
        <f t="shared" si="7"/>
        <v>-2297403.3158333334</v>
      </c>
    </row>
    <row r="274" spans="1:25" ht="15.75" thickBot="1" x14ac:dyDescent="0.3">
      <c r="A274" s="73" t="s">
        <v>3443</v>
      </c>
      <c r="B274" s="76" t="s">
        <v>3444</v>
      </c>
      <c r="C274" s="87"/>
      <c r="D274" s="137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115"/>
      <c r="Q274" s="115"/>
      <c r="R274" s="115"/>
      <c r="S274" s="115"/>
      <c r="T274" s="115"/>
      <c r="U274" s="115"/>
      <c r="V274" s="115"/>
      <c r="W274" s="115"/>
      <c r="X274" s="115"/>
      <c r="Y274" s="168">
        <f t="shared" si="7"/>
        <v>0</v>
      </c>
    </row>
    <row r="275" spans="1:25" ht="15.75" thickBot="1" x14ac:dyDescent="0.3">
      <c r="A275" s="73" t="s">
        <v>2003</v>
      </c>
      <c r="B275" s="76" t="s">
        <v>2004</v>
      </c>
      <c r="C275" s="87" t="s">
        <v>1650</v>
      </c>
      <c r="D275" s="214">
        <v>261.81</v>
      </c>
      <c r="E275" s="68">
        <v>9475.07</v>
      </c>
      <c r="F275" s="68">
        <v>16940.34</v>
      </c>
      <c r="G275" s="68">
        <v>20218.78</v>
      </c>
      <c r="H275" s="68">
        <v>25493.71</v>
      </c>
      <c r="I275" s="68">
        <v>27305.8</v>
      </c>
      <c r="J275" s="68">
        <v>26462.49</v>
      </c>
      <c r="K275" s="68">
        <v>26329.77</v>
      </c>
      <c r="L275" s="68">
        <v>120535.18</v>
      </c>
      <c r="M275" s="68">
        <v>101786.87</v>
      </c>
      <c r="N275" s="68">
        <v>100270.93</v>
      </c>
      <c r="O275" s="68">
        <v>41637.94</v>
      </c>
      <c r="P275" s="114">
        <v>-51928.28</v>
      </c>
      <c r="Q275" s="114">
        <v>-52010.2</v>
      </c>
      <c r="R275" s="114">
        <v>-34479.01</v>
      </c>
      <c r="S275" s="116">
        <v>-23491.21</v>
      </c>
      <c r="T275" s="116">
        <v>-28762.74</v>
      </c>
      <c r="U275" s="116">
        <v>-22692.07</v>
      </c>
      <c r="V275" s="114">
        <v>-15260.62</v>
      </c>
      <c r="W275" s="114">
        <v>-38507.32</v>
      </c>
      <c r="X275" s="114">
        <v>-26608.04</v>
      </c>
      <c r="Y275" s="168">
        <f t="shared" si="7"/>
        <v>45010.594166666662</v>
      </c>
    </row>
    <row r="276" spans="1:25" ht="15.75" thickBot="1" x14ac:dyDescent="0.3">
      <c r="A276" s="73" t="s">
        <v>2761</v>
      </c>
      <c r="B276" s="76" t="s">
        <v>2781</v>
      </c>
      <c r="C276" s="87" t="s">
        <v>1650</v>
      </c>
      <c r="D276" s="137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115"/>
      <c r="Q276" s="115"/>
      <c r="R276" s="115"/>
      <c r="S276" s="115"/>
      <c r="T276" s="115"/>
      <c r="U276" s="115"/>
      <c r="V276" s="115"/>
      <c r="W276" s="115"/>
      <c r="X276" s="115"/>
      <c r="Y276" s="168">
        <f t="shared" si="7"/>
        <v>0</v>
      </c>
    </row>
    <row r="277" spans="1:25" ht="15.75" thickBot="1" x14ac:dyDescent="0.3">
      <c r="A277" s="73" t="s">
        <v>2005</v>
      </c>
      <c r="B277" s="76" t="s">
        <v>2006</v>
      </c>
      <c r="C277" s="87" t="s">
        <v>1650</v>
      </c>
      <c r="D277" s="137">
        <v>47604.08</v>
      </c>
      <c r="E277" s="69">
        <v>98043.21</v>
      </c>
      <c r="F277" s="69">
        <v>174886</v>
      </c>
      <c r="G277" s="69">
        <v>229961.67</v>
      </c>
      <c r="H277" s="69">
        <v>287963.21000000002</v>
      </c>
      <c r="I277" s="69">
        <v>357471.42</v>
      </c>
      <c r="J277" s="69">
        <v>414076.53</v>
      </c>
      <c r="K277" s="69">
        <v>467737.81</v>
      </c>
      <c r="L277" s="69">
        <v>537338.71</v>
      </c>
      <c r="M277" s="69">
        <v>632964.24</v>
      </c>
      <c r="N277" s="69">
        <v>702215.75</v>
      </c>
      <c r="O277" s="69">
        <v>820541.47</v>
      </c>
      <c r="P277" s="115">
        <v>56611.03</v>
      </c>
      <c r="Q277" s="115">
        <v>127370.72</v>
      </c>
      <c r="R277" s="115">
        <v>178449.65</v>
      </c>
      <c r="S277" s="116">
        <v>186612.35</v>
      </c>
      <c r="T277" s="116">
        <v>198611.62</v>
      </c>
      <c r="U277" s="116">
        <v>209732.69</v>
      </c>
      <c r="V277" s="115">
        <v>216475.08</v>
      </c>
      <c r="W277" s="115">
        <v>227771.85</v>
      </c>
      <c r="X277" s="115">
        <v>238280.86</v>
      </c>
      <c r="Y277" s="168">
        <f t="shared" si="7"/>
        <v>684256.15583333327</v>
      </c>
    </row>
    <row r="278" spans="1:25" ht="15.75" thickBot="1" x14ac:dyDescent="0.3">
      <c r="A278" s="73" t="s">
        <v>2007</v>
      </c>
      <c r="B278" s="76" t="s">
        <v>2008</v>
      </c>
      <c r="C278" s="87" t="s">
        <v>1650</v>
      </c>
      <c r="D278" s="214">
        <v>35242.300000000003</v>
      </c>
      <c r="E278" s="68">
        <v>87477.71</v>
      </c>
      <c r="F278" s="68">
        <v>142638.03</v>
      </c>
      <c r="G278" s="68">
        <v>184585.85</v>
      </c>
      <c r="H278" s="68">
        <v>223373.18</v>
      </c>
      <c r="I278" s="68">
        <v>253709.69</v>
      </c>
      <c r="J278" s="68">
        <v>281703.08</v>
      </c>
      <c r="K278" s="68">
        <v>322349.52</v>
      </c>
      <c r="L278" s="68">
        <v>354159.65</v>
      </c>
      <c r="M278" s="68">
        <v>398910.31</v>
      </c>
      <c r="N278" s="68">
        <v>430987.83</v>
      </c>
      <c r="O278" s="68">
        <v>473922.73</v>
      </c>
      <c r="P278" s="114">
        <v>31220.19</v>
      </c>
      <c r="Q278" s="114">
        <v>57416.46</v>
      </c>
      <c r="R278" s="114">
        <v>86345.88</v>
      </c>
      <c r="S278" s="115">
        <v>98795.71</v>
      </c>
      <c r="T278" s="115">
        <v>112191.12</v>
      </c>
      <c r="U278" s="115">
        <v>137422.9</v>
      </c>
      <c r="V278" s="114">
        <v>142072.47</v>
      </c>
      <c r="W278" s="114">
        <v>156677.94</v>
      </c>
      <c r="X278" s="114">
        <v>172268.01</v>
      </c>
      <c r="Y278" s="168">
        <f t="shared" si="7"/>
        <v>440377.45833333337</v>
      </c>
    </row>
    <row r="279" spans="1:25" ht="15.75" thickBot="1" x14ac:dyDescent="0.3">
      <c r="A279" s="73" t="s">
        <v>2009</v>
      </c>
      <c r="B279" s="76" t="s">
        <v>2010</v>
      </c>
      <c r="C279" s="87" t="s">
        <v>1650</v>
      </c>
      <c r="D279" s="137">
        <v>26487.22</v>
      </c>
      <c r="E279" s="69">
        <v>62370.04</v>
      </c>
      <c r="F279" s="69">
        <v>118963.24</v>
      </c>
      <c r="G279" s="69">
        <v>194030.37</v>
      </c>
      <c r="H279" s="69">
        <v>259210.53</v>
      </c>
      <c r="I279" s="69">
        <v>303546.62</v>
      </c>
      <c r="J279" s="69">
        <v>329622.92</v>
      </c>
      <c r="K279" s="69">
        <v>369976.27</v>
      </c>
      <c r="L279" s="69">
        <v>450457.27</v>
      </c>
      <c r="M279" s="69">
        <v>530373.38</v>
      </c>
      <c r="N279" s="69">
        <v>587023.54</v>
      </c>
      <c r="O279" s="69">
        <v>617911.1</v>
      </c>
      <c r="P279" s="115">
        <v>34580.81</v>
      </c>
      <c r="Q279" s="115">
        <v>89855.43</v>
      </c>
      <c r="R279" s="115">
        <v>131945.07</v>
      </c>
      <c r="S279" s="114">
        <v>110161.49</v>
      </c>
      <c r="T279" s="114">
        <v>108078.1</v>
      </c>
      <c r="U279" s="114">
        <v>106609.08</v>
      </c>
      <c r="V279" s="115">
        <v>106609.08</v>
      </c>
      <c r="W279" s="115">
        <v>106609.08</v>
      </c>
      <c r="X279" s="115">
        <v>105359.08</v>
      </c>
      <c r="Y279" s="168">
        <f t="shared" si="7"/>
        <v>488721.18833333335</v>
      </c>
    </row>
    <row r="280" spans="1:25" ht="15.75" thickBot="1" x14ac:dyDescent="0.3">
      <c r="A280" s="73" t="s">
        <v>2011</v>
      </c>
      <c r="B280" s="76" t="s">
        <v>2012</v>
      </c>
      <c r="C280" s="87" t="s">
        <v>1650</v>
      </c>
      <c r="D280" s="214">
        <v>25547.439999999999</v>
      </c>
      <c r="E280" s="68">
        <v>43614.99</v>
      </c>
      <c r="F280" s="68">
        <v>68600.91</v>
      </c>
      <c r="G280" s="68">
        <v>114666.85</v>
      </c>
      <c r="H280" s="68">
        <v>158827.29</v>
      </c>
      <c r="I280" s="68">
        <v>202039.37</v>
      </c>
      <c r="J280" s="68">
        <v>218045.96</v>
      </c>
      <c r="K280" s="68">
        <v>273094.34999999998</v>
      </c>
      <c r="L280" s="68">
        <v>359854.42</v>
      </c>
      <c r="M280" s="68">
        <v>386485.48</v>
      </c>
      <c r="N280" s="68">
        <v>425097.76</v>
      </c>
      <c r="O280" s="68">
        <v>458370.3</v>
      </c>
      <c r="P280" s="114">
        <v>43246.42</v>
      </c>
      <c r="Q280" s="114">
        <v>73616.75</v>
      </c>
      <c r="R280" s="114">
        <v>98773.27</v>
      </c>
      <c r="S280" s="115">
        <v>98802.54</v>
      </c>
      <c r="T280" s="115">
        <v>99034.57</v>
      </c>
      <c r="U280" s="115">
        <v>49799.15</v>
      </c>
      <c r="V280" s="114">
        <v>52640.26</v>
      </c>
      <c r="W280" s="114">
        <v>53735.67</v>
      </c>
      <c r="X280" s="114">
        <v>56736.47</v>
      </c>
      <c r="Y280" s="168">
        <f t="shared" si="7"/>
        <v>361595.62583333335</v>
      </c>
    </row>
    <row r="281" spans="1:25" ht="15.75" thickBot="1" x14ac:dyDescent="0.3">
      <c r="A281" s="73" t="s">
        <v>2013</v>
      </c>
      <c r="B281" s="76" t="s">
        <v>2014</v>
      </c>
      <c r="C281" s="87" t="s">
        <v>1650</v>
      </c>
      <c r="D281" s="214">
        <v>59731.28</v>
      </c>
      <c r="E281" s="68">
        <v>94063.47</v>
      </c>
      <c r="F281" s="68">
        <v>124267.8</v>
      </c>
      <c r="G281" s="68">
        <v>159399.51999999999</v>
      </c>
      <c r="H281" s="68">
        <v>190101.42</v>
      </c>
      <c r="I281" s="68">
        <v>261364.88</v>
      </c>
      <c r="J281" s="68">
        <v>297293.3</v>
      </c>
      <c r="K281" s="68">
        <v>311975.40999999997</v>
      </c>
      <c r="L281" s="68">
        <v>334920.11</v>
      </c>
      <c r="M281" s="68">
        <v>365893.81</v>
      </c>
      <c r="N281" s="68">
        <v>415582.06</v>
      </c>
      <c r="O281" s="68">
        <v>548519.32999999996</v>
      </c>
      <c r="P281" s="114">
        <v>61987.03</v>
      </c>
      <c r="Q281" s="114">
        <v>84921.63</v>
      </c>
      <c r="R281" s="114">
        <v>103460.54</v>
      </c>
      <c r="S281" s="114">
        <v>123128.51</v>
      </c>
      <c r="T281" s="114">
        <v>153449.47</v>
      </c>
      <c r="U281" s="114">
        <v>183650.23</v>
      </c>
      <c r="V281" s="114">
        <v>205157.34</v>
      </c>
      <c r="W281" s="114">
        <v>228601.47</v>
      </c>
      <c r="X281" s="114">
        <v>266198.61</v>
      </c>
      <c r="Y281" s="168">
        <f t="shared" si="7"/>
        <v>506755.31166666665</v>
      </c>
    </row>
    <row r="282" spans="1:25" ht="15.75" thickBot="1" x14ac:dyDescent="0.3">
      <c r="A282" s="73" t="s">
        <v>2015</v>
      </c>
      <c r="B282" s="76" t="s">
        <v>2016</v>
      </c>
      <c r="C282" s="87" t="s">
        <v>1650</v>
      </c>
      <c r="D282" s="137">
        <v>4767.3100000000004</v>
      </c>
      <c r="E282" s="69">
        <v>7778.54</v>
      </c>
      <c r="F282" s="69">
        <v>13911.89</v>
      </c>
      <c r="G282" s="69">
        <v>20631.13</v>
      </c>
      <c r="H282" s="69">
        <v>27232.59</v>
      </c>
      <c r="I282" s="69">
        <v>36837.360000000001</v>
      </c>
      <c r="J282" s="69">
        <v>53171.3</v>
      </c>
      <c r="K282" s="69">
        <v>55895.65</v>
      </c>
      <c r="L282" s="69">
        <v>58567.28</v>
      </c>
      <c r="M282" s="69">
        <v>97818.04</v>
      </c>
      <c r="N282" s="69">
        <v>112781.65</v>
      </c>
      <c r="O282" s="69">
        <v>138664.95999999999</v>
      </c>
      <c r="P282" s="115">
        <v>2474.0500000000002</v>
      </c>
      <c r="Q282" s="115">
        <v>3652.55</v>
      </c>
      <c r="R282" s="115">
        <v>8962.2999999999993</v>
      </c>
      <c r="S282" s="115">
        <v>9461.3700000000008</v>
      </c>
      <c r="T282" s="115">
        <v>10854.57</v>
      </c>
      <c r="U282" s="115">
        <v>13568.94</v>
      </c>
      <c r="V282" s="115">
        <v>13568.94</v>
      </c>
      <c r="W282" s="115">
        <v>13568.94</v>
      </c>
      <c r="X282" s="115">
        <v>13568.94</v>
      </c>
      <c r="Y282" s="168">
        <f t="shared" si="7"/>
        <v>71516.135833333334</v>
      </c>
    </row>
    <row r="283" spans="1:25" ht="15.75" thickBot="1" x14ac:dyDescent="0.3">
      <c r="A283" s="73" t="s">
        <v>2017</v>
      </c>
      <c r="B283" s="76" t="s">
        <v>2018</v>
      </c>
      <c r="C283" s="87" t="s">
        <v>1650</v>
      </c>
      <c r="D283" s="214">
        <v>391</v>
      </c>
      <c r="E283" s="68">
        <v>2006.92</v>
      </c>
      <c r="F283" s="68">
        <v>2444.91</v>
      </c>
      <c r="G283" s="68">
        <v>3265.86</v>
      </c>
      <c r="H283" s="68">
        <v>3415.86</v>
      </c>
      <c r="I283" s="68">
        <v>3709.84</v>
      </c>
      <c r="J283" s="68">
        <v>4644.7</v>
      </c>
      <c r="K283" s="68">
        <v>4653.68</v>
      </c>
      <c r="L283" s="68">
        <v>5124.13</v>
      </c>
      <c r="M283" s="68">
        <v>8345.9599999999991</v>
      </c>
      <c r="N283" s="68">
        <v>13728.08</v>
      </c>
      <c r="O283" s="68">
        <v>17806.14</v>
      </c>
      <c r="P283" s="114">
        <v>991.31</v>
      </c>
      <c r="Q283" s="114">
        <v>1532.34</v>
      </c>
      <c r="R283" s="114">
        <v>1555.79</v>
      </c>
      <c r="S283" s="114">
        <v>1555.79</v>
      </c>
      <c r="T283" s="114">
        <v>1790.79</v>
      </c>
      <c r="U283" s="114">
        <v>1935.79</v>
      </c>
      <c r="V283" s="114">
        <v>1935.79</v>
      </c>
      <c r="W283" s="114">
        <v>1990.79</v>
      </c>
      <c r="X283" s="114">
        <v>3310.99</v>
      </c>
      <c r="Y283" s="168">
        <f t="shared" si="7"/>
        <v>8648.2741666666661</v>
      </c>
    </row>
    <row r="284" spans="1:25" ht="15.75" thickBot="1" x14ac:dyDescent="0.3">
      <c r="A284" s="73" t="s">
        <v>2019</v>
      </c>
      <c r="B284" s="76" t="s">
        <v>2020</v>
      </c>
      <c r="C284" s="87" t="s">
        <v>1650</v>
      </c>
      <c r="D284" s="137">
        <v>0</v>
      </c>
      <c r="E284" s="69">
        <v>595</v>
      </c>
      <c r="F284" s="69">
        <v>595</v>
      </c>
      <c r="G284" s="69">
        <v>595</v>
      </c>
      <c r="H284" s="69">
        <v>603.17999999999995</v>
      </c>
      <c r="I284" s="69">
        <v>603.17999999999995</v>
      </c>
      <c r="J284" s="69">
        <v>603.17999999999995</v>
      </c>
      <c r="K284" s="69">
        <v>603.17999999999995</v>
      </c>
      <c r="L284" s="69">
        <v>603.17999999999995</v>
      </c>
      <c r="M284" s="69">
        <v>978.18</v>
      </c>
      <c r="N284" s="69">
        <v>1478.18</v>
      </c>
      <c r="O284" s="69">
        <v>1478.18</v>
      </c>
      <c r="P284" s="115">
        <v>0</v>
      </c>
      <c r="Q284" s="115">
        <v>0</v>
      </c>
      <c r="R284" s="115">
        <v>250</v>
      </c>
      <c r="S284" s="115">
        <v>5250</v>
      </c>
      <c r="T284" s="115">
        <v>5250</v>
      </c>
      <c r="U284" s="115">
        <v>5250</v>
      </c>
      <c r="V284" s="115">
        <v>5250</v>
      </c>
      <c r="W284" s="115">
        <v>5250</v>
      </c>
      <c r="X284" s="115">
        <v>5250</v>
      </c>
      <c r="Y284" s="168">
        <f t="shared" si="7"/>
        <v>5462.8016666666663</v>
      </c>
    </row>
    <row r="285" spans="1:25" ht="15.75" thickBot="1" x14ac:dyDescent="0.3">
      <c r="A285" s="73" t="s">
        <v>2021</v>
      </c>
      <c r="B285" s="76" t="s">
        <v>2022</v>
      </c>
      <c r="C285" s="87" t="s">
        <v>1650</v>
      </c>
      <c r="D285" s="214">
        <v>2239.17</v>
      </c>
      <c r="E285" s="68">
        <v>3372.46</v>
      </c>
      <c r="F285" s="68">
        <v>83971.23</v>
      </c>
      <c r="G285" s="68">
        <v>85467.98</v>
      </c>
      <c r="H285" s="68">
        <v>92948.98</v>
      </c>
      <c r="I285" s="68">
        <v>126397.9</v>
      </c>
      <c r="J285" s="68">
        <v>129151.32</v>
      </c>
      <c r="K285" s="68">
        <v>130608.74</v>
      </c>
      <c r="L285" s="68">
        <v>204507.2</v>
      </c>
      <c r="M285" s="68">
        <v>221476.64</v>
      </c>
      <c r="N285" s="68">
        <v>222734.02</v>
      </c>
      <c r="O285" s="68">
        <v>300441.58</v>
      </c>
      <c r="P285" s="114">
        <v>7609.7</v>
      </c>
      <c r="Q285" s="114">
        <v>8603.26</v>
      </c>
      <c r="R285" s="114">
        <v>26056.49</v>
      </c>
      <c r="S285" s="114">
        <v>28281.43</v>
      </c>
      <c r="T285" s="114">
        <v>31134.720000000001</v>
      </c>
      <c r="U285" s="114">
        <v>108524.85</v>
      </c>
      <c r="V285" s="114">
        <v>169379.39</v>
      </c>
      <c r="W285" s="114">
        <v>178809.3</v>
      </c>
      <c r="X285" s="114">
        <v>271793.96000000002</v>
      </c>
      <c r="Y285" s="168">
        <f t="shared" si="7"/>
        <v>346738.19500000001</v>
      </c>
    </row>
    <row r="286" spans="1:25" ht="15.75" thickBot="1" x14ac:dyDescent="0.3">
      <c r="A286" s="73" t="s">
        <v>2023</v>
      </c>
      <c r="B286" s="76" t="s">
        <v>2024</v>
      </c>
      <c r="C286" s="87" t="s">
        <v>1650</v>
      </c>
      <c r="D286" s="137">
        <v>3915013.01</v>
      </c>
      <c r="E286" s="69">
        <v>7737651.8899999997</v>
      </c>
      <c r="F286" s="69">
        <v>11569682.369999999</v>
      </c>
      <c r="G286" s="69">
        <v>15315084.26</v>
      </c>
      <c r="H286" s="69">
        <v>19084342.780000001</v>
      </c>
      <c r="I286" s="69">
        <v>22835951.140000001</v>
      </c>
      <c r="J286" s="69">
        <v>26679486.800000001</v>
      </c>
      <c r="K286" s="69">
        <v>30527775.789999999</v>
      </c>
      <c r="L286" s="69">
        <v>35694761.240000002</v>
      </c>
      <c r="M286" s="69">
        <v>39857785.579999998</v>
      </c>
      <c r="N286" s="69">
        <v>44034794.600000001</v>
      </c>
      <c r="O286" s="69">
        <v>48189485.880000003</v>
      </c>
      <c r="P286" s="115">
        <v>4101053.59</v>
      </c>
      <c r="Q286" s="115">
        <v>7831246.6299999999</v>
      </c>
      <c r="R286" s="115">
        <v>11712521.890000001</v>
      </c>
      <c r="S286" s="115">
        <v>16319548.800000001</v>
      </c>
      <c r="T286" s="115">
        <v>20865791.27</v>
      </c>
      <c r="U286" s="115">
        <v>25192032.09</v>
      </c>
      <c r="V286" s="115">
        <v>29252462.93</v>
      </c>
      <c r="W286" s="115">
        <v>33299308.300000001</v>
      </c>
      <c r="X286" s="115">
        <v>35643704.18</v>
      </c>
      <c r="Y286" s="168">
        <f t="shared" si="7"/>
        <v>59057235.340000004</v>
      </c>
    </row>
    <row r="287" spans="1:25" ht="15.75" thickBot="1" x14ac:dyDescent="0.3">
      <c r="A287" s="73" t="s">
        <v>2025</v>
      </c>
      <c r="B287" s="76" t="s">
        <v>2026</v>
      </c>
      <c r="C287" s="87" t="s">
        <v>1650</v>
      </c>
      <c r="D287" s="214">
        <v>0</v>
      </c>
      <c r="E287" s="68">
        <v>12936252.43</v>
      </c>
      <c r="F287" s="68">
        <v>12936252.43</v>
      </c>
      <c r="G287" s="68">
        <v>12970494.5</v>
      </c>
      <c r="H287" s="68">
        <v>25948860.579999998</v>
      </c>
      <c r="I287" s="68">
        <v>25914618.510000002</v>
      </c>
      <c r="J287" s="68">
        <v>25914618.510000002</v>
      </c>
      <c r="K287" s="68">
        <v>39602058.509999998</v>
      </c>
      <c r="L287" s="68">
        <v>39602058.509999998</v>
      </c>
      <c r="M287" s="68">
        <v>39602058.509999998</v>
      </c>
      <c r="N287" s="68">
        <v>53372813.869999997</v>
      </c>
      <c r="O287" s="68">
        <v>53372813.869999997</v>
      </c>
      <c r="P287" s="114">
        <v>0</v>
      </c>
      <c r="Q287" s="114">
        <v>13796661.84</v>
      </c>
      <c r="R287" s="114">
        <v>13796661.84</v>
      </c>
      <c r="S287" s="114">
        <v>13796661.84</v>
      </c>
      <c r="T287" s="114">
        <v>27614855.960000001</v>
      </c>
      <c r="U287" s="114">
        <v>27614855.960000001</v>
      </c>
      <c r="V287" s="114">
        <v>27614855.960000001</v>
      </c>
      <c r="W287" s="114">
        <v>41443849.100000001</v>
      </c>
      <c r="X287" s="114">
        <v>41443849.100000001</v>
      </c>
      <c r="Y287" s="168">
        <f t="shared" si="7"/>
        <v>66525127.867500007</v>
      </c>
    </row>
    <row r="288" spans="1:25" ht="15.75" thickBot="1" x14ac:dyDescent="0.3">
      <c r="A288" s="73" t="s">
        <v>2027</v>
      </c>
      <c r="B288" s="76" t="s">
        <v>2028</v>
      </c>
      <c r="C288" s="87" t="s">
        <v>1650</v>
      </c>
      <c r="D288" s="137">
        <v>528990.36</v>
      </c>
      <c r="E288" s="69">
        <v>1016677.52</v>
      </c>
      <c r="F288" s="69">
        <v>1213071.08</v>
      </c>
      <c r="G288" s="69">
        <v>1421731.49</v>
      </c>
      <c r="H288" s="69">
        <v>1644674.43</v>
      </c>
      <c r="I288" s="69">
        <v>1880967.55</v>
      </c>
      <c r="J288" s="69">
        <v>2140765.67</v>
      </c>
      <c r="K288" s="69">
        <v>2438873.5699999998</v>
      </c>
      <c r="L288" s="69">
        <v>2760619.2</v>
      </c>
      <c r="M288" s="69">
        <v>3097510.49</v>
      </c>
      <c r="N288" s="69">
        <v>3425435.75</v>
      </c>
      <c r="O288" s="69">
        <v>3771618.16</v>
      </c>
      <c r="P288" s="115">
        <v>233030.36</v>
      </c>
      <c r="Q288" s="115">
        <v>463988.22</v>
      </c>
      <c r="R288" s="115">
        <v>722556.62</v>
      </c>
      <c r="S288" s="115">
        <v>971787.34</v>
      </c>
      <c r="T288" s="115">
        <v>1089118.6000000001</v>
      </c>
      <c r="U288" s="115">
        <v>1244947.72</v>
      </c>
      <c r="V288" s="115">
        <v>1406515.13</v>
      </c>
      <c r="W288" s="115">
        <v>1582928.02</v>
      </c>
      <c r="X288" s="115">
        <v>1748960.07</v>
      </c>
      <c r="Y288" s="168">
        <f t="shared" si="7"/>
        <v>3755576.0025000004</v>
      </c>
    </row>
    <row r="289" spans="1:25" ht="15.75" thickBot="1" x14ac:dyDescent="0.3">
      <c r="A289" s="73" t="s">
        <v>2029</v>
      </c>
      <c r="B289" s="76" t="s">
        <v>2030</v>
      </c>
      <c r="C289" s="87" t="s">
        <v>1650</v>
      </c>
      <c r="D289" s="214">
        <v>35439.360000000001</v>
      </c>
      <c r="E289" s="68">
        <v>59967.57</v>
      </c>
      <c r="F289" s="68">
        <v>68592.78</v>
      </c>
      <c r="G289" s="68">
        <v>84539.09</v>
      </c>
      <c r="H289" s="68">
        <v>127491.2</v>
      </c>
      <c r="I289" s="68">
        <v>176054.02</v>
      </c>
      <c r="J289" s="68">
        <v>228650.81</v>
      </c>
      <c r="K289" s="68">
        <v>292655.67</v>
      </c>
      <c r="L289" s="68">
        <v>369874.43</v>
      </c>
      <c r="M289" s="68">
        <v>459359.84</v>
      </c>
      <c r="N289" s="68">
        <v>561996.14</v>
      </c>
      <c r="O289" s="68">
        <v>683845.81</v>
      </c>
      <c r="P289" s="114">
        <v>-17.52</v>
      </c>
      <c r="Q289" s="114">
        <v>-17.52</v>
      </c>
      <c r="R289" s="114">
        <v>-17.52</v>
      </c>
      <c r="S289" s="114">
        <v>-17.52</v>
      </c>
      <c r="T289" s="114">
        <v>-17.52</v>
      </c>
      <c r="U289" s="114">
        <v>-17.52</v>
      </c>
      <c r="V289" s="114">
        <v>-17.52</v>
      </c>
      <c r="W289" s="114">
        <v>-17.52</v>
      </c>
      <c r="X289" s="114">
        <v>-17.52</v>
      </c>
      <c r="Y289" s="168">
        <f t="shared" si="7"/>
        <v>327016.92416666663</v>
      </c>
    </row>
    <row r="290" spans="1:25" ht="15.75" thickBot="1" x14ac:dyDescent="0.3">
      <c r="A290" s="73" t="s">
        <v>2031</v>
      </c>
      <c r="B290" s="76" t="s">
        <v>2032</v>
      </c>
      <c r="C290" s="87" t="s">
        <v>1650</v>
      </c>
      <c r="D290" s="137">
        <v>6813175.6100000003</v>
      </c>
      <c r="E290" s="69">
        <v>16493140.67</v>
      </c>
      <c r="F290" s="69">
        <v>24478994.949999999</v>
      </c>
      <c r="G290" s="69">
        <v>29961400.82</v>
      </c>
      <c r="H290" s="69">
        <v>35521311.380000003</v>
      </c>
      <c r="I290" s="69">
        <v>41130219.600000001</v>
      </c>
      <c r="J290" s="69">
        <v>47102954.009999998</v>
      </c>
      <c r="K290" s="69">
        <v>53280652.520000003</v>
      </c>
      <c r="L290" s="69">
        <v>59812361.369999997</v>
      </c>
      <c r="M290" s="69">
        <v>68375051.480000004</v>
      </c>
      <c r="N290" s="69">
        <v>75592566.680000007</v>
      </c>
      <c r="O290" s="69">
        <v>82045950.459999993</v>
      </c>
      <c r="P290" s="115">
        <v>6361418.8399999999</v>
      </c>
      <c r="Q290" s="115">
        <v>13475375.869999999</v>
      </c>
      <c r="R290" s="115">
        <v>21081818.010000002</v>
      </c>
      <c r="S290" s="115">
        <v>26083955.620000001</v>
      </c>
      <c r="T290" s="115">
        <v>31684303.870000001</v>
      </c>
      <c r="U290" s="115">
        <v>37586179.939999998</v>
      </c>
      <c r="V290" s="115">
        <v>43595337</v>
      </c>
      <c r="W290" s="115">
        <v>49654617.170000002</v>
      </c>
      <c r="X290" s="115">
        <v>55468891.979999997</v>
      </c>
      <c r="Y290" s="168">
        <f t="shared" si="7"/>
        <v>95602007.919999987</v>
      </c>
    </row>
    <row r="291" spans="1:25" ht="15.75" thickBot="1" x14ac:dyDescent="0.3">
      <c r="A291" s="73" t="s">
        <v>2033</v>
      </c>
      <c r="B291" s="76" t="s">
        <v>2034</v>
      </c>
      <c r="C291" s="87" t="s">
        <v>1650</v>
      </c>
      <c r="D291" s="214">
        <v>22144874.030000001</v>
      </c>
      <c r="E291" s="68">
        <v>43240403.340000004</v>
      </c>
      <c r="F291" s="68">
        <v>64766001.57</v>
      </c>
      <c r="G291" s="68">
        <v>77854010.349999994</v>
      </c>
      <c r="H291" s="68">
        <v>86263940.219999999</v>
      </c>
      <c r="I291" s="68">
        <v>92427261.709999993</v>
      </c>
      <c r="J291" s="68">
        <v>102321680.26000001</v>
      </c>
      <c r="K291" s="68">
        <v>110757639.20999999</v>
      </c>
      <c r="L291" s="68">
        <v>118297177.39</v>
      </c>
      <c r="M291" s="68">
        <v>134737351.47999999</v>
      </c>
      <c r="N291" s="68">
        <v>157880516.86000001</v>
      </c>
      <c r="O291" s="68">
        <v>182853099.15000001</v>
      </c>
      <c r="P291" s="114">
        <v>22559888.649999999</v>
      </c>
      <c r="Q291" s="114">
        <v>44682865.240000002</v>
      </c>
      <c r="R291" s="114">
        <v>65175668.759999998</v>
      </c>
      <c r="S291" s="114">
        <v>76827360.849999994</v>
      </c>
      <c r="T291" s="114">
        <v>84827379.140000001</v>
      </c>
      <c r="U291" s="114">
        <v>91468761.810000002</v>
      </c>
      <c r="V291" s="114">
        <v>96593407.439999998</v>
      </c>
      <c r="W291" s="114">
        <v>102445072.19</v>
      </c>
      <c r="X291" s="114">
        <v>108187634.7</v>
      </c>
      <c r="Y291" s="168">
        <f t="shared" si="7"/>
        <v>201580020.34250003</v>
      </c>
    </row>
    <row r="292" spans="1:25" ht="15.75" thickBot="1" x14ac:dyDescent="0.3">
      <c r="A292" s="73" t="s">
        <v>3445</v>
      </c>
      <c r="B292" s="76" t="s">
        <v>3446</v>
      </c>
      <c r="C292" s="87"/>
      <c r="D292" s="137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115"/>
      <c r="Q292" s="115"/>
      <c r="R292" s="115"/>
      <c r="S292" s="115"/>
      <c r="T292" s="115"/>
      <c r="U292" s="115"/>
      <c r="V292" s="115"/>
      <c r="W292" s="115"/>
      <c r="X292" s="115"/>
      <c r="Y292" s="168">
        <f t="shared" si="7"/>
        <v>0</v>
      </c>
    </row>
    <row r="293" spans="1:25" ht="15.75" thickBot="1" x14ac:dyDescent="0.3">
      <c r="A293" s="73" t="s">
        <v>2035</v>
      </c>
      <c r="B293" s="76" t="s">
        <v>2036</v>
      </c>
      <c r="C293" s="87" t="s">
        <v>1650</v>
      </c>
      <c r="D293" s="214">
        <v>4755615</v>
      </c>
      <c r="E293" s="68">
        <v>7826401.7400000002</v>
      </c>
      <c r="F293" s="68">
        <v>9679964.7400000002</v>
      </c>
      <c r="G293" s="68">
        <v>10250643.74</v>
      </c>
      <c r="H293" s="68">
        <v>8421613.7400000002</v>
      </c>
      <c r="I293" s="68">
        <v>5372375.7400000002</v>
      </c>
      <c r="J293" s="68">
        <v>1538912.74</v>
      </c>
      <c r="K293" s="68">
        <v>-2337830.2599999998</v>
      </c>
      <c r="L293" s="68">
        <v>-5861611.2599999998</v>
      </c>
      <c r="M293" s="68">
        <v>-6975683.2599999998</v>
      </c>
      <c r="N293" s="68">
        <v>-4852055.49</v>
      </c>
      <c r="O293" s="68">
        <v>37236.78</v>
      </c>
      <c r="P293" s="114">
        <v>4655027.8499999996</v>
      </c>
      <c r="Q293" s="114">
        <v>8117549.6200000001</v>
      </c>
      <c r="R293" s="114">
        <v>10180897.470000001</v>
      </c>
      <c r="S293" s="116">
        <v>10688657.77</v>
      </c>
      <c r="T293" s="116">
        <v>8728892.5</v>
      </c>
      <c r="U293" s="116">
        <v>5584086.7999999998</v>
      </c>
      <c r="V293" s="114">
        <v>1657759.53</v>
      </c>
      <c r="W293" s="114">
        <v>-2281935.7400000002</v>
      </c>
      <c r="X293" s="114">
        <v>-5874533.4400000004</v>
      </c>
      <c r="Y293" s="168">
        <f t="shared" si="7"/>
        <v>-2906369.5308333333</v>
      </c>
    </row>
    <row r="294" spans="1:25" ht="15.75" thickBot="1" x14ac:dyDescent="0.3">
      <c r="A294" s="73" t="s">
        <v>3447</v>
      </c>
      <c r="B294" s="76" t="s">
        <v>3448</v>
      </c>
      <c r="C294" s="87"/>
      <c r="D294" s="137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115"/>
      <c r="Q294" s="115"/>
      <c r="R294" s="115"/>
      <c r="S294" s="115"/>
      <c r="T294" s="115"/>
      <c r="U294" s="115"/>
      <c r="V294" s="115"/>
      <c r="W294" s="115"/>
      <c r="X294" s="115"/>
      <c r="Y294" s="168">
        <f t="shared" si="7"/>
        <v>0</v>
      </c>
    </row>
    <row r="295" spans="1:25" ht="15.75" thickBot="1" x14ac:dyDescent="0.3">
      <c r="A295" s="73" t="s">
        <v>2037</v>
      </c>
      <c r="B295" s="76" t="s">
        <v>2038</v>
      </c>
      <c r="C295" s="87" t="s">
        <v>1650</v>
      </c>
      <c r="D295" s="137">
        <v>177685.49</v>
      </c>
      <c r="E295" s="69">
        <v>1850096.6</v>
      </c>
      <c r="F295" s="69">
        <v>2376206.64</v>
      </c>
      <c r="G295" s="69">
        <v>2445724.62</v>
      </c>
      <c r="H295" s="69">
        <v>2242492.4</v>
      </c>
      <c r="I295" s="69">
        <v>2155512.8199999998</v>
      </c>
      <c r="J295" s="69">
        <v>1858496.65</v>
      </c>
      <c r="K295" s="69">
        <v>1577117.27</v>
      </c>
      <c r="L295" s="69">
        <v>1415522.37</v>
      </c>
      <c r="M295" s="69">
        <v>1023336.79</v>
      </c>
      <c r="N295" s="69">
        <v>919743.49</v>
      </c>
      <c r="O295" s="69">
        <v>986609.52</v>
      </c>
      <c r="P295" s="115">
        <v>80948.539999999994</v>
      </c>
      <c r="Q295" s="115">
        <v>653829.59</v>
      </c>
      <c r="R295" s="115">
        <v>858081.46</v>
      </c>
      <c r="S295" s="116">
        <v>764508.23</v>
      </c>
      <c r="T295" s="116">
        <v>658516</v>
      </c>
      <c r="U295" s="116">
        <v>384164.56</v>
      </c>
      <c r="V295" s="115">
        <v>442856.62</v>
      </c>
      <c r="W295" s="115">
        <v>402912.98</v>
      </c>
      <c r="X295" s="115">
        <v>394897.34</v>
      </c>
      <c r="Y295" s="168">
        <f t="shared" si="7"/>
        <v>1503168.8366666667</v>
      </c>
    </row>
    <row r="296" spans="1:25" ht="15.75" thickBot="1" x14ac:dyDescent="0.3">
      <c r="A296" s="73" t="s">
        <v>1930</v>
      </c>
      <c r="B296" s="76" t="s">
        <v>2039</v>
      </c>
      <c r="C296" s="87" t="s">
        <v>1650</v>
      </c>
      <c r="D296" s="214">
        <v>-923469.66</v>
      </c>
      <c r="E296" s="68">
        <v>-1836852.99</v>
      </c>
      <c r="F296" s="68">
        <v>-2802841.82</v>
      </c>
      <c r="G296" s="68">
        <v>-3317056.7</v>
      </c>
      <c r="H296" s="68">
        <v>-3652099.61</v>
      </c>
      <c r="I296" s="68">
        <v>-3882072.67</v>
      </c>
      <c r="J296" s="68">
        <v>-4073001.98</v>
      </c>
      <c r="K296" s="68">
        <v>-4236673.53</v>
      </c>
      <c r="L296" s="68">
        <v>-4410598.03</v>
      </c>
      <c r="M296" s="68">
        <v>-4741901.6399999997</v>
      </c>
      <c r="N296" s="68">
        <v>-5178779.95</v>
      </c>
      <c r="O296" s="68">
        <v>-5541580.9299999997</v>
      </c>
      <c r="P296" s="114">
        <v>-403481.25</v>
      </c>
      <c r="Q296" s="114">
        <v>-740421.95</v>
      </c>
      <c r="R296" s="114">
        <v>-1066315.8799999999</v>
      </c>
      <c r="S296" s="115">
        <v>-1314197.3700000001</v>
      </c>
      <c r="T296" s="115">
        <v>-1449006.4</v>
      </c>
      <c r="U296" s="115">
        <v>-1553707.12</v>
      </c>
      <c r="V296" s="114">
        <v>-1636546.81</v>
      </c>
      <c r="W296" s="114">
        <v>-1703024.17</v>
      </c>
      <c r="X296" s="114">
        <v>-1772792.42</v>
      </c>
      <c r="Y296" s="168">
        <f t="shared" si="7"/>
        <v>-5202442.1808333332</v>
      </c>
    </row>
    <row r="297" spans="1:25" ht="15.75" thickBot="1" x14ac:dyDescent="0.3">
      <c r="A297" s="73" t="s">
        <v>2040</v>
      </c>
      <c r="B297" s="76" t="s">
        <v>2041</v>
      </c>
      <c r="C297" s="87" t="s">
        <v>1650</v>
      </c>
      <c r="D297" s="137">
        <v>373316.64</v>
      </c>
      <c r="E297" s="69">
        <v>2616960.7799999998</v>
      </c>
      <c r="F297" s="69">
        <v>5425453.0999999996</v>
      </c>
      <c r="G297" s="69">
        <v>7225785.4199999999</v>
      </c>
      <c r="H297" s="69">
        <v>9178253.0199999996</v>
      </c>
      <c r="I297" s="69">
        <v>10940252.18</v>
      </c>
      <c r="J297" s="69">
        <v>12558382.82</v>
      </c>
      <c r="K297" s="69">
        <v>14032769.300000001</v>
      </c>
      <c r="L297" s="69">
        <v>15436758.039999999</v>
      </c>
      <c r="M297" s="69">
        <v>17006954.370000001</v>
      </c>
      <c r="N297" s="69">
        <v>17806332.579999998</v>
      </c>
      <c r="O297" s="69">
        <v>18581248.210000001</v>
      </c>
      <c r="P297" s="115">
        <v>654446.18999999994</v>
      </c>
      <c r="Q297" s="115">
        <v>1358598.78</v>
      </c>
      <c r="R297" s="115">
        <v>2083246.28</v>
      </c>
      <c r="S297" s="114">
        <v>3234542.67</v>
      </c>
      <c r="T297" s="114">
        <v>4341929.6500000004</v>
      </c>
      <c r="U297" s="114">
        <v>5436451.25</v>
      </c>
      <c r="V297" s="115">
        <v>6554666.4299999997</v>
      </c>
      <c r="W297" s="115">
        <v>7707790</v>
      </c>
      <c r="X297" s="115">
        <v>8895537.1500000004</v>
      </c>
      <c r="Y297" s="168">
        <f t="shared" si="7"/>
        <v>19229998.129166666</v>
      </c>
    </row>
    <row r="298" spans="1:25" ht="15.75" thickBot="1" x14ac:dyDescent="0.3">
      <c r="A298" s="73" t="s">
        <v>2042</v>
      </c>
      <c r="B298" s="76" t="s">
        <v>2043</v>
      </c>
      <c r="C298" s="87" t="s">
        <v>1650</v>
      </c>
      <c r="D298" s="214">
        <v>5343465.51</v>
      </c>
      <c r="E298" s="68">
        <v>13641245.66</v>
      </c>
      <c r="F298" s="68">
        <v>14812975.26</v>
      </c>
      <c r="G298" s="68">
        <v>14771758.550000001</v>
      </c>
      <c r="H298" s="68">
        <v>14669469.550000001</v>
      </c>
      <c r="I298" s="68">
        <v>14356723.75</v>
      </c>
      <c r="J298" s="68">
        <v>9844694.6899999995</v>
      </c>
      <c r="K298" s="68">
        <v>7128810.3499999996</v>
      </c>
      <c r="L298" s="68">
        <v>6598423.7199999997</v>
      </c>
      <c r="M298" s="68">
        <v>7106080.3399999999</v>
      </c>
      <c r="N298" s="68">
        <v>4594242.2699999996</v>
      </c>
      <c r="O298" s="68">
        <v>4895844</v>
      </c>
      <c r="P298" s="114">
        <v>2056583.19</v>
      </c>
      <c r="Q298" s="114">
        <v>2595979.67</v>
      </c>
      <c r="R298" s="114">
        <v>2896926.46</v>
      </c>
      <c r="S298" s="115">
        <v>2575827.36</v>
      </c>
      <c r="T298" s="115">
        <v>2474770.33</v>
      </c>
      <c r="U298" s="115">
        <v>2437296.2400000002</v>
      </c>
      <c r="V298" s="114">
        <v>2331962.52</v>
      </c>
      <c r="W298" s="114">
        <v>1706330.19</v>
      </c>
      <c r="X298" s="114">
        <v>1303639.3600000001</v>
      </c>
      <c r="Y298" s="168">
        <f t="shared" si="7"/>
        <v>6923685.0875000004</v>
      </c>
    </row>
    <row r="299" spans="1:25" ht="15.75" thickBot="1" x14ac:dyDescent="0.3">
      <c r="A299" s="73" t="s">
        <v>2044</v>
      </c>
      <c r="B299" s="76" t="s">
        <v>2045</v>
      </c>
      <c r="C299" s="87" t="s">
        <v>1650</v>
      </c>
      <c r="D299" s="214">
        <v>-2590406.48</v>
      </c>
      <c r="E299" s="68">
        <v>-5149320.03</v>
      </c>
      <c r="F299" s="68">
        <v>-7821181.2300000004</v>
      </c>
      <c r="G299" s="68">
        <v>-9325778.8499999996</v>
      </c>
      <c r="H299" s="68">
        <v>-10306232.84</v>
      </c>
      <c r="I299" s="68">
        <v>-10993997.939999999</v>
      </c>
      <c r="J299" s="68">
        <v>-11567503.859999999</v>
      </c>
      <c r="K299" s="68">
        <v>-12071496.789999999</v>
      </c>
      <c r="L299" s="68">
        <v>-12608056.68</v>
      </c>
      <c r="M299" s="68">
        <v>-13595410.4</v>
      </c>
      <c r="N299" s="68">
        <v>-13527672.02</v>
      </c>
      <c r="O299" s="68">
        <v>-10246836.49</v>
      </c>
      <c r="P299" s="114">
        <v>3580921</v>
      </c>
      <c r="Q299" s="114">
        <v>6607724.1200000001</v>
      </c>
      <c r="R299" s="114">
        <v>9504065.0800000001</v>
      </c>
      <c r="S299" s="114">
        <v>11716039.58</v>
      </c>
      <c r="T299" s="114">
        <v>12957030.359999999</v>
      </c>
      <c r="U299" s="114">
        <v>13953324.23</v>
      </c>
      <c r="V299" s="114">
        <v>14735564.34</v>
      </c>
      <c r="W299" s="114">
        <v>15377806.970000001</v>
      </c>
      <c r="X299" s="114">
        <v>16038499.619999999</v>
      </c>
      <c r="Y299" s="168">
        <f t="shared" si="7"/>
        <v>5970434.5341666657</v>
      </c>
    </row>
    <row r="300" spans="1:25" ht="15.75" thickBot="1" x14ac:dyDescent="0.3">
      <c r="A300" s="73" t="s">
        <v>2046</v>
      </c>
      <c r="B300" s="76" t="s">
        <v>2047</v>
      </c>
      <c r="C300" s="87" t="s">
        <v>1650</v>
      </c>
      <c r="D300" s="137">
        <v>21.98</v>
      </c>
      <c r="E300" s="69">
        <v>17240.22</v>
      </c>
      <c r="F300" s="69">
        <v>-12463.94</v>
      </c>
      <c r="G300" s="69">
        <v>-2243.96</v>
      </c>
      <c r="H300" s="69">
        <v>-19263.59</v>
      </c>
      <c r="I300" s="69">
        <v>-20919.2</v>
      </c>
      <c r="J300" s="69">
        <v>-20919.2</v>
      </c>
      <c r="K300" s="69">
        <v>-3001.62</v>
      </c>
      <c r="L300" s="69">
        <v>-5821.86</v>
      </c>
      <c r="M300" s="69">
        <v>-6534.21</v>
      </c>
      <c r="N300" s="69">
        <v>2534.9299999999998</v>
      </c>
      <c r="O300" s="69">
        <v>-15332.36</v>
      </c>
      <c r="P300" s="115">
        <v>-10494.94</v>
      </c>
      <c r="Q300" s="115">
        <v>-10494.94</v>
      </c>
      <c r="R300" s="115">
        <v>-10494.94</v>
      </c>
      <c r="S300" s="115">
        <v>-10494.94</v>
      </c>
      <c r="T300" s="115">
        <v>-10494.94</v>
      </c>
      <c r="U300" s="115">
        <v>-10494.94</v>
      </c>
      <c r="V300" s="115">
        <v>-10494.94</v>
      </c>
      <c r="W300" s="115">
        <v>-10494.94</v>
      </c>
      <c r="X300" s="115">
        <v>-10494.94</v>
      </c>
      <c r="Y300" s="168">
        <f t="shared" si="7"/>
        <v>-16765.996666666666</v>
      </c>
    </row>
    <row r="301" spans="1:25" ht="15.75" thickBot="1" x14ac:dyDescent="0.3">
      <c r="A301" s="73" t="s">
        <v>2048</v>
      </c>
      <c r="B301" s="76" t="s">
        <v>2049</v>
      </c>
      <c r="C301" s="87" t="s">
        <v>1650</v>
      </c>
      <c r="D301" s="214">
        <v>0</v>
      </c>
      <c r="E301" s="68">
        <v>0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0</v>
      </c>
      <c r="N301" s="68">
        <v>0</v>
      </c>
      <c r="O301" s="68">
        <v>0</v>
      </c>
      <c r="P301" s="114">
        <v>0</v>
      </c>
      <c r="Q301" s="114">
        <v>0</v>
      </c>
      <c r="R301" s="114">
        <v>0</v>
      </c>
      <c r="S301" s="114">
        <v>0</v>
      </c>
      <c r="T301" s="114">
        <v>0</v>
      </c>
      <c r="U301" s="114">
        <v>0</v>
      </c>
      <c r="V301" s="114">
        <v>0</v>
      </c>
      <c r="W301" s="114">
        <v>0</v>
      </c>
      <c r="X301" s="114">
        <v>0</v>
      </c>
      <c r="Y301" s="168">
        <f t="shared" si="7"/>
        <v>0</v>
      </c>
    </row>
    <row r="302" spans="1:25" ht="15.75" thickBot="1" x14ac:dyDescent="0.3">
      <c r="A302" s="73" t="s">
        <v>2050</v>
      </c>
      <c r="B302" s="76" t="s">
        <v>2051</v>
      </c>
      <c r="C302" s="87" t="s">
        <v>1650</v>
      </c>
      <c r="D302" s="137">
        <v>12.46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115"/>
      <c r="Q302" s="115"/>
      <c r="R302" s="115"/>
      <c r="S302" s="115"/>
      <c r="T302" s="115"/>
      <c r="U302" s="115"/>
      <c r="V302" s="115"/>
      <c r="W302" s="115"/>
      <c r="X302" s="115"/>
      <c r="Y302" s="168">
        <f t="shared" si="7"/>
        <v>0</v>
      </c>
    </row>
    <row r="303" spans="1:25" ht="15.75" thickBot="1" x14ac:dyDescent="0.3">
      <c r="A303" s="73" t="s">
        <v>2782</v>
      </c>
      <c r="B303" s="76" t="s">
        <v>2783</v>
      </c>
      <c r="C303" s="87" t="s">
        <v>1650</v>
      </c>
      <c r="D303" s="214">
        <v>0</v>
      </c>
      <c r="E303" s="68">
        <v>0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114"/>
      <c r="Q303" s="114"/>
      <c r="R303" s="114"/>
      <c r="S303" s="114"/>
      <c r="T303" s="114"/>
      <c r="U303" s="114"/>
      <c r="V303" s="114"/>
      <c r="W303" s="114"/>
      <c r="X303" s="114"/>
      <c r="Y303" s="168">
        <f t="shared" si="7"/>
        <v>0</v>
      </c>
    </row>
    <row r="304" spans="1:25" ht="15.75" thickBot="1" x14ac:dyDescent="0.3">
      <c r="A304" s="73" t="s">
        <v>3449</v>
      </c>
      <c r="B304" s="76" t="s">
        <v>3450</v>
      </c>
      <c r="C304" s="87"/>
      <c r="D304" s="137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115"/>
      <c r="Q304" s="115"/>
      <c r="R304" s="115"/>
      <c r="S304" s="115"/>
      <c r="T304" s="115"/>
      <c r="U304" s="115"/>
      <c r="V304" s="115"/>
      <c r="W304" s="115"/>
      <c r="X304" s="115"/>
      <c r="Y304" s="168">
        <f t="shared" si="7"/>
        <v>0</v>
      </c>
    </row>
    <row r="305" spans="1:25" ht="15.75" thickBot="1" x14ac:dyDescent="0.3">
      <c r="A305" s="73" t="s">
        <v>2052</v>
      </c>
      <c r="B305" s="76" t="s">
        <v>2053</v>
      </c>
      <c r="C305" s="87" t="s">
        <v>1650</v>
      </c>
      <c r="D305" s="214">
        <v>-29087.14</v>
      </c>
      <c r="E305" s="68">
        <v>-58364.42</v>
      </c>
      <c r="F305" s="68">
        <v>-90772.06</v>
      </c>
      <c r="G305" s="68">
        <v>-121299.66</v>
      </c>
      <c r="H305" s="68">
        <v>-166426.93</v>
      </c>
      <c r="I305" s="68">
        <v>-192806.28</v>
      </c>
      <c r="J305" s="68">
        <v>-209250.14</v>
      </c>
      <c r="K305" s="68">
        <v>-224238.13</v>
      </c>
      <c r="L305" s="68">
        <v>-240904.89</v>
      </c>
      <c r="M305" s="68">
        <v>-260094.77</v>
      </c>
      <c r="N305" s="68">
        <v>-275737.03999999998</v>
      </c>
      <c r="O305" s="68">
        <v>-279502.8</v>
      </c>
      <c r="P305" s="114">
        <v>-27972.07</v>
      </c>
      <c r="Q305" s="114">
        <v>-53572.17</v>
      </c>
      <c r="R305" s="114">
        <v>-89061.39</v>
      </c>
      <c r="S305" s="114">
        <v>-130091.89</v>
      </c>
      <c r="T305" s="114">
        <v>-144645.54999999999</v>
      </c>
      <c r="U305" s="114">
        <v>-170604.84</v>
      </c>
      <c r="V305" s="114">
        <v>-200443.92</v>
      </c>
      <c r="W305" s="114">
        <v>-228012.76</v>
      </c>
      <c r="X305" s="114">
        <v>-255547.3</v>
      </c>
      <c r="Y305" s="168">
        <f t="shared" si="7"/>
        <v>-403204.36166666669</v>
      </c>
    </row>
    <row r="306" spans="1:25" ht="15.75" thickBot="1" x14ac:dyDescent="0.3">
      <c r="A306" s="73" t="s">
        <v>3451</v>
      </c>
      <c r="B306" s="76" t="s">
        <v>3452</v>
      </c>
      <c r="C306" s="87"/>
      <c r="D306" s="137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115"/>
      <c r="Q306" s="115"/>
      <c r="R306" s="115"/>
      <c r="S306" s="115"/>
      <c r="T306" s="115"/>
      <c r="U306" s="115"/>
      <c r="V306" s="115"/>
      <c r="W306" s="115"/>
      <c r="X306" s="115"/>
      <c r="Y306" s="168">
        <f t="shared" si="7"/>
        <v>0</v>
      </c>
    </row>
    <row r="307" spans="1:25" ht="15.75" thickBot="1" x14ac:dyDescent="0.3">
      <c r="A307" s="73" t="s">
        <v>2054</v>
      </c>
      <c r="B307" s="76" t="s">
        <v>2055</v>
      </c>
      <c r="C307" s="87" t="s">
        <v>1650</v>
      </c>
      <c r="D307" s="214">
        <v>0</v>
      </c>
      <c r="E307" s="68">
        <v>0</v>
      </c>
      <c r="F307" s="68">
        <v>0</v>
      </c>
      <c r="G307" s="68">
        <v>0</v>
      </c>
      <c r="H307" s="68">
        <v>1350</v>
      </c>
      <c r="I307" s="68">
        <v>1350</v>
      </c>
      <c r="J307" s="68">
        <v>1350</v>
      </c>
      <c r="K307" s="68">
        <v>1350</v>
      </c>
      <c r="L307" s="68">
        <v>1350</v>
      </c>
      <c r="M307" s="68">
        <v>1350</v>
      </c>
      <c r="N307" s="68">
        <v>1350</v>
      </c>
      <c r="O307" s="68">
        <v>1350</v>
      </c>
      <c r="P307" s="114"/>
      <c r="Q307" s="114"/>
      <c r="R307" s="114"/>
      <c r="S307" s="114"/>
      <c r="T307" s="114"/>
      <c r="U307" s="114"/>
      <c r="V307" s="114"/>
      <c r="W307" s="114"/>
      <c r="X307" s="114"/>
      <c r="Y307" s="168">
        <f t="shared" si="7"/>
        <v>1012.5</v>
      </c>
    </row>
    <row r="308" spans="1:25" ht="15.75" thickBot="1" x14ac:dyDescent="0.3">
      <c r="A308" s="73" t="s">
        <v>2056</v>
      </c>
      <c r="B308" s="76" t="s">
        <v>2057</v>
      </c>
      <c r="C308" s="87" t="s">
        <v>1650</v>
      </c>
      <c r="D308" s="137">
        <v>-14158774.6</v>
      </c>
      <c r="E308" s="69">
        <v>-39414715.780000001</v>
      </c>
      <c r="F308" s="69">
        <v>-57111601.780000001</v>
      </c>
      <c r="G308" s="69">
        <v>-74185002.359999999</v>
      </c>
      <c r="H308" s="69">
        <v>-98046469.609999999</v>
      </c>
      <c r="I308" s="69">
        <v>-118308605.18000001</v>
      </c>
      <c r="J308" s="69">
        <v>-141220890.13999999</v>
      </c>
      <c r="K308" s="69">
        <v>-170177346.36000001</v>
      </c>
      <c r="L308" s="69">
        <v>-182296286</v>
      </c>
      <c r="M308" s="69">
        <v>-210242050.50999999</v>
      </c>
      <c r="N308" s="69">
        <v>-237682118.31</v>
      </c>
      <c r="O308" s="69">
        <v>-266987908.56999999</v>
      </c>
      <c r="P308" s="115">
        <v>-25770190.890000001</v>
      </c>
      <c r="Q308" s="115">
        <v>-46525050.68</v>
      </c>
      <c r="R308" s="115">
        <v>-72907458.569999993</v>
      </c>
      <c r="S308" s="115">
        <v>-100607531.34999999</v>
      </c>
      <c r="T308" s="115">
        <v>-122933128.42</v>
      </c>
      <c r="U308" s="115">
        <v>-147076491.75999999</v>
      </c>
      <c r="V308" s="115">
        <v>-173179064.46000001</v>
      </c>
      <c r="W308" s="115">
        <v>-203027245.62</v>
      </c>
      <c r="X308" s="115">
        <v>-214375016.28</v>
      </c>
      <c r="Y308" s="168">
        <f t="shared" si="7"/>
        <v>-332247171.06833333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D673-3509-435B-ACB6-BD56531B31DA}">
  <sheetPr>
    <tabColor theme="5" tint="0.39997558519241921"/>
  </sheetPr>
  <dimension ref="A1:Y67"/>
  <sheetViews>
    <sheetView workbookViewId="0">
      <pane xSplit="3" ySplit="5" topLeftCell="L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customWidth="1"/>
    <col min="2" max="2" width="10" bestFit="1" customWidth="1"/>
    <col min="4" max="24" width="13.28515625" customWidth="1"/>
    <col min="25" max="25" width="15.140625" style="140" bestFit="1" customWidth="1"/>
  </cols>
  <sheetData>
    <row r="1" spans="1:25" x14ac:dyDescent="0.25">
      <c r="Y1" s="167" t="s">
        <v>4043</v>
      </c>
    </row>
    <row r="2" spans="1:25" x14ac:dyDescent="0.25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2.75" x14ac:dyDescent="0.2">
      <c r="A3" s="16" t="s">
        <v>1035</v>
      </c>
      <c r="B3" s="143" t="s">
        <v>1034</v>
      </c>
      <c r="C3" s="14">
        <v>5</v>
      </c>
      <c r="D3" s="25">
        <v>-125186280.34</v>
      </c>
      <c r="E3" s="25">
        <v>-109218958.59999999</v>
      </c>
      <c r="F3" s="13">
        <v>-102226805.22</v>
      </c>
      <c r="G3" s="44">
        <v>-77343797.579999998</v>
      </c>
      <c r="H3" s="44">
        <v>-86324053.200000003</v>
      </c>
      <c r="I3" s="44">
        <v>-74852306.519999996</v>
      </c>
      <c r="J3" s="44">
        <v>-76200226.849999994</v>
      </c>
      <c r="K3" s="44">
        <v>-88000647.390000001</v>
      </c>
      <c r="L3" s="44">
        <v>-75059838.189999998</v>
      </c>
      <c r="M3" s="44">
        <v>-83945136.159999996</v>
      </c>
      <c r="N3" s="44">
        <v>-106831730.34999999</v>
      </c>
      <c r="O3" s="44">
        <v>-110750868.33</v>
      </c>
      <c r="P3" s="44">
        <v>-104979574.93000001</v>
      </c>
      <c r="Q3" s="44">
        <v>-100575202.70999999</v>
      </c>
      <c r="R3" s="44">
        <v>-85595166.019999996</v>
      </c>
      <c r="S3" s="44">
        <v>-90751395</v>
      </c>
      <c r="T3" s="44">
        <v>-101799461.55</v>
      </c>
      <c r="U3" s="44">
        <v>-77935242.810000002</v>
      </c>
      <c r="V3" s="44">
        <v>-78177567.079999998</v>
      </c>
      <c r="W3" s="44">
        <v>-79723785.180000007</v>
      </c>
      <c r="X3" s="44">
        <v>-82568805.700000003</v>
      </c>
      <c r="Y3" s="49">
        <f>X3/2+L3/25+SUM(M3:W3)/12</f>
        <v>-129375557.22093332</v>
      </c>
    </row>
    <row r="4" spans="1:25" x14ac:dyDescent="0.25">
      <c r="C4" s="145" t="s">
        <v>4010</v>
      </c>
      <c r="D4" s="141">
        <f>SUBTOTAL(9,D6:D68)</f>
        <v>-125186280.33999999</v>
      </c>
      <c r="E4" s="141">
        <f t="shared" ref="E4:X4" si="0">SUBTOTAL(9,E6:E68)</f>
        <v>-109218958.60000001</v>
      </c>
      <c r="F4" s="141">
        <f t="shared" si="0"/>
        <v>-102226805.22</v>
      </c>
      <c r="G4" s="141">
        <f t="shared" si="0"/>
        <v>-77343797.579999998</v>
      </c>
      <c r="H4" s="141">
        <f t="shared" si="0"/>
        <v>-86324053.199999988</v>
      </c>
      <c r="I4" s="141">
        <f t="shared" si="0"/>
        <v>-74852306.520000026</v>
      </c>
      <c r="J4" s="141">
        <f t="shared" si="0"/>
        <v>-76200226.850000009</v>
      </c>
      <c r="K4" s="141">
        <f t="shared" si="0"/>
        <v>-88000647.390000001</v>
      </c>
      <c r="L4" s="141">
        <f t="shared" si="0"/>
        <v>-75059838.190000013</v>
      </c>
      <c r="M4" s="141">
        <f t="shared" si="0"/>
        <v>-83945136.159999996</v>
      </c>
      <c r="N4" s="141">
        <f t="shared" si="0"/>
        <v>-106831730.35000001</v>
      </c>
      <c r="O4" s="141">
        <f t="shared" si="0"/>
        <v>-110750868.33000004</v>
      </c>
      <c r="P4" s="141">
        <f t="shared" si="0"/>
        <v>-104979574.92999998</v>
      </c>
      <c r="Q4" s="141">
        <f t="shared" si="0"/>
        <v>-100575202.70999999</v>
      </c>
      <c r="R4" s="141">
        <f t="shared" si="0"/>
        <v>-85595166.019999981</v>
      </c>
      <c r="S4" s="141">
        <f t="shared" si="0"/>
        <v>-90751394.999999955</v>
      </c>
      <c r="T4" s="141">
        <f t="shared" si="0"/>
        <v>-101799461.55</v>
      </c>
      <c r="U4" s="141">
        <f t="shared" si="0"/>
        <v>-77935242.810000002</v>
      </c>
      <c r="V4" s="141">
        <f t="shared" si="0"/>
        <v>-78177567.080000028</v>
      </c>
      <c r="W4" s="141">
        <f t="shared" si="0"/>
        <v>-79723785.180000007</v>
      </c>
      <c r="X4" s="141">
        <f t="shared" si="0"/>
        <v>-82568805.699999988</v>
      </c>
      <c r="Y4" s="148">
        <f>X4/2+L4/25+SUM(M4:W4)/12</f>
        <v>-129375557.22093332</v>
      </c>
    </row>
    <row r="5" spans="1:25" s="37" customFormat="1" ht="15.75" thickBot="1" x14ac:dyDescent="0.3">
      <c r="C5" s="144" t="s">
        <v>4011</v>
      </c>
      <c r="D5" s="146">
        <f>D3-D4</f>
        <v>0</v>
      </c>
      <c r="E5" s="146">
        <f t="shared" ref="E5:X5" si="1">E3-E4</f>
        <v>0</v>
      </c>
      <c r="F5" s="146">
        <f t="shared" si="1"/>
        <v>0</v>
      </c>
      <c r="G5" s="146">
        <f t="shared" si="1"/>
        <v>0</v>
      </c>
      <c r="H5" s="146">
        <f t="shared" si="1"/>
        <v>0</v>
      </c>
      <c r="I5" s="146">
        <f t="shared" si="1"/>
        <v>0</v>
      </c>
      <c r="J5" s="146">
        <f t="shared" si="1"/>
        <v>0</v>
      </c>
      <c r="K5" s="146">
        <f t="shared" si="1"/>
        <v>0</v>
      </c>
      <c r="L5" s="146">
        <f t="shared" si="1"/>
        <v>0</v>
      </c>
      <c r="M5" s="146">
        <f t="shared" si="1"/>
        <v>0</v>
      </c>
      <c r="N5" s="146">
        <f t="shared" si="1"/>
        <v>0</v>
      </c>
      <c r="O5" s="146">
        <f t="shared" si="1"/>
        <v>0</v>
      </c>
      <c r="P5" s="146">
        <f t="shared" si="1"/>
        <v>0</v>
      </c>
      <c r="Q5" s="146">
        <f t="shared" si="1"/>
        <v>0</v>
      </c>
      <c r="R5" s="146">
        <f t="shared" si="1"/>
        <v>0</v>
      </c>
      <c r="S5" s="146">
        <f t="shared" si="1"/>
        <v>0</v>
      </c>
      <c r="T5" s="146">
        <f t="shared" si="1"/>
        <v>0</v>
      </c>
      <c r="U5" s="146">
        <f t="shared" si="1"/>
        <v>0</v>
      </c>
      <c r="V5" s="146">
        <f t="shared" si="1"/>
        <v>0</v>
      </c>
      <c r="W5" s="146">
        <f t="shared" si="1"/>
        <v>0</v>
      </c>
      <c r="X5" s="146">
        <f t="shared" si="1"/>
        <v>0</v>
      </c>
      <c r="Y5" s="148">
        <f t="shared" ref="Y5" si="2">X5/2+D5/25+SUM(E5:W5)/12</f>
        <v>0</v>
      </c>
    </row>
    <row r="6" spans="1:25" ht="15.75" thickBot="1" x14ac:dyDescent="0.3">
      <c r="A6" s="74" t="s">
        <v>1036</v>
      </c>
      <c r="B6" s="76" t="s">
        <v>2125</v>
      </c>
      <c r="C6" s="58" t="s">
        <v>4</v>
      </c>
      <c r="D6" s="68">
        <v>-12449676.439999999</v>
      </c>
      <c r="E6" s="68">
        <v>-15311607.93</v>
      </c>
      <c r="F6" s="68">
        <v>-15602412.039999999</v>
      </c>
      <c r="G6" s="68">
        <v>-15634926.9</v>
      </c>
      <c r="H6" s="68">
        <v>-18616516.390000001</v>
      </c>
      <c r="I6" s="68">
        <v>-22473769.77</v>
      </c>
      <c r="J6" s="68">
        <v>-14669312.720000001</v>
      </c>
      <c r="K6" s="68">
        <v>-14693596.189999999</v>
      </c>
      <c r="L6" s="68">
        <v>-16757125.310000001</v>
      </c>
      <c r="M6" s="68">
        <v>-18053162.43</v>
      </c>
      <c r="N6" s="68">
        <v>-21317194.809999999</v>
      </c>
      <c r="O6" s="68">
        <v>-13805651.210000001</v>
      </c>
      <c r="P6" s="114">
        <v>-15856389.66</v>
      </c>
      <c r="Q6" s="114">
        <v>-14509937.630000001</v>
      </c>
      <c r="R6" s="114">
        <v>-19743482.710000001</v>
      </c>
      <c r="S6" s="115">
        <v>-23730790.57</v>
      </c>
      <c r="T6" s="115">
        <v>-23782059.68</v>
      </c>
      <c r="U6" s="115">
        <v>-19442607.23</v>
      </c>
      <c r="V6" s="114">
        <v>-14549596.800000001</v>
      </c>
      <c r="W6" s="114">
        <v>-18613276.920000002</v>
      </c>
      <c r="X6" s="114">
        <v>-14922192.09</v>
      </c>
      <c r="Y6" s="148">
        <f t="shared" ref="Y6:Y67" si="3">X6/2+L6/25+SUM(M6:W6)/12</f>
        <v>-25081726.861566663</v>
      </c>
    </row>
    <row r="7" spans="1:25" ht="15.75" thickBot="1" x14ac:dyDescent="0.3">
      <c r="A7" s="74" t="s">
        <v>1037</v>
      </c>
      <c r="B7" s="76" t="s">
        <v>2126</v>
      </c>
      <c r="C7" s="58" t="s">
        <v>4</v>
      </c>
      <c r="D7" s="69">
        <v>-39932656.909999996</v>
      </c>
      <c r="E7" s="69">
        <v>-9373632.0099999998</v>
      </c>
      <c r="F7" s="69">
        <v>-8697415.3800000008</v>
      </c>
      <c r="G7" s="69">
        <v>-36374206.310000002</v>
      </c>
      <c r="H7" s="69">
        <v>-23380305.149999999</v>
      </c>
      <c r="I7" s="69">
        <v>-8011817.2800000003</v>
      </c>
      <c r="J7" s="69">
        <v>-14387527.59</v>
      </c>
      <c r="K7" s="69">
        <v>-16012407.75</v>
      </c>
      <c r="L7" s="69">
        <v>-14790939.609999999</v>
      </c>
      <c r="M7" s="69">
        <v>-11508088.99</v>
      </c>
      <c r="N7" s="69">
        <v>-20013177.260000002</v>
      </c>
      <c r="O7" s="69">
        <v>-15753941.220000001</v>
      </c>
      <c r="P7" s="115">
        <v>-91983747.75</v>
      </c>
      <c r="Q7" s="115">
        <v>-12561695.039999999</v>
      </c>
      <c r="R7" s="115">
        <v>-10256222.699999999</v>
      </c>
      <c r="S7" s="114">
        <v>-5898252.6299999999</v>
      </c>
      <c r="T7" s="114">
        <v>-24977524.649999999</v>
      </c>
      <c r="U7" s="114">
        <v>-9652164.5099999998</v>
      </c>
      <c r="V7" s="115">
        <v>-11023435.210000001</v>
      </c>
      <c r="W7" s="115">
        <v>-9016463.6199999992</v>
      </c>
      <c r="X7" s="115">
        <v>-6738439.8799999999</v>
      </c>
      <c r="Y7" s="148">
        <f t="shared" si="3"/>
        <v>-22514583.656066664</v>
      </c>
    </row>
    <row r="8" spans="1:25" ht="15.75" thickBot="1" x14ac:dyDescent="0.3">
      <c r="A8" s="74" t="s">
        <v>1038</v>
      </c>
      <c r="B8" s="76" t="s">
        <v>2127</v>
      </c>
      <c r="C8" s="58" t="s">
        <v>4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114">
        <v>0</v>
      </c>
      <c r="Q8" s="114">
        <v>0</v>
      </c>
      <c r="R8" s="114">
        <v>0</v>
      </c>
      <c r="S8" s="115">
        <v>0</v>
      </c>
      <c r="T8" s="115">
        <v>0</v>
      </c>
      <c r="U8" s="115">
        <v>0</v>
      </c>
      <c r="V8" s="114">
        <v>0</v>
      </c>
      <c r="W8" s="114">
        <v>0</v>
      </c>
      <c r="X8" s="114">
        <v>0</v>
      </c>
      <c r="Y8" s="148">
        <f t="shared" si="3"/>
        <v>0</v>
      </c>
    </row>
    <row r="9" spans="1:25" ht="15.75" thickBot="1" x14ac:dyDescent="0.3">
      <c r="A9" s="74" t="s">
        <v>3497</v>
      </c>
      <c r="B9" s="76" t="s">
        <v>3498</v>
      </c>
      <c r="C9" s="5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14"/>
      <c r="Q9" s="114"/>
      <c r="R9" s="114"/>
      <c r="S9" s="115"/>
      <c r="T9" s="115"/>
      <c r="U9" s="115"/>
      <c r="V9" s="114"/>
      <c r="W9" s="114"/>
      <c r="X9" s="114"/>
      <c r="Y9" s="148">
        <f t="shared" si="3"/>
        <v>0</v>
      </c>
    </row>
    <row r="10" spans="1:25" ht="15.75" thickBot="1" x14ac:dyDescent="0.3">
      <c r="A10" s="74" t="s">
        <v>3499</v>
      </c>
      <c r="B10" s="76" t="s">
        <v>3500</v>
      </c>
      <c r="C10" s="5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4"/>
      <c r="Q10" s="114"/>
      <c r="R10" s="114"/>
      <c r="S10" s="115"/>
      <c r="T10" s="115"/>
      <c r="U10" s="115"/>
      <c r="V10" s="114"/>
      <c r="W10" s="114"/>
      <c r="X10" s="114"/>
      <c r="Y10" s="148">
        <f t="shared" si="3"/>
        <v>0</v>
      </c>
    </row>
    <row r="11" spans="1:25" ht="15.75" thickBot="1" x14ac:dyDescent="0.3">
      <c r="A11" s="74" t="s">
        <v>1039</v>
      </c>
      <c r="B11" s="76" t="s">
        <v>2128</v>
      </c>
      <c r="C11" s="58" t="s">
        <v>4</v>
      </c>
      <c r="D11" s="69">
        <v>-3940038.09</v>
      </c>
      <c r="E11" s="69">
        <v>-13166782.84</v>
      </c>
      <c r="F11" s="69">
        <v>-6565799.4800000004</v>
      </c>
      <c r="G11" s="69">
        <v>19081924.890000001</v>
      </c>
      <c r="H11" s="69">
        <v>-5333457.0599999996</v>
      </c>
      <c r="I11" s="69">
        <v>-6129174.0499999998</v>
      </c>
      <c r="J11" s="69">
        <v>-6735431.1699999999</v>
      </c>
      <c r="K11" s="69">
        <v>-5906088.8300000001</v>
      </c>
      <c r="L11" s="69">
        <v>-5957017.4900000002</v>
      </c>
      <c r="M11" s="69">
        <v>-6426913.2999999998</v>
      </c>
      <c r="N11" s="69">
        <v>-8508201.2200000007</v>
      </c>
      <c r="O11" s="69">
        <v>-5217055.67</v>
      </c>
      <c r="P11" s="115">
        <v>67877568.060000002</v>
      </c>
      <c r="Q11" s="115">
        <v>-7772746.6100000003</v>
      </c>
      <c r="R11" s="115">
        <v>-8671297.8499999996</v>
      </c>
      <c r="S11" s="114">
        <v>-16128913.57</v>
      </c>
      <c r="T11" s="114">
        <v>-10415078.300000001</v>
      </c>
      <c r="U11" s="114">
        <v>-10834226.9</v>
      </c>
      <c r="V11" s="115">
        <v>-14419982.869999999</v>
      </c>
      <c r="W11" s="115">
        <v>-15835609.67</v>
      </c>
      <c r="X11" s="115">
        <v>-18312457.52</v>
      </c>
      <c r="Y11" s="148">
        <f t="shared" si="3"/>
        <v>-12423880.951266667</v>
      </c>
    </row>
    <row r="12" spans="1:25" ht="15.75" thickBot="1" x14ac:dyDescent="0.3">
      <c r="A12" s="74" t="s">
        <v>2129</v>
      </c>
      <c r="B12" s="76" t="s">
        <v>2130</v>
      </c>
      <c r="C12" s="58" t="s">
        <v>4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114"/>
      <c r="Q12" s="114"/>
      <c r="R12" s="114"/>
      <c r="S12" s="117"/>
      <c r="T12" s="117"/>
      <c r="U12" s="117"/>
      <c r="V12" s="114"/>
      <c r="W12" s="114"/>
      <c r="X12" s="114"/>
      <c r="Y12" s="148">
        <f t="shared" si="3"/>
        <v>0</v>
      </c>
    </row>
    <row r="13" spans="1:25" ht="15.75" thickBot="1" x14ac:dyDescent="0.3">
      <c r="A13" s="74" t="s">
        <v>1040</v>
      </c>
      <c r="B13" s="76" t="s">
        <v>2131</v>
      </c>
      <c r="C13" s="58" t="s">
        <v>4</v>
      </c>
      <c r="D13" s="69">
        <v>-2034682.83</v>
      </c>
      <c r="E13" s="69">
        <v>-5230894.63</v>
      </c>
      <c r="F13" s="69">
        <v>-2275833.33</v>
      </c>
      <c r="G13" s="69">
        <v>-2588748.46</v>
      </c>
      <c r="H13" s="69">
        <v>-3138585.8</v>
      </c>
      <c r="I13" s="69">
        <v>-1387368.45</v>
      </c>
      <c r="J13" s="69">
        <v>-1874618.73</v>
      </c>
      <c r="K13" s="69">
        <v>-2197643.5</v>
      </c>
      <c r="L13" s="69">
        <v>-2493474.9700000002</v>
      </c>
      <c r="M13" s="69">
        <v>-3081481.22</v>
      </c>
      <c r="N13" s="69">
        <v>-3345454.64</v>
      </c>
      <c r="O13" s="69">
        <v>-1750703.81</v>
      </c>
      <c r="P13" s="115">
        <v>-2329655.56</v>
      </c>
      <c r="Q13" s="115">
        <v>-5933609.1399999997</v>
      </c>
      <c r="R13" s="115">
        <v>-2844282.26</v>
      </c>
      <c r="S13" s="114">
        <v>-3216523.27</v>
      </c>
      <c r="T13" s="114">
        <v>-1481249.27</v>
      </c>
      <c r="U13" s="114">
        <v>-1833055.02</v>
      </c>
      <c r="V13" s="115">
        <v>-2425047.4500000002</v>
      </c>
      <c r="W13" s="115">
        <v>-2739052.52</v>
      </c>
      <c r="X13" s="115">
        <v>-3319095.35</v>
      </c>
      <c r="Y13" s="148">
        <f t="shared" si="3"/>
        <v>-4340962.8538000006</v>
      </c>
    </row>
    <row r="14" spans="1:25" ht="15.75" thickBot="1" x14ac:dyDescent="0.3">
      <c r="A14" s="74" t="s">
        <v>1041</v>
      </c>
      <c r="B14" s="76" t="s">
        <v>2132</v>
      </c>
      <c r="C14" s="58" t="s">
        <v>4</v>
      </c>
      <c r="D14" s="68">
        <v>-1147816.26</v>
      </c>
      <c r="E14" s="68">
        <v>-1693886.95</v>
      </c>
      <c r="F14" s="68">
        <v>0</v>
      </c>
      <c r="G14" s="68">
        <v>-3017.28</v>
      </c>
      <c r="H14" s="68">
        <v>0</v>
      </c>
      <c r="I14" s="68">
        <v>-1159634.8799999999</v>
      </c>
      <c r="J14" s="68">
        <v>-1137038.79</v>
      </c>
      <c r="K14" s="68">
        <v>0</v>
      </c>
      <c r="L14" s="68">
        <v>2141.5700000000002</v>
      </c>
      <c r="M14" s="68">
        <v>0</v>
      </c>
      <c r="N14" s="68">
        <v>0</v>
      </c>
      <c r="O14" s="68">
        <v>-1180537.78</v>
      </c>
      <c r="P14" s="114">
        <v>-8737.7199999999993</v>
      </c>
      <c r="Q14" s="114">
        <v>0</v>
      </c>
      <c r="R14" s="114">
        <v>0</v>
      </c>
      <c r="S14" s="115">
        <v>0</v>
      </c>
      <c r="T14" s="115">
        <v>-1171676.52</v>
      </c>
      <c r="U14" s="115">
        <v>-1159898.7</v>
      </c>
      <c r="V14" s="114">
        <v>0</v>
      </c>
      <c r="W14" s="114">
        <v>0</v>
      </c>
      <c r="X14" s="114">
        <v>-656.2</v>
      </c>
      <c r="Y14" s="148">
        <f t="shared" si="3"/>
        <v>-293646.66386666661</v>
      </c>
    </row>
    <row r="15" spans="1:25" ht="15.75" thickBot="1" x14ac:dyDescent="0.3">
      <c r="A15" s="74" t="s">
        <v>1042</v>
      </c>
      <c r="B15" s="76" t="s">
        <v>2133</v>
      </c>
      <c r="C15" s="58" t="s">
        <v>4</v>
      </c>
      <c r="D15" s="69">
        <v>-179440.25</v>
      </c>
      <c r="E15" s="69">
        <v>-177469.81</v>
      </c>
      <c r="F15" s="69">
        <v>-175489.4</v>
      </c>
      <c r="G15" s="69">
        <v>-173498.95</v>
      </c>
      <c r="H15" s="69">
        <v>-171498.42</v>
      </c>
      <c r="I15" s="69">
        <v>-169487.77</v>
      </c>
      <c r="J15" s="69">
        <v>-167466.93</v>
      </c>
      <c r="K15" s="69">
        <v>-165435.85</v>
      </c>
      <c r="L15" s="69">
        <v>-163394.49</v>
      </c>
      <c r="M15" s="69">
        <v>-161342.79</v>
      </c>
      <c r="N15" s="69">
        <v>-159280.70000000001</v>
      </c>
      <c r="O15" s="69">
        <v>-157208.17000000001</v>
      </c>
      <c r="P15" s="115">
        <v>-155125.14000000001</v>
      </c>
      <c r="Q15" s="115">
        <v>-153031.54999999999</v>
      </c>
      <c r="R15" s="115">
        <v>-150927.37</v>
      </c>
      <c r="S15" s="114">
        <v>-148812.51999999999</v>
      </c>
      <c r="T15" s="114">
        <v>-146686.96</v>
      </c>
      <c r="U15" s="114">
        <v>-144550.64000000001</v>
      </c>
      <c r="V15" s="115">
        <v>-142403.5</v>
      </c>
      <c r="W15" s="115">
        <v>-140245.48000000001</v>
      </c>
      <c r="X15" s="115">
        <v>-138076.53</v>
      </c>
      <c r="Y15" s="148">
        <f t="shared" si="3"/>
        <v>-213875.27959999998</v>
      </c>
    </row>
    <row r="16" spans="1:25" ht="15.75" thickBot="1" x14ac:dyDescent="0.3">
      <c r="A16" s="74" t="s">
        <v>1043</v>
      </c>
      <c r="B16" s="76" t="s">
        <v>2134</v>
      </c>
      <c r="C16" s="58" t="s">
        <v>4</v>
      </c>
      <c r="D16" s="68">
        <v>39589.870000000003</v>
      </c>
      <c r="E16" s="68">
        <v>41159.870000000003</v>
      </c>
      <c r="F16" s="68">
        <v>6034.26</v>
      </c>
      <c r="G16" s="68">
        <v>7719.68</v>
      </c>
      <c r="H16" s="68">
        <v>8699.68</v>
      </c>
      <c r="I16" s="68">
        <v>804.03</v>
      </c>
      <c r="J16" s="68">
        <v>-30918.16</v>
      </c>
      <c r="K16" s="68">
        <v>-19761.48</v>
      </c>
      <c r="L16" s="68">
        <v>-16610.63</v>
      </c>
      <c r="M16" s="68">
        <v>-14957.4</v>
      </c>
      <c r="N16" s="68">
        <v>-15017.36</v>
      </c>
      <c r="O16" s="68">
        <v>-21995.5</v>
      </c>
      <c r="P16" s="114">
        <v>-14132.92</v>
      </c>
      <c r="Q16" s="114">
        <v>-13131.54</v>
      </c>
      <c r="R16" s="114">
        <v>-10747.11</v>
      </c>
      <c r="S16" s="115">
        <v>-9352.0499999999993</v>
      </c>
      <c r="T16" s="115">
        <v>-14578.15</v>
      </c>
      <c r="U16" s="115">
        <v>-13072.3</v>
      </c>
      <c r="V16" s="114">
        <v>-2862.25</v>
      </c>
      <c r="W16" s="114">
        <v>-639.21</v>
      </c>
      <c r="X16" s="114">
        <v>-37314.21</v>
      </c>
      <c r="Y16" s="148">
        <f t="shared" si="3"/>
        <v>-30195.346033333335</v>
      </c>
    </row>
    <row r="17" spans="1:25" ht="15.75" thickBot="1" x14ac:dyDescent="0.3">
      <c r="A17" s="74" t="s">
        <v>1044</v>
      </c>
      <c r="B17" s="76" t="s">
        <v>2135</v>
      </c>
      <c r="C17" s="58" t="s">
        <v>4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-129770</v>
      </c>
      <c r="L17" s="69">
        <v>-129770</v>
      </c>
      <c r="M17" s="69">
        <v>-129770</v>
      </c>
      <c r="N17" s="69">
        <v>-129770</v>
      </c>
      <c r="O17" s="69">
        <v>-129770</v>
      </c>
      <c r="P17" s="115">
        <v>0</v>
      </c>
      <c r="Q17" s="115">
        <v>0</v>
      </c>
      <c r="R17" s="115">
        <v>0</v>
      </c>
      <c r="S17" s="114">
        <v>0</v>
      </c>
      <c r="T17" s="114">
        <v>0</v>
      </c>
      <c r="U17" s="114">
        <v>0</v>
      </c>
      <c r="V17" s="115">
        <v>0</v>
      </c>
      <c r="W17" s="115">
        <v>0</v>
      </c>
      <c r="X17" s="115">
        <v>0</v>
      </c>
      <c r="Y17" s="148">
        <f t="shared" si="3"/>
        <v>-37633.300000000003</v>
      </c>
    </row>
    <row r="18" spans="1:25" ht="15.75" thickBot="1" x14ac:dyDescent="0.3">
      <c r="A18" s="74" t="s">
        <v>1045</v>
      </c>
      <c r="B18" s="76" t="s">
        <v>2136</v>
      </c>
      <c r="C18" s="58" t="s">
        <v>4</v>
      </c>
      <c r="D18" s="68">
        <v>-888196</v>
      </c>
      <c r="E18" s="68">
        <v>-22549.16</v>
      </c>
      <c r="F18" s="68">
        <v>-195113</v>
      </c>
      <c r="G18" s="68">
        <v>-195113</v>
      </c>
      <c r="H18" s="68">
        <v>-195113</v>
      </c>
      <c r="I18" s="68">
        <v>-321238.5</v>
      </c>
      <c r="J18" s="68">
        <v>-321238.5</v>
      </c>
      <c r="K18" s="68">
        <v>-321238.5</v>
      </c>
      <c r="L18" s="68">
        <v>-789407.15</v>
      </c>
      <c r="M18" s="68">
        <v>-789407.15</v>
      </c>
      <c r="N18" s="68">
        <v>-789407.15</v>
      </c>
      <c r="O18" s="68">
        <v>-1037490.99</v>
      </c>
      <c r="P18" s="114">
        <v>-1037490.99</v>
      </c>
      <c r="Q18" s="114">
        <v>-1022989.99</v>
      </c>
      <c r="R18" s="114">
        <v>0</v>
      </c>
      <c r="S18" s="115">
        <v>0</v>
      </c>
      <c r="T18" s="115">
        <v>0</v>
      </c>
      <c r="U18" s="115">
        <v>0</v>
      </c>
      <c r="V18" s="114">
        <v>0</v>
      </c>
      <c r="W18" s="114">
        <v>0</v>
      </c>
      <c r="X18" s="114">
        <v>0</v>
      </c>
      <c r="Y18" s="148">
        <f t="shared" si="3"/>
        <v>-421308.47516666673</v>
      </c>
    </row>
    <row r="19" spans="1:25" ht="15.75" thickBot="1" x14ac:dyDescent="0.3">
      <c r="A19" s="74" t="s">
        <v>1046</v>
      </c>
      <c r="B19" s="76" t="s">
        <v>2137</v>
      </c>
      <c r="C19" s="58" t="s">
        <v>4</v>
      </c>
      <c r="D19" s="69">
        <v>-9059141</v>
      </c>
      <c r="E19" s="69">
        <v>-2315025</v>
      </c>
      <c r="F19" s="69">
        <v>-4159243</v>
      </c>
      <c r="G19" s="69">
        <v>-4161412.66</v>
      </c>
      <c r="H19" s="69">
        <v>-4161412.66</v>
      </c>
      <c r="I19" s="69">
        <v>-4917159.9800000004</v>
      </c>
      <c r="J19" s="69">
        <v>-4917159.9800000004</v>
      </c>
      <c r="K19" s="69">
        <v>-4917159.9800000004</v>
      </c>
      <c r="L19" s="69">
        <v>-6787142.7199999997</v>
      </c>
      <c r="M19" s="69">
        <v>-6787142.7199999997</v>
      </c>
      <c r="N19" s="69">
        <v>-6787142.7199999997</v>
      </c>
      <c r="O19" s="69">
        <v>-10916955.26</v>
      </c>
      <c r="P19" s="115">
        <v>-10916955.26</v>
      </c>
      <c r="Q19" s="115">
        <v>-3591323.26</v>
      </c>
      <c r="R19" s="115">
        <v>-4084943.93</v>
      </c>
      <c r="S19" s="114">
        <v>-4084943.93</v>
      </c>
      <c r="T19" s="114">
        <v>-4084943.93</v>
      </c>
      <c r="U19" s="114">
        <v>-4796504.5599999996</v>
      </c>
      <c r="V19" s="115">
        <v>-4796504.5599999996</v>
      </c>
      <c r="W19" s="115">
        <v>-4796504.5599999996</v>
      </c>
      <c r="X19" s="115">
        <v>-5667331.4400000004</v>
      </c>
      <c r="Y19" s="148">
        <f t="shared" si="3"/>
        <v>-8575473.4863000009</v>
      </c>
    </row>
    <row r="20" spans="1:25" ht="15.75" thickBot="1" x14ac:dyDescent="0.3">
      <c r="A20" s="74" t="s">
        <v>1047</v>
      </c>
      <c r="B20" s="76" t="s">
        <v>2138</v>
      </c>
      <c r="C20" s="58" t="s">
        <v>4</v>
      </c>
      <c r="D20" s="68">
        <v>-20210.73</v>
      </c>
      <c r="E20" s="68">
        <v>-22484.83</v>
      </c>
      <c r="F20" s="68">
        <v>-19318.900000000001</v>
      </c>
      <c r="G20" s="68">
        <v>-19381.400000000001</v>
      </c>
      <c r="H20" s="68">
        <v>-19728.900000000001</v>
      </c>
      <c r="I20" s="68">
        <v>-120936.31</v>
      </c>
      <c r="J20" s="68">
        <v>-18989.560000000001</v>
      </c>
      <c r="K20" s="68">
        <v>-17799.98</v>
      </c>
      <c r="L20" s="68">
        <v>-16323.87</v>
      </c>
      <c r="M20" s="68">
        <v>-13262.8</v>
      </c>
      <c r="N20" s="68">
        <v>-16173.55</v>
      </c>
      <c r="O20" s="68">
        <v>-560491.94999999995</v>
      </c>
      <c r="P20" s="114">
        <v>-25784.09</v>
      </c>
      <c r="Q20" s="114">
        <v>-26609.040000000001</v>
      </c>
      <c r="R20" s="114">
        <v>-24275.68</v>
      </c>
      <c r="S20" s="115">
        <v>-21917.43</v>
      </c>
      <c r="T20" s="115">
        <v>-20418.12</v>
      </c>
      <c r="U20" s="115">
        <v>-20059.79</v>
      </c>
      <c r="V20" s="114">
        <v>-16316.78</v>
      </c>
      <c r="W20" s="114">
        <v>-16201.76</v>
      </c>
      <c r="X20" s="114">
        <v>-14220.45</v>
      </c>
      <c r="Y20" s="148">
        <f t="shared" si="3"/>
        <v>-71222.428966666674</v>
      </c>
    </row>
    <row r="21" spans="1:25" ht="15.75" thickBot="1" x14ac:dyDescent="0.3">
      <c r="A21" s="74" t="s">
        <v>1048</v>
      </c>
      <c r="B21" s="76" t="s">
        <v>2139</v>
      </c>
      <c r="C21" s="58" t="s">
        <v>4</v>
      </c>
      <c r="D21" s="69">
        <v>-2277285.0099999998</v>
      </c>
      <c r="E21" s="69">
        <v>-2464433.75</v>
      </c>
      <c r="F21" s="69">
        <v>-2634082.15</v>
      </c>
      <c r="G21" s="69">
        <v>-2789956.03</v>
      </c>
      <c r="H21" s="69">
        <v>-2996813.59</v>
      </c>
      <c r="I21" s="69">
        <v>-2730228.7</v>
      </c>
      <c r="J21" s="69">
        <v>-2639107.77</v>
      </c>
      <c r="K21" s="69">
        <v>-2684234.2799999998</v>
      </c>
      <c r="L21" s="69">
        <v>-2478971.27</v>
      </c>
      <c r="M21" s="69">
        <v>-2684271.8199999998</v>
      </c>
      <c r="N21" s="69">
        <v>-2524399.12</v>
      </c>
      <c r="O21" s="69">
        <v>-2247102.0299999998</v>
      </c>
      <c r="P21" s="115">
        <v>-2312750.34</v>
      </c>
      <c r="Q21" s="115">
        <v>-2522886.5</v>
      </c>
      <c r="R21" s="115">
        <v>-2779607.3</v>
      </c>
      <c r="S21" s="114">
        <v>-3094434.17</v>
      </c>
      <c r="T21" s="114">
        <v>-3169469.12</v>
      </c>
      <c r="U21" s="114">
        <v>-3364060.85</v>
      </c>
      <c r="V21" s="115">
        <v>-3268170.81</v>
      </c>
      <c r="W21" s="115">
        <v>-3296792.98</v>
      </c>
      <c r="X21" s="115">
        <v>-3206256.58</v>
      </c>
      <c r="Y21" s="148">
        <f t="shared" si="3"/>
        <v>-4307615.8941333331</v>
      </c>
    </row>
    <row r="22" spans="1:25" ht="15.75" thickBot="1" x14ac:dyDescent="0.3">
      <c r="A22" s="74" t="s">
        <v>1049</v>
      </c>
      <c r="B22" s="76" t="s">
        <v>2140</v>
      </c>
      <c r="C22" s="58" t="s">
        <v>4</v>
      </c>
      <c r="D22" s="68">
        <v>-4393746</v>
      </c>
      <c r="E22" s="68">
        <v>-7464951</v>
      </c>
      <c r="F22" s="68">
        <v>-8778193</v>
      </c>
      <c r="G22" s="68">
        <v>-8590965</v>
      </c>
      <c r="H22" s="68">
        <v>-6751102</v>
      </c>
      <c r="I22" s="68">
        <v>-4003276</v>
      </c>
      <c r="J22" s="68">
        <v>-762670</v>
      </c>
      <c r="K22" s="68">
        <v>2470450</v>
      </c>
      <c r="L22" s="68">
        <v>5329197</v>
      </c>
      <c r="M22" s="68">
        <v>6633106</v>
      </c>
      <c r="N22" s="68">
        <v>4626666</v>
      </c>
      <c r="O22" s="68">
        <v>0</v>
      </c>
      <c r="P22" s="114">
        <v>-4393746</v>
      </c>
      <c r="Q22" s="114">
        <v>-7464951</v>
      </c>
      <c r="R22" s="114">
        <v>-8778193</v>
      </c>
      <c r="S22" s="115">
        <v>-8590965</v>
      </c>
      <c r="T22" s="115">
        <v>-6751102</v>
      </c>
      <c r="U22" s="115">
        <v>-4003276</v>
      </c>
      <c r="V22" s="114">
        <v>-762670</v>
      </c>
      <c r="W22" s="114">
        <v>2470450</v>
      </c>
      <c r="X22" s="114">
        <v>5329197</v>
      </c>
      <c r="Y22" s="148">
        <f t="shared" si="3"/>
        <v>626542.96333333338</v>
      </c>
    </row>
    <row r="23" spans="1:25" ht="15.75" thickBot="1" x14ac:dyDescent="0.3">
      <c r="A23" s="74" t="s">
        <v>1050</v>
      </c>
      <c r="B23" s="76" t="s">
        <v>2141</v>
      </c>
      <c r="C23" s="58" t="s">
        <v>4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115">
        <v>0</v>
      </c>
      <c r="Q23" s="115">
        <v>0</v>
      </c>
      <c r="R23" s="115">
        <v>0</v>
      </c>
      <c r="S23" s="114">
        <v>0</v>
      </c>
      <c r="T23" s="114">
        <v>0</v>
      </c>
      <c r="U23" s="114">
        <v>0</v>
      </c>
      <c r="V23" s="115">
        <v>0</v>
      </c>
      <c r="W23" s="115">
        <v>0</v>
      </c>
      <c r="X23" s="115">
        <v>0</v>
      </c>
      <c r="Y23" s="148">
        <f t="shared" si="3"/>
        <v>0</v>
      </c>
    </row>
    <row r="24" spans="1:25" ht="15.75" thickBot="1" x14ac:dyDescent="0.3">
      <c r="A24" s="74" t="s">
        <v>1051</v>
      </c>
      <c r="B24" s="76" t="s">
        <v>2142</v>
      </c>
      <c r="C24" s="58" t="s">
        <v>4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114">
        <v>0</v>
      </c>
      <c r="Q24" s="114">
        <v>0</v>
      </c>
      <c r="R24" s="114">
        <v>0</v>
      </c>
      <c r="S24" s="115">
        <v>0</v>
      </c>
      <c r="T24" s="115">
        <v>0</v>
      </c>
      <c r="U24" s="115">
        <v>0</v>
      </c>
      <c r="V24" s="114">
        <v>0</v>
      </c>
      <c r="W24" s="114">
        <v>0</v>
      </c>
      <c r="X24" s="114">
        <v>0</v>
      </c>
      <c r="Y24" s="148">
        <f t="shared" si="3"/>
        <v>0</v>
      </c>
    </row>
    <row r="25" spans="1:25" ht="15.75" thickBot="1" x14ac:dyDescent="0.3">
      <c r="A25" s="74" t="s">
        <v>1052</v>
      </c>
      <c r="B25" s="76" t="s">
        <v>2143</v>
      </c>
      <c r="C25" s="58" t="s">
        <v>4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115">
        <v>0</v>
      </c>
      <c r="Q25" s="115">
        <v>0</v>
      </c>
      <c r="R25" s="115">
        <v>0</v>
      </c>
      <c r="S25" s="114">
        <v>0</v>
      </c>
      <c r="T25" s="114">
        <v>0</v>
      </c>
      <c r="U25" s="114">
        <v>0</v>
      </c>
      <c r="V25" s="115">
        <v>0</v>
      </c>
      <c r="W25" s="115">
        <v>0</v>
      </c>
      <c r="X25" s="115">
        <v>0</v>
      </c>
      <c r="Y25" s="148">
        <f t="shared" si="3"/>
        <v>0</v>
      </c>
    </row>
    <row r="26" spans="1:25" ht="15.75" thickBot="1" x14ac:dyDescent="0.3">
      <c r="A26" s="74" t="s">
        <v>1050</v>
      </c>
      <c r="B26" s="76" t="s">
        <v>2144</v>
      </c>
      <c r="C26" s="58" t="s">
        <v>4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114">
        <v>0</v>
      </c>
      <c r="Q26" s="114">
        <v>0</v>
      </c>
      <c r="R26" s="114">
        <v>0</v>
      </c>
      <c r="S26" s="115">
        <v>0</v>
      </c>
      <c r="T26" s="115">
        <v>0</v>
      </c>
      <c r="U26" s="115">
        <v>0</v>
      </c>
      <c r="V26" s="114">
        <v>0</v>
      </c>
      <c r="W26" s="114">
        <v>0</v>
      </c>
      <c r="X26" s="114">
        <v>0</v>
      </c>
      <c r="Y26" s="148">
        <f t="shared" si="3"/>
        <v>0</v>
      </c>
    </row>
    <row r="27" spans="1:25" ht="15.75" thickBot="1" x14ac:dyDescent="0.3">
      <c r="A27" s="74" t="s">
        <v>1053</v>
      </c>
      <c r="B27" s="76" t="s">
        <v>2145</v>
      </c>
      <c r="C27" s="58" t="s">
        <v>4</v>
      </c>
      <c r="D27" s="69">
        <v>-16565.84</v>
      </c>
      <c r="E27" s="69">
        <v>-17595.96</v>
      </c>
      <c r="F27" s="69">
        <v>-5739.98</v>
      </c>
      <c r="G27" s="69">
        <v>-5405.31</v>
      </c>
      <c r="H27" s="69">
        <v>-4946.24</v>
      </c>
      <c r="I27" s="69">
        <v>-13524.65</v>
      </c>
      <c r="J27" s="69">
        <v>-15159.24</v>
      </c>
      <c r="K27" s="69">
        <v>-4593.16</v>
      </c>
      <c r="L27" s="69">
        <v>-4973.12</v>
      </c>
      <c r="M27" s="69">
        <v>-5344.59</v>
      </c>
      <c r="N27" s="69">
        <v>-4686.43</v>
      </c>
      <c r="O27" s="69">
        <v>-13388.4</v>
      </c>
      <c r="P27" s="115">
        <v>-5126.66</v>
      </c>
      <c r="Q27" s="115">
        <v>-5971.13</v>
      </c>
      <c r="R27" s="115">
        <v>-5113.6499999999996</v>
      </c>
      <c r="S27" s="114">
        <v>-4946.5</v>
      </c>
      <c r="T27" s="114">
        <v>-13508.32</v>
      </c>
      <c r="U27" s="114">
        <v>-11247</v>
      </c>
      <c r="V27" s="115">
        <v>-4332.18</v>
      </c>
      <c r="W27" s="115">
        <v>-4332.18</v>
      </c>
      <c r="X27" s="115">
        <v>-4924.18</v>
      </c>
      <c r="Y27" s="148">
        <f t="shared" si="3"/>
        <v>-9160.7681333333312</v>
      </c>
    </row>
    <row r="28" spans="1:25" ht="15.75" thickBot="1" x14ac:dyDescent="0.3">
      <c r="A28" s="105" t="s">
        <v>3998</v>
      </c>
      <c r="B28" s="104" t="s">
        <v>3999</v>
      </c>
      <c r="C28" s="5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15"/>
      <c r="Q28" s="115"/>
      <c r="R28" s="115"/>
      <c r="S28" s="114"/>
      <c r="T28" s="114"/>
      <c r="U28" s="114">
        <v>0</v>
      </c>
      <c r="V28" s="115">
        <v>-382859.36</v>
      </c>
      <c r="W28" s="115">
        <v>-304267.65000000002</v>
      </c>
      <c r="X28" s="115">
        <v>-330549.42</v>
      </c>
      <c r="Y28" s="148">
        <f t="shared" si="3"/>
        <v>-222535.29416666666</v>
      </c>
    </row>
    <row r="29" spans="1:25" ht="15.75" thickBot="1" x14ac:dyDescent="0.3">
      <c r="A29" s="74" t="s">
        <v>1054</v>
      </c>
      <c r="B29" s="76" t="s">
        <v>2146</v>
      </c>
      <c r="C29" s="58" t="s">
        <v>4</v>
      </c>
      <c r="D29" s="68">
        <v>0</v>
      </c>
      <c r="E29" s="68">
        <v>-36755.629999999997</v>
      </c>
      <c r="F29" s="68">
        <v>-232</v>
      </c>
      <c r="G29" s="68">
        <v>-232</v>
      </c>
      <c r="H29" s="68">
        <v>-232</v>
      </c>
      <c r="I29" s="68">
        <v>-36365.629999999997</v>
      </c>
      <c r="J29" s="68">
        <v>-35843.629999999997</v>
      </c>
      <c r="K29" s="68">
        <v>-232</v>
      </c>
      <c r="L29" s="68">
        <v>-348</v>
      </c>
      <c r="M29" s="68">
        <v>-410.2</v>
      </c>
      <c r="N29" s="68">
        <v>-174.9</v>
      </c>
      <c r="O29" s="68">
        <v>-36115.199999999997</v>
      </c>
      <c r="P29" s="114">
        <v>-349.8</v>
      </c>
      <c r="Q29" s="114">
        <v>-174.9</v>
      </c>
      <c r="R29" s="114">
        <v>-233.2</v>
      </c>
      <c r="S29" s="115">
        <v>-233.2</v>
      </c>
      <c r="T29" s="115">
        <v>-35780.21</v>
      </c>
      <c r="U29" s="115">
        <v>-35255.51</v>
      </c>
      <c r="V29" s="114">
        <v>-174.9</v>
      </c>
      <c r="W29" s="114">
        <v>-291.5</v>
      </c>
      <c r="X29" s="114">
        <v>-466.4</v>
      </c>
      <c r="Y29" s="148">
        <f t="shared" si="3"/>
        <v>-9346.58</v>
      </c>
    </row>
    <row r="30" spans="1:25" ht="15.75" thickBot="1" x14ac:dyDescent="0.3">
      <c r="A30" s="74" t="s">
        <v>1055</v>
      </c>
      <c r="B30" s="76" t="s">
        <v>2147</v>
      </c>
      <c r="C30" s="58" t="s">
        <v>4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5">
        <v>0</v>
      </c>
      <c r="Q30" s="115">
        <v>0</v>
      </c>
      <c r="R30" s="115">
        <v>0</v>
      </c>
      <c r="S30" s="114">
        <v>0</v>
      </c>
      <c r="T30" s="114">
        <v>0</v>
      </c>
      <c r="U30" s="114">
        <v>0</v>
      </c>
      <c r="V30" s="115">
        <v>0</v>
      </c>
      <c r="W30" s="115">
        <v>0</v>
      </c>
      <c r="X30" s="115">
        <v>0</v>
      </c>
      <c r="Y30" s="148">
        <f t="shared" si="3"/>
        <v>0</v>
      </c>
    </row>
    <row r="31" spans="1:25" ht="15.75" thickBot="1" x14ac:dyDescent="0.3">
      <c r="A31" s="74" t="s">
        <v>1056</v>
      </c>
      <c r="B31" s="76" t="s">
        <v>2148</v>
      </c>
      <c r="C31" s="58" t="s">
        <v>4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114">
        <v>0</v>
      </c>
      <c r="Q31" s="114">
        <v>0</v>
      </c>
      <c r="R31" s="114">
        <v>0</v>
      </c>
      <c r="S31" s="115">
        <v>0</v>
      </c>
      <c r="T31" s="115">
        <v>0</v>
      </c>
      <c r="U31" s="115">
        <v>0</v>
      </c>
      <c r="V31" s="114">
        <v>0</v>
      </c>
      <c r="W31" s="114">
        <v>0</v>
      </c>
      <c r="X31" s="114">
        <v>0</v>
      </c>
      <c r="Y31" s="148">
        <f t="shared" si="3"/>
        <v>0</v>
      </c>
    </row>
    <row r="32" spans="1:25" ht="15.75" thickBot="1" x14ac:dyDescent="0.3">
      <c r="A32" s="74" t="s">
        <v>1057</v>
      </c>
      <c r="B32" s="76" t="s">
        <v>2149</v>
      </c>
      <c r="C32" s="58" t="s">
        <v>4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115">
        <v>0</v>
      </c>
      <c r="Q32" s="115">
        <v>0</v>
      </c>
      <c r="R32" s="115">
        <v>0</v>
      </c>
      <c r="S32" s="114">
        <v>0</v>
      </c>
      <c r="T32" s="114">
        <v>0</v>
      </c>
      <c r="U32" s="114">
        <v>0</v>
      </c>
      <c r="V32" s="115">
        <v>0</v>
      </c>
      <c r="W32" s="115">
        <v>0</v>
      </c>
      <c r="X32" s="115">
        <v>0</v>
      </c>
      <c r="Y32" s="148">
        <f t="shared" si="3"/>
        <v>0</v>
      </c>
    </row>
    <row r="33" spans="1:25" ht="15.75" thickBot="1" x14ac:dyDescent="0.3">
      <c r="A33" s="74" t="s">
        <v>1058</v>
      </c>
      <c r="B33" s="76" t="s">
        <v>2150</v>
      </c>
      <c r="C33" s="58" t="s">
        <v>4</v>
      </c>
      <c r="D33" s="68">
        <v>-777.5</v>
      </c>
      <c r="E33" s="68">
        <v>-742.5</v>
      </c>
      <c r="F33" s="68">
        <v>-680</v>
      </c>
      <c r="G33" s="68">
        <v>-680</v>
      </c>
      <c r="H33" s="68">
        <v>-680</v>
      </c>
      <c r="I33" s="68">
        <v>-680</v>
      </c>
      <c r="J33" s="68">
        <v>-642.5</v>
      </c>
      <c r="K33" s="68">
        <v>-680</v>
      </c>
      <c r="L33" s="68">
        <v>-680</v>
      </c>
      <c r="M33" s="68">
        <v>-680</v>
      </c>
      <c r="N33" s="68">
        <v>0</v>
      </c>
      <c r="O33" s="68">
        <v>0</v>
      </c>
      <c r="P33" s="114">
        <v>0</v>
      </c>
      <c r="Q33" s="114">
        <v>0</v>
      </c>
      <c r="R33" s="114">
        <v>0</v>
      </c>
      <c r="S33" s="115">
        <v>0</v>
      </c>
      <c r="T33" s="115">
        <v>0</v>
      </c>
      <c r="U33" s="115">
        <v>0</v>
      </c>
      <c r="V33" s="114">
        <v>0</v>
      </c>
      <c r="W33" s="114">
        <v>0</v>
      </c>
      <c r="X33" s="114">
        <v>0</v>
      </c>
      <c r="Y33" s="148">
        <f t="shared" si="3"/>
        <v>-83.86666666666666</v>
      </c>
    </row>
    <row r="34" spans="1:25" ht="15.75" thickBot="1" x14ac:dyDescent="0.3">
      <c r="A34" s="74" t="s">
        <v>1059</v>
      </c>
      <c r="B34" s="76" t="s">
        <v>2151</v>
      </c>
      <c r="C34" s="58" t="s">
        <v>4</v>
      </c>
      <c r="D34" s="69">
        <v>-436648.58</v>
      </c>
      <c r="E34" s="69">
        <v>-1652529.7</v>
      </c>
      <c r="F34" s="69">
        <v>-447520.32</v>
      </c>
      <c r="G34" s="69">
        <v>-432165.78</v>
      </c>
      <c r="H34" s="69">
        <v>-423856.74</v>
      </c>
      <c r="I34" s="69">
        <v>-798081.17</v>
      </c>
      <c r="J34" s="69">
        <v>-499460</v>
      </c>
      <c r="K34" s="69">
        <v>-477978.54</v>
      </c>
      <c r="L34" s="69">
        <v>-468918.09</v>
      </c>
      <c r="M34" s="69">
        <v>-460569.34</v>
      </c>
      <c r="N34" s="69">
        <v>-145279.21</v>
      </c>
      <c r="O34" s="69">
        <v>-914103.7</v>
      </c>
      <c r="P34" s="115">
        <v>-582011.79</v>
      </c>
      <c r="Q34" s="115">
        <v>-1963808.3</v>
      </c>
      <c r="R34" s="115">
        <v>-587345.79</v>
      </c>
      <c r="S34" s="114">
        <v>-587073.18000000005</v>
      </c>
      <c r="T34" s="114">
        <v>-950204.4</v>
      </c>
      <c r="U34" s="114">
        <v>-951304.81</v>
      </c>
      <c r="V34" s="115">
        <v>-578075.13</v>
      </c>
      <c r="W34" s="115">
        <v>-566632.1</v>
      </c>
      <c r="X34" s="115">
        <v>-565007.11</v>
      </c>
      <c r="Y34" s="148">
        <f t="shared" si="3"/>
        <v>-991794.25776666659</v>
      </c>
    </row>
    <row r="35" spans="1:25" ht="15.75" thickBot="1" x14ac:dyDescent="0.3">
      <c r="A35" s="74" t="s">
        <v>2152</v>
      </c>
      <c r="B35" s="76" t="s">
        <v>2153</v>
      </c>
      <c r="C35" s="58" t="s">
        <v>4</v>
      </c>
      <c r="D35" s="68">
        <v>-226.97</v>
      </c>
      <c r="E35" s="68">
        <v>-201.97</v>
      </c>
      <c r="F35" s="68">
        <v>-170.3</v>
      </c>
      <c r="G35" s="68">
        <v>-170.3</v>
      </c>
      <c r="H35" s="68">
        <v>-170.3</v>
      </c>
      <c r="I35" s="68">
        <v>-179.47</v>
      </c>
      <c r="J35" s="68">
        <v>-166.97</v>
      </c>
      <c r="K35" s="68">
        <v>-145.30000000000001</v>
      </c>
      <c r="L35" s="68">
        <v>-145.30000000000001</v>
      </c>
      <c r="M35" s="68">
        <v>-145.30000000000001</v>
      </c>
      <c r="N35" s="68">
        <v>-145.30000000000001</v>
      </c>
      <c r="O35" s="68">
        <v>0</v>
      </c>
      <c r="P35" s="114">
        <v>0</v>
      </c>
      <c r="Q35" s="114">
        <v>0</v>
      </c>
      <c r="R35" s="114">
        <v>0</v>
      </c>
      <c r="S35" s="115">
        <v>0</v>
      </c>
      <c r="T35" s="115">
        <v>0</v>
      </c>
      <c r="U35" s="115">
        <v>0</v>
      </c>
      <c r="V35" s="114">
        <v>0</v>
      </c>
      <c r="W35" s="114">
        <v>0</v>
      </c>
      <c r="X35" s="114">
        <v>0</v>
      </c>
      <c r="Y35" s="148">
        <f t="shared" si="3"/>
        <v>-30.02866666666667</v>
      </c>
    </row>
    <row r="36" spans="1:25" ht="15.75" thickBot="1" x14ac:dyDescent="0.3">
      <c r="A36" s="74" t="s">
        <v>1060</v>
      </c>
      <c r="B36" s="76" t="s">
        <v>2154</v>
      </c>
      <c r="C36" s="58" t="s">
        <v>4</v>
      </c>
      <c r="D36" s="69">
        <v>-3092.16</v>
      </c>
      <c r="E36" s="69">
        <v>-2967.16</v>
      </c>
      <c r="F36" s="69">
        <v>-2623.49</v>
      </c>
      <c r="G36" s="69">
        <v>-2623.49</v>
      </c>
      <c r="H36" s="69">
        <v>-2623.49</v>
      </c>
      <c r="I36" s="69">
        <v>-2857.99</v>
      </c>
      <c r="J36" s="69">
        <v>-2805.49</v>
      </c>
      <c r="K36" s="69">
        <v>-2508.4899999999998</v>
      </c>
      <c r="L36" s="69">
        <v>-2508.4899999999998</v>
      </c>
      <c r="M36" s="69">
        <v>-2508.4899999999998</v>
      </c>
      <c r="N36" s="69">
        <v>-2508.4899999999998</v>
      </c>
      <c r="O36" s="69">
        <v>0</v>
      </c>
      <c r="P36" s="115">
        <v>0</v>
      </c>
      <c r="Q36" s="115">
        <v>0</v>
      </c>
      <c r="R36" s="115">
        <v>0</v>
      </c>
      <c r="S36" s="114">
        <v>0</v>
      </c>
      <c r="T36" s="114">
        <v>0</v>
      </c>
      <c r="U36" s="114">
        <v>0</v>
      </c>
      <c r="V36" s="115">
        <v>0</v>
      </c>
      <c r="W36" s="115">
        <v>0</v>
      </c>
      <c r="X36" s="115">
        <v>0</v>
      </c>
      <c r="Y36" s="148">
        <f t="shared" si="3"/>
        <v>-518.42126666666661</v>
      </c>
    </row>
    <row r="37" spans="1:25" ht="15.75" thickBot="1" x14ac:dyDescent="0.3">
      <c r="A37" s="74" t="s">
        <v>1061</v>
      </c>
      <c r="B37" s="76" t="s">
        <v>2155</v>
      </c>
      <c r="C37" s="58" t="s">
        <v>4</v>
      </c>
      <c r="D37" s="68">
        <v>-259.5</v>
      </c>
      <c r="E37" s="68">
        <v>-259.5</v>
      </c>
      <c r="F37" s="68">
        <v>-249</v>
      </c>
      <c r="G37" s="68">
        <v>-249</v>
      </c>
      <c r="H37" s="68">
        <v>-249</v>
      </c>
      <c r="I37" s="68">
        <v>-238.67</v>
      </c>
      <c r="J37" s="68">
        <v>-238.67</v>
      </c>
      <c r="K37" s="68">
        <v>-228.17</v>
      </c>
      <c r="L37" s="68">
        <v>-228.17</v>
      </c>
      <c r="M37" s="68">
        <v>-228.17</v>
      </c>
      <c r="N37" s="68">
        <v>-228.17</v>
      </c>
      <c r="O37" s="68">
        <v>0</v>
      </c>
      <c r="P37" s="114">
        <v>0</v>
      </c>
      <c r="Q37" s="114">
        <v>0</v>
      </c>
      <c r="R37" s="114">
        <v>0</v>
      </c>
      <c r="S37" s="115">
        <v>0</v>
      </c>
      <c r="T37" s="115">
        <v>0</v>
      </c>
      <c r="U37" s="115">
        <v>0</v>
      </c>
      <c r="V37" s="114">
        <v>0</v>
      </c>
      <c r="W37" s="114">
        <v>0</v>
      </c>
      <c r="X37" s="114">
        <v>0</v>
      </c>
      <c r="Y37" s="148">
        <f t="shared" si="3"/>
        <v>-47.155133333333325</v>
      </c>
    </row>
    <row r="38" spans="1:25" ht="15.75" thickBot="1" x14ac:dyDescent="0.3">
      <c r="A38" s="74" t="s">
        <v>1062</v>
      </c>
      <c r="B38" s="76" t="s">
        <v>2156</v>
      </c>
      <c r="C38" s="58" t="s">
        <v>4</v>
      </c>
      <c r="D38" s="69">
        <v>566</v>
      </c>
      <c r="E38" s="69">
        <v>-308.29000000000002</v>
      </c>
      <c r="F38" s="69">
        <v>-216.96</v>
      </c>
      <c r="G38" s="69">
        <v>-216.96</v>
      </c>
      <c r="H38" s="69">
        <v>-216.96</v>
      </c>
      <c r="I38" s="69">
        <v>-191.63</v>
      </c>
      <c r="J38" s="69">
        <v>-191.63</v>
      </c>
      <c r="K38" s="69">
        <v>-183.63</v>
      </c>
      <c r="L38" s="69">
        <v>-183.63</v>
      </c>
      <c r="M38" s="69">
        <v>-183.63</v>
      </c>
      <c r="N38" s="69">
        <v>-183.63</v>
      </c>
      <c r="O38" s="69">
        <v>0</v>
      </c>
      <c r="P38" s="115">
        <v>0</v>
      </c>
      <c r="Q38" s="115">
        <v>0</v>
      </c>
      <c r="R38" s="115">
        <v>0</v>
      </c>
      <c r="S38" s="114">
        <v>0</v>
      </c>
      <c r="T38" s="114">
        <v>0</v>
      </c>
      <c r="U38" s="114">
        <v>0</v>
      </c>
      <c r="V38" s="115">
        <v>0</v>
      </c>
      <c r="W38" s="115">
        <v>0</v>
      </c>
      <c r="X38" s="115">
        <v>0</v>
      </c>
      <c r="Y38" s="148">
        <f t="shared" si="3"/>
        <v>-37.950200000000002</v>
      </c>
    </row>
    <row r="39" spans="1:25" ht="15.75" thickBot="1" x14ac:dyDescent="0.3">
      <c r="A39" s="74" t="s">
        <v>3501</v>
      </c>
      <c r="B39" s="76" t="s">
        <v>3502</v>
      </c>
      <c r="C39" s="5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15"/>
      <c r="Q39" s="115"/>
      <c r="R39" s="115"/>
      <c r="S39" s="117"/>
      <c r="T39" s="117"/>
      <c r="U39" s="117"/>
      <c r="V39" s="115"/>
      <c r="W39" s="115"/>
      <c r="X39" s="115"/>
      <c r="Y39" s="148">
        <f t="shared" si="3"/>
        <v>0</v>
      </c>
    </row>
    <row r="40" spans="1:25" ht="15.75" thickBot="1" x14ac:dyDescent="0.3">
      <c r="A40" s="74" t="s">
        <v>3503</v>
      </c>
      <c r="B40" s="76" t="s">
        <v>3504</v>
      </c>
      <c r="C40" s="5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115"/>
      <c r="Q40" s="115"/>
      <c r="R40" s="115"/>
      <c r="S40" s="117"/>
      <c r="T40" s="117"/>
      <c r="U40" s="117"/>
      <c r="V40" s="115"/>
      <c r="W40" s="115"/>
      <c r="X40" s="115"/>
      <c r="Y40" s="148">
        <f t="shared" si="3"/>
        <v>0</v>
      </c>
    </row>
    <row r="41" spans="1:25" ht="15.75" thickBot="1" x14ac:dyDescent="0.3">
      <c r="A41" s="74" t="s">
        <v>1063</v>
      </c>
      <c r="B41" s="76" t="s">
        <v>2157</v>
      </c>
      <c r="C41" s="58" t="s">
        <v>4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48">
        <f t="shared" si="3"/>
        <v>0</v>
      </c>
    </row>
    <row r="42" spans="1:25" ht="15.75" thickBot="1" x14ac:dyDescent="0.3">
      <c r="A42" s="74" t="s">
        <v>1064</v>
      </c>
      <c r="B42" s="76" t="s">
        <v>2158</v>
      </c>
      <c r="C42" s="58" t="s">
        <v>4</v>
      </c>
      <c r="D42" s="69">
        <v>-8291579.1399999997</v>
      </c>
      <c r="E42" s="69">
        <v>-5879470.2800000003</v>
      </c>
      <c r="F42" s="69">
        <v>-4322695.0199999996</v>
      </c>
      <c r="G42" s="69">
        <v>-4097597.67</v>
      </c>
      <c r="H42" s="69">
        <v>-4712498.1100000003</v>
      </c>
      <c r="I42" s="69">
        <v>-7578363.3600000003</v>
      </c>
      <c r="J42" s="69">
        <v>-9346787.3300000001</v>
      </c>
      <c r="K42" s="69">
        <v>-11658032.74</v>
      </c>
      <c r="L42" s="69">
        <v>-14321843.83</v>
      </c>
      <c r="M42" s="69">
        <v>-15492735.08</v>
      </c>
      <c r="N42" s="69">
        <v>-14315748.48</v>
      </c>
      <c r="O42" s="69">
        <v>-10657977.970000001</v>
      </c>
      <c r="P42" s="115">
        <v>-7250092.04</v>
      </c>
      <c r="Q42" s="115">
        <v>-5582796.6799999997</v>
      </c>
      <c r="R42" s="115">
        <v>-5067075.6399999997</v>
      </c>
      <c r="S42" s="115">
        <v>-4356937.8899999997</v>
      </c>
      <c r="T42" s="115">
        <v>-4905124.03</v>
      </c>
      <c r="U42" s="115">
        <v>-8358324.54</v>
      </c>
      <c r="V42" s="115">
        <v>-9947146.6699999999</v>
      </c>
      <c r="W42" s="115">
        <v>-12226145.130000001</v>
      </c>
      <c r="X42" s="115">
        <v>-14977253.800000001</v>
      </c>
      <c r="Y42" s="148">
        <f t="shared" si="3"/>
        <v>-16241509.332366668</v>
      </c>
    </row>
    <row r="43" spans="1:25" ht="15.75" thickBot="1" x14ac:dyDescent="0.3">
      <c r="A43" s="74" t="s">
        <v>1065</v>
      </c>
      <c r="B43" s="76" t="s">
        <v>2159</v>
      </c>
      <c r="C43" s="58" t="s">
        <v>4</v>
      </c>
      <c r="D43" s="68">
        <v>-33544744.690000001</v>
      </c>
      <c r="E43" s="68">
        <v>-35341402.439999998</v>
      </c>
      <c r="F43" s="68">
        <v>-39488154.469999999</v>
      </c>
      <c r="G43" s="68">
        <v>-16466869.029999999</v>
      </c>
      <c r="H43" s="68">
        <v>-11295262.83</v>
      </c>
      <c r="I43" s="68">
        <v>-10351589.18</v>
      </c>
      <c r="J43" s="68">
        <v>-14776090.68</v>
      </c>
      <c r="K43" s="68">
        <v>-13300625.51</v>
      </c>
      <c r="L43" s="68">
        <v>-11482934.85</v>
      </c>
      <c r="M43" s="68">
        <v>-20342739</v>
      </c>
      <c r="N43" s="68">
        <v>-31749953.940000001</v>
      </c>
      <c r="O43" s="68">
        <v>-40855994.490000002</v>
      </c>
      <c r="P43" s="114">
        <v>-31302153.699999999</v>
      </c>
      <c r="Q43" s="114">
        <v>-24605189.609999999</v>
      </c>
      <c r="R43" s="114">
        <v>-21096195.600000001</v>
      </c>
      <c r="S43" s="114">
        <v>-14807419.390000001</v>
      </c>
      <c r="T43" s="114">
        <v>-12630215.960000001</v>
      </c>
      <c r="U43" s="114">
        <v>-11787925.029999999</v>
      </c>
      <c r="V43" s="114">
        <v>-10630209.800000001</v>
      </c>
      <c r="W43" s="114">
        <v>-11460106.199999999</v>
      </c>
      <c r="X43" s="114">
        <v>-11898887.130000001</v>
      </c>
      <c r="Y43" s="148">
        <f t="shared" si="3"/>
        <v>-25681102.852333337</v>
      </c>
    </row>
    <row r="44" spans="1:25" ht="15.75" thickBot="1" x14ac:dyDescent="0.3">
      <c r="A44" s="74" t="s">
        <v>3505</v>
      </c>
      <c r="B44" s="76" t="s">
        <v>3506</v>
      </c>
      <c r="C44" s="5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14"/>
      <c r="Q44" s="114"/>
      <c r="R44" s="114"/>
      <c r="S44" s="114"/>
      <c r="T44" s="114"/>
      <c r="U44" s="114"/>
      <c r="V44" s="114"/>
      <c r="W44" s="114"/>
      <c r="X44" s="114"/>
      <c r="Y44" s="148">
        <f t="shared" si="3"/>
        <v>0</v>
      </c>
    </row>
    <row r="45" spans="1:25" ht="15.75" thickBot="1" x14ac:dyDescent="0.3">
      <c r="A45" s="74" t="s">
        <v>1066</v>
      </c>
      <c r="B45" s="76" t="s">
        <v>2160</v>
      </c>
      <c r="C45" s="58" t="s">
        <v>4</v>
      </c>
      <c r="D45" s="69">
        <v>-612542.53</v>
      </c>
      <c r="E45" s="69">
        <v>-1402171.43</v>
      </c>
      <c r="F45" s="69">
        <v>-507748.26</v>
      </c>
      <c r="G45" s="69">
        <v>-447779.8</v>
      </c>
      <c r="H45" s="69">
        <v>-767953.7</v>
      </c>
      <c r="I45" s="69">
        <v>-368408.26</v>
      </c>
      <c r="J45" s="69">
        <v>-133589.60999999999</v>
      </c>
      <c r="K45" s="69">
        <v>-246184.58</v>
      </c>
      <c r="L45" s="69">
        <v>0</v>
      </c>
      <c r="M45" s="69">
        <v>-105240.78</v>
      </c>
      <c r="N45" s="69">
        <v>-477217.04</v>
      </c>
      <c r="O45" s="69">
        <v>-472015.04</v>
      </c>
      <c r="P45" s="115">
        <v>-307083.73</v>
      </c>
      <c r="Q45" s="115">
        <v>-366693.86</v>
      </c>
      <c r="R45" s="115">
        <v>-313263.37</v>
      </c>
      <c r="S45" s="115">
        <v>1015</v>
      </c>
      <c r="T45" s="115">
        <v>-346143.31</v>
      </c>
      <c r="U45" s="115">
        <v>101921.4</v>
      </c>
      <c r="V45" s="115">
        <v>298387.55</v>
      </c>
      <c r="W45" s="115">
        <v>267748.62</v>
      </c>
      <c r="X45" s="115">
        <v>71538.77</v>
      </c>
      <c r="Y45" s="148">
        <f t="shared" si="3"/>
        <v>-107445.995</v>
      </c>
    </row>
    <row r="46" spans="1:25" ht="15.75" thickBot="1" x14ac:dyDescent="0.3">
      <c r="A46" s="74" t="s">
        <v>1067</v>
      </c>
      <c r="B46" s="76" t="s">
        <v>2161</v>
      </c>
      <c r="C46" s="58" t="s">
        <v>4</v>
      </c>
      <c r="D46" s="68">
        <v>-482.16</v>
      </c>
      <c r="E46" s="68">
        <v>-482.16</v>
      </c>
      <c r="F46" s="68">
        <v>-482.16</v>
      </c>
      <c r="G46" s="68">
        <v>-482.16</v>
      </c>
      <c r="H46" s="68">
        <v>-482.16</v>
      </c>
      <c r="I46" s="68">
        <v>-482.16</v>
      </c>
      <c r="J46" s="68">
        <v>-482.16</v>
      </c>
      <c r="K46" s="68">
        <v>-482.16</v>
      </c>
      <c r="L46" s="68">
        <v>-482.16</v>
      </c>
      <c r="M46" s="68">
        <v>-482.16</v>
      </c>
      <c r="N46" s="68">
        <v>-482.16</v>
      </c>
      <c r="O46" s="68">
        <v>-482.16</v>
      </c>
      <c r="P46" s="114">
        <v>-482.16</v>
      </c>
      <c r="Q46" s="114">
        <v>-482.16</v>
      </c>
      <c r="R46" s="114">
        <v>-482.16</v>
      </c>
      <c r="S46" s="114">
        <v>-482.16</v>
      </c>
      <c r="T46" s="114">
        <v>-482.16</v>
      </c>
      <c r="U46" s="114">
        <v>-482.16</v>
      </c>
      <c r="V46" s="114">
        <v>-482.16</v>
      </c>
      <c r="W46" s="114">
        <v>-482.16</v>
      </c>
      <c r="X46" s="114">
        <v>-482.16</v>
      </c>
      <c r="Y46" s="148">
        <f t="shared" si="3"/>
        <v>-702.3463999999999</v>
      </c>
    </row>
    <row r="47" spans="1:25" ht="15.75" thickBot="1" x14ac:dyDescent="0.3">
      <c r="A47" s="74" t="s">
        <v>3507</v>
      </c>
      <c r="B47" s="76" t="s">
        <v>3508</v>
      </c>
      <c r="C47" s="5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14"/>
      <c r="Q47" s="114"/>
      <c r="R47" s="114"/>
      <c r="S47" s="117"/>
      <c r="T47" s="117"/>
      <c r="U47" s="117"/>
      <c r="V47" s="114"/>
      <c r="W47" s="114"/>
      <c r="X47" s="114"/>
      <c r="Y47" s="148">
        <f t="shared" si="3"/>
        <v>0</v>
      </c>
    </row>
    <row r="48" spans="1:25" ht="15.75" thickBot="1" x14ac:dyDescent="0.3">
      <c r="A48" s="74" t="s">
        <v>1068</v>
      </c>
      <c r="B48" s="76" t="s">
        <v>2162</v>
      </c>
      <c r="C48" s="58" t="s">
        <v>4</v>
      </c>
      <c r="D48" s="69">
        <v>-471.11</v>
      </c>
      <c r="E48" s="69">
        <v>-471.11</v>
      </c>
      <c r="F48" s="69">
        <v>-446.78</v>
      </c>
      <c r="G48" s="69">
        <v>-446.78</v>
      </c>
      <c r="H48" s="69">
        <v>-446.78</v>
      </c>
      <c r="I48" s="69">
        <v>-450.28</v>
      </c>
      <c r="J48" s="69">
        <v>-425.28</v>
      </c>
      <c r="K48" s="69">
        <v>-400.95</v>
      </c>
      <c r="L48" s="69">
        <v>-400.95</v>
      </c>
      <c r="M48" s="69">
        <v>-400.95</v>
      </c>
      <c r="N48" s="69">
        <v>-400.95</v>
      </c>
      <c r="O48" s="69">
        <v>0</v>
      </c>
      <c r="P48" s="115">
        <v>0</v>
      </c>
      <c r="Q48" s="115">
        <v>0</v>
      </c>
      <c r="R48" s="115">
        <v>0</v>
      </c>
      <c r="S48" s="114">
        <v>0</v>
      </c>
      <c r="T48" s="114">
        <v>0</v>
      </c>
      <c r="U48" s="114">
        <v>0</v>
      </c>
      <c r="V48" s="115">
        <v>0</v>
      </c>
      <c r="W48" s="115">
        <v>0</v>
      </c>
      <c r="X48" s="115">
        <v>0</v>
      </c>
      <c r="Y48" s="148">
        <f t="shared" si="3"/>
        <v>-82.863</v>
      </c>
    </row>
    <row r="49" spans="1:25" ht="15.75" thickBot="1" x14ac:dyDescent="0.3">
      <c r="A49" s="74" t="s">
        <v>1059</v>
      </c>
      <c r="B49" s="76" t="s">
        <v>2163</v>
      </c>
      <c r="C49" s="58" t="s">
        <v>4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114">
        <v>0</v>
      </c>
      <c r="Q49" s="114">
        <v>0</v>
      </c>
      <c r="R49" s="114">
        <v>0</v>
      </c>
      <c r="S49" s="115">
        <v>0</v>
      </c>
      <c r="T49" s="115">
        <v>0</v>
      </c>
      <c r="U49" s="115">
        <v>0</v>
      </c>
      <c r="V49" s="114">
        <v>0</v>
      </c>
      <c r="W49" s="114">
        <v>0</v>
      </c>
      <c r="X49" s="114">
        <v>0</v>
      </c>
      <c r="Y49" s="148">
        <f t="shared" si="3"/>
        <v>0</v>
      </c>
    </row>
    <row r="50" spans="1:25" ht="15.75" thickBot="1" x14ac:dyDescent="0.3">
      <c r="A50" s="74" t="s">
        <v>2967</v>
      </c>
      <c r="B50" s="76" t="s">
        <v>2968</v>
      </c>
      <c r="C50" s="58" t="s">
        <v>4</v>
      </c>
      <c r="D50" s="69"/>
      <c r="E50" s="69"/>
      <c r="F50" s="69"/>
      <c r="G50" s="69"/>
      <c r="H50" s="69"/>
      <c r="I50" s="69"/>
      <c r="J50" s="69"/>
      <c r="K50" s="69"/>
      <c r="L50" s="69"/>
      <c r="M50" s="69">
        <v>0</v>
      </c>
      <c r="N50" s="69">
        <v>0</v>
      </c>
      <c r="O50" s="69">
        <v>-3596.21</v>
      </c>
      <c r="P50" s="115">
        <v>-10540.27</v>
      </c>
      <c r="Q50" s="115">
        <v>-17697.310000000001</v>
      </c>
      <c r="R50" s="115">
        <v>-24871.67</v>
      </c>
      <c r="S50" s="114">
        <v>-10456.049999999999</v>
      </c>
      <c r="T50" s="114">
        <v>-17796.849999999999</v>
      </c>
      <c r="U50" s="114">
        <v>-24879.27</v>
      </c>
      <c r="V50" s="115">
        <v>-10594.59</v>
      </c>
      <c r="W50" s="115">
        <v>-17738.27</v>
      </c>
      <c r="X50" s="115">
        <v>-24881.95</v>
      </c>
      <c r="Y50" s="148">
        <f t="shared" si="3"/>
        <v>-23955.182499999999</v>
      </c>
    </row>
    <row r="51" spans="1:25" ht="15.75" thickBot="1" x14ac:dyDescent="0.3">
      <c r="A51" s="74" t="s">
        <v>1069</v>
      </c>
      <c r="B51" s="76" t="s">
        <v>2164</v>
      </c>
      <c r="C51" s="58" t="s">
        <v>4</v>
      </c>
      <c r="D51" s="68">
        <v>-243267.6</v>
      </c>
      <c r="E51" s="68">
        <v>-201290.68</v>
      </c>
      <c r="F51" s="68">
        <v>-134193.76999999999</v>
      </c>
      <c r="G51" s="68">
        <v>-151289.66</v>
      </c>
      <c r="H51" s="68">
        <v>-164643.94</v>
      </c>
      <c r="I51" s="68">
        <v>-184845.23</v>
      </c>
      <c r="J51" s="68">
        <v>-208254.86</v>
      </c>
      <c r="K51" s="68">
        <v>-232499.29</v>
      </c>
      <c r="L51" s="68">
        <v>-265910.39</v>
      </c>
      <c r="M51" s="68">
        <v>-299321.49</v>
      </c>
      <c r="N51" s="68">
        <v>-332627.33</v>
      </c>
      <c r="O51" s="68">
        <v>-455718.43</v>
      </c>
      <c r="P51" s="114">
        <v>-350944.05</v>
      </c>
      <c r="Q51" s="114">
        <v>-240600.74</v>
      </c>
      <c r="R51" s="114">
        <v>-221277.35</v>
      </c>
      <c r="S51" s="115">
        <v>-239257.07</v>
      </c>
      <c r="T51" s="115">
        <v>-261140.79</v>
      </c>
      <c r="U51" s="115">
        <v>-206992.76</v>
      </c>
      <c r="V51" s="114">
        <v>-327387.67</v>
      </c>
      <c r="W51" s="114">
        <v>-347008.54</v>
      </c>
      <c r="X51" s="114">
        <v>-275009.27</v>
      </c>
      <c r="Y51" s="148">
        <f t="shared" si="3"/>
        <v>-421664.06893333333</v>
      </c>
    </row>
    <row r="52" spans="1:25" ht="15.75" thickBot="1" x14ac:dyDescent="0.3">
      <c r="A52" s="74" t="s">
        <v>1070</v>
      </c>
      <c r="B52" s="76" t="s">
        <v>2165</v>
      </c>
      <c r="C52" s="58" t="s">
        <v>4</v>
      </c>
      <c r="D52" s="69">
        <v>-172233</v>
      </c>
      <c r="E52" s="69">
        <v>-172233</v>
      </c>
      <c r="F52" s="69">
        <v>-172233</v>
      </c>
      <c r="G52" s="69">
        <v>-172233</v>
      </c>
      <c r="H52" s="69">
        <v>-172233</v>
      </c>
      <c r="I52" s="69">
        <v>-172233</v>
      </c>
      <c r="J52" s="69">
        <v>-172233</v>
      </c>
      <c r="K52" s="69">
        <v>-172233</v>
      </c>
      <c r="L52" s="69">
        <v>0</v>
      </c>
      <c r="M52" s="69">
        <v>0</v>
      </c>
      <c r="N52" s="69">
        <v>0</v>
      </c>
      <c r="O52" s="69">
        <v>0</v>
      </c>
      <c r="P52" s="115"/>
      <c r="Q52" s="115"/>
      <c r="R52" s="115"/>
      <c r="S52" s="116"/>
      <c r="T52" s="116"/>
      <c r="U52" s="116"/>
      <c r="V52" s="115"/>
      <c r="W52" s="115"/>
      <c r="X52" s="115"/>
      <c r="Y52" s="148">
        <f t="shared" si="3"/>
        <v>0</v>
      </c>
    </row>
    <row r="53" spans="1:25" ht="15.75" thickBot="1" x14ac:dyDescent="0.3">
      <c r="A53" s="74" t="s">
        <v>1071</v>
      </c>
      <c r="B53" s="76" t="s">
        <v>2166</v>
      </c>
      <c r="C53" s="58" t="s">
        <v>4</v>
      </c>
      <c r="D53" s="68">
        <v>-8333.33</v>
      </c>
      <c r="E53" s="68">
        <v>-16666.66</v>
      </c>
      <c r="F53" s="68">
        <v>-24999.99</v>
      </c>
      <c r="G53" s="68">
        <v>-33333.32</v>
      </c>
      <c r="H53" s="68">
        <v>-41666.65</v>
      </c>
      <c r="I53" s="68">
        <v>-49999.98</v>
      </c>
      <c r="J53" s="68">
        <v>-58333.31</v>
      </c>
      <c r="K53" s="68">
        <v>-66666.64</v>
      </c>
      <c r="L53" s="68">
        <v>0</v>
      </c>
      <c r="M53" s="68">
        <v>16667.28</v>
      </c>
      <c r="N53" s="68">
        <v>8333.9500000000007</v>
      </c>
      <c r="O53" s="68">
        <v>0</v>
      </c>
      <c r="P53" s="114">
        <v>-8333.33</v>
      </c>
      <c r="Q53" s="114">
        <v>-16666.66</v>
      </c>
      <c r="R53" s="114">
        <v>-24999.99</v>
      </c>
      <c r="S53" s="115">
        <v>-33333.32</v>
      </c>
      <c r="T53" s="115">
        <v>-41666.65</v>
      </c>
      <c r="U53" s="115">
        <v>-49999.98</v>
      </c>
      <c r="V53" s="114">
        <v>-58333.31</v>
      </c>
      <c r="W53" s="114">
        <v>-66666.64</v>
      </c>
      <c r="X53" s="114">
        <v>0</v>
      </c>
      <c r="Y53" s="148">
        <f t="shared" si="3"/>
        <v>-22916.554166666669</v>
      </c>
    </row>
    <row r="54" spans="1:25" ht="15.75" thickBot="1" x14ac:dyDescent="0.3">
      <c r="A54" s="74" t="s">
        <v>3509</v>
      </c>
      <c r="B54" s="76" t="s">
        <v>3510</v>
      </c>
      <c r="C54" s="5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114"/>
      <c r="Q54" s="114"/>
      <c r="R54" s="114"/>
      <c r="S54" s="115"/>
      <c r="T54" s="115"/>
      <c r="U54" s="115"/>
      <c r="V54" s="114"/>
      <c r="W54" s="114"/>
      <c r="X54" s="114"/>
      <c r="Y54" s="148">
        <f t="shared" si="3"/>
        <v>0</v>
      </c>
    </row>
    <row r="55" spans="1:25" ht="15.75" thickBot="1" x14ac:dyDescent="0.3">
      <c r="A55" s="74" t="s">
        <v>1072</v>
      </c>
      <c r="B55" s="76" t="s">
        <v>2167</v>
      </c>
      <c r="C55" s="58" t="s">
        <v>4</v>
      </c>
      <c r="D55" s="69">
        <v>-4353681.95</v>
      </c>
      <c r="E55" s="69">
        <v>-3165521.77</v>
      </c>
      <c r="F55" s="69">
        <v>-6650158.2199999997</v>
      </c>
      <c r="G55" s="69">
        <v>-3292280.46</v>
      </c>
      <c r="H55" s="69">
        <v>-3167150</v>
      </c>
      <c r="I55" s="69">
        <v>-2601508.88</v>
      </c>
      <c r="J55" s="69">
        <v>-2054247.92</v>
      </c>
      <c r="K55" s="69">
        <v>-15984608.630000001</v>
      </c>
      <c r="L55" s="69">
        <v>-2623181.16</v>
      </c>
      <c r="M55" s="69">
        <v>-3426206.53</v>
      </c>
      <c r="N55" s="69">
        <v>0</v>
      </c>
      <c r="O55" s="69">
        <v>-3198098.98</v>
      </c>
      <c r="P55" s="115">
        <v>-2713055.4</v>
      </c>
      <c r="Q55" s="115">
        <v>-7997377.79</v>
      </c>
      <c r="R55" s="115">
        <v>0</v>
      </c>
      <c r="S55" s="114">
        <v>-4918370.8</v>
      </c>
      <c r="T55" s="114">
        <v>-5208456.38</v>
      </c>
      <c r="U55" s="114">
        <v>0</v>
      </c>
      <c r="V55" s="115">
        <v>-3779827.06</v>
      </c>
      <c r="W55" s="115">
        <v>-2131106.38</v>
      </c>
      <c r="X55" s="115">
        <v>-6624251.0899999999</v>
      </c>
      <c r="Y55" s="148">
        <f t="shared" si="3"/>
        <v>-6198094.4013999999</v>
      </c>
    </row>
    <row r="56" spans="1:25" ht="15.75" thickBot="1" x14ac:dyDescent="0.3">
      <c r="A56" s="74" t="s">
        <v>1074</v>
      </c>
      <c r="B56" s="76" t="s">
        <v>2168</v>
      </c>
      <c r="C56" s="58" t="s">
        <v>4</v>
      </c>
      <c r="D56" s="68">
        <v>-444348.04</v>
      </c>
      <c r="E56" s="68">
        <v>-2149071.25</v>
      </c>
      <c r="F56" s="68">
        <v>-534976.54</v>
      </c>
      <c r="G56" s="68">
        <v>-293702.87</v>
      </c>
      <c r="H56" s="68">
        <v>-299885.59000000003</v>
      </c>
      <c r="I56" s="68">
        <v>-489066.1</v>
      </c>
      <c r="J56" s="68">
        <v>-476437.28</v>
      </c>
      <c r="K56" s="68">
        <v>-487373.79</v>
      </c>
      <c r="L56" s="68">
        <v>-316245.51</v>
      </c>
      <c r="M56" s="68">
        <v>-307898.95</v>
      </c>
      <c r="N56" s="68">
        <v>-325068.03000000003</v>
      </c>
      <c r="O56" s="68">
        <v>-534347.88</v>
      </c>
      <c r="P56" s="114">
        <v>-498378.55</v>
      </c>
      <c r="Q56" s="114">
        <v>-2240279.9300000002</v>
      </c>
      <c r="R56" s="114">
        <v>-343973.89</v>
      </c>
      <c r="S56" s="115">
        <v>-331976.78000000003</v>
      </c>
      <c r="T56" s="115">
        <v>-551226.88</v>
      </c>
      <c r="U56" s="115">
        <v>-536659.05000000005</v>
      </c>
      <c r="V56" s="114">
        <v>-548302.66</v>
      </c>
      <c r="W56" s="114">
        <v>-344750.22</v>
      </c>
      <c r="X56" s="114">
        <v>-361874.98</v>
      </c>
      <c r="Y56" s="148">
        <f t="shared" si="3"/>
        <v>-740492.54539999994</v>
      </c>
    </row>
    <row r="57" spans="1:25" ht="15.75" thickBot="1" x14ac:dyDescent="0.3">
      <c r="A57" s="74" t="s">
        <v>1076</v>
      </c>
      <c r="B57" s="76" t="s">
        <v>2169</v>
      </c>
      <c r="C57" s="58" t="s">
        <v>4</v>
      </c>
      <c r="D57" s="69">
        <v>-255365.6</v>
      </c>
      <c r="E57" s="69">
        <v>-724889.62</v>
      </c>
      <c r="F57" s="69">
        <v>-267452.43</v>
      </c>
      <c r="G57" s="69">
        <v>-130800.69</v>
      </c>
      <c r="H57" s="69">
        <v>-129271.55</v>
      </c>
      <c r="I57" s="69">
        <v>-245348.81</v>
      </c>
      <c r="J57" s="69">
        <v>-239474.26</v>
      </c>
      <c r="K57" s="69">
        <v>-238610.03</v>
      </c>
      <c r="L57" s="69">
        <v>-118418.37</v>
      </c>
      <c r="M57" s="69">
        <v>-112217.68</v>
      </c>
      <c r="N57" s="69">
        <v>-103125.8</v>
      </c>
      <c r="O57" s="69">
        <v>-269907.99</v>
      </c>
      <c r="P57" s="115">
        <v>-272299.96000000002</v>
      </c>
      <c r="Q57" s="115">
        <v>-722808.17</v>
      </c>
      <c r="R57" s="115">
        <v>-141592.49</v>
      </c>
      <c r="S57" s="114">
        <v>-141418.94</v>
      </c>
      <c r="T57" s="114">
        <v>-267930.42</v>
      </c>
      <c r="U57" s="114">
        <v>-258258.37</v>
      </c>
      <c r="V57" s="115">
        <v>-257080.61</v>
      </c>
      <c r="W57" s="115">
        <v>-130150.3</v>
      </c>
      <c r="X57" s="115">
        <v>-130505.82</v>
      </c>
      <c r="Y57" s="148">
        <f t="shared" si="3"/>
        <v>-293055.53896666667</v>
      </c>
    </row>
    <row r="58" spans="1:25" ht="15.75" thickBot="1" x14ac:dyDescent="0.3">
      <c r="A58" s="74" t="s">
        <v>1078</v>
      </c>
      <c r="B58" s="76" t="s">
        <v>2170</v>
      </c>
      <c r="C58" s="58" t="s">
        <v>4</v>
      </c>
      <c r="D58" s="68">
        <v>-284448.32</v>
      </c>
      <c r="E58" s="68">
        <v>-906045.16</v>
      </c>
      <c r="F58" s="68">
        <v>-321838.34000000003</v>
      </c>
      <c r="G58" s="68">
        <v>-158224.94</v>
      </c>
      <c r="H58" s="68">
        <v>-167002.54999999999</v>
      </c>
      <c r="I58" s="68">
        <v>-287671.49</v>
      </c>
      <c r="J58" s="68">
        <v>-270440.58</v>
      </c>
      <c r="K58" s="68">
        <v>-281566.2</v>
      </c>
      <c r="L58" s="68">
        <v>-180169.29</v>
      </c>
      <c r="M58" s="68">
        <v>-164445.88</v>
      </c>
      <c r="N58" s="68">
        <v>-176449.56</v>
      </c>
      <c r="O58" s="68">
        <v>-307267.51</v>
      </c>
      <c r="P58" s="114">
        <v>-272168.88</v>
      </c>
      <c r="Q58" s="114">
        <v>-875271.33</v>
      </c>
      <c r="R58" s="114">
        <v>-198909.49</v>
      </c>
      <c r="S58" s="115">
        <v>-167147.44</v>
      </c>
      <c r="T58" s="115">
        <v>-297528.14</v>
      </c>
      <c r="U58" s="115">
        <v>-295616.95</v>
      </c>
      <c r="V58" s="114">
        <v>-285523.36</v>
      </c>
      <c r="W58" s="114">
        <v>-175518.62</v>
      </c>
      <c r="X58" s="114">
        <v>-188484.24</v>
      </c>
      <c r="Y58" s="148">
        <f t="shared" si="3"/>
        <v>-369436.1549333334</v>
      </c>
    </row>
    <row r="59" spans="1:25" ht="15.75" thickBot="1" x14ac:dyDescent="0.3">
      <c r="A59" s="74" t="s">
        <v>1080</v>
      </c>
      <c r="B59" s="76" t="s">
        <v>2171</v>
      </c>
      <c r="C59" s="58" t="s">
        <v>4</v>
      </c>
      <c r="D59" s="69">
        <v>-106758.73</v>
      </c>
      <c r="E59" s="69">
        <v>-107160.23</v>
      </c>
      <c r="F59" s="69">
        <v>-109852.85</v>
      </c>
      <c r="G59" s="69">
        <v>-110609.89</v>
      </c>
      <c r="H59" s="69">
        <v>-111698.1</v>
      </c>
      <c r="I59" s="69">
        <v>-113182.11</v>
      </c>
      <c r="J59" s="69">
        <v>-113316.22</v>
      </c>
      <c r="K59" s="69">
        <v>-115166.06</v>
      </c>
      <c r="L59" s="69">
        <v>-115073.18</v>
      </c>
      <c r="M59" s="69">
        <v>-115051.46</v>
      </c>
      <c r="N59" s="69">
        <v>-117351.95</v>
      </c>
      <c r="O59" s="69">
        <v>-114921.86</v>
      </c>
      <c r="P59" s="115">
        <v>-114708.88</v>
      </c>
      <c r="Q59" s="115">
        <v>-119335.05</v>
      </c>
      <c r="R59" s="115">
        <v>-115870.54</v>
      </c>
      <c r="S59" s="114">
        <v>-117639.21</v>
      </c>
      <c r="T59" s="114">
        <v>-117232.13</v>
      </c>
      <c r="U59" s="114">
        <v>-117845.03</v>
      </c>
      <c r="V59" s="115">
        <v>-118259.51</v>
      </c>
      <c r="W59" s="115">
        <v>-119919.43</v>
      </c>
      <c r="X59" s="115">
        <v>-118537.2</v>
      </c>
      <c r="Y59" s="148">
        <f t="shared" si="3"/>
        <v>-171216.11470000001</v>
      </c>
    </row>
    <row r="60" spans="1:25" ht="15.75" thickBot="1" x14ac:dyDescent="0.3">
      <c r="A60" s="74" t="s">
        <v>1082</v>
      </c>
      <c r="B60" s="76" t="s">
        <v>2172</v>
      </c>
      <c r="C60" s="58" t="s">
        <v>4</v>
      </c>
      <c r="D60" s="68">
        <v>-69577.22</v>
      </c>
      <c r="E60" s="68">
        <v>-69986.11</v>
      </c>
      <c r="F60" s="68">
        <v>-71081.59</v>
      </c>
      <c r="G60" s="68">
        <v>-71424.429999999993</v>
      </c>
      <c r="H60" s="68">
        <v>-71946.17</v>
      </c>
      <c r="I60" s="68">
        <v>-72988.53</v>
      </c>
      <c r="J60" s="68">
        <v>-72918.3</v>
      </c>
      <c r="K60" s="68">
        <v>-74249.41</v>
      </c>
      <c r="L60" s="68">
        <v>-74874.66</v>
      </c>
      <c r="M60" s="68">
        <v>-74626.12</v>
      </c>
      <c r="N60" s="68">
        <v>-75426.399999999994</v>
      </c>
      <c r="O60" s="68">
        <v>-74913.98</v>
      </c>
      <c r="P60" s="114">
        <v>-72595.320000000007</v>
      </c>
      <c r="Q60" s="114">
        <v>-74526.39</v>
      </c>
      <c r="R60" s="114">
        <v>-73287.81</v>
      </c>
      <c r="S60" s="115">
        <v>-74205.710000000006</v>
      </c>
      <c r="T60" s="115">
        <v>-74278.86</v>
      </c>
      <c r="U60" s="115">
        <v>-74549.27</v>
      </c>
      <c r="V60" s="114">
        <v>-74620.899999999994</v>
      </c>
      <c r="W60" s="114">
        <v>-75921.36</v>
      </c>
      <c r="X60" s="114">
        <v>-75249.070000000007</v>
      </c>
      <c r="Y60" s="148">
        <f t="shared" si="3"/>
        <v>-108865.53140000001</v>
      </c>
    </row>
    <row r="61" spans="1:25" ht="15.75" thickBot="1" x14ac:dyDescent="0.3">
      <c r="A61" s="74" t="s">
        <v>1074</v>
      </c>
      <c r="B61" s="76" t="s">
        <v>2173</v>
      </c>
      <c r="C61" s="58" t="s">
        <v>4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115">
        <v>0</v>
      </c>
      <c r="Q61" s="115">
        <v>0</v>
      </c>
      <c r="R61" s="115">
        <v>0</v>
      </c>
      <c r="S61" s="114">
        <v>0</v>
      </c>
      <c r="T61" s="114">
        <v>0</v>
      </c>
      <c r="U61" s="114">
        <v>0</v>
      </c>
      <c r="V61" s="115">
        <v>0</v>
      </c>
      <c r="W61" s="115">
        <v>0</v>
      </c>
      <c r="X61" s="115">
        <v>0</v>
      </c>
      <c r="Y61" s="148">
        <f t="shared" si="3"/>
        <v>0</v>
      </c>
    </row>
    <row r="62" spans="1:25" ht="15.75" thickBot="1" x14ac:dyDescent="0.3">
      <c r="A62" s="74" t="s">
        <v>1076</v>
      </c>
      <c r="B62" s="76" t="s">
        <v>2174</v>
      </c>
      <c r="C62" s="58" t="s">
        <v>4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114">
        <v>0</v>
      </c>
      <c r="Q62" s="114">
        <v>0</v>
      </c>
      <c r="R62" s="114">
        <v>0</v>
      </c>
      <c r="S62" s="115">
        <v>0</v>
      </c>
      <c r="T62" s="115">
        <v>0</v>
      </c>
      <c r="U62" s="115">
        <v>0</v>
      </c>
      <c r="V62" s="114">
        <v>0</v>
      </c>
      <c r="W62" s="114">
        <v>0</v>
      </c>
      <c r="X62" s="114">
        <v>0</v>
      </c>
      <c r="Y62" s="148">
        <f t="shared" si="3"/>
        <v>0</v>
      </c>
    </row>
    <row r="63" spans="1:25" ht="15.75" thickBot="1" x14ac:dyDescent="0.3">
      <c r="A63" s="74" t="s">
        <v>1078</v>
      </c>
      <c r="B63" s="76" t="s">
        <v>2175</v>
      </c>
      <c r="C63" s="58" t="s">
        <v>4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115">
        <v>0</v>
      </c>
      <c r="Q63" s="115">
        <v>0</v>
      </c>
      <c r="R63" s="115">
        <v>0</v>
      </c>
      <c r="S63" s="114">
        <v>0</v>
      </c>
      <c r="T63" s="114">
        <v>0</v>
      </c>
      <c r="U63" s="114">
        <v>0</v>
      </c>
      <c r="V63" s="115">
        <v>0</v>
      </c>
      <c r="W63" s="115">
        <v>0</v>
      </c>
      <c r="X63" s="115">
        <v>0</v>
      </c>
      <c r="Y63" s="148">
        <f t="shared" si="3"/>
        <v>0</v>
      </c>
    </row>
    <row r="64" spans="1:25" ht="15.75" thickBot="1" x14ac:dyDescent="0.3">
      <c r="A64" s="74" t="s">
        <v>1087</v>
      </c>
      <c r="B64" s="76" t="s">
        <v>2176</v>
      </c>
      <c r="C64" s="58" t="s">
        <v>4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-357.26</v>
      </c>
      <c r="P64" s="114">
        <v>-200.17</v>
      </c>
      <c r="Q64" s="114">
        <v>-1249.73</v>
      </c>
      <c r="R64" s="114">
        <v>-199.14</v>
      </c>
      <c r="S64" s="115">
        <v>-598.45000000000005</v>
      </c>
      <c r="T64" s="115">
        <v>0</v>
      </c>
      <c r="U64" s="115">
        <v>0</v>
      </c>
      <c r="V64" s="114">
        <v>0</v>
      </c>
      <c r="W64" s="114">
        <v>0</v>
      </c>
      <c r="X64" s="114">
        <v>0</v>
      </c>
      <c r="Y64" s="148">
        <f t="shared" si="3"/>
        <v>-217.0625</v>
      </c>
    </row>
    <row r="65" spans="1:25" ht="15.75" thickBot="1" x14ac:dyDescent="0.3">
      <c r="A65" s="74" t="s">
        <v>3511</v>
      </c>
      <c r="B65" s="76" t="s">
        <v>3512</v>
      </c>
      <c r="C65" s="5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114"/>
      <c r="Q65" s="114"/>
      <c r="R65" s="114"/>
      <c r="S65" s="115"/>
      <c r="T65" s="115"/>
      <c r="U65" s="115"/>
      <c r="V65" s="114"/>
      <c r="W65" s="114"/>
      <c r="X65" s="114"/>
      <c r="Y65" s="148">
        <f t="shared" si="3"/>
        <v>0</v>
      </c>
    </row>
    <row r="66" spans="1:25" ht="15.75" thickBot="1" x14ac:dyDescent="0.3">
      <c r="A66" s="74" t="s">
        <v>1089</v>
      </c>
      <c r="B66" s="76" t="s">
        <v>2177</v>
      </c>
      <c r="C66" s="58" t="s">
        <v>4</v>
      </c>
      <c r="D66" s="69">
        <v>-58142.720000000001</v>
      </c>
      <c r="E66" s="69">
        <v>-168177.95</v>
      </c>
      <c r="F66" s="69">
        <v>-66194.33</v>
      </c>
      <c r="G66" s="69">
        <v>-33398.620000000003</v>
      </c>
      <c r="H66" s="69">
        <v>-33104.050000000003</v>
      </c>
      <c r="I66" s="69">
        <v>-60762.28</v>
      </c>
      <c r="J66" s="69">
        <v>-61208.03</v>
      </c>
      <c r="K66" s="69">
        <v>-60712.77</v>
      </c>
      <c r="L66" s="69">
        <v>-33480.1</v>
      </c>
      <c r="M66" s="69">
        <v>-33673.019999999997</v>
      </c>
      <c r="N66" s="69">
        <v>-34454</v>
      </c>
      <c r="O66" s="69">
        <v>-62757.68</v>
      </c>
      <c r="P66" s="115">
        <v>-62102.87</v>
      </c>
      <c r="Q66" s="115">
        <v>-171361.67</v>
      </c>
      <c r="R66" s="115">
        <v>-36494.33</v>
      </c>
      <c r="S66" s="114">
        <v>-36008.769999999997</v>
      </c>
      <c r="T66" s="114">
        <v>-65959.360000000001</v>
      </c>
      <c r="U66" s="114">
        <v>-64347.98</v>
      </c>
      <c r="V66" s="115">
        <v>-65754.53</v>
      </c>
      <c r="W66" s="115">
        <v>-36160.400000000001</v>
      </c>
      <c r="X66" s="115">
        <v>-37137.4</v>
      </c>
      <c r="Y66" s="148">
        <f t="shared" si="3"/>
        <v>-75664.121500000008</v>
      </c>
    </row>
    <row r="67" spans="1:25" ht="15.75" thickBot="1" x14ac:dyDescent="0.3">
      <c r="A67" s="74" t="s">
        <v>1089</v>
      </c>
      <c r="B67" s="76" t="s">
        <v>2178</v>
      </c>
      <c r="C67" s="58" t="s">
        <v>4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114">
        <v>0</v>
      </c>
      <c r="Q67" s="114">
        <v>0</v>
      </c>
      <c r="R67" s="114">
        <v>0</v>
      </c>
      <c r="S67" s="115">
        <v>0</v>
      </c>
      <c r="T67" s="115">
        <v>0</v>
      </c>
      <c r="U67" s="115">
        <v>0</v>
      </c>
      <c r="V67" s="114">
        <v>0</v>
      </c>
      <c r="W67" s="114">
        <v>0</v>
      </c>
      <c r="X67" s="114">
        <v>0</v>
      </c>
      <c r="Y67" s="148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3272-81D6-4281-B74E-6960C960A864}">
  <sheetPr>
    <tabColor theme="5" tint="0.39997558519241921"/>
  </sheetPr>
  <dimension ref="A1:Y164"/>
  <sheetViews>
    <sheetView workbookViewId="0">
      <pane xSplit="3" ySplit="5" topLeftCell="L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style="64" customWidth="1"/>
    <col min="2" max="2" width="10" style="64" bestFit="1" customWidth="1"/>
    <col min="3" max="3" width="9.140625" style="64"/>
    <col min="4" max="24" width="13.28515625" style="64" customWidth="1"/>
    <col min="25" max="25" width="14.140625" style="140" bestFit="1" customWidth="1"/>
    <col min="26" max="16384" width="9.140625" style="64"/>
  </cols>
  <sheetData>
    <row r="1" spans="1:25" x14ac:dyDescent="0.25">
      <c r="Y1" s="167" t="s">
        <v>4043</v>
      </c>
    </row>
    <row r="2" spans="1:25" x14ac:dyDescent="0.25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2.75" x14ac:dyDescent="0.2">
      <c r="A3" s="16" t="s">
        <v>1092</v>
      </c>
      <c r="B3" s="149">
        <v>500171</v>
      </c>
      <c r="C3" s="14">
        <v>5</v>
      </c>
      <c r="D3" s="25">
        <v>-12948168.449999999</v>
      </c>
      <c r="E3" s="25">
        <v>-10514616.67</v>
      </c>
      <c r="F3" s="13">
        <v>-10868770.1</v>
      </c>
      <c r="G3" s="44">
        <v>-9718065.6899999995</v>
      </c>
      <c r="H3" s="44">
        <v>-6518296.5800000001</v>
      </c>
      <c r="I3" s="44">
        <v>-6903457.5899999999</v>
      </c>
      <c r="J3" s="44">
        <v>-9164138.25</v>
      </c>
      <c r="K3" s="44">
        <v>-9968160.8200000003</v>
      </c>
      <c r="L3" s="44">
        <v>-12941217.68</v>
      </c>
      <c r="M3" s="44">
        <v>-16170704.720000001</v>
      </c>
      <c r="N3" s="44">
        <v>-9396022.6500000004</v>
      </c>
      <c r="O3" s="44">
        <v>-11717247.75</v>
      </c>
      <c r="P3" s="44">
        <v>-13442572.74</v>
      </c>
      <c r="Q3" s="44">
        <v>-10238098.93</v>
      </c>
      <c r="R3" s="44">
        <v>-11620986.380000001</v>
      </c>
      <c r="S3" s="44">
        <v>-11360291.619999999</v>
      </c>
      <c r="T3" s="44">
        <v>-8570867.2400000002</v>
      </c>
      <c r="U3" s="44">
        <v>-7375647.0700000003</v>
      </c>
      <c r="V3" s="44">
        <v>-11679687.99</v>
      </c>
      <c r="W3" s="44">
        <v>-13231676.17</v>
      </c>
      <c r="X3" s="44">
        <v>-13604196.58</v>
      </c>
      <c r="Y3" s="49">
        <f>X3/2+L3/2+SUM(M3:W3)/12</f>
        <v>-23673024.068333331</v>
      </c>
    </row>
    <row r="4" spans="1:25" x14ac:dyDescent="0.25">
      <c r="C4" s="145" t="s">
        <v>4010</v>
      </c>
      <c r="D4" s="141">
        <f>SUBTOTAL(9,D6:D183)</f>
        <v>-12948168.449999996</v>
      </c>
      <c r="E4" s="141">
        <f t="shared" ref="E4:X4" si="0">SUBTOTAL(9,E6:E183)</f>
        <v>-10514616.670000004</v>
      </c>
      <c r="F4" s="141">
        <f t="shared" si="0"/>
        <v>-10868770.099999998</v>
      </c>
      <c r="G4" s="141">
        <f t="shared" si="0"/>
        <v>-9718065.6899999939</v>
      </c>
      <c r="H4" s="141">
        <f t="shared" si="0"/>
        <v>-6518296.5800000075</v>
      </c>
      <c r="I4" s="141">
        <f t="shared" si="0"/>
        <v>-6903457.5900000054</v>
      </c>
      <c r="J4" s="141">
        <f t="shared" si="0"/>
        <v>-9164138.2499999925</v>
      </c>
      <c r="K4" s="141">
        <f t="shared" si="0"/>
        <v>-9968160.8199999947</v>
      </c>
      <c r="L4" s="141">
        <f t="shared" si="0"/>
        <v>-12941217.680000015</v>
      </c>
      <c r="M4" s="141">
        <f t="shared" si="0"/>
        <v>-16170704.719999993</v>
      </c>
      <c r="N4" s="141">
        <f t="shared" si="0"/>
        <v>-9396022.6499999929</v>
      </c>
      <c r="O4" s="141">
        <f t="shared" si="0"/>
        <v>-11717247.750000009</v>
      </c>
      <c r="P4" s="141">
        <f t="shared" si="0"/>
        <v>-13442572.740000021</v>
      </c>
      <c r="Q4" s="141">
        <f t="shared" si="0"/>
        <v>-10238098.929999998</v>
      </c>
      <c r="R4" s="141">
        <f t="shared" si="0"/>
        <v>-11620986.379999995</v>
      </c>
      <c r="S4" s="141">
        <f t="shared" si="0"/>
        <v>-11360291.620000018</v>
      </c>
      <c r="T4" s="141">
        <f t="shared" si="0"/>
        <v>-8570867.2399999835</v>
      </c>
      <c r="U4" s="141">
        <f t="shared" si="0"/>
        <v>-7375647.0700000068</v>
      </c>
      <c r="V4" s="141">
        <f t="shared" si="0"/>
        <v>-11679687.99000001</v>
      </c>
      <c r="W4" s="141">
        <f t="shared" si="0"/>
        <v>-13231676.169999996</v>
      </c>
      <c r="X4" s="141">
        <f t="shared" si="0"/>
        <v>-13604196.580000002</v>
      </c>
      <c r="Y4" s="49">
        <f>X4/2+L4/2+SUM(M4:W4)/12</f>
        <v>-23673024.068333343</v>
      </c>
    </row>
    <row r="5" spans="1:25" s="37" customFormat="1" ht="15.75" thickBot="1" x14ac:dyDescent="0.3">
      <c r="C5" s="144" t="s">
        <v>4011</v>
      </c>
      <c r="D5" s="146">
        <f>D3-D4</f>
        <v>0</v>
      </c>
      <c r="E5" s="146">
        <f t="shared" ref="E5:X5" si="1">E3-E4</f>
        <v>0</v>
      </c>
      <c r="F5" s="146">
        <f t="shared" si="1"/>
        <v>0</v>
      </c>
      <c r="G5" s="146">
        <f t="shared" si="1"/>
        <v>0</v>
      </c>
      <c r="H5" s="146">
        <f t="shared" si="1"/>
        <v>7.4505805969238281E-9</v>
      </c>
      <c r="I5" s="146">
        <f t="shared" si="1"/>
        <v>0</v>
      </c>
      <c r="J5" s="146">
        <f t="shared" si="1"/>
        <v>0</v>
      </c>
      <c r="K5" s="146">
        <f t="shared" si="1"/>
        <v>0</v>
      </c>
      <c r="L5" s="146">
        <f t="shared" si="1"/>
        <v>1.4901161193847656E-8</v>
      </c>
      <c r="M5" s="146">
        <f t="shared" si="1"/>
        <v>0</v>
      </c>
      <c r="N5" s="146">
        <f t="shared" si="1"/>
        <v>0</v>
      </c>
      <c r="O5" s="146">
        <f t="shared" si="1"/>
        <v>0</v>
      </c>
      <c r="P5" s="146">
        <f t="shared" si="1"/>
        <v>2.0489096641540527E-8</v>
      </c>
      <c r="Q5" s="146">
        <f t="shared" si="1"/>
        <v>0</v>
      </c>
      <c r="R5" s="146">
        <f t="shared" si="1"/>
        <v>0</v>
      </c>
      <c r="S5" s="146">
        <f t="shared" si="1"/>
        <v>1.862645149230957E-8</v>
      </c>
      <c r="T5" s="146">
        <f t="shared" si="1"/>
        <v>-1.6763806343078613E-8</v>
      </c>
      <c r="U5" s="146">
        <f t="shared" si="1"/>
        <v>0</v>
      </c>
      <c r="V5" s="146">
        <f t="shared" si="1"/>
        <v>0</v>
      </c>
      <c r="W5" s="146">
        <f t="shared" si="1"/>
        <v>0</v>
      </c>
      <c r="X5" s="146">
        <f t="shared" si="1"/>
        <v>0</v>
      </c>
      <c r="Y5" s="49">
        <f t="shared" ref="Y5" si="2">X5/2+D5/2+SUM(E5:W5)/12</f>
        <v>3.7252902984619141E-9</v>
      </c>
    </row>
    <row r="6" spans="1:25" ht="15.75" thickBot="1" x14ac:dyDescent="0.3">
      <c r="A6" s="74" t="s">
        <v>2179</v>
      </c>
      <c r="B6" s="76" t="s">
        <v>2180</v>
      </c>
      <c r="C6" s="58" t="s">
        <v>4</v>
      </c>
      <c r="D6" s="68"/>
      <c r="E6" s="68"/>
      <c r="F6" s="68"/>
      <c r="G6" s="68"/>
      <c r="H6" s="68"/>
      <c r="I6" s="68">
        <v>0</v>
      </c>
      <c r="J6" s="68">
        <v>-2059437</v>
      </c>
      <c r="K6" s="68">
        <v>-4118874</v>
      </c>
      <c r="L6" s="68">
        <v>-6178311</v>
      </c>
      <c r="M6" s="68">
        <v>-8237748</v>
      </c>
      <c r="N6" s="68">
        <v>0</v>
      </c>
      <c r="O6" s="68">
        <v>0</v>
      </c>
      <c r="P6" s="114"/>
      <c r="Q6" s="114"/>
      <c r="R6" s="114"/>
      <c r="S6" s="117"/>
      <c r="T6" s="117"/>
      <c r="U6" s="117">
        <v>0</v>
      </c>
      <c r="V6" s="114">
        <v>-2228792</v>
      </c>
      <c r="W6" s="114">
        <v>-4457584</v>
      </c>
      <c r="X6" s="114">
        <v>-6686376</v>
      </c>
      <c r="Y6" s="49">
        <f>X6/2+L6/2+SUM(M6:W6)/12</f>
        <v>-7676020.5</v>
      </c>
    </row>
    <row r="7" spans="1:25" ht="15.75" thickBot="1" x14ac:dyDescent="0.3">
      <c r="A7" s="74" t="s">
        <v>2181</v>
      </c>
      <c r="B7" s="76" t="s">
        <v>2182</v>
      </c>
      <c r="C7" s="58" t="s">
        <v>4</v>
      </c>
      <c r="D7" s="69">
        <v>-1904756</v>
      </c>
      <c r="E7" s="69">
        <v>-2056669</v>
      </c>
      <c r="F7" s="69">
        <v>-1840294.71</v>
      </c>
      <c r="G7" s="69">
        <v>-1299698.73</v>
      </c>
      <c r="H7" s="69">
        <v>-1451611.73</v>
      </c>
      <c r="I7" s="69">
        <v>-1603524.73</v>
      </c>
      <c r="J7" s="69">
        <v>-1755437.73</v>
      </c>
      <c r="K7" s="69">
        <v>-1907350.73</v>
      </c>
      <c r="L7" s="69">
        <v>-2059263.73</v>
      </c>
      <c r="M7" s="69">
        <v>-1519130</v>
      </c>
      <c r="N7" s="69">
        <v>-1671043</v>
      </c>
      <c r="O7" s="69">
        <v>-1647458</v>
      </c>
      <c r="P7" s="115">
        <v>-1809029</v>
      </c>
      <c r="Q7" s="115">
        <v>-1970600</v>
      </c>
      <c r="R7" s="115">
        <v>-2069378.02</v>
      </c>
      <c r="S7" s="114">
        <v>-1438376.49</v>
      </c>
      <c r="T7" s="114">
        <v>-1599947.49</v>
      </c>
      <c r="U7" s="114">
        <v>-1761518.49</v>
      </c>
      <c r="V7" s="115">
        <v>-1923089.49</v>
      </c>
      <c r="W7" s="115">
        <v>-2084660.49</v>
      </c>
      <c r="X7" s="115">
        <v>-2246231.4900000002</v>
      </c>
      <c r="Y7" s="49">
        <f t="shared" ref="Y7:Y69" si="3">X7/2+L7/2+SUM(M7:W7)/12</f>
        <v>-3777266.8158333339</v>
      </c>
    </row>
    <row r="8" spans="1:25" ht="15.75" thickBot="1" x14ac:dyDescent="0.3">
      <c r="A8" s="74" t="s">
        <v>2183</v>
      </c>
      <c r="B8" s="76" t="s">
        <v>2184</v>
      </c>
      <c r="C8" s="58" t="s">
        <v>4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114">
        <v>0</v>
      </c>
      <c r="Q8" s="114">
        <v>0</v>
      </c>
      <c r="R8" s="114">
        <v>0</v>
      </c>
      <c r="S8" s="115">
        <v>0</v>
      </c>
      <c r="T8" s="115">
        <v>0</v>
      </c>
      <c r="U8" s="115">
        <v>0</v>
      </c>
      <c r="V8" s="114">
        <v>0</v>
      </c>
      <c r="W8" s="114">
        <v>0</v>
      </c>
      <c r="X8" s="114">
        <v>0</v>
      </c>
      <c r="Y8" s="49">
        <f t="shared" si="3"/>
        <v>0</v>
      </c>
    </row>
    <row r="9" spans="1:25" ht="15.75" thickBot="1" x14ac:dyDescent="0.3">
      <c r="A9" s="74" t="s">
        <v>2185</v>
      </c>
      <c r="B9" s="76" t="s">
        <v>2186</v>
      </c>
      <c r="C9" s="58" t="s">
        <v>4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115">
        <v>0</v>
      </c>
      <c r="Q9" s="115">
        <v>0</v>
      </c>
      <c r="R9" s="115">
        <v>0</v>
      </c>
      <c r="S9" s="114">
        <v>0</v>
      </c>
      <c r="T9" s="114">
        <v>0</v>
      </c>
      <c r="U9" s="114">
        <v>0</v>
      </c>
      <c r="V9" s="115">
        <v>0</v>
      </c>
      <c r="W9" s="115">
        <v>0</v>
      </c>
      <c r="X9" s="115">
        <v>0</v>
      </c>
      <c r="Y9" s="49">
        <f t="shared" si="3"/>
        <v>0</v>
      </c>
    </row>
    <row r="10" spans="1:25" ht="15.75" thickBot="1" x14ac:dyDescent="0.3">
      <c r="A10" s="74" t="s">
        <v>3513</v>
      </c>
      <c r="B10" s="76" t="s">
        <v>3514</v>
      </c>
      <c r="C10" s="5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15">
        <v>0</v>
      </c>
      <c r="Q10" s="115">
        <v>0</v>
      </c>
      <c r="R10" s="115">
        <v>0</v>
      </c>
      <c r="S10" s="115">
        <v>-80937</v>
      </c>
      <c r="T10" s="115">
        <v>-105941</v>
      </c>
      <c r="U10" s="115">
        <v>-2000726</v>
      </c>
      <c r="V10" s="115">
        <v>-1679912</v>
      </c>
      <c r="W10" s="115">
        <v>-1415997</v>
      </c>
      <c r="X10" s="115">
        <v>-1213996</v>
      </c>
      <c r="Y10" s="49">
        <f t="shared" si="3"/>
        <v>-1047290.75</v>
      </c>
    </row>
    <row r="11" spans="1:25" ht="15.75" thickBot="1" x14ac:dyDescent="0.3">
      <c r="A11" s="74" t="s">
        <v>3515</v>
      </c>
      <c r="B11" s="76" t="s">
        <v>3516</v>
      </c>
      <c r="C11" s="5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15"/>
      <c r="Q11" s="115"/>
      <c r="R11" s="115"/>
      <c r="S11" s="115"/>
      <c r="T11" s="115"/>
      <c r="U11" s="115"/>
      <c r="V11" s="115"/>
      <c r="W11" s="115"/>
      <c r="X11" s="115"/>
      <c r="Y11" s="49">
        <f t="shared" si="3"/>
        <v>0</v>
      </c>
    </row>
    <row r="12" spans="1:25" ht="15.75" thickBot="1" x14ac:dyDescent="0.3">
      <c r="A12" s="74" t="s">
        <v>3517</v>
      </c>
      <c r="B12" s="76" t="s">
        <v>3518</v>
      </c>
      <c r="C12" s="5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15"/>
      <c r="Q12" s="115"/>
      <c r="R12" s="115"/>
      <c r="S12" s="115"/>
      <c r="T12" s="115"/>
      <c r="U12" s="115"/>
      <c r="V12" s="115"/>
      <c r="W12" s="115"/>
      <c r="X12" s="115"/>
      <c r="Y12" s="49">
        <f t="shared" si="3"/>
        <v>0</v>
      </c>
    </row>
    <row r="13" spans="1:25" ht="15.75" thickBot="1" x14ac:dyDescent="0.3">
      <c r="A13" s="74" t="s">
        <v>3519</v>
      </c>
      <c r="B13" s="76" t="s">
        <v>3520</v>
      </c>
      <c r="C13" s="5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15">
        <v>-3524830</v>
      </c>
      <c r="Q13" s="115">
        <v>-6378713</v>
      </c>
      <c r="R13" s="115">
        <v>-12315193</v>
      </c>
      <c r="S13" s="114">
        <v>-13047483</v>
      </c>
      <c r="T13" s="114">
        <v>-12200441</v>
      </c>
      <c r="U13" s="114">
        <v>-10569547</v>
      </c>
      <c r="V13" s="115">
        <v>-7892132</v>
      </c>
      <c r="W13" s="115">
        <v>-5647181</v>
      </c>
      <c r="X13" s="115">
        <v>-3715986</v>
      </c>
      <c r="Y13" s="49">
        <f t="shared" si="3"/>
        <v>-7822619.666666667</v>
      </c>
    </row>
    <row r="14" spans="1:25" ht="15.75" thickBot="1" x14ac:dyDescent="0.3">
      <c r="A14" s="74" t="s">
        <v>3521</v>
      </c>
      <c r="B14" s="76" t="s">
        <v>3522</v>
      </c>
      <c r="C14" s="5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15"/>
      <c r="Q14" s="115"/>
      <c r="R14" s="115"/>
      <c r="S14" s="117"/>
      <c r="T14" s="117"/>
      <c r="U14" s="117"/>
      <c r="V14" s="115"/>
      <c r="W14" s="115"/>
      <c r="X14" s="115"/>
      <c r="Y14" s="49">
        <f t="shared" si="3"/>
        <v>0</v>
      </c>
    </row>
    <row r="15" spans="1:25" ht="15.75" thickBot="1" x14ac:dyDescent="0.3">
      <c r="A15" s="74" t="s">
        <v>3523</v>
      </c>
      <c r="B15" s="76" t="s">
        <v>3524</v>
      </c>
      <c r="C15" s="5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15"/>
      <c r="Q15" s="115"/>
      <c r="R15" s="115"/>
      <c r="S15" s="116"/>
      <c r="T15" s="116"/>
      <c r="U15" s="116"/>
      <c r="V15" s="115"/>
      <c r="W15" s="115"/>
      <c r="X15" s="115"/>
      <c r="Y15" s="49">
        <f t="shared" si="3"/>
        <v>0</v>
      </c>
    </row>
    <row r="16" spans="1:25" ht="15.75" thickBot="1" x14ac:dyDescent="0.3">
      <c r="A16" s="74" t="s">
        <v>3525</v>
      </c>
      <c r="B16" s="76" t="s">
        <v>3526</v>
      </c>
      <c r="C16" s="5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15"/>
      <c r="Q16" s="115"/>
      <c r="R16" s="115"/>
      <c r="S16" s="117"/>
      <c r="T16" s="117"/>
      <c r="U16" s="117"/>
      <c r="V16" s="115"/>
      <c r="W16" s="115"/>
      <c r="X16" s="115"/>
      <c r="Y16" s="49">
        <f t="shared" si="3"/>
        <v>0</v>
      </c>
    </row>
    <row r="17" spans="1:25" ht="15.75" thickBot="1" x14ac:dyDescent="0.3">
      <c r="A17" s="74" t="s">
        <v>3527</v>
      </c>
      <c r="B17" s="76" t="s">
        <v>3528</v>
      </c>
      <c r="C17" s="5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15"/>
      <c r="Q17" s="115"/>
      <c r="R17" s="115"/>
      <c r="S17" s="116"/>
      <c r="T17" s="116"/>
      <c r="U17" s="116"/>
      <c r="V17" s="115"/>
      <c r="W17" s="115"/>
      <c r="X17" s="115"/>
      <c r="Y17" s="49">
        <f t="shared" si="3"/>
        <v>0</v>
      </c>
    </row>
    <row r="18" spans="1:25" ht="15.75" thickBot="1" x14ac:dyDescent="0.3">
      <c r="A18" s="74" t="s">
        <v>3529</v>
      </c>
      <c r="B18" s="76" t="s">
        <v>3530</v>
      </c>
      <c r="C18" s="5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15"/>
      <c r="Q18" s="115"/>
      <c r="R18" s="115"/>
      <c r="S18" s="117"/>
      <c r="T18" s="117"/>
      <c r="U18" s="117"/>
      <c r="V18" s="115"/>
      <c r="W18" s="115"/>
      <c r="X18" s="115"/>
      <c r="Y18" s="49">
        <f t="shared" si="3"/>
        <v>0</v>
      </c>
    </row>
    <row r="19" spans="1:25" ht="15.75" thickBot="1" x14ac:dyDescent="0.3">
      <c r="A19" s="74" t="s">
        <v>3531</v>
      </c>
      <c r="B19" s="76" t="s">
        <v>3532</v>
      </c>
      <c r="C19" s="5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15"/>
      <c r="Q19" s="115"/>
      <c r="R19" s="115"/>
      <c r="S19" s="116"/>
      <c r="T19" s="116"/>
      <c r="U19" s="116"/>
      <c r="V19" s="115"/>
      <c r="W19" s="115"/>
      <c r="X19" s="115"/>
      <c r="Y19" s="49">
        <f t="shared" si="3"/>
        <v>0</v>
      </c>
    </row>
    <row r="20" spans="1:25" ht="15.75" thickBot="1" x14ac:dyDescent="0.3">
      <c r="A20" s="74" t="s">
        <v>2187</v>
      </c>
      <c r="B20" s="76" t="s">
        <v>2188</v>
      </c>
      <c r="C20" s="58" t="s">
        <v>4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114"/>
      <c r="Q20" s="114"/>
      <c r="R20" s="114"/>
      <c r="S20" s="117"/>
      <c r="T20" s="117"/>
      <c r="U20" s="117"/>
      <c r="V20" s="114"/>
      <c r="W20" s="114"/>
      <c r="X20" s="114"/>
      <c r="Y20" s="49">
        <f t="shared" si="3"/>
        <v>0</v>
      </c>
    </row>
    <row r="21" spans="1:25" ht="15.75" thickBot="1" x14ac:dyDescent="0.3">
      <c r="A21" s="74" t="s">
        <v>2189</v>
      </c>
      <c r="B21" s="76" t="s">
        <v>2190</v>
      </c>
      <c r="C21" s="58" t="s">
        <v>4</v>
      </c>
      <c r="D21" s="69">
        <v>0</v>
      </c>
      <c r="E21" s="69">
        <v>0</v>
      </c>
      <c r="F21" s="69">
        <v>0</v>
      </c>
      <c r="G21" s="69">
        <v>-2357385.19</v>
      </c>
      <c r="H21" s="69">
        <v>-2357385.19</v>
      </c>
      <c r="I21" s="69">
        <v>-2357385.19</v>
      </c>
      <c r="J21" s="69">
        <v>-2357385.19</v>
      </c>
      <c r="K21" s="69">
        <v>-2357385.19</v>
      </c>
      <c r="L21" s="69">
        <v>-2357385.19</v>
      </c>
      <c r="M21" s="69">
        <v>-2357385.19</v>
      </c>
      <c r="N21" s="69">
        <v>-2357385.19</v>
      </c>
      <c r="O21" s="69">
        <v>-2425982.19</v>
      </c>
      <c r="P21" s="115">
        <v>-2425982.19</v>
      </c>
      <c r="Q21" s="115">
        <v>-2425982.19</v>
      </c>
      <c r="R21" s="115">
        <v>-2425982.19</v>
      </c>
      <c r="S21" s="114">
        <v>-2425982.19</v>
      </c>
      <c r="T21" s="114">
        <v>-2425982.19</v>
      </c>
      <c r="U21" s="114">
        <v>0</v>
      </c>
      <c r="V21" s="115">
        <v>0</v>
      </c>
      <c r="W21" s="115">
        <v>0</v>
      </c>
      <c r="X21" s="115">
        <v>0</v>
      </c>
      <c r="Y21" s="49">
        <f t="shared" si="3"/>
        <v>-2784581.2216666667</v>
      </c>
    </row>
    <row r="22" spans="1:25" ht="15.75" thickBot="1" x14ac:dyDescent="0.3">
      <c r="A22" s="74" t="s">
        <v>2784</v>
      </c>
      <c r="B22" s="76" t="s">
        <v>2785</v>
      </c>
      <c r="C22" s="58" t="s">
        <v>4</v>
      </c>
      <c r="D22" s="68">
        <v>0</v>
      </c>
      <c r="E22" s="68">
        <v>0</v>
      </c>
      <c r="F22" s="68">
        <v>2769379</v>
      </c>
      <c r="G22" s="68">
        <v>-1893838</v>
      </c>
      <c r="H22" s="68">
        <v>-11062392</v>
      </c>
      <c r="I22" s="68">
        <v>-9536819</v>
      </c>
      <c r="J22" s="68">
        <v>-6258402</v>
      </c>
      <c r="K22" s="68">
        <v>-3068196</v>
      </c>
      <c r="L22" s="68">
        <v>-1148083</v>
      </c>
      <c r="M22" s="68">
        <v>-179459</v>
      </c>
      <c r="N22" s="68">
        <v>-3150745</v>
      </c>
      <c r="O22" s="68">
        <v>-6092549</v>
      </c>
      <c r="P22" s="114">
        <v>-6161616</v>
      </c>
      <c r="Q22" s="114">
        <v>-6229261</v>
      </c>
      <c r="R22" s="114">
        <v>-6314433</v>
      </c>
      <c r="S22" s="115">
        <v>-6390661</v>
      </c>
      <c r="T22" s="115">
        <v>-6466840</v>
      </c>
      <c r="U22" s="115">
        <v>-951597.19</v>
      </c>
      <c r="V22" s="114">
        <v>-1049500.19</v>
      </c>
      <c r="W22" s="114">
        <v>-1153649.19</v>
      </c>
      <c r="X22" s="114">
        <v>-1387313.19</v>
      </c>
      <c r="Y22" s="49">
        <f t="shared" si="3"/>
        <v>-4946057.3091666661</v>
      </c>
    </row>
    <row r="23" spans="1:25" ht="15.75" thickBot="1" x14ac:dyDescent="0.3">
      <c r="A23" s="74" t="s">
        <v>3533</v>
      </c>
      <c r="B23" s="76" t="s">
        <v>3534</v>
      </c>
      <c r="C23" s="5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14">
        <v>-1182017</v>
      </c>
      <c r="Q23" s="114">
        <v>-2147873</v>
      </c>
      <c r="R23" s="114">
        <v>-4244996</v>
      </c>
      <c r="S23" s="114">
        <v>-4514640</v>
      </c>
      <c r="T23" s="114">
        <v>-4253462</v>
      </c>
      <c r="U23" s="114">
        <v>-3960154</v>
      </c>
      <c r="V23" s="114">
        <v>-3088643</v>
      </c>
      <c r="W23" s="114">
        <v>-2368578</v>
      </c>
      <c r="X23" s="114">
        <v>-1796410</v>
      </c>
      <c r="Y23" s="49">
        <f t="shared" si="3"/>
        <v>-3044901.9166666665</v>
      </c>
    </row>
    <row r="24" spans="1:25" ht="15.75" thickBot="1" x14ac:dyDescent="0.3">
      <c r="A24" s="74" t="s">
        <v>3535</v>
      </c>
      <c r="B24" s="76" t="s">
        <v>3536</v>
      </c>
      <c r="C24" s="5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14"/>
      <c r="Q24" s="114"/>
      <c r="R24" s="114"/>
      <c r="S24" s="114"/>
      <c r="T24" s="114"/>
      <c r="U24" s="114"/>
      <c r="V24" s="114"/>
      <c r="W24" s="114"/>
      <c r="X24" s="114"/>
      <c r="Y24" s="49">
        <f t="shared" si="3"/>
        <v>0</v>
      </c>
    </row>
    <row r="25" spans="1:25" ht="15.75" thickBot="1" x14ac:dyDescent="0.3">
      <c r="A25" s="74" t="s">
        <v>3537</v>
      </c>
      <c r="B25" s="76" t="s">
        <v>3538</v>
      </c>
      <c r="C25" s="5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114"/>
      <c r="Q25" s="114"/>
      <c r="R25" s="114"/>
      <c r="S25" s="117"/>
      <c r="T25" s="117"/>
      <c r="U25" s="117"/>
      <c r="V25" s="114"/>
      <c r="W25" s="114"/>
      <c r="X25" s="114"/>
      <c r="Y25" s="49">
        <f t="shared" si="3"/>
        <v>0</v>
      </c>
    </row>
    <row r="26" spans="1:25" ht="15.75" thickBot="1" x14ac:dyDescent="0.3">
      <c r="A26" s="74" t="s">
        <v>3539</v>
      </c>
      <c r="B26" s="76" t="s">
        <v>3540</v>
      </c>
      <c r="C26" s="5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14"/>
      <c r="Q26" s="114"/>
      <c r="R26" s="114"/>
      <c r="S26" s="117"/>
      <c r="T26" s="117"/>
      <c r="U26" s="117"/>
      <c r="V26" s="114"/>
      <c r="W26" s="114"/>
      <c r="X26" s="114"/>
      <c r="Y26" s="49">
        <f t="shared" si="3"/>
        <v>0</v>
      </c>
    </row>
    <row r="27" spans="1:25" ht="15.75" thickBot="1" x14ac:dyDescent="0.3">
      <c r="A27" s="74" t="s">
        <v>3541</v>
      </c>
      <c r="B27" s="76" t="s">
        <v>3542</v>
      </c>
      <c r="C27" s="5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114"/>
      <c r="Q27" s="114"/>
      <c r="R27" s="114"/>
      <c r="S27" s="116"/>
      <c r="T27" s="116"/>
      <c r="U27" s="116"/>
      <c r="V27" s="114"/>
      <c r="W27" s="114"/>
      <c r="X27" s="114"/>
      <c r="Y27" s="49">
        <f t="shared" si="3"/>
        <v>0</v>
      </c>
    </row>
    <row r="28" spans="1:25" ht="15.75" thickBot="1" x14ac:dyDescent="0.3">
      <c r="A28" s="74" t="s">
        <v>3543</v>
      </c>
      <c r="B28" s="76" t="s">
        <v>3544</v>
      </c>
      <c r="C28" s="5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114"/>
      <c r="Q28" s="114"/>
      <c r="R28" s="114"/>
      <c r="S28" s="117"/>
      <c r="T28" s="117"/>
      <c r="U28" s="117"/>
      <c r="V28" s="114"/>
      <c r="W28" s="114"/>
      <c r="X28" s="114"/>
      <c r="Y28" s="49">
        <f t="shared" si="3"/>
        <v>0</v>
      </c>
    </row>
    <row r="29" spans="1:25" ht="15.75" thickBot="1" x14ac:dyDescent="0.3">
      <c r="A29" s="74" t="s">
        <v>3545</v>
      </c>
      <c r="B29" s="76" t="s">
        <v>3546</v>
      </c>
      <c r="C29" s="5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114"/>
      <c r="Q29" s="114"/>
      <c r="R29" s="114"/>
      <c r="S29" s="116"/>
      <c r="T29" s="116"/>
      <c r="U29" s="116"/>
      <c r="V29" s="114"/>
      <c r="W29" s="114"/>
      <c r="X29" s="114"/>
      <c r="Y29" s="49">
        <f t="shared" si="3"/>
        <v>0</v>
      </c>
    </row>
    <row r="30" spans="1:25" ht="15.75" thickBot="1" x14ac:dyDescent="0.3">
      <c r="A30" s="74" t="s">
        <v>2191</v>
      </c>
      <c r="B30" s="76" t="s">
        <v>2192</v>
      </c>
      <c r="C30" s="58" t="s">
        <v>4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5"/>
      <c r="Q30" s="115"/>
      <c r="R30" s="115"/>
      <c r="S30" s="117"/>
      <c r="T30" s="117"/>
      <c r="U30" s="117"/>
      <c r="V30" s="115"/>
      <c r="W30" s="115"/>
      <c r="X30" s="115"/>
      <c r="Y30" s="49">
        <f t="shared" si="3"/>
        <v>0</v>
      </c>
    </row>
    <row r="31" spans="1:25" ht="15.75" thickBot="1" x14ac:dyDescent="0.3">
      <c r="A31" s="74" t="s">
        <v>2193</v>
      </c>
      <c r="B31" s="76" t="s">
        <v>2194</v>
      </c>
      <c r="C31" s="58" t="s">
        <v>4</v>
      </c>
      <c r="D31" s="68">
        <v>-88687.67</v>
      </c>
      <c r="E31" s="68">
        <v>-91315</v>
      </c>
      <c r="F31" s="68">
        <v>-91315</v>
      </c>
      <c r="G31" s="68">
        <v>1190892</v>
      </c>
      <c r="H31" s="68">
        <v>1190892</v>
      </c>
      <c r="I31" s="68">
        <v>1190892</v>
      </c>
      <c r="J31" s="68">
        <v>1190892</v>
      </c>
      <c r="K31" s="68">
        <v>1190892</v>
      </c>
      <c r="L31" s="68">
        <v>1190892</v>
      </c>
      <c r="M31" s="68">
        <v>1190892</v>
      </c>
      <c r="N31" s="68">
        <v>1190892</v>
      </c>
      <c r="O31" s="68">
        <v>1280780</v>
      </c>
      <c r="P31" s="114">
        <v>1280780</v>
      </c>
      <c r="Q31" s="114">
        <v>1280780</v>
      </c>
      <c r="R31" s="114">
        <v>1280780</v>
      </c>
      <c r="S31" s="114">
        <v>1280780</v>
      </c>
      <c r="T31" s="114">
        <v>1280780</v>
      </c>
      <c r="U31" s="114">
        <v>0</v>
      </c>
      <c r="V31" s="114">
        <v>0</v>
      </c>
      <c r="W31" s="114">
        <v>0</v>
      </c>
      <c r="X31" s="114">
        <v>0</v>
      </c>
      <c r="Y31" s="49">
        <f t="shared" si="3"/>
        <v>1434318</v>
      </c>
    </row>
    <row r="32" spans="1:25" ht="15.75" thickBot="1" x14ac:dyDescent="0.3">
      <c r="A32" s="74" t="s">
        <v>2786</v>
      </c>
      <c r="B32" s="76" t="s">
        <v>2787</v>
      </c>
      <c r="C32" s="58" t="s">
        <v>4</v>
      </c>
      <c r="D32" s="69">
        <v>0</v>
      </c>
      <c r="E32" s="69">
        <v>0</v>
      </c>
      <c r="F32" s="69">
        <v>978408</v>
      </c>
      <c r="G32" s="69">
        <v>-471799</v>
      </c>
      <c r="H32" s="69">
        <v>-3705555</v>
      </c>
      <c r="I32" s="69">
        <v>-3189952</v>
      </c>
      <c r="J32" s="69">
        <v>-2062948</v>
      </c>
      <c r="K32" s="69">
        <v>-963950</v>
      </c>
      <c r="L32" s="69">
        <v>-310506</v>
      </c>
      <c r="M32" s="69">
        <v>34608</v>
      </c>
      <c r="N32" s="69">
        <v>-963563</v>
      </c>
      <c r="O32" s="69">
        <v>-1898585</v>
      </c>
      <c r="P32" s="115">
        <v>-1898585</v>
      </c>
      <c r="Q32" s="115">
        <v>-1898585</v>
      </c>
      <c r="R32" s="115">
        <v>-1898585</v>
      </c>
      <c r="S32" s="115">
        <v>-1898585</v>
      </c>
      <c r="T32" s="115">
        <v>-1898585</v>
      </c>
      <c r="U32" s="115">
        <v>-38037</v>
      </c>
      <c r="V32" s="115">
        <v>-38037</v>
      </c>
      <c r="W32" s="115">
        <v>-38037</v>
      </c>
      <c r="X32" s="115">
        <v>-38037</v>
      </c>
      <c r="Y32" s="49">
        <f t="shared" si="3"/>
        <v>-1210486.1666666665</v>
      </c>
    </row>
    <row r="33" spans="1:25" ht="15.75" thickBot="1" x14ac:dyDescent="0.3">
      <c r="A33" s="74" t="s">
        <v>2195</v>
      </c>
      <c r="B33" s="76" t="s">
        <v>2196</v>
      </c>
      <c r="C33" s="58" t="s">
        <v>4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49">
        <f t="shared" si="3"/>
        <v>0</v>
      </c>
    </row>
    <row r="34" spans="1:25" ht="15.75" thickBot="1" x14ac:dyDescent="0.3">
      <c r="A34" s="74" t="s">
        <v>2197</v>
      </c>
      <c r="B34" s="76" t="s">
        <v>2198</v>
      </c>
      <c r="C34" s="58" t="s">
        <v>4</v>
      </c>
      <c r="D34" s="69">
        <v>-2163256.2999999998</v>
      </c>
      <c r="E34" s="69">
        <v>-2461642.92</v>
      </c>
      <c r="F34" s="69">
        <v>-1520147.12</v>
      </c>
      <c r="G34" s="69">
        <v>-1120856.44</v>
      </c>
      <c r="H34" s="69">
        <v>-826615.78</v>
      </c>
      <c r="I34" s="69">
        <v>-636273.61</v>
      </c>
      <c r="J34" s="69">
        <v>-513226.07</v>
      </c>
      <c r="K34" s="69">
        <v>-569354.06000000006</v>
      </c>
      <c r="L34" s="69">
        <v>-770764.33</v>
      </c>
      <c r="M34" s="69">
        <v>-1688842.26</v>
      </c>
      <c r="N34" s="69">
        <v>-2330810.94</v>
      </c>
      <c r="O34" s="69">
        <v>-2340011.44</v>
      </c>
      <c r="P34" s="115">
        <v>-1923166.77</v>
      </c>
      <c r="Q34" s="115">
        <v>-1985228.39</v>
      </c>
      <c r="R34" s="115">
        <v>-1868941.7</v>
      </c>
      <c r="S34" s="115">
        <v>-1058639.94</v>
      </c>
      <c r="T34" s="115">
        <v>-831228.02</v>
      </c>
      <c r="U34" s="115">
        <v>-656181.32999999996</v>
      </c>
      <c r="V34" s="115">
        <v>-526668.1</v>
      </c>
      <c r="W34" s="115">
        <v>-584456.24</v>
      </c>
      <c r="X34" s="115">
        <v>-633504.05000000005</v>
      </c>
      <c r="Y34" s="49">
        <f t="shared" si="3"/>
        <v>-2018315.4508333332</v>
      </c>
    </row>
    <row r="35" spans="1:25" ht="15.75" thickBot="1" x14ac:dyDescent="0.3">
      <c r="A35" s="74" t="s">
        <v>2199</v>
      </c>
      <c r="B35" s="76" t="s">
        <v>2200</v>
      </c>
      <c r="C35" s="58" t="s">
        <v>4</v>
      </c>
      <c r="D35" s="68">
        <v>-31382.84</v>
      </c>
      <c r="E35" s="68">
        <v>115701.97</v>
      </c>
      <c r="F35" s="68">
        <v>-21502.02</v>
      </c>
      <c r="G35" s="68">
        <v>-34748.019999999997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784.17</v>
      </c>
      <c r="O35" s="68">
        <v>-43248.52</v>
      </c>
      <c r="P35" s="114">
        <v>-93648.53</v>
      </c>
      <c r="Q35" s="114">
        <v>-3914.54</v>
      </c>
      <c r="R35" s="114">
        <v>37931.040000000001</v>
      </c>
      <c r="S35" s="114">
        <v>-51511.89</v>
      </c>
      <c r="T35" s="114">
        <v>0.01</v>
      </c>
      <c r="U35" s="114">
        <v>0.01</v>
      </c>
      <c r="V35" s="114">
        <v>0.01</v>
      </c>
      <c r="W35" s="114">
        <v>0.01</v>
      </c>
      <c r="X35" s="114">
        <v>0.01</v>
      </c>
      <c r="Y35" s="49">
        <f t="shared" si="3"/>
        <v>-12800.680833333332</v>
      </c>
    </row>
    <row r="36" spans="1:25" ht="15.75" thickBot="1" x14ac:dyDescent="0.3">
      <c r="A36" s="105" t="s">
        <v>3924</v>
      </c>
      <c r="B36" s="104" t="s">
        <v>3925</v>
      </c>
      <c r="C36" s="5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14"/>
      <c r="Q36" s="114"/>
      <c r="R36" s="114">
        <v>0</v>
      </c>
      <c r="S36" s="115">
        <v>-529551.49</v>
      </c>
      <c r="T36" s="115">
        <v>-1055427.29</v>
      </c>
      <c r="U36" s="115">
        <v>0</v>
      </c>
      <c r="V36" s="114">
        <v>-2105426.4900000002</v>
      </c>
      <c r="W36" s="114">
        <v>-2741380.37</v>
      </c>
      <c r="X36" s="114">
        <v>0</v>
      </c>
      <c r="Y36" s="49">
        <f t="shared" si="3"/>
        <v>-535982.13666666672</v>
      </c>
    </row>
    <row r="37" spans="1:25" ht="15.75" thickBot="1" x14ac:dyDescent="0.3">
      <c r="A37" s="74" t="s">
        <v>2201</v>
      </c>
      <c r="B37" s="76" t="s">
        <v>2202</v>
      </c>
      <c r="C37" s="58" t="s">
        <v>4</v>
      </c>
      <c r="D37" s="69">
        <v>3539.91</v>
      </c>
      <c r="E37" s="69">
        <v>3539.91</v>
      </c>
      <c r="F37" s="69">
        <v>3539.91</v>
      </c>
      <c r="G37" s="69">
        <v>9770.07</v>
      </c>
      <c r="H37" s="69">
        <v>9770.07</v>
      </c>
      <c r="I37" s="69">
        <v>9770.07</v>
      </c>
      <c r="J37" s="69">
        <v>13323.53</v>
      </c>
      <c r="K37" s="69">
        <v>13323.53</v>
      </c>
      <c r="L37" s="69">
        <v>13323.53</v>
      </c>
      <c r="M37" s="69">
        <v>17040.64</v>
      </c>
      <c r="N37" s="69">
        <v>17040.64</v>
      </c>
      <c r="O37" s="69">
        <v>0</v>
      </c>
      <c r="P37" s="115">
        <v>3597.17</v>
      </c>
      <c r="Q37" s="115">
        <v>3597.17</v>
      </c>
      <c r="R37" s="115">
        <v>3597.17</v>
      </c>
      <c r="S37" s="114">
        <v>10092.67</v>
      </c>
      <c r="T37" s="114">
        <v>10092.67</v>
      </c>
      <c r="U37" s="114">
        <v>10092.67</v>
      </c>
      <c r="V37" s="115">
        <v>13797.28</v>
      </c>
      <c r="W37" s="115">
        <v>13797.28</v>
      </c>
      <c r="X37" s="115">
        <v>13797.28</v>
      </c>
      <c r="Y37" s="49">
        <f t="shared" si="3"/>
        <v>22122.518333333333</v>
      </c>
    </row>
    <row r="38" spans="1:25" ht="15.75" thickBot="1" x14ac:dyDescent="0.3">
      <c r="A38" s="74" t="s">
        <v>2203</v>
      </c>
      <c r="B38" s="76" t="s">
        <v>2204</v>
      </c>
      <c r="C38" s="58" t="s">
        <v>4</v>
      </c>
      <c r="D38" s="68">
        <v>-2389115.27</v>
      </c>
      <c r="E38" s="68">
        <v>-3165195.5</v>
      </c>
      <c r="F38" s="68">
        <v>-4031808.47</v>
      </c>
      <c r="G38" s="68">
        <v>-4872041.13</v>
      </c>
      <c r="H38" s="68">
        <v>-5745502.4699999997</v>
      </c>
      <c r="I38" s="68">
        <v>-6548562.5599999996</v>
      </c>
      <c r="J38" s="68">
        <v>-7410237.5599999996</v>
      </c>
      <c r="K38" s="68">
        <v>-8256806.3200000003</v>
      </c>
      <c r="L38" s="68">
        <v>-9074039.1600000001</v>
      </c>
      <c r="M38" s="68">
        <v>-9936552.6300000008</v>
      </c>
      <c r="N38" s="68">
        <v>-10771227.890000001</v>
      </c>
      <c r="O38" s="68">
        <v>-1751513.9</v>
      </c>
      <c r="P38" s="114">
        <v>-2636167.7799999998</v>
      </c>
      <c r="Q38" s="114">
        <v>-3472188.02</v>
      </c>
      <c r="R38" s="114">
        <v>-4363107.9400000004</v>
      </c>
      <c r="S38" s="115">
        <v>-5239961.95</v>
      </c>
      <c r="T38" s="115">
        <v>-6112864.3600000003</v>
      </c>
      <c r="U38" s="115">
        <v>-6984911.9400000004</v>
      </c>
      <c r="V38" s="114">
        <v>-7888807.4000000004</v>
      </c>
      <c r="W38" s="114">
        <v>-8753226.9000000004</v>
      </c>
      <c r="X38" s="114">
        <v>-9650934.8000000007</v>
      </c>
      <c r="Y38" s="49">
        <f t="shared" si="3"/>
        <v>-15021697.872500002</v>
      </c>
    </row>
    <row r="39" spans="1:25" ht="15.75" thickBot="1" x14ac:dyDescent="0.3">
      <c r="A39" s="74" t="s">
        <v>2205</v>
      </c>
      <c r="B39" s="76" t="s">
        <v>2206</v>
      </c>
      <c r="C39" s="58" t="s">
        <v>4</v>
      </c>
      <c r="D39" s="69">
        <v>17088.79</v>
      </c>
      <c r="E39" s="69">
        <v>17088.79</v>
      </c>
      <c r="F39" s="69">
        <v>17088.79</v>
      </c>
      <c r="G39" s="69">
        <v>488165.67</v>
      </c>
      <c r="H39" s="69">
        <v>488165.67</v>
      </c>
      <c r="I39" s="69">
        <v>488165.67</v>
      </c>
      <c r="J39" s="69">
        <v>667513.38</v>
      </c>
      <c r="K39" s="69">
        <v>667513.38</v>
      </c>
      <c r="L39" s="69">
        <v>667513.38</v>
      </c>
      <c r="M39" s="69">
        <v>716280.69</v>
      </c>
      <c r="N39" s="69">
        <v>716280.69</v>
      </c>
      <c r="O39" s="69">
        <v>0</v>
      </c>
      <c r="P39" s="115">
        <v>21740.47</v>
      </c>
      <c r="Q39" s="115">
        <v>21740.47</v>
      </c>
      <c r="R39" s="115">
        <v>21740.47</v>
      </c>
      <c r="S39" s="114">
        <v>386582.83</v>
      </c>
      <c r="T39" s="114">
        <v>386582.83</v>
      </c>
      <c r="U39" s="114">
        <v>386582.83</v>
      </c>
      <c r="V39" s="115">
        <v>524666.91</v>
      </c>
      <c r="W39" s="115">
        <v>524666.91</v>
      </c>
      <c r="X39" s="115">
        <v>524666.91</v>
      </c>
      <c r="Y39" s="49">
        <f t="shared" si="3"/>
        <v>904995.57000000007</v>
      </c>
    </row>
    <row r="40" spans="1:25" ht="15.75" thickBot="1" x14ac:dyDescent="0.3">
      <c r="A40" s="74" t="s">
        <v>2207</v>
      </c>
      <c r="B40" s="76" t="s">
        <v>2208</v>
      </c>
      <c r="C40" s="58" t="s">
        <v>4</v>
      </c>
      <c r="D40" s="68">
        <v>129.99</v>
      </c>
      <c r="E40" s="68">
        <v>129.99</v>
      </c>
      <c r="F40" s="68">
        <v>129.99</v>
      </c>
      <c r="G40" s="68">
        <v>2604.25</v>
      </c>
      <c r="H40" s="68">
        <v>2604.25</v>
      </c>
      <c r="I40" s="68">
        <v>2604.25</v>
      </c>
      <c r="J40" s="68">
        <v>4173.53</v>
      </c>
      <c r="K40" s="68">
        <v>4173.53</v>
      </c>
      <c r="L40" s="68">
        <v>4173.53</v>
      </c>
      <c r="M40" s="68">
        <v>4905.92</v>
      </c>
      <c r="N40" s="68">
        <v>4905.92</v>
      </c>
      <c r="O40" s="68">
        <v>0</v>
      </c>
      <c r="P40" s="114">
        <v>175.21</v>
      </c>
      <c r="Q40" s="114">
        <v>175.21</v>
      </c>
      <c r="R40" s="114">
        <v>175.21</v>
      </c>
      <c r="S40" s="115">
        <v>1803.28</v>
      </c>
      <c r="T40" s="115">
        <v>1803.28</v>
      </c>
      <c r="U40" s="115">
        <v>1803.28</v>
      </c>
      <c r="V40" s="114">
        <v>2689.88</v>
      </c>
      <c r="W40" s="114">
        <v>2689.88</v>
      </c>
      <c r="X40" s="114">
        <v>2689.88</v>
      </c>
      <c r="Y40" s="49">
        <f t="shared" si="3"/>
        <v>5192.2941666666666</v>
      </c>
    </row>
    <row r="41" spans="1:25" ht="15.75" thickBot="1" x14ac:dyDescent="0.3">
      <c r="A41" s="74" t="s">
        <v>2209</v>
      </c>
      <c r="B41" s="76" t="s">
        <v>2210</v>
      </c>
      <c r="C41" s="58" t="s">
        <v>4</v>
      </c>
      <c r="D41" s="69">
        <v>797.39</v>
      </c>
      <c r="E41" s="69">
        <v>797.39</v>
      </c>
      <c r="F41" s="69">
        <v>797.39</v>
      </c>
      <c r="G41" s="69">
        <v>49939.29</v>
      </c>
      <c r="H41" s="69">
        <v>49939.29</v>
      </c>
      <c r="I41" s="69">
        <v>49939.29</v>
      </c>
      <c r="J41" s="69">
        <v>50735.49</v>
      </c>
      <c r="K41" s="69">
        <v>50735.49</v>
      </c>
      <c r="L41" s="69">
        <v>50735.49</v>
      </c>
      <c r="M41" s="69">
        <v>52294.19</v>
      </c>
      <c r="N41" s="69">
        <v>52294.19</v>
      </c>
      <c r="O41" s="69">
        <v>0</v>
      </c>
      <c r="P41" s="115">
        <v>1937.35</v>
      </c>
      <c r="Q41" s="115">
        <v>1937.35</v>
      </c>
      <c r="R41" s="115">
        <v>1937.35</v>
      </c>
      <c r="S41" s="114">
        <v>51867.199999999997</v>
      </c>
      <c r="T41" s="114">
        <v>51867.199999999997</v>
      </c>
      <c r="U41" s="114">
        <v>51867.199999999997</v>
      </c>
      <c r="V41" s="115">
        <v>52606.23</v>
      </c>
      <c r="W41" s="115">
        <v>52606.23</v>
      </c>
      <c r="X41" s="115">
        <v>52606.23</v>
      </c>
      <c r="Y41" s="49">
        <f t="shared" si="3"/>
        <v>82605.400833333333</v>
      </c>
    </row>
    <row r="42" spans="1:25" ht="15.75" thickBot="1" x14ac:dyDescent="0.3">
      <c r="A42" s="74" t="s">
        <v>2211</v>
      </c>
      <c r="B42" s="76" t="s">
        <v>2212</v>
      </c>
      <c r="C42" s="58" t="s">
        <v>4</v>
      </c>
      <c r="D42" s="68">
        <v>19.61</v>
      </c>
      <c r="E42" s="68">
        <v>19.61</v>
      </c>
      <c r="F42" s="68">
        <v>19.61</v>
      </c>
      <c r="G42" s="68">
        <v>1228.02</v>
      </c>
      <c r="H42" s="68">
        <v>1228.02</v>
      </c>
      <c r="I42" s="68">
        <v>1228.02</v>
      </c>
      <c r="J42" s="68">
        <v>1247.5999999999999</v>
      </c>
      <c r="K42" s="68">
        <v>1247.5999999999999</v>
      </c>
      <c r="L42" s="68">
        <v>1247.5999999999999</v>
      </c>
      <c r="M42" s="68">
        <v>1285.93</v>
      </c>
      <c r="N42" s="68">
        <v>1285.93</v>
      </c>
      <c r="O42" s="68">
        <v>0</v>
      </c>
      <c r="P42" s="114">
        <v>47.64</v>
      </c>
      <c r="Q42" s="114">
        <v>47.64</v>
      </c>
      <c r="R42" s="114">
        <v>47.64</v>
      </c>
      <c r="S42" s="115">
        <v>1275.42</v>
      </c>
      <c r="T42" s="115">
        <v>1275.42</v>
      </c>
      <c r="U42" s="115">
        <v>1275.42</v>
      </c>
      <c r="V42" s="114">
        <v>1293.5899999999999</v>
      </c>
      <c r="W42" s="114">
        <v>1293.5899999999999</v>
      </c>
      <c r="X42" s="114">
        <v>1293.5899999999999</v>
      </c>
      <c r="Y42" s="49">
        <f t="shared" si="3"/>
        <v>2031.2799999999997</v>
      </c>
    </row>
    <row r="43" spans="1:25" ht="15.75" thickBot="1" x14ac:dyDescent="0.3">
      <c r="A43" s="74" t="s">
        <v>2213</v>
      </c>
      <c r="B43" s="76" t="s">
        <v>2214</v>
      </c>
      <c r="C43" s="58" t="s">
        <v>4</v>
      </c>
      <c r="D43" s="69">
        <v>540721.41</v>
      </c>
      <c r="E43" s="69">
        <v>1061862.6399999999</v>
      </c>
      <c r="F43" s="69">
        <v>2098910.6</v>
      </c>
      <c r="G43" s="69">
        <v>2730238.4</v>
      </c>
      <c r="H43" s="69">
        <v>3234280.86</v>
      </c>
      <c r="I43" s="69">
        <v>3725954.7</v>
      </c>
      <c r="J43" s="69">
        <v>4217177.91</v>
      </c>
      <c r="K43" s="69">
        <v>4695347.8</v>
      </c>
      <c r="L43" s="69">
        <v>5292204.2</v>
      </c>
      <c r="M43" s="69">
        <v>5762036.6299999999</v>
      </c>
      <c r="N43" s="69">
        <v>6215129.2699999996</v>
      </c>
      <c r="O43" s="69">
        <v>0</v>
      </c>
      <c r="P43" s="115">
        <v>552430.94999999995</v>
      </c>
      <c r="Q43" s="115">
        <v>1096959.3400000001</v>
      </c>
      <c r="R43" s="115">
        <v>2323109.14</v>
      </c>
      <c r="S43" s="114">
        <v>2853816.45</v>
      </c>
      <c r="T43" s="114">
        <v>3379692.25</v>
      </c>
      <c r="U43" s="114">
        <v>3909346.28</v>
      </c>
      <c r="V43" s="115">
        <v>4428898.24</v>
      </c>
      <c r="W43" s="115">
        <v>5064852.12</v>
      </c>
      <c r="X43" s="115">
        <v>5581032.3399999999</v>
      </c>
      <c r="Y43" s="49">
        <f t="shared" si="3"/>
        <v>8402140.8258333318</v>
      </c>
    </row>
    <row r="44" spans="1:25" ht="15.75" thickBot="1" x14ac:dyDescent="0.3">
      <c r="A44" s="74" t="s">
        <v>2215</v>
      </c>
      <c r="B44" s="76" t="s">
        <v>2216</v>
      </c>
      <c r="C44" s="58" t="s">
        <v>4</v>
      </c>
      <c r="D44" s="68">
        <v>152234.23999999999</v>
      </c>
      <c r="E44" s="68">
        <v>152234.23999999999</v>
      </c>
      <c r="F44" s="68">
        <v>152234.23999999999</v>
      </c>
      <c r="G44" s="68">
        <v>423718.07</v>
      </c>
      <c r="H44" s="68">
        <v>423718.07</v>
      </c>
      <c r="I44" s="68">
        <v>423718.07</v>
      </c>
      <c r="J44" s="68">
        <v>578450.37</v>
      </c>
      <c r="K44" s="68">
        <v>578334.75</v>
      </c>
      <c r="L44" s="68">
        <v>578334.75</v>
      </c>
      <c r="M44" s="68">
        <v>740310.97</v>
      </c>
      <c r="N44" s="68">
        <v>740310.97</v>
      </c>
      <c r="O44" s="68">
        <v>0</v>
      </c>
      <c r="P44" s="114">
        <v>156749.31</v>
      </c>
      <c r="Q44" s="114">
        <v>156749.31</v>
      </c>
      <c r="R44" s="114">
        <v>156749.31</v>
      </c>
      <c r="S44" s="115">
        <v>443502.36</v>
      </c>
      <c r="T44" s="115">
        <v>443502.36</v>
      </c>
      <c r="U44" s="115">
        <v>443502.36</v>
      </c>
      <c r="V44" s="114">
        <v>606880.26</v>
      </c>
      <c r="W44" s="114">
        <v>606880.26</v>
      </c>
      <c r="X44" s="114">
        <v>606880.26</v>
      </c>
      <c r="Y44" s="49">
        <f t="shared" si="3"/>
        <v>967202.29416666669</v>
      </c>
    </row>
    <row r="45" spans="1:25" ht="15.75" thickBot="1" x14ac:dyDescent="0.3">
      <c r="A45" s="74" t="s">
        <v>2217</v>
      </c>
      <c r="B45" s="76" t="s">
        <v>2218</v>
      </c>
      <c r="C45" s="58" t="s">
        <v>4</v>
      </c>
      <c r="D45" s="69">
        <v>4982.92</v>
      </c>
      <c r="E45" s="69">
        <v>4982.92</v>
      </c>
      <c r="F45" s="69">
        <v>4982.92</v>
      </c>
      <c r="G45" s="69">
        <v>11838.97</v>
      </c>
      <c r="H45" s="69">
        <v>11838.97</v>
      </c>
      <c r="I45" s="69">
        <v>11838.97</v>
      </c>
      <c r="J45" s="69">
        <v>17515.43</v>
      </c>
      <c r="K45" s="69">
        <v>17515.43</v>
      </c>
      <c r="L45" s="69">
        <v>17515.43</v>
      </c>
      <c r="M45" s="69">
        <v>23919.43</v>
      </c>
      <c r="N45" s="69">
        <v>23919.43</v>
      </c>
      <c r="O45" s="69">
        <v>0</v>
      </c>
      <c r="P45" s="115">
        <v>5901.41</v>
      </c>
      <c r="Q45" s="115">
        <v>5901.41</v>
      </c>
      <c r="R45" s="115">
        <v>5901.41</v>
      </c>
      <c r="S45" s="114">
        <v>14024.62</v>
      </c>
      <c r="T45" s="114">
        <v>14024.62</v>
      </c>
      <c r="U45" s="114">
        <v>14024.62</v>
      </c>
      <c r="V45" s="115">
        <v>20025.64</v>
      </c>
      <c r="W45" s="115">
        <v>20025.64</v>
      </c>
      <c r="X45" s="115">
        <v>20025.64</v>
      </c>
      <c r="Y45" s="49">
        <f t="shared" si="3"/>
        <v>31076.220833333333</v>
      </c>
    </row>
    <row r="46" spans="1:25" ht="15.75" thickBot="1" x14ac:dyDescent="0.3">
      <c r="A46" s="74" t="s">
        <v>2219</v>
      </c>
      <c r="B46" s="76" t="s">
        <v>2220</v>
      </c>
      <c r="C46" s="58" t="s">
        <v>4</v>
      </c>
      <c r="D46" s="68">
        <v>126458.88</v>
      </c>
      <c r="E46" s="68">
        <v>248338.81</v>
      </c>
      <c r="F46" s="68">
        <v>529107.22</v>
      </c>
      <c r="G46" s="68">
        <v>682827.6</v>
      </c>
      <c r="H46" s="68">
        <v>807977.61</v>
      </c>
      <c r="I46" s="68">
        <v>928932.34</v>
      </c>
      <c r="J46" s="68">
        <v>1052107.45</v>
      </c>
      <c r="K46" s="68">
        <v>1175052.05</v>
      </c>
      <c r="L46" s="68">
        <v>1324600.07</v>
      </c>
      <c r="M46" s="68">
        <v>1446718.02</v>
      </c>
      <c r="N46" s="68">
        <v>1568652.39</v>
      </c>
      <c r="O46" s="68">
        <v>0</v>
      </c>
      <c r="P46" s="114">
        <v>130312.97</v>
      </c>
      <c r="Q46" s="114">
        <v>257662.25</v>
      </c>
      <c r="R46" s="114">
        <v>584450.62</v>
      </c>
      <c r="S46" s="115">
        <v>714899.04</v>
      </c>
      <c r="T46" s="115">
        <v>843918.95</v>
      </c>
      <c r="U46" s="115">
        <v>974272.01</v>
      </c>
      <c r="V46" s="114">
        <v>1104201.68</v>
      </c>
      <c r="W46" s="114">
        <v>1263870.29</v>
      </c>
      <c r="X46" s="114">
        <v>1396704.94</v>
      </c>
      <c r="Y46" s="49">
        <f t="shared" si="3"/>
        <v>2101399.0233333334</v>
      </c>
    </row>
    <row r="47" spans="1:25" ht="15.75" thickBot="1" x14ac:dyDescent="0.3">
      <c r="A47" s="74" t="s">
        <v>2221</v>
      </c>
      <c r="B47" s="76" t="s">
        <v>2222</v>
      </c>
      <c r="C47" s="58" t="s">
        <v>4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115">
        <v>0</v>
      </c>
      <c r="Q47" s="115">
        <v>0</v>
      </c>
      <c r="R47" s="115">
        <v>0</v>
      </c>
      <c r="S47" s="114">
        <v>0</v>
      </c>
      <c r="T47" s="114">
        <v>0</v>
      </c>
      <c r="U47" s="114">
        <v>0</v>
      </c>
      <c r="V47" s="115">
        <v>0</v>
      </c>
      <c r="W47" s="115">
        <v>0</v>
      </c>
      <c r="X47" s="115">
        <v>0</v>
      </c>
      <c r="Y47" s="49">
        <f t="shared" si="3"/>
        <v>0</v>
      </c>
    </row>
    <row r="48" spans="1:25" ht="15.75" thickBot="1" x14ac:dyDescent="0.3">
      <c r="A48" s="74" t="s">
        <v>2223</v>
      </c>
      <c r="B48" s="76" t="s">
        <v>2224</v>
      </c>
      <c r="C48" s="58" t="s">
        <v>4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114">
        <v>0</v>
      </c>
      <c r="Q48" s="114">
        <v>0</v>
      </c>
      <c r="R48" s="114">
        <v>0</v>
      </c>
      <c r="S48" s="115">
        <v>0</v>
      </c>
      <c r="T48" s="115">
        <v>0</v>
      </c>
      <c r="U48" s="115">
        <v>0</v>
      </c>
      <c r="V48" s="114">
        <v>0</v>
      </c>
      <c r="W48" s="114">
        <v>0</v>
      </c>
      <c r="X48" s="114">
        <v>0</v>
      </c>
      <c r="Y48" s="49">
        <f t="shared" si="3"/>
        <v>0</v>
      </c>
    </row>
    <row r="49" spans="1:25" ht="15.75" thickBot="1" x14ac:dyDescent="0.3">
      <c r="A49" s="74" t="s">
        <v>2225</v>
      </c>
      <c r="B49" s="76" t="s">
        <v>2226</v>
      </c>
      <c r="C49" s="58" t="s">
        <v>4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115">
        <v>0</v>
      </c>
      <c r="Q49" s="115">
        <v>0</v>
      </c>
      <c r="R49" s="115">
        <v>0</v>
      </c>
      <c r="S49" s="114">
        <v>0</v>
      </c>
      <c r="T49" s="114">
        <v>0</v>
      </c>
      <c r="U49" s="114">
        <v>0</v>
      </c>
      <c r="V49" s="115">
        <v>0</v>
      </c>
      <c r="W49" s="115">
        <v>0</v>
      </c>
      <c r="X49" s="115">
        <v>0</v>
      </c>
      <c r="Y49" s="49">
        <f t="shared" si="3"/>
        <v>0</v>
      </c>
    </row>
    <row r="50" spans="1:25" ht="15.75" thickBot="1" x14ac:dyDescent="0.3">
      <c r="A50" s="74" t="s">
        <v>2213</v>
      </c>
      <c r="B50" s="76" t="s">
        <v>2227</v>
      </c>
      <c r="C50" s="58" t="s">
        <v>4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114">
        <v>0</v>
      </c>
      <c r="Q50" s="114">
        <v>0</v>
      </c>
      <c r="R50" s="114">
        <v>0</v>
      </c>
      <c r="S50" s="115">
        <v>0</v>
      </c>
      <c r="T50" s="115">
        <v>0</v>
      </c>
      <c r="U50" s="115">
        <v>0</v>
      </c>
      <c r="V50" s="114">
        <v>0</v>
      </c>
      <c r="W50" s="114">
        <v>0</v>
      </c>
      <c r="X50" s="114">
        <v>0</v>
      </c>
      <c r="Y50" s="49">
        <f t="shared" si="3"/>
        <v>0</v>
      </c>
    </row>
    <row r="51" spans="1:25" ht="15.75" thickBot="1" x14ac:dyDescent="0.3">
      <c r="A51" s="74" t="s">
        <v>2215</v>
      </c>
      <c r="B51" s="76" t="s">
        <v>2228</v>
      </c>
      <c r="C51" s="58" t="s">
        <v>4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115">
        <v>0</v>
      </c>
      <c r="Q51" s="115">
        <v>0</v>
      </c>
      <c r="R51" s="115">
        <v>0</v>
      </c>
      <c r="S51" s="114">
        <v>0</v>
      </c>
      <c r="T51" s="114">
        <v>0</v>
      </c>
      <c r="U51" s="114">
        <v>0</v>
      </c>
      <c r="V51" s="115">
        <v>0</v>
      </c>
      <c r="W51" s="115">
        <v>0</v>
      </c>
      <c r="X51" s="115">
        <v>0</v>
      </c>
      <c r="Y51" s="49">
        <f t="shared" si="3"/>
        <v>0</v>
      </c>
    </row>
    <row r="52" spans="1:25" ht="15.75" thickBot="1" x14ac:dyDescent="0.3">
      <c r="A52" s="74" t="s">
        <v>2219</v>
      </c>
      <c r="B52" s="76" t="s">
        <v>2229</v>
      </c>
      <c r="C52" s="58" t="s">
        <v>4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114">
        <v>0</v>
      </c>
      <c r="Q52" s="114">
        <v>0</v>
      </c>
      <c r="R52" s="114">
        <v>0</v>
      </c>
      <c r="S52" s="115">
        <v>0</v>
      </c>
      <c r="T52" s="115">
        <v>0</v>
      </c>
      <c r="U52" s="115">
        <v>0</v>
      </c>
      <c r="V52" s="114">
        <v>0</v>
      </c>
      <c r="W52" s="114">
        <v>0</v>
      </c>
      <c r="X52" s="114">
        <v>0</v>
      </c>
      <c r="Y52" s="49">
        <f t="shared" si="3"/>
        <v>0</v>
      </c>
    </row>
    <row r="53" spans="1:25" ht="15.75" thickBot="1" x14ac:dyDescent="0.3">
      <c r="A53" s="74" t="s">
        <v>2230</v>
      </c>
      <c r="B53" s="76" t="s">
        <v>2231</v>
      </c>
      <c r="C53" s="58" t="s">
        <v>4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-12977</v>
      </c>
      <c r="L53" s="69">
        <v>-12977</v>
      </c>
      <c r="M53" s="69">
        <v>-12977</v>
      </c>
      <c r="N53" s="69">
        <v>-12977</v>
      </c>
      <c r="O53" s="69">
        <v>-12977</v>
      </c>
      <c r="P53" s="115">
        <v>0</v>
      </c>
      <c r="Q53" s="115">
        <v>0</v>
      </c>
      <c r="R53" s="115">
        <v>0</v>
      </c>
      <c r="S53" s="114">
        <v>0</v>
      </c>
      <c r="T53" s="114">
        <v>0</v>
      </c>
      <c r="U53" s="114">
        <v>0</v>
      </c>
      <c r="V53" s="115">
        <v>0</v>
      </c>
      <c r="W53" s="115">
        <v>0</v>
      </c>
      <c r="X53" s="115">
        <v>0</v>
      </c>
      <c r="Y53" s="49">
        <f t="shared" si="3"/>
        <v>-9732.75</v>
      </c>
    </row>
    <row r="54" spans="1:25" ht="15.75" thickBot="1" x14ac:dyDescent="0.3">
      <c r="A54" s="74" t="s">
        <v>2232</v>
      </c>
      <c r="B54" s="76" t="s">
        <v>2233</v>
      </c>
      <c r="C54" s="58" t="s">
        <v>4</v>
      </c>
      <c r="D54" s="68">
        <v>-24326.880000000001</v>
      </c>
      <c r="E54" s="68">
        <v>-20129.2</v>
      </c>
      <c r="F54" s="68">
        <v>-13169.52</v>
      </c>
      <c r="G54" s="68">
        <v>-15129.12</v>
      </c>
      <c r="H54" s="68">
        <v>-16464.560000000001</v>
      </c>
      <c r="I54" s="68">
        <v>-19484.71</v>
      </c>
      <c r="J54" s="68">
        <v>-20195.7</v>
      </c>
      <c r="K54" s="68">
        <v>-23250.17</v>
      </c>
      <c r="L54" s="68">
        <v>-26591.31</v>
      </c>
      <c r="M54" s="68">
        <v>-29932.45</v>
      </c>
      <c r="N54" s="68">
        <v>-33263.06</v>
      </c>
      <c r="O54" s="68">
        <v>-45572.2</v>
      </c>
      <c r="P54" s="114">
        <v>-35094.78</v>
      </c>
      <c r="Q54" s="114">
        <v>-24060.47</v>
      </c>
      <c r="R54" s="114">
        <v>-22128.15</v>
      </c>
      <c r="S54" s="115">
        <v>-23926.14</v>
      </c>
      <c r="T54" s="115">
        <v>-26114.86</v>
      </c>
      <c r="U54" s="115">
        <v>-20700.07</v>
      </c>
      <c r="V54" s="114">
        <v>-32739.58</v>
      </c>
      <c r="W54" s="114">
        <v>-35201.67</v>
      </c>
      <c r="X54" s="114">
        <v>-27501.75</v>
      </c>
      <c r="Y54" s="49">
        <f t="shared" si="3"/>
        <v>-54440.982499999998</v>
      </c>
    </row>
    <row r="55" spans="1:25" ht="15.75" thickBot="1" x14ac:dyDescent="0.3">
      <c r="A55" s="74" t="s">
        <v>3547</v>
      </c>
      <c r="B55" s="76" t="s">
        <v>3548</v>
      </c>
      <c r="C55" s="5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114"/>
      <c r="Q55" s="114"/>
      <c r="R55" s="114"/>
      <c r="S55" s="116"/>
      <c r="T55" s="116"/>
      <c r="U55" s="116"/>
      <c r="V55" s="114"/>
      <c r="W55" s="114"/>
      <c r="X55" s="114"/>
      <c r="Y55" s="49">
        <f t="shared" si="3"/>
        <v>0</v>
      </c>
    </row>
    <row r="56" spans="1:25" ht="15.75" thickBot="1" x14ac:dyDescent="0.3">
      <c r="A56" s="74" t="s">
        <v>3549</v>
      </c>
      <c r="B56" s="76" t="s">
        <v>3550</v>
      </c>
      <c r="C56" s="5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14"/>
      <c r="Q56" s="114"/>
      <c r="R56" s="114"/>
      <c r="S56" s="117"/>
      <c r="T56" s="117"/>
      <c r="U56" s="117"/>
      <c r="V56" s="114"/>
      <c r="W56" s="114"/>
      <c r="X56" s="114"/>
      <c r="Y56" s="49">
        <f t="shared" si="3"/>
        <v>0</v>
      </c>
    </row>
    <row r="57" spans="1:25" ht="15.75" thickBot="1" x14ac:dyDescent="0.3">
      <c r="A57" s="74" t="s">
        <v>3551</v>
      </c>
      <c r="B57" s="76" t="s">
        <v>3552</v>
      </c>
      <c r="C57" s="5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114"/>
      <c r="Q57" s="114"/>
      <c r="R57" s="114"/>
      <c r="S57" s="116"/>
      <c r="T57" s="116"/>
      <c r="U57" s="116"/>
      <c r="V57" s="114"/>
      <c r="W57" s="114"/>
      <c r="X57" s="114"/>
      <c r="Y57" s="49">
        <f t="shared" si="3"/>
        <v>0</v>
      </c>
    </row>
    <row r="58" spans="1:25" ht="15.75" thickBot="1" x14ac:dyDescent="0.3">
      <c r="A58" s="74" t="s">
        <v>3553</v>
      </c>
      <c r="B58" s="76" t="s">
        <v>3554</v>
      </c>
      <c r="C58" s="5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114"/>
      <c r="Q58" s="114"/>
      <c r="R58" s="114"/>
      <c r="S58" s="117"/>
      <c r="T58" s="117"/>
      <c r="U58" s="117"/>
      <c r="V58" s="114"/>
      <c r="W58" s="114"/>
      <c r="X58" s="114"/>
      <c r="Y58" s="49">
        <f t="shared" si="3"/>
        <v>0</v>
      </c>
    </row>
    <row r="59" spans="1:25" ht="15.75" thickBot="1" x14ac:dyDescent="0.3">
      <c r="A59" s="74" t="s">
        <v>3555</v>
      </c>
      <c r="B59" s="76" t="s">
        <v>3556</v>
      </c>
      <c r="C59" s="5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114"/>
      <c r="Q59" s="114"/>
      <c r="R59" s="114"/>
      <c r="S59" s="116"/>
      <c r="T59" s="116"/>
      <c r="U59" s="116"/>
      <c r="V59" s="114"/>
      <c r="W59" s="114"/>
      <c r="X59" s="114"/>
      <c r="Y59" s="49">
        <f t="shared" si="3"/>
        <v>0</v>
      </c>
    </row>
    <row r="60" spans="1:25" ht="15.75" thickBot="1" x14ac:dyDescent="0.3">
      <c r="A60" s="74" t="s">
        <v>2234</v>
      </c>
      <c r="B60" s="76" t="s">
        <v>2235</v>
      </c>
      <c r="C60" s="58" t="s">
        <v>4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114"/>
      <c r="Q60" s="114"/>
      <c r="R60" s="114"/>
      <c r="S60" s="117"/>
      <c r="T60" s="117"/>
      <c r="U60" s="117"/>
      <c r="V60" s="114"/>
      <c r="W60" s="114"/>
      <c r="X60" s="114"/>
      <c r="Y60" s="49">
        <f t="shared" si="3"/>
        <v>0</v>
      </c>
    </row>
    <row r="61" spans="1:25" ht="15.75" thickBot="1" x14ac:dyDescent="0.3">
      <c r="A61" s="74" t="s">
        <v>2236</v>
      </c>
      <c r="B61" s="76" t="s">
        <v>2237</v>
      </c>
      <c r="C61" s="58" t="s">
        <v>4</v>
      </c>
      <c r="D61" s="69">
        <v>0</v>
      </c>
      <c r="E61" s="69">
        <v>0</v>
      </c>
      <c r="F61" s="69">
        <v>0</v>
      </c>
      <c r="G61" s="69">
        <v>107181</v>
      </c>
      <c r="H61" s="69">
        <v>107181</v>
      </c>
      <c r="I61" s="69">
        <v>107181</v>
      </c>
      <c r="J61" s="69">
        <v>107181</v>
      </c>
      <c r="K61" s="69">
        <v>107181</v>
      </c>
      <c r="L61" s="69">
        <v>107181</v>
      </c>
      <c r="M61" s="69">
        <v>107181</v>
      </c>
      <c r="N61" s="69">
        <v>107181</v>
      </c>
      <c r="O61" s="69">
        <v>107181</v>
      </c>
      <c r="P61" s="115">
        <v>107181</v>
      </c>
      <c r="Q61" s="115">
        <v>107181</v>
      </c>
      <c r="R61" s="115">
        <v>107181</v>
      </c>
      <c r="S61" s="114">
        <v>107181</v>
      </c>
      <c r="T61" s="114">
        <v>107181</v>
      </c>
      <c r="U61" s="114">
        <v>0</v>
      </c>
      <c r="V61" s="115">
        <v>0</v>
      </c>
      <c r="W61" s="115">
        <v>0</v>
      </c>
      <c r="X61" s="115">
        <v>0</v>
      </c>
      <c r="Y61" s="49">
        <f t="shared" si="3"/>
        <v>125044.5</v>
      </c>
    </row>
    <row r="62" spans="1:25" ht="15.75" thickBot="1" x14ac:dyDescent="0.3">
      <c r="A62" s="74" t="s">
        <v>2238</v>
      </c>
      <c r="B62" s="76" t="s">
        <v>2239</v>
      </c>
      <c r="C62" s="58" t="s">
        <v>4</v>
      </c>
      <c r="D62" s="68">
        <v>41069</v>
      </c>
      <c r="E62" s="68">
        <v>41069</v>
      </c>
      <c r="F62" s="68">
        <v>-28668</v>
      </c>
      <c r="G62" s="68">
        <v>-28668</v>
      </c>
      <c r="H62" s="68">
        <v>-28668</v>
      </c>
      <c r="I62" s="68">
        <v>-28668</v>
      </c>
      <c r="J62" s="68">
        <v>-28668</v>
      </c>
      <c r="K62" s="68">
        <v>-28668</v>
      </c>
      <c r="L62" s="68">
        <v>-28668</v>
      </c>
      <c r="M62" s="68">
        <v>-28668</v>
      </c>
      <c r="N62" s="68">
        <v>-28668</v>
      </c>
      <c r="O62" s="68">
        <v>0</v>
      </c>
      <c r="P62" s="114">
        <v>0</v>
      </c>
      <c r="Q62" s="114">
        <v>0</v>
      </c>
      <c r="R62" s="114">
        <v>-152300</v>
      </c>
      <c r="S62" s="115">
        <v>-152300</v>
      </c>
      <c r="T62" s="115">
        <v>-152300</v>
      </c>
      <c r="U62" s="115">
        <v>-95235</v>
      </c>
      <c r="V62" s="114">
        <v>-65235</v>
      </c>
      <c r="W62" s="114">
        <v>-65235</v>
      </c>
      <c r="X62" s="114">
        <v>-65235</v>
      </c>
      <c r="Y62" s="49">
        <f t="shared" si="3"/>
        <v>-108613.25</v>
      </c>
    </row>
    <row r="63" spans="1:25" ht="15.75" thickBot="1" x14ac:dyDescent="0.3">
      <c r="A63" s="74" t="s">
        <v>2240</v>
      </c>
      <c r="B63" s="76" t="s">
        <v>2241</v>
      </c>
      <c r="C63" s="58" t="s">
        <v>4</v>
      </c>
      <c r="D63" s="69">
        <v>-1987427.72</v>
      </c>
      <c r="E63" s="69">
        <v>-1454517.16</v>
      </c>
      <c r="F63" s="69">
        <v>-2142285.19</v>
      </c>
      <c r="G63" s="69">
        <v>-2584491.46</v>
      </c>
      <c r="H63" s="69">
        <v>-743403.33</v>
      </c>
      <c r="I63" s="69">
        <v>-846930.31</v>
      </c>
      <c r="J63" s="69">
        <v>-1015288.89</v>
      </c>
      <c r="K63" s="69">
        <v>-331718.69</v>
      </c>
      <c r="L63" s="69">
        <v>-503269.94</v>
      </c>
      <c r="M63" s="69">
        <v>-787932.97</v>
      </c>
      <c r="N63" s="69">
        <v>-731630.79</v>
      </c>
      <c r="O63" s="69">
        <v>-1410883.37</v>
      </c>
      <c r="P63" s="115">
        <v>-2191062.2599999998</v>
      </c>
      <c r="Q63" s="115">
        <v>-1439397.86</v>
      </c>
      <c r="R63" s="115">
        <v>-2016227.65</v>
      </c>
      <c r="S63" s="114">
        <v>-2466974</v>
      </c>
      <c r="T63" s="114">
        <v>-735557.79</v>
      </c>
      <c r="U63" s="114">
        <v>-834453.42</v>
      </c>
      <c r="V63" s="115">
        <v>-1006591.66</v>
      </c>
      <c r="W63" s="115">
        <v>-333928.2</v>
      </c>
      <c r="X63" s="115">
        <v>-493026.87</v>
      </c>
      <c r="Y63" s="49">
        <f t="shared" si="3"/>
        <v>-1661035.0691666668</v>
      </c>
    </row>
    <row r="64" spans="1:25" ht="15.75" thickBot="1" x14ac:dyDescent="0.3">
      <c r="A64" s="74" t="s">
        <v>2242</v>
      </c>
      <c r="B64" s="76" t="s">
        <v>2243</v>
      </c>
      <c r="C64" s="58" t="s">
        <v>4</v>
      </c>
      <c r="D64" s="68">
        <v>-56598.59</v>
      </c>
      <c r="E64" s="68">
        <v>-49854.35</v>
      </c>
      <c r="F64" s="68">
        <v>-48169.23</v>
      </c>
      <c r="G64" s="68">
        <v>-32441.64</v>
      </c>
      <c r="H64" s="68">
        <v>-20806.84</v>
      </c>
      <c r="I64" s="68">
        <v>-7356.45</v>
      </c>
      <c r="J64" s="68">
        <v>-13454.34</v>
      </c>
      <c r="K64" s="68">
        <v>-12670.11</v>
      </c>
      <c r="L64" s="68">
        <v>-12970.22</v>
      </c>
      <c r="M64" s="68">
        <v>-22140.53</v>
      </c>
      <c r="N64" s="68">
        <v>-33862.03</v>
      </c>
      <c r="O64" s="68">
        <v>-52125.06</v>
      </c>
      <c r="P64" s="114">
        <v>-57585.39</v>
      </c>
      <c r="Q64" s="114">
        <v>-47206.33</v>
      </c>
      <c r="R64" s="114">
        <v>-41666.79</v>
      </c>
      <c r="S64" s="115">
        <v>-32525.040000000001</v>
      </c>
      <c r="T64" s="115">
        <v>-53329.57</v>
      </c>
      <c r="U64" s="115">
        <v>-6972.12</v>
      </c>
      <c r="V64" s="114">
        <v>-13430.51</v>
      </c>
      <c r="W64" s="114">
        <v>-11580.02</v>
      </c>
      <c r="X64" s="114">
        <v>-12331</v>
      </c>
      <c r="Y64" s="49">
        <f t="shared" si="3"/>
        <v>-43685.892500000002</v>
      </c>
    </row>
    <row r="65" spans="1:25" ht="15.75" thickBot="1" x14ac:dyDescent="0.3">
      <c r="A65" s="74" t="s">
        <v>2244</v>
      </c>
      <c r="B65" s="76" t="s">
        <v>2245</v>
      </c>
      <c r="C65" s="58" t="s">
        <v>4</v>
      </c>
      <c r="D65" s="69">
        <v>-11409.31</v>
      </c>
      <c r="E65" s="69">
        <v>-3083.6</v>
      </c>
      <c r="F65" s="69">
        <v>-4635.63</v>
      </c>
      <c r="G65" s="69">
        <v>-5651.33</v>
      </c>
      <c r="H65" s="69">
        <v>-6452.66</v>
      </c>
      <c r="I65" s="69">
        <v>-6620.19</v>
      </c>
      <c r="J65" s="69">
        <v>-7022.16</v>
      </c>
      <c r="K65" s="69">
        <v>-7364</v>
      </c>
      <c r="L65" s="69">
        <v>-7700.01</v>
      </c>
      <c r="M65" s="69">
        <v>-8162.18</v>
      </c>
      <c r="N65" s="69">
        <v>-9097.68</v>
      </c>
      <c r="O65" s="69">
        <v>-10480.879999999999</v>
      </c>
      <c r="P65" s="115">
        <v>-12168.41</v>
      </c>
      <c r="Q65" s="115">
        <v>-3085.41</v>
      </c>
      <c r="R65" s="115">
        <v>-4329.0200000000004</v>
      </c>
      <c r="S65" s="114">
        <v>-5364.31</v>
      </c>
      <c r="T65" s="114">
        <v>-6087.82</v>
      </c>
      <c r="U65" s="114">
        <v>-6262.73</v>
      </c>
      <c r="V65" s="115">
        <v>-6675.32</v>
      </c>
      <c r="W65" s="115">
        <v>-7041.75</v>
      </c>
      <c r="X65" s="115">
        <v>-7386.62</v>
      </c>
      <c r="Y65" s="49">
        <f t="shared" si="3"/>
        <v>-14106.274166666668</v>
      </c>
    </row>
    <row r="66" spans="1:25" ht="15.75" thickBot="1" x14ac:dyDescent="0.3">
      <c r="A66" s="74" t="s">
        <v>2246</v>
      </c>
      <c r="B66" s="76" t="s">
        <v>2247</v>
      </c>
      <c r="C66" s="58" t="s">
        <v>4</v>
      </c>
      <c r="D66" s="68">
        <v>-52431.21</v>
      </c>
      <c r="E66" s="68">
        <v>-46694.65</v>
      </c>
      <c r="F66" s="68">
        <v>-47479.14</v>
      </c>
      <c r="G66" s="68">
        <v>-32308.77</v>
      </c>
      <c r="H66" s="68">
        <v>-20186.22</v>
      </c>
      <c r="I66" s="68">
        <v>-8166.45</v>
      </c>
      <c r="J66" s="68">
        <v>-13692.07</v>
      </c>
      <c r="K66" s="68">
        <v>-12403.53</v>
      </c>
      <c r="L66" s="68">
        <v>-12882.18</v>
      </c>
      <c r="M66" s="68">
        <v>-22721.46</v>
      </c>
      <c r="N66" s="68">
        <v>-33364.1</v>
      </c>
      <c r="O66" s="68">
        <v>-48047.14</v>
      </c>
      <c r="P66" s="114">
        <v>-54301.919999999998</v>
      </c>
      <c r="Q66" s="114">
        <v>-43912.07</v>
      </c>
      <c r="R66" s="114">
        <v>-41406.32</v>
      </c>
      <c r="S66" s="115">
        <v>-30651.55</v>
      </c>
      <c r="T66" s="115">
        <v>-51510.09</v>
      </c>
      <c r="U66" s="115">
        <v>-8031.35</v>
      </c>
      <c r="V66" s="114">
        <v>-13936.54</v>
      </c>
      <c r="W66" s="114">
        <v>-12126.93</v>
      </c>
      <c r="X66" s="114">
        <v>-12462.4</v>
      </c>
      <c r="Y66" s="49">
        <f t="shared" si="3"/>
        <v>-42673.079166666663</v>
      </c>
    </row>
    <row r="67" spans="1:25" ht="15.75" thickBot="1" x14ac:dyDescent="0.3">
      <c r="A67" s="74" t="s">
        <v>2248</v>
      </c>
      <c r="B67" s="76" t="s">
        <v>2249</v>
      </c>
      <c r="C67" s="58" t="s">
        <v>4</v>
      </c>
      <c r="D67" s="69">
        <v>-51182.91</v>
      </c>
      <c r="E67" s="69">
        <v>-14220.21</v>
      </c>
      <c r="F67" s="69">
        <v>-20482.43</v>
      </c>
      <c r="G67" s="69">
        <v>-24160.400000000001</v>
      </c>
      <c r="H67" s="69">
        <v>-26308.06</v>
      </c>
      <c r="I67" s="69">
        <v>-26978.69</v>
      </c>
      <c r="J67" s="69">
        <v>-28570.79</v>
      </c>
      <c r="K67" s="69">
        <v>-30024.05</v>
      </c>
      <c r="L67" s="69">
        <v>-31534.39</v>
      </c>
      <c r="M67" s="69">
        <v>-34182.33</v>
      </c>
      <c r="N67" s="69">
        <v>-38574.1</v>
      </c>
      <c r="O67" s="69">
        <v>-45520.53</v>
      </c>
      <c r="P67" s="115">
        <v>-53240.78</v>
      </c>
      <c r="Q67" s="115">
        <v>-13755.01</v>
      </c>
      <c r="R67" s="115">
        <v>-18957.53</v>
      </c>
      <c r="S67" s="114">
        <v>-23035.65</v>
      </c>
      <c r="T67" s="114">
        <v>-25327.16</v>
      </c>
      <c r="U67" s="114">
        <v>-26085.72</v>
      </c>
      <c r="V67" s="115">
        <v>-27741.67</v>
      </c>
      <c r="W67" s="115">
        <v>-29135.24</v>
      </c>
      <c r="X67" s="115">
        <v>-30546.35</v>
      </c>
      <c r="Y67" s="49">
        <f t="shared" si="3"/>
        <v>-59003.346666666665</v>
      </c>
    </row>
    <row r="68" spans="1:25" ht="15.75" thickBot="1" x14ac:dyDescent="0.3">
      <c r="A68" s="74" t="s">
        <v>2250</v>
      </c>
      <c r="B68" s="76" t="s">
        <v>2251</v>
      </c>
      <c r="C68" s="58" t="s">
        <v>4</v>
      </c>
      <c r="D68" s="68">
        <v>-6897.86</v>
      </c>
      <c r="E68" s="68">
        <v>-1797.61</v>
      </c>
      <c r="F68" s="68">
        <v>-2719.14</v>
      </c>
      <c r="G68" s="68">
        <v>-3339.3</v>
      </c>
      <c r="H68" s="68">
        <v>-3779.39</v>
      </c>
      <c r="I68" s="68">
        <v>-3871.15</v>
      </c>
      <c r="J68" s="68">
        <v>-4072.26</v>
      </c>
      <c r="K68" s="68">
        <v>-4262.67</v>
      </c>
      <c r="L68" s="68">
        <v>-4475.2</v>
      </c>
      <c r="M68" s="68">
        <v>-4708.8599999999997</v>
      </c>
      <c r="N68" s="68">
        <v>-5178.25</v>
      </c>
      <c r="O68" s="68">
        <v>-5964.46</v>
      </c>
      <c r="P68" s="114">
        <v>-7006.11</v>
      </c>
      <c r="Q68" s="114">
        <v>-1904.51</v>
      </c>
      <c r="R68" s="114">
        <v>-2690.91</v>
      </c>
      <c r="S68" s="115">
        <v>-3296.8</v>
      </c>
      <c r="T68" s="115">
        <v>-3712.82</v>
      </c>
      <c r="U68" s="115">
        <v>-3857.46</v>
      </c>
      <c r="V68" s="114">
        <v>-4083.91</v>
      </c>
      <c r="W68" s="114">
        <v>-4287.16</v>
      </c>
      <c r="X68" s="114">
        <v>-4472.75</v>
      </c>
      <c r="Y68" s="49">
        <f t="shared" si="3"/>
        <v>-8364.9125000000004</v>
      </c>
    </row>
    <row r="69" spans="1:25" ht="15.75" thickBot="1" x14ac:dyDescent="0.3">
      <c r="A69" s="74" t="s">
        <v>2252</v>
      </c>
      <c r="B69" s="76" t="s">
        <v>2253</v>
      </c>
      <c r="C69" s="58" t="s">
        <v>4</v>
      </c>
      <c r="D69" s="69">
        <v>-5885.46</v>
      </c>
      <c r="E69" s="69">
        <v>-4612.92</v>
      </c>
      <c r="F69" s="69">
        <v>-6942.86</v>
      </c>
      <c r="G69" s="69">
        <v>-8476.2199999999993</v>
      </c>
      <c r="H69" s="69">
        <v>-2686.56</v>
      </c>
      <c r="I69" s="69">
        <v>-2985.22</v>
      </c>
      <c r="J69" s="69">
        <v>-3573.07</v>
      </c>
      <c r="K69" s="69">
        <v>-1137.97</v>
      </c>
      <c r="L69" s="69">
        <v>-1655.2</v>
      </c>
      <c r="M69" s="69">
        <v>-2368.81</v>
      </c>
      <c r="N69" s="69">
        <v>-2070.4899999999998</v>
      </c>
      <c r="O69" s="69">
        <v>-4122.25</v>
      </c>
      <c r="P69" s="115">
        <v>-6731.38</v>
      </c>
      <c r="Q69" s="115">
        <v>-4862.6400000000003</v>
      </c>
      <c r="R69" s="115">
        <v>-6844.2</v>
      </c>
      <c r="S69" s="114">
        <v>-8465.44</v>
      </c>
      <c r="T69" s="114">
        <v>-2775.61</v>
      </c>
      <c r="U69" s="114">
        <v>-3135.35</v>
      </c>
      <c r="V69" s="115">
        <v>-3800.12</v>
      </c>
      <c r="W69" s="115">
        <v>-1279.08</v>
      </c>
      <c r="X69" s="115">
        <v>-1825.79</v>
      </c>
      <c r="Y69" s="49">
        <f t="shared" si="3"/>
        <v>-5611.7758333333331</v>
      </c>
    </row>
    <row r="70" spans="1:25" ht="15.75" thickBot="1" x14ac:dyDescent="0.3">
      <c r="A70" s="74" t="s">
        <v>2254</v>
      </c>
      <c r="B70" s="76" t="s">
        <v>2255</v>
      </c>
      <c r="C70" s="58" t="s">
        <v>4</v>
      </c>
      <c r="D70" s="68">
        <v>-16236.18</v>
      </c>
      <c r="E70" s="68">
        <v>-14149.96</v>
      </c>
      <c r="F70" s="68">
        <v>-13648.49</v>
      </c>
      <c r="G70" s="68">
        <v>-9045.06</v>
      </c>
      <c r="H70" s="68">
        <v>-5411.87</v>
      </c>
      <c r="I70" s="68">
        <v>-1889.15</v>
      </c>
      <c r="J70" s="68">
        <v>-3488.16</v>
      </c>
      <c r="K70" s="68">
        <v>-4036.85</v>
      </c>
      <c r="L70" s="68">
        <v>-3979.9</v>
      </c>
      <c r="M70" s="68">
        <v>-7609.53</v>
      </c>
      <c r="N70" s="68">
        <v>-10894.42</v>
      </c>
      <c r="O70" s="68">
        <v>-15605.99</v>
      </c>
      <c r="P70" s="114">
        <v>-16324.75</v>
      </c>
      <c r="Q70" s="114">
        <v>-13327.16</v>
      </c>
      <c r="R70" s="114">
        <v>-11952.84</v>
      </c>
      <c r="S70" s="115">
        <v>-8910.73</v>
      </c>
      <c r="T70" s="115">
        <v>-14429.5</v>
      </c>
      <c r="U70" s="115">
        <v>-2052.7800000000002</v>
      </c>
      <c r="V70" s="114">
        <v>-3914.5</v>
      </c>
      <c r="W70" s="114">
        <v>-3699.19</v>
      </c>
      <c r="X70" s="114">
        <v>-4288.03</v>
      </c>
      <c r="Y70" s="49">
        <f t="shared" ref="Y70:Y133" si="4">X70/2+L70/2+SUM(M70:W70)/12</f>
        <v>-13194.080833333333</v>
      </c>
    </row>
    <row r="71" spans="1:25" ht="15.75" thickBot="1" x14ac:dyDescent="0.3">
      <c r="A71" s="74" t="s">
        <v>2256</v>
      </c>
      <c r="B71" s="76" t="s">
        <v>2257</v>
      </c>
      <c r="C71" s="58" t="s">
        <v>4</v>
      </c>
      <c r="D71" s="69">
        <v>-79763.92</v>
      </c>
      <c r="E71" s="69">
        <v>-44736.91</v>
      </c>
      <c r="F71" s="69">
        <v>-63032.76</v>
      </c>
      <c r="G71" s="69">
        <v>-75271.22</v>
      </c>
      <c r="H71" s="69">
        <v>-81828.06</v>
      </c>
      <c r="I71" s="69">
        <v>-83791.429999999993</v>
      </c>
      <c r="J71" s="69">
        <v>-88607.5</v>
      </c>
      <c r="K71" s="69">
        <v>-9196.24</v>
      </c>
      <c r="L71" s="69">
        <v>-14144.75</v>
      </c>
      <c r="M71" s="69">
        <v>-24506.1</v>
      </c>
      <c r="N71" s="69">
        <v>-40119.629999999997</v>
      </c>
      <c r="O71" s="69">
        <v>-65432.72</v>
      </c>
      <c r="P71" s="115">
        <v>-88618.84</v>
      </c>
      <c r="Q71" s="115">
        <v>-43495.06</v>
      </c>
      <c r="R71" s="115">
        <v>-60212.22</v>
      </c>
      <c r="S71" s="114">
        <v>-72138.5</v>
      </c>
      <c r="T71" s="114">
        <v>-79385.77</v>
      </c>
      <c r="U71" s="114">
        <v>-81416.929999999993</v>
      </c>
      <c r="V71" s="115">
        <v>-86006.66</v>
      </c>
      <c r="W71" s="115">
        <v>-9178.81</v>
      </c>
      <c r="X71" s="115">
        <v>-13877.16</v>
      </c>
      <c r="Y71" s="49">
        <f t="shared" si="4"/>
        <v>-68220.225000000006</v>
      </c>
    </row>
    <row r="72" spans="1:25" ht="15.75" thickBot="1" x14ac:dyDescent="0.3">
      <c r="A72" s="74" t="s">
        <v>2258</v>
      </c>
      <c r="B72" s="76" t="s">
        <v>2259</v>
      </c>
      <c r="C72" s="58" t="s">
        <v>4</v>
      </c>
      <c r="D72" s="68">
        <v>-8045.81</v>
      </c>
      <c r="E72" s="68">
        <v>-6035.57</v>
      </c>
      <c r="F72" s="68">
        <v>-9073.4500000000007</v>
      </c>
      <c r="G72" s="68">
        <v>-11121.99</v>
      </c>
      <c r="H72" s="68">
        <v>-3696.31</v>
      </c>
      <c r="I72" s="68">
        <v>-4047.2</v>
      </c>
      <c r="J72" s="68">
        <v>-4847.62</v>
      </c>
      <c r="K72" s="68">
        <v>-1486.56</v>
      </c>
      <c r="L72" s="68">
        <v>-2221.98</v>
      </c>
      <c r="M72" s="68">
        <v>-3159.63</v>
      </c>
      <c r="N72" s="68">
        <v>-2924.39</v>
      </c>
      <c r="O72" s="68">
        <v>-5638</v>
      </c>
      <c r="P72" s="114">
        <v>-8974.15</v>
      </c>
      <c r="Q72" s="114">
        <v>-6261.43</v>
      </c>
      <c r="R72" s="114">
        <v>-9087.02</v>
      </c>
      <c r="S72" s="115">
        <v>-11134.15</v>
      </c>
      <c r="T72" s="115">
        <v>-3443.05</v>
      </c>
      <c r="U72" s="115">
        <v>-3867.76</v>
      </c>
      <c r="V72" s="114">
        <v>-4809.1499999999996</v>
      </c>
      <c r="W72" s="114">
        <v>-1642.81</v>
      </c>
      <c r="X72" s="114">
        <v>-2356</v>
      </c>
      <c r="Y72" s="49">
        <f t="shared" si="4"/>
        <v>-7367.4516666666668</v>
      </c>
    </row>
    <row r="73" spans="1:25" ht="15.75" thickBot="1" x14ac:dyDescent="0.3">
      <c r="A73" s="74" t="s">
        <v>2260</v>
      </c>
      <c r="B73" s="76" t="s">
        <v>2261</v>
      </c>
      <c r="C73" s="58" t="s">
        <v>4</v>
      </c>
      <c r="D73" s="69">
        <v>-103103.76</v>
      </c>
      <c r="E73" s="69">
        <v>-0.01</v>
      </c>
      <c r="F73" s="69">
        <v>-0.01</v>
      </c>
      <c r="G73" s="69">
        <v>-0.01</v>
      </c>
      <c r="H73" s="69">
        <v>-5.0999999999999996</v>
      </c>
      <c r="I73" s="69">
        <v>-5.0999999999999996</v>
      </c>
      <c r="J73" s="69">
        <v>-0.01</v>
      </c>
      <c r="K73" s="69">
        <v>-0.01</v>
      </c>
      <c r="L73" s="69">
        <v>-0.01</v>
      </c>
      <c r="M73" s="69">
        <v>-0.01</v>
      </c>
      <c r="N73" s="69">
        <v>-0.01</v>
      </c>
      <c r="O73" s="69">
        <v>-0.01</v>
      </c>
      <c r="P73" s="115">
        <v>-89382.96</v>
      </c>
      <c r="Q73" s="115">
        <v>-8.1</v>
      </c>
      <c r="R73" s="115">
        <v>-8.1</v>
      </c>
      <c r="S73" s="114">
        <v>0</v>
      </c>
      <c r="T73" s="114">
        <v>0</v>
      </c>
      <c r="U73" s="114">
        <v>0</v>
      </c>
      <c r="V73" s="115">
        <v>0</v>
      </c>
      <c r="W73" s="115">
        <v>0</v>
      </c>
      <c r="X73" s="115">
        <v>0</v>
      </c>
      <c r="Y73" s="49">
        <f t="shared" si="4"/>
        <v>-7449.9375000000018</v>
      </c>
    </row>
    <row r="74" spans="1:25" ht="15.75" thickBot="1" x14ac:dyDescent="0.3">
      <c r="A74" s="74" t="s">
        <v>2262</v>
      </c>
      <c r="B74" s="76" t="s">
        <v>2263</v>
      </c>
      <c r="C74" s="58" t="s">
        <v>4</v>
      </c>
      <c r="D74" s="68">
        <v>-11526.98</v>
      </c>
      <c r="E74" s="68">
        <v>-21389.17</v>
      </c>
      <c r="F74" s="68">
        <v>-31824.880000000001</v>
      </c>
      <c r="G74" s="68">
        <v>-7647.12</v>
      </c>
      <c r="H74" s="68">
        <v>-13570.21</v>
      </c>
      <c r="I74" s="68">
        <v>-15227.26</v>
      </c>
      <c r="J74" s="68">
        <v>-3008.81</v>
      </c>
      <c r="K74" s="68">
        <v>-5905.26</v>
      </c>
      <c r="L74" s="68">
        <v>-8904.6</v>
      </c>
      <c r="M74" s="68">
        <v>-3755.88</v>
      </c>
      <c r="N74" s="68">
        <v>-10905.26</v>
      </c>
      <c r="O74" s="68">
        <v>-20256.23</v>
      </c>
      <c r="P74" s="114">
        <v>-11289.22</v>
      </c>
      <c r="Q74" s="114">
        <v>-21222.240000000002</v>
      </c>
      <c r="R74" s="114">
        <v>-31073.439999999999</v>
      </c>
      <c r="S74" s="115">
        <v>-7389.97</v>
      </c>
      <c r="T74" s="115">
        <v>-12624.94</v>
      </c>
      <c r="U74" s="115">
        <v>-14308.4</v>
      </c>
      <c r="V74" s="114">
        <v>-3541.48</v>
      </c>
      <c r="W74" s="114">
        <v>-6535.8</v>
      </c>
      <c r="X74" s="114">
        <v>-9501.9699999999993</v>
      </c>
      <c r="Y74" s="49">
        <f t="shared" si="4"/>
        <v>-21111.856666666667</v>
      </c>
    </row>
    <row r="75" spans="1:25" ht="15.75" thickBot="1" x14ac:dyDescent="0.3">
      <c r="A75" s="74" t="s">
        <v>2264</v>
      </c>
      <c r="B75" s="76" t="s">
        <v>2265</v>
      </c>
      <c r="C75" s="58" t="s">
        <v>4</v>
      </c>
      <c r="D75" s="69">
        <v>-50131.83</v>
      </c>
      <c r="E75" s="69">
        <v>-35913.410000000003</v>
      </c>
      <c r="F75" s="69">
        <v>-52545.96</v>
      </c>
      <c r="G75" s="69">
        <v>-62323.69</v>
      </c>
      <c r="H75" s="69">
        <v>-15602.2</v>
      </c>
      <c r="I75" s="69">
        <v>-17557.64</v>
      </c>
      <c r="J75" s="69">
        <v>-21819.72</v>
      </c>
      <c r="K75" s="69">
        <v>-8158.75</v>
      </c>
      <c r="L75" s="69">
        <v>-12423.76</v>
      </c>
      <c r="M75" s="69">
        <v>-19533.009999999998</v>
      </c>
      <c r="N75" s="69">
        <v>-18476.8</v>
      </c>
      <c r="O75" s="69">
        <v>-35625.629999999997</v>
      </c>
      <c r="P75" s="115">
        <v>-55373.83</v>
      </c>
      <c r="Q75" s="115">
        <v>-34776.629999999997</v>
      </c>
      <c r="R75" s="115">
        <v>-48364.83</v>
      </c>
      <c r="S75" s="114">
        <v>-58981.11</v>
      </c>
      <c r="T75" s="114">
        <v>-17137.490000000002</v>
      </c>
      <c r="U75" s="114">
        <v>-19302.98</v>
      </c>
      <c r="V75" s="115">
        <v>-23820.83</v>
      </c>
      <c r="W75" s="115">
        <v>-8298.8799999999992</v>
      </c>
      <c r="X75" s="115">
        <v>-12330.84</v>
      </c>
      <c r="Y75" s="49">
        <f t="shared" si="4"/>
        <v>-40684.968333333331</v>
      </c>
    </row>
    <row r="76" spans="1:25" ht="15.75" thickBot="1" x14ac:dyDescent="0.3">
      <c r="A76" s="74" t="s">
        <v>2266</v>
      </c>
      <c r="B76" s="76" t="s">
        <v>2267</v>
      </c>
      <c r="C76" s="58" t="s">
        <v>4</v>
      </c>
      <c r="D76" s="68">
        <v>-124388.58</v>
      </c>
      <c r="E76" s="68">
        <v>-69461.600000000006</v>
      </c>
      <c r="F76" s="68">
        <v>-95455.1</v>
      </c>
      <c r="G76" s="68">
        <v>-113528.27</v>
      </c>
      <c r="H76" s="68">
        <v>-124633.16</v>
      </c>
      <c r="I76" s="68">
        <v>-126736.4</v>
      </c>
      <c r="J76" s="68">
        <v>-133853.67000000001</v>
      </c>
      <c r="K76" s="68">
        <v>-17388.2</v>
      </c>
      <c r="L76" s="68">
        <v>-32897.089999999997</v>
      </c>
      <c r="M76" s="68">
        <v>-49965.42</v>
      </c>
      <c r="N76" s="68">
        <v>-75279.08</v>
      </c>
      <c r="O76" s="68">
        <v>-115216.83</v>
      </c>
      <c r="P76" s="114">
        <v>-151621.91</v>
      </c>
      <c r="Q76" s="114">
        <v>-67196.960000000006</v>
      </c>
      <c r="R76" s="114">
        <v>-94560.24</v>
      </c>
      <c r="S76" s="115">
        <v>-115112.98</v>
      </c>
      <c r="T76" s="115">
        <v>-128048.93</v>
      </c>
      <c r="U76" s="115">
        <v>-130973.95</v>
      </c>
      <c r="V76" s="114">
        <v>-139348.39000000001</v>
      </c>
      <c r="W76" s="114">
        <v>-15481.43</v>
      </c>
      <c r="X76" s="114">
        <v>-23463.01</v>
      </c>
      <c r="Y76" s="49">
        <f t="shared" si="4"/>
        <v>-118413.89333333331</v>
      </c>
    </row>
    <row r="77" spans="1:25" ht="15.75" thickBot="1" x14ac:dyDescent="0.3">
      <c r="A77" s="74" t="s">
        <v>2268</v>
      </c>
      <c r="B77" s="76" t="s">
        <v>2269</v>
      </c>
      <c r="C77" s="58" t="s">
        <v>4</v>
      </c>
      <c r="D77" s="69">
        <v>-19423.34</v>
      </c>
      <c r="E77" s="69">
        <v>-38037.919999999998</v>
      </c>
      <c r="F77" s="69">
        <v>-57369.57</v>
      </c>
      <c r="G77" s="69">
        <v>-13193.52</v>
      </c>
      <c r="H77" s="69">
        <v>-22796.97</v>
      </c>
      <c r="I77" s="69">
        <v>-25378.98</v>
      </c>
      <c r="J77" s="69">
        <v>-5081.34</v>
      </c>
      <c r="K77" s="69">
        <v>-9982.33</v>
      </c>
      <c r="L77" s="69">
        <v>-14575.29</v>
      </c>
      <c r="M77" s="69">
        <v>-5841.37</v>
      </c>
      <c r="N77" s="69">
        <v>-16036.95</v>
      </c>
      <c r="O77" s="69">
        <v>-32596.53</v>
      </c>
      <c r="P77" s="115">
        <v>-21088.35</v>
      </c>
      <c r="Q77" s="115">
        <v>-38633.54</v>
      </c>
      <c r="R77" s="115">
        <v>-54640.71</v>
      </c>
      <c r="S77" s="114">
        <v>-13262.37</v>
      </c>
      <c r="T77" s="114">
        <v>-22045.919999999998</v>
      </c>
      <c r="U77" s="114">
        <v>-25136.07</v>
      </c>
      <c r="V77" s="115">
        <v>-5227.3999999999996</v>
      </c>
      <c r="W77" s="115">
        <v>-10101.629999999999</v>
      </c>
      <c r="X77" s="115">
        <v>-14455.49</v>
      </c>
      <c r="Y77" s="49">
        <f t="shared" si="4"/>
        <v>-34899.626666666663</v>
      </c>
    </row>
    <row r="78" spans="1:25" ht="15.75" thickBot="1" x14ac:dyDescent="0.3">
      <c r="A78" s="74" t="s">
        <v>2270</v>
      </c>
      <c r="B78" s="76" t="s">
        <v>2271</v>
      </c>
      <c r="C78" s="58" t="s">
        <v>4</v>
      </c>
      <c r="D78" s="68">
        <v>-275150.21000000002</v>
      </c>
      <c r="E78" s="68">
        <v>-196089.64</v>
      </c>
      <c r="F78" s="68">
        <v>-286350.34999999998</v>
      </c>
      <c r="G78" s="68">
        <v>-341747.7</v>
      </c>
      <c r="H78" s="68">
        <v>-91010.7</v>
      </c>
      <c r="I78" s="68">
        <v>-100476.26</v>
      </c>
      <c r="J78" s="68">
        <v>-123825.48</v>
      </c>
      <c r="K78" s="68">
        <v>-43246.95</v>
      </c>
      <c r="L78" s="68">
        <v>-65068.25</v>
      </c>
      <c r="M78" s="68">
        <v>-105144.75</v>
      </c>
      <c r="N78" s="68">
        <v>-101605.12</v>
      </c>
      <c r="O78" s="68">
        <v>-194840.97</v>
      </c>
      <c r="P78" s="114">
        <v>-303788.81</v>
      </c>
      <c r="Q78" s="114">
        <v>-195923.26</v>
      </c>
      <c r="R78" s="114">
        <v>-274335.02</v>
      </c>
      <c r="S78" s="115">
        <v>-332356.74</v>
      </c>
      <c r="T78" s="115">
        <v>-93350.080000000002</v>
      </c>
      <c r="U78" s="115">
        <v>-103599.46</v>
      </c>
      <c r="V78" s="114">
        <v>-125670.65</v>
      </c>
      <c r="W78" s="114">
        <v>-41194.910000000003</v>
      </c>
      <c r="X78" s="114">
        <v>-61032.56</v>
      </c>
      <c r="Y78" s="49">
        <f t="shared" si="4"/>
        <v>-219034.55249999999</v>
      </c>
    </row>
    <row r="79" spans="1:25" ht="15.75" thickBot="1" x14ac:dyDescent="0.3">
      <c r="A79" s="74" t="s">
        <v>2272</v>
      </c>
      <c r="B79" s="76" t="s">
        <v>2273</v>
      </c>
      <c r="C79" s="58" t="s">
        <v>4</v>
      </c>
      <c r="D79" s="69">
        <v>-104368.03</v>
      </c>
      <c r="E79" s="69">
        <v>-27934.34</v>
      </c>
      <c r="F79" s="69">
        <v>-41773.08</v>
      </c>
      <c r="G79" s="69">
        <v>-52621.24</v>
      </c>
      <c r="H79" s="69">
        <v>-60460.1</v>
      </c>
      <c r="I79" s="69">
        <v>-64814.14</v>
      </c>
      <c r="J79" s="69">
        <v>-65963.289999999994</v>
      </c>
      <c r="K79" s="69">
        <v>-69376.649999999994</v>
      </c>
      <c r="L79" s="69">
        <v>-72356.52</v>
      </c>
      <c r="M79" s="69">
        <v>-75854.61</v>
      </c>
      <c r="N79" s="69">
        <v>-83630.350000000006</v>
      </c>
      <c r="O79" s="69">
        <v>-94153.45</v>
      </c>
      <c r="P79" s="115">
        <v>-109998.48</v>
      </c>
      <c r="Q79" s="115">
        <v>-29482.63</v>
      </c>
      <c r="R79" s="115">
        <v>-41459.51</v>
      </c>
      <c r="S79" s="114">
        <v>-52303.13</v>
      </c>
      <c r="T79" s="114">
        <v>-59751.12</v>
      </c>
      <c r="U79" s="114">
        <v>-64795.23</v>
      </c>
      <c r="V79" s="115">
        <v>-66612.070000000007</v>
      </c>
      <c r="W79" s="115">
        <v>-69948.820000000007</v>
      </c>
      <c r="X79" s="115">
        <v>-73035.899999999994</v>
      </c>
      <c r="Y79" s="49">
        <f t="shared" si="4"/>
        <v>-135028.66</v>
      </c>
    </row>
    <row r="80" spans="1:25" ht="15.75" thickBot="1" x14ac:dyDescent="0.3">
      <c r="A80" s="74" t="s">
        <v>2274</v>
      </c>
      <c r="B80" s="76" t="s">
        <v>2275</v>
      </c>
      <c r="C80" s="58" t="s">
        <v>4</v>
      </c>
      <c r="D80" s="68">
        <v>-5488.47</v>
      </c>
      <c r="E80" s="68">
        <v>-10322.32</v>
      </c>
      <c r="F80" s="68">
        <v>-14932.88</v>
      </c>
      <c r="G80" s="68">
        <v>-3308.82</v>
      </c>
      <c r="H80" s="68">
        <v>-5793.35</v>
      </c>
      <c r="I80" s="68">
        <v>-6499.87</v>
      </c>
      <c r="J80" s="68">
        <v>-1488.28</v>
      </c>
      <c r="K80" s="68">
        <v>-2909.54</v>
      </c>
      <c r="L80" s="68">
        <v>-4374.16</v>
      </c>
      <c r="M80" s="68">
        <v>-2601.66</v>
      </c>
      <c r="N80" s="68">
        <v>-6067.07</v>
      </c>
      <c r="O80" s="68">
        <v>-11091.55</v>
      </c>
      <c r="P80" s="114">
        <v>-5860.82</v>
      </c>
      <c r="Q80" s="114">
        <v>-10628.1</v>
      </c>
      <c r="R80" s="114">
        <v>-15027.23</v>
      </c>
      <c r="S80" s="115">
        <v>-3565.31</v>
      </c>
      <c r="T80" s="115">
        <v>-5955.11</v>
      </c>
      <c r="U80" s="115">
        <v>-6580.74</v>
      </c>
      <c r="V80" s="114">
        <v>-1652.48</v>
      </c>
      <c r="W80" s="114">
        <v>-2999.32</v>
      </c>
      <c r="X80" s="114">
        <v>-4439.2299999999996</v>
      </c>
      <c r="Y80" s="49">
        <f t="shared" si="4"/>
        <v>-10409.144166666665</v>
      </c>
    </row>
    <row r="81" spans="1:25" ht="15.75" thickBot="1" x14ac:dyDescent="0.3">
      <c r="A81" s="74" t="s">
        <v>2276</v>
      </c>
      <c r="B81" s="76" t="s">
        <v>2277</v>
      </c>
      <c r="C81" s="58" t="s">
        <v>4</v>
      </c>
      <c r="D81" s="69">
        <v>-43868.42</v>
      </c>
      <c r="E81" s="69">
        <v>-11757.84</v>
      </c>
      <c r="F81" s="69">
        <v>-17363.080000000002</v>
      </c>
      <c r="G81" s="69">
        <v>-20951.810000000001</v>
      </c>
      <c r="H81" s="69">
        <v>-23571.72</v>
      </c>
      <c r="I81" s="69">
        <v>-24330.15</v>
      </c>
      <c r="J81" s="69">
        <v>-25747.99</v>
      </c>
      <c r="K81" s="69">
        <v>-27107.87</v>
      </c>
      <c r="L81" s="69">
        <v>-28436.28</v>
      </c>
      <c r="M81" s="69">
        <v>-30720.87</v>
      </c>
      <c r="N81" s="69">
        <v>-34409.300000000003</v>
      </c>
      <c r="O81" s="69">
        <v>-40043.01</v>
      </c>
      <c r="P81" s="115">
        <v>-46850.86</v>
      </c>
      <c r="Q81" s="115">
        <v>-12226.09</v>
      </c>
      <c r="R81" s="115">
        <v>-17057.34</v>
      </c>
      <c r="S81" s="114">
        <v>-21174</v>
      </c>
      <c r="T81" s="114">
        <v>-23755.22</v>
      </c>
      <c r="U81" s="114">
        <v>-24717.03</v>
      </c>
      <c r="V81" s="115">
        <v>-26364.67</v>
      </c>
      <c r="W81" s="115">
        <v>-27703.33</v>
      </c>
      <c r="X81" s="115">
        <v>-29178.46</v>
      </c>
      <c r="Y81" s="49">
        <f t="shared" si="4"/>
        <v>-54225.846666666665</v>
      </c>
    </row>
    <row r="82" spans="1:25" ht="15.75" thickBot="1" x14ac:dyDescent="0.3">
      <c r="A82" s="74" t="s">
        <v>2278</v>
      </c>
      <c r="B82" s="76" t="s">
        <v>2279</v>
      </c>
      <c r="C82" s="58" t="s">
        <v>4</v>
      </c>
      <c r="D82" s="68">
        <v>-314205.03999999998</v>
      </c>
      <c r="E82" s="68">
        <v>-84169.44</v>
      </c>
      <c r="F82" s="68">
        <v>-126627.41</v>
      </c>
      <c r="G82" s="68">
        <v>-152829.89000000001</v>
      </c>
      <c r="H82" s="68">
        <v>-170302.52</v>
      </c>
      <c r="I82" s="68">
        <v>-176552.2</v>
      </c>
      <c r="J82" s="68">
        <v>-186697.93</v>
      </c>
      <c r="K82" s="68">
        <v>-196572.28</v>
      </c>
      <c r="L82" s="68">
        <v>-206589.56</v>
      </c>
      <c r="M82" s="68">
        <v>-222328.81</v>
      </c>
      <c r="N82" s="68">
        <v>-248814.36</v>
      </c>
      <c r="O82" s="68">
        <v>-287709.78999999998</v>
      </c>
      <c r="P82" s="114">
        <v>-333569.27</v>
      </c>
      <c r="Q82" s="114">
        <v>-84502.43</v>
      </c>
      <c r="R82" s="114">
        <v>-119087.67999999999</v>
      </c>
      <c r="S82" s="115">
        <v>-148396.5</v>
      </c>
      <c r="T82" s="115">
        <v>-166980.70000000001</v>
      </c>
      <c r="U82" s="115">
        <v>-174235.27</v>
      </c>
      <c r="V82" s="114">
        <v>-69003.86</v>
      </c>
      <c r="W82" s="114">
        <v>-24177.94</v>
      </c>
      <c r="X82" s="114">
        <v>-34440.57</v>
      </c>
      <c r="Y82" s="49">
        <f t="shared" si="4"/>
        <v>-277082.28249999997</v>
      </c>
    </row>
    <row r="83" spans="1:25" ht="15.75" thickBot="1" x14ac:dyDescent="0.3">
      <c r="A83" s="74" t="s">
        <v>2280</v>
      </c>
      <c r="B83" s="76" t="s">
        <v>2281</v>
      </c>
      <c r="C83" s="58" t="s">
        <v>4</v>
      </c>
      <c r="D83" s="69">
        <v>-142429.79</v>
      </c>
      <c r="E83" s="69">
        <v>-115949.38</v>
      </c>
      <c r="F83" s="69">
        <v>-172651.36</v>
      </c>
      <c r="G83" s="69">
        <v>-216354.78</v>
      </c>
      <c r="H83" s="69">
        <v>-72596.009999999995</v>
      </c>
      <c r="I83" s="69">
        <v>-88190.42</v>
      </c>
      <c r="J83" s="69">
        <v>-92577.35</v>
      </c>
      <c r="K83" s="69">
        <v>-16151.17</v>
      </c>
      <c r="L83" s="69">
        <v>-27186.880000000001</v>
      </c>
      <c r="M83" s="69">
        <v>-43778.82</v>
      </c>
      <c r="N83" s="69">
        <v>-48764.54</v>
      </c>
      <c r="O83" s="69">
        <v>-94494.48</v>
      </c>
      <c r="P83" s="115">
        <v>-159775.23000000001</v>
      </c>
      <c r="Q83" s="115">
        <v>-119635.02</v>
      </c>
      <c r="R83" s="115">
        <v>-171440.25</v>
      </c>
      <c r="S83" s="114">
        <v>-214895.01</v>
      </c>
      <c r="T83" s="114">
        <v>-73098.37</v>
      </c>
      <c r="U83" s="114">
        <v>-89817.31</v>
      </c>
      <c r="V83" s="115">
        <v>-98927.25</v>
      </c>
      <c r="W83" s="115">
        <v>-21103.18</v>
      </c>
      <c r="X83" s="115">
        <v>-32121.57</v>
      </c>
      <c r="Y83" s="49">
        <f t="shared" si="4"/>
        <v>-124298.34666666665</v>
      </c>
    </row>
    <row r="84" spans="1:25" ht="15.75" thickBot="1" x14ac:dyDescent="0.3">
      <c r="A84" s="74" t="s">
        <v>2282</v>
      </c>
      <c r="B84" s="76" t="s">
        <v>2283</v>
      </c>
      <c r="C84" s="58" t="s">
        <v>4</v>
      </c>
      <c r="D84" s="68">
        <v>-148062.32</v>
      </c>
      <c r="E84" s="68">
        <v>-39773.51</v>
      </c>
      <c r="F84" s="68">
        <v>-56376.78</v>
      </c>
      <c r="G84" s="68">
        <v>-68220.53</v>
      </c>
      <c r="H84" s="68">
        <v>-75119.7</v>
      </c>
      <c r="I84" s="68">
        <v>-76971.06</v>
      </c>
      <c r="J84" s="68">
        <v>-81945.47</v>
      </c>
      <c r="K84" s="68">
        <v>-86274.85</v>
      </c>
      <c r="L84" s="68">
        <v>-90978.98</v>
      </c>
      <c r="M84" s="68">
        <v>-99757.85</v>
      </c>
      <c r="N84" s="68">
        <v>-113040.33</v>
      </c>
      <c r="O84" s="68">
        <v>-132637.1</v>
      </c>
      <c r="P84" s="114">
        <v>-154810.53</v>
      </c>
      <c r="Q84" s="114">
        <v>-40111.769999999997</v>
      </c>
      <c r="R84" s="114">
        <v>-55687.5</v>
      </c>
      <c r="S84" s="115">
        <v>-67833.03</v>
      </c>
      <c r="T84" s="115">
        <v>-74626.289999999994</v>
      </c>
      <c r="U84" s="115">
        <v>-76986.11</v>
      </c>
      <c r="V84" s="114">
        <v>-81936.23</v>
      </c>
      <c r="W84" s="114">
        <v>-86283.63</v>
      </c>
      <c r="X84" s="114">
        <v>-90984.26</v>
      </c>
      <c r="Y84" s="49">
        <f t="shared" si="4"/>
        <v>-172957.48416666669</v>
      </c>
    </row>
    <row r="85" spans="1:25" ht="15.75" thickBot="1" x14ac:dyDescent="0.3">
      <c r="A85" s="74" t="s">
        <v>2284</v>
      </c>
      <c r="B85" s="76" t="s">
        <v>2285</v>
      </c>
      <c r="C85" s="58" t="s">
        <v>4</v>
      </c>
      <c r="D85" s="69">
        <v>-160395.82</v>
      </c>
      <c r="E85" s="69">
        <v>-43350.63</v>
      </c>
      <c r="F85" s="69">
        <v>-62107.31</v>
      </c>
      <c r="G85" s="69">
        <v>-74754.460000000006</v>
      </c>
      <c r="H85" s="69">
        <v>-82003.820000000007</v>
      </c>
      <c r="I85" s="69">
        <v>-84550.34</v>
      </c>
      <c r="J85" s="69">
        <v>-89928.41</v>
      </c>
      <c r="K85" s="69">
        <v>-94696.48</v>
      </c>
      <c r="L85" s="69">
        <v>-99975.85</v>
      </c>
      <c r="M85" s="69">
        <v>-109300.83</v>
      </c>
      <c r="N85" s="69">
        <v>-124132.86</v>
      </c>
      <c r="O85" s="69">
        <v>-146863.23000000001</v>
      </c>
      <c r="P85" s="115">
        <v>-172477.07</v>
      </c>
      <c r="Q85" s="115">
        <v>-45833.04</v>
      </c>
      <c r="R85" s="115">
        <v>-63969.41</v>
      </c>
      <c r="S85" s="114">
        <v>-77390.94</v>
      </c>
      <c r="T85" s="114">
        <v>-86487.47</v>
      </c>
      <c r="U85" s="114">
        <v>-89829.01</v>
      </c>
      <c r="V85" s="115">
        <v>-95765.09</v>
      </c>
      <c r="W85" s="115">
        <v>-101037.89</v>
      </c>
      <c r="X85" s="115">
        <v>-106458.1</v>
      </c>
      <c r="Y85" s="49">
        <f t="shared" si="4"/>
        <v>-195974.21166666667</v>
      </c>
    </row>
    <row r="86" spans="1:25" ht="15.75" thickBot="1" x14ac:dyDescent="0.3">
      <c r="A86" s="74" t="s">
        <v>2286</v>
      </c>
      <c r="B86" s="76" t="s">
        <v>2287</v>
      </c>
      <c r="C86" s="58" t="s">
        <v>4</v>
      </c>
      <c r="D86" s="68">
        <v>-268146.84000000003</v>
      </c>
      <c r="E86" s="68">
        <v>-210445.52</v>
      </c>
      <c r="F86" s="68">
        <v>-313588.09000000003</v>
      </c>
      <c r="G86" s="68">
        <v>-388364.87</v>
      </c>
      <c r="H86" s="68">
        <v>-128228.23</v>
      </c>
      <c r="I86" s="68">
        <v>-155591.44</v>
      </c>
      <c r="J86" s="68">
        <v>-173387.41</v>
      </c>
      <c r="K86" s="68">
        <v>-47642.67</v>
      </c>
      <c r="L86" s="68">
        <v>-73185.320000000007</v>
      </c>
      <c r="M86" s="68">
        <v>-109007.74</v>
      </c>
      <c r="N86" s="68">
        <v>-96262.02</v>
      </c>
      <c r="O86" s="68">
        <v>-181284.62</v>
      </c>
      <c r="P86" s="114">
        <v>-297140.15999999997</v>
      </c>
      <c r="Q86" s="114">
        <v>-217176.37</v>
      </c>
      <c r="R86" s="114">
        <v>-311619.31</v>
      </c>
      <c r="S86" s="115">
        <v>-387269.24</v>
      </c>
      <c r="T86" s="115">
        <v>-128836.78</v>
      </c>
      <c r="U86" s="115">
        <v>-158344.37</v>
      </c>
      <c r="V86" s="114">
        <v>-22290.1</v>
      </c>
      <c r="W86" s="114">
        <v>-49566.94</v>
      </c>
      <c r="X86" s="114">
        <v>-76063.37</v>
      </c>
      <c r="Y86" s="49">
        <f t="shared" si="4"/>
        <v>-237857.48249999998</v>
      </c>
    </row>
    <row r="87" spans="1:25" ht="15.75" thickBot="1" x14ac:dyDescent="0.3">
      <c r="A87" s="74" t="s">
        <v>2288</v>
      </c>
      <c r="B87" s="76" t="s">
        <v>2289</v>
      </c>
      <c r="C87" s="58" t="s">
        <v>4</v>
      </c>
      <c r="D87" s="69">
        <v>-133996.63</v>
      </c>
      <c r="E87" s="69">
        <v>-33803.97</v>
      </c>
      <c r="F87" s="69">
        <v>-51514.78</v>
      </c>
      <c r="G87" s="69">
        <v>-63150.27</v>
      </c>
      <c r="H87" s="69">
        <v>-72388.05</v>
      </c>
      <c r="I87" s="69">
        <v>-75036.61</v>
      </c>
      <c r="J87" s="69">
        <v>-80345.94</v>
      </c>
      <c r="K87" s="69">
        <v>-86557.47</v>
      </c>
      <c r="L87" s="69">
        <v>-92254.39</v>
      </c>
      <c r="M87" s="69">
        <v>-99379.69</v>
      </c>
      <c r="N87" s="69">
        <v>-111468.5</v>
      </c>
      <c r="O87" s="69">
        <v>-126518.54</v>
      </c>
      <c r="P87" s="115">
        <v>-144532.79</v>
      </c>
      <c r="Q87" s="115">
        <v>-34102.300000000003</v>
      </c>
      <c r="R87" s="115">
        <v>-48990.18</v>
      </c>
      <c r="S87" s="114">
        <v>-61601.84</v>
      </c>
      <c r="T87" s="114">
        <v>-70532.17</v>
      </c>
      <c r="U87" s="114">
        <v>-72823.11</v>
      </c>
      <c r="V87" s="115">
        <v>-78277.48</v>
      </c>
      <c r="W87" s="115">
        <v>-84188.51</v>
      </c>
      <c r="X87" s="115">
        <v>-89764.83</v>
      </c>
      <c r="Y87" s="49">
        <f t="shared" si="4"/>
        <v>-168710.86916666667</v>
      </c>
    </row>
    <row r="88" spans="1:25" ht="15.75" thickBot="1" x14ac:dyDescent="0.3">
      <c r="A88" s="74" t="s">
        <v>2290</v>
      </c>
      <c r="B88" s="76" t="s">
        <v>2291</v>
      </c>
      <c r="C88" s="58" t="s">
        <v>4</v>
      </c>
      <c r="D88" s="68">
        <v>-18560.75</v>
      </c>
      <c r="E88" s="68">
        <v>-15134.29</v>
      </c>
      <c r="F88" s="68">
        <v>-22842.92</v>
      </c>
      <c r="G88" s="68">
        <v>-27683.98</v>
      </c>
      <c r="H88" s="68">
        <v>-8694.68</v>
      </c>
      <c r="I88" s="68">
        <v>-9766.44</v>
      </c>
      <c r="J88" s="68">
        <v>-11793.77</v>
      </c>
      <c r="K88" s="68">
        <v>-3904.31</v>
      </c>
      <c r="L88" s="68">
        <v>-5807.13</v>
      </c>
      <c r="M88" s="68">
        <v>-8134.01</v>
      </c>
      <c r="N88" s="68">
        <v>-6720.86</v>
      </c>
      <c r="O88" s="68">
        <v>-13349.57</v>
      </c>
      <c r="P88" s="114">
        <v>-21667.65</v>
      </c>
      <c r="Q88" s="114">
        <v>-15655.39</v>
      </c>
      <c r="R88" s="114">
        <v>-22364.52</v>
      </c>
      <c r="S88" s="115">
        <v>-27906.32</v>
      </c>
      <c r="T88" s="115">
        <v>-9321.85</v>
      </c>
      <c r="U88" s="115">
        <v>-10654.84</v>
      </c>
      <c r="V88" s="114">
        <v>-12806.96</v>
      </c>
      <c r="W88" s="114">
        <v>-4167.22</v>
      </c>
      <c r="X88" s="114">
        <v>-5991.79</v>
      </c>
      <c r="Y88" s="49">
        <f t="shared" si="4"/>
        <v>-18628.559166666666</v>
      </c>
    </row>
    <row r="89" spans="1:25" ht="15.75" thickBot="1" x14ac:dyDescent="0.3">
      <c r="A89" s="74" t="s">
        <v>2292</v>
      </c>
      <c r="B89" s="76" t="s">
        <v>2293</v>
      </c>
      <c r="C89" s="58" t="s">
        <v>4</v>
      </c>
      <c r="D89" s="69">
        <v>-264511.31</v>
      </c>
      <c r="E89" s="69">
        <v>-189064.48</v>
      </c>
      <c r="F89" s="69">
        <v>-270837.3</v>
      </c>
      <c r="G89" s="69">
        <v>-323991.48</v>
      </c>
      <c r="H89" s="69">
        <v>-83568.320000000007</v>
      </c>
      <c r="I89" s="69">
        <v>-93940.35</v>
      </c>
      <c r="J89" s="69">
        <v>-115423.61</v>
      </c>
      <c r="K89" s="69">
        <v>-40664.47</v>
      </c>
      <c r="L89" s="69">
        <v>-61771.41</v>
      </c>
      <c r="M89" s="69">
        <v>-100948.32</v>
      </c>
      <c r="N89" s="69">
        <v>-99338.89</v>
      </c>
      <c r="O89" s="69">
        <v>-193350.1</v>
      </c>
      <c r="P89" s="115">
        <v>-294301.59000000003</v>
      </c>
      <c r="Q89" s="115">
        <v>-184795.5</v>
      </c>
      <c r="R89" s="115">
        <v>-256447.37</v>
      </c>
      <c r="S89" s="114">
        <v>-310912.93</v>
      </c>
      <c r="T89" s="114">
        <v>-87743.75</v>
      </c>
      <c r="U89" s="114">
        <v>-99920.82</v>
      </c>
      <c r="V89" s="115">
        <v>-122469.59</v>
      </c>
      <c r="W89" s="115">
        <v>-42048.09</v>
      </c>
      <c r="X89" s="115">
        <v>-62522.080000000002</v>
      </c>
      <c r="Y89" s="49">
        <f t="shared" si="4"/>
        <v>-211503.1575</v>
      </c>
    </row>
    <row r="90" spans="1:25" ht="15.75" thickBot="1" x14ac:dyDescent="0.3">
      <c r="A90" s="74" t="s">
        <v>2294</v>
      </c>
      <c r="B90" s="76" t="s">
        <v>2295</v>
      </c>
      <c r="C90" s="58" t="s">
        <v>4</v>
      </c>
      <c r="D90" s="68">
        <v>-29117.65</v>
      </c>
      <c r="E90" s="68">
        <v>-20577.57</v>
      </c>
      <c r="F90" s="68">
        <v>-29010.13</v>
      </c>
      <c r="G90" s="68">
        <v>-35119.19</v>
      </c>
      <c r="H90" s="68">
        <v>-8992.9699999999993</v>
      </c>
      <c r="I90" s="68">
        <v>-9635.99</v>
      </c>
      <c r="J90" s="68">
        <v>-11679.55</v>
      </c>
      <c r="K90" s="68">
        <v>-3775.39</v>
      </c>
      <c r="L90" s="68">
        <v>-5675.26</v>
      </c>
      <c r="M90" s="68">
        <v>-10123.11</v>
      </c>
      <c r="N90" s="68">
        <v>-11028.62</v>
      </c>
      <c r="O90" s="68">
        <v>-21052.61</v>
      </c>
      <c r="P90" s="114">
        <v>-32568</v>
      </c>
      <c r="Q90" s="114">
        <v>-20433.2</v>
      </c>
      <c r="R90" s="114">
        <v>-28593.7</v>
      </c>
      <c r="S90" s="115">
        <v>-34305.089999999997</v>
      </c>
      <c r="T90" s="115">
        <v>-8927.59</v>
      </c>
      <c r="U90" s="115">
        <v>-9984.93</v>
      </c>
      <c r="V90" s="114">
        <v>-12024.96</v>
      </c>
      <c r="W90" s="114">
        <v>-3858.59</v>
      </c>
      <c r="X90" s="114">
        <v>-5870.42</v>
      </c>
      <c r="Y90" s="49">
        <f t="shared" si="4"/>
        <v>-21847.873333333329</v>
      </c>
    </row>
    <row r="91" spans="1:25" ht="15.75" thickBot="1" x14ac:dyDescent="0.3">
      <c r="A91" s="74" t="s">
        <v>2296</v>
      </c>
      <c r="B91" s="76" t="s">
        <v>2297</v>
      </c>
      <c r="C91" s="58" t="s">
        <v>4</v>
      </c>
      <c r="D91" s="69">
        <v>-38702.699999999997</v>
      </c>
      <c r="E91" s="69">
        <v>-75545.600000000006</v>
      </c>
      <c r="F91" s="69">
        <v>-110202.63</v>
      </c>
      <c r="G91" s="69">
        <v>-21733.4</v>
      </c>
      <c r="H91" s="69">
        <v>-33755.949999999997</v>
      </c>
      <c r="I91" s="69">
        <v>-37277.49</v>
      </c>
      <c r="J91" s="69">
        <v>-9090.98</v>
      </c>
      <c r="K91" s="69">
        <v>-16993.68</v>
      </c>
      <c r="L91" s="69">
        <v>-26149.56</v>
      </c>
      <c r="M91" s="69">
        <v>-17584.330000000002</v>
      </c>
      <c r="N91" s="69">
        <v>-43142.14</v>
      </c>
      <c r="O91" s="69">
        <v>-83466.990000000005</v>
      </c>
      <c r="P91" s="115">
        <v>-41535.24</v>
      </c>
      <c r="Q91" s="115">
        <v>-75748.95</v>
      </c>
      <c r="R91" s="115">
        <v>-105169.35</v>
      </c>
      <c r="S91" s="114">
        <v>-22084.98</v>
      </c>
      <c r="T91" s="114">
        <v>-35529.08</v>
      </c>
      <c r="U91" s="114">
        <v>-39925.07</v>
      </c>
      <c r="V91" s="115">
        <v>-8920.39</v>
      </c>
      <c r="W91" s="115">
        <v>-17049.900000000001</v>
      </c>
      <c r="X91" s="115">
        <v>-26109.94</v>
      </c>
      <c r="Y91" s="49">
        <f t="shared" si="4"/>
        <v>-66976.118333333347</v>
      </c>
    </row>
    <row r="92" spans="1:25" ht="15.75" thickBot="1" x14ac:dyDescent="0.3">
      <c r="A92" s="74" t="s">
        <v>2298</v>
      </c>
      <c r="B92" s="76" t="s">
        <v>2299</v>
      </c>
      <c r="C92" s="58" t="s">
        <v>4</v>
      </c>
      <c r="D92" s="68">
        <v>-10012.469999999999</v>
      </c>
      <c r="E92" s="68">
        <v>-6937.29</v>
      </c>
      <c r="F92" s="68">
        <v>-10177.02</v>
      </c>
      <c r="G92" s="68">
        <v>-12135.92</v>
      </c>
      <c r="H92" s="68">
        <v>-3210.06</v>
      </c>
      <c r="I92" s="68">
        <v>-3709.76</v>
      </c>
      <c r="J92" s="68">
        <v>-4731.96</v>
      </c>
      <c r="K92" s="68">
        <v>-1961.55</v>
      </c>
      <c r="L92" s="68">
        <v>-2932.56</v>
      </c>
      <c r="M92" s="68">
        <v>-4353.66</v>
      </c>
      <c r="N92" s="68">
        <v>-3668.46</v>
      </c>
      <c r="O92" s="68">
        <v>-7111.48</v>
      </c>
      <c r="P92" s="114">
        <v>-10874.35</v>
      </c>
      <c r="Q92" s="114">
        <v>-6772.6</v>
      </c>
      <c r="R92" s="114">
        <v>-9466.26</v>
      </c>
      <c r="S92" s="115">
        <v>-11465.93</v>
      </c>
      <c r="T92" s="115">
        <v>-3324.54</v>
      </c>
      <c r="U92" s="115">
        <v>-3840.37</v>
      </c>
      <c r="V92" s="114">
        <v>-4887.54</v>
      </c>
      <c r="W92" s="114">
        <v>-1963.05</v>
      </c>
      <c r="X92" s="114">
        <v>-2931.73</v>
      </c>
      <c r="Y92" s="49">
        <f t="shared" si="4"/>
        <v>-8576.1650000000009</v>
      </c>
    </row>
    <row r="93" spans="1:25" ht="15.75" thickBot="1" x14ac:dyDescent="0.3">
      <c r="A93" s="74" t="s">
        <v>2300</v>
      </c>
      <c r="B93" s="76" t="s">
        <v>2301</v>
      </c>
      <c r="C93" s="58" t="s">
        <v>4</v>
      </c>
      <c r="D93" s="69">
        <v>-322387</v>
      </c>
      <c r="E93" s="69">
        <v>-232938.31</v>
      </c>
      <c r="F93" s="69">
        <v>-348899.25</v>
      </c>
      <c r="G93" s="69">
        <v>-427587.84000000003</v>
      </c>
      <c r="H93" s="69">
        <v>-136269.17000000001</v>
      </c>
      <c r="I93" s="69">
        <v>-156340.68</v>
      </c>
      <c r="J93" s="69">
        <v>-190526.02</v>
      </c>
      <c r="K93" s="69">
        <v>-66802.17</v>
      </c>
      <c r="L93" s="69">
        <v>-99512.31</v>
      </c>
      <c r="M93" s="69">
        <v>-145489.29</v>
      </c>
      <c r="N93" s="69">
        <v>-124603.49</v>
      </c>
      <c r="O93" s="69">
        <v>-236505.78</v>
      </c>
      <c r="P93" s="115">
        <v>-355455.19</v>
      </c>
      <c r="Q93" s="115">
        <v>-226193.62</v>
      </c>
      <c r="R93" s="115">
        <v>-326306.59999999998</v>
      </c>
      <c r="S93" s="114">
        <v>-407854.2</v>
      </c>
      <c r="T93" s="114">
        <v>-136414.10999999999</v>
      </c>
      <c r="U93" s="114">
        <v>-157857.88</v>
      </c>
      <c r="V93" s="115">
        <v>-193269.65</v>
      </c>
      <c r="W93" s="115">
        <v>-67406.429999999993</v>
      </c>
      <c r="X93" s="115">
        <v>-99882.22</v>
      </c>
      <c r="Y93" s="49">
        <f t="shared" si="4"/>
        <v>-297810.28500000003</v>
      </c>
    </row>
    <row r="94" spans="1:25" ht="15.75" thickBot="1" x14ac:dyDescent="0.3">
      <c r="A94" s="74" t="s">
        <v>2302</v>
      </c>
      <c r="B94" s="76" t="s">
        <v>2303</v>
      </c>
      <c r="C94" s="58" t="s">
        <v>4</v>
      </c>
      <c r="D94" s="68">
        <v>-87079.3</v>
      </c>
      <c r="E94" s="68">
        <v>-55718.26</v>
      </c>
      <c r="F94" s="68">
        <v>-78105.850000000006</v>
      </c>
      <c r="G94" s="68">
        <v>-93835.03</v>
      </c>
      <c r="H94" s="68">
        <v>-27318.21</v>
      </c>
      <c r="I94" s="68">
        <v>-31768.66</v>
      </c>
      <c r="J94" s="68">
        <v>-40496.6</v>
      </c>
      <c r="K94" s="68">
        <v>-16675.939999999999</v>
      </c>
      <c r="L94" s="68">
        <v>-25291.64</v>
      </c>
      <c r="M94" s="68">
        <v>-39727.49</v>
      </c>
      <c r="N94" s="68">
        <v>-36415.97</v>
      </c>
      <c r="O94" s="68">
        <v>-65741.87</v>
      </c>
      <c r="P94" s="114">
        <v>-91805.04</v>
      </c>
      <c r="Q94" s="114">
        <v>-50738.73</v>
      </c>
      <c r="R94" s="114">
        <v>-71758.429999999993</v>
      </c>
      <c r="S94" s="115">
        <v>-87010.94</v>
      </c>
      <c r="T94" s="115">
        <v>-25806.240000000002</v>
      </c>
      <c r="U94" s="115">
        <v>-29881.19</v>
      </c>
      <c r="V94" s="114">
        <v>-38158.99</v>
      </c>
      <c r="W94" s="114">
        <v>-15927.44</v>
      </c>
      <c r="X94" s="114">
        <v>-24549.83</v>
      </c>
      <c r="Y94" s="49">
        <f t="shared" si="4"/>
        <v>-71001.762499999997</v>
      </c>
    </row>
    <row r="95" spans="1:25" ht="15.75" thickBot="1" x14ac:dyDescent="0.3">
      <c r="A95" s="74" t="s">
        <v>2304</v>
      </c>
      <c r="B95" s="76" t="s">
        <v>2305</v>
      </c>
      <c r="C95" s="58" t="s">
        <v>4</v>
      </c>
      <c r="D95" s="69">
        <v>-12205.18</v>
      </c>
      <c r="E95" s="69">
        <v>-23992.91</v>
      </c>
      <c r="F95" s="69">
        <v>-37172.9</v>
      </c>
      <c r="G95" s="69">
        <v>-7989.62</v>
      </c>
      <c r="H95" s="69">
        <v>-12871.69</v>
      </c>
      <c r="I95" s="69">
        <v>-14352.92</v>
      </c>
      <c r="J95" s="69">
        <v>-2935.7</v>
      </c>
      <c r="K95" s="69">
        <v>-5808.18</v>
      </c>
      <c r="L95" s="69">
        <v>-8638.44</v>
      </c>
      <c r="M95" s="69">
        <v>-3330.46</v>
      </c>
      <c r="N95" s="69">
        <v>-9672.7099999999991</v>
      </c>
      <c r="O95" s="69">
        <v>-20535.07</v>
      </c>
      <c r="P95" s="115">
        <v>-13110.97</v>
      </c>
      <c r="Q95" s="115">
        <v>-24369.81</v>
      </c>
      <c r="R95" s="115">
        <v>-33754.44</v>
      </c>
      <c r="S95" s="114">
        <v>-7294.68</v>
      </c>
      <c r="T95" s="114">
        <v>-11892.02</v>
      </c>
      <c r="U95" s="114">
        <v>-13037.52</v>
      </c>
      <c r="V95" s="115">
        <v>-2902.05</v>
      </c>
      <c r="W95" s="115">
        <v>-5787.57</v>
      </c>
      <c r="X95" s="115">
        <v>-8420.3799999999992</v>
      </c>
      <c r="Y95" s="49">
        <f t="shared" si="4"/>
        <v>-20670.018333333333</v>
      </c>
    </row>
    <row r="96" spans="1:25" ht="15.75" thickBot="1" x14ac:dyDescent="0.3">
      <c r="A96" s="74" t="s">
        <v>2306</v>
      </c>
      <c r="B96" s="76" t="s">
        <v>2307</v>
      </c>
      <c r="C96" s="58" t="s">
        <v>4</v>
      </c>
      <c r="D96" s="68">
        <v>-6048.34</v>
      </c>
      <c r="E96" s="68">
        <v>-4547.88</v>
      </c>
      <c r="F96" s="68">
        <v>-6997.55</v>
      </c>
      <c r="G96" s="68">
        <v>-8630.31</v>
      </c>
      <c r="H96" s="68">
        <v>-2782.83</v>
      </c>
      <c r="I96" s="68">
        <v>-3178.99</v>
      </c>
      <c r="J96" s="68">
        <v>-3819.5</v>
      </c>
      <c r="K96" s="68">
        <v>-1185.52</v>
      </c>
      <c r="L96" s="68">
        <v>-1763.85</v>
      </c>
      <c r="M96" s="68">
        <v>-2778.19</v>
      </c>
      <c r="N96" s="68">
        <v>-2533.4899999999998</v>
      </c>
      <c r="O96" s="68">
        <v>-4651.51</v>
      </c>
      <c r="P96" s="114">
        <v>-7387.02</v>
      </c>
      <c r="Q96" s="114">
        <v>-5220.93</v>
      </c>
      <c r="R96" s="114">
        <v>-7152.21</v>
      </c>
      <c r="S96" s="115">
        <v>-8941.9500000000007</v>
      </c>
      <c r="T96" s="115">
        <v>-2972.38</v>
      </c>
      <c r="U96" s="115">
        <v>-3416.13</v>
      </c>
      <c r="V96" s="114">
        <v>-4166.71</v>
      </c>
      <c r="W96" s="114">
        <v>-1382.31</v>
      </c>
      <c r="X96" s="114">
        <v>-2119.83</v>
      </c>
      <c r="Y96" s="49">
        <f t="shared" si="4"/>
        <v>-6158.7424999999994</v>
      </c>
    </row>
    <row r="97" spans="1:25" ht="15.75" thickBot="1" x14ac:dyDescent="0.3">
      <c r="A97" s="74" t="s">
        <v>2308</v>
      </c>
      <c r="B97" s="76" t="s">
        <v>2309</v>
      </c>
      <c r="C97" s="58" t="s">
        <v>4</v>
      </c>
      <c r="D97" s="69">
        <v>-21811.08</v>
      </c>
      <c r="E97" s="69">
        <v>-5975.08</v>
      </c>
      <c r="F97" s="69">
        <v>-8769.5</v>
      </c>
      <c r="G97" s="69">
        <v>-10521.57</v>
      </c>
      <c r="H97" s="69">
        <v>-11722.73</v>
      </c>
      <c r="I97" s="69">
        <v>-12024.13</v>
      </c>
      <c r="J97" s="69">
        <v>-12935.27</v>
      </c>
      <c r="K97" s="69">
        <v>-13769.97</v>
      </c>
      <c r="L97" s="69">
        <v>-14703.48</v>
      </c>
      <c r="M97" s="69">
        <v>-16256.95</v>
      </c>
      <c r="N97" s="69">
        <v>-18498.689999999999</v>
      </c>
      <c r="O97" s="69">
        <v>-21671.46</v>
      </c>
      <c r="P97" s="115">
        <v>-24467.71</v>
      </c>
      <c r="Q97" s="115">
        <v>-5667.11</v>
      </c>
      <c r="R97" s="115">
        <v>-8068.07</v>
      </c>
      <c r="S97" s="114">
        <v>-9840.6200000000008</v>
      </c>
      <c r="T97" s="114">
        <v>-10932.29</v>
      </c>
      <c r="U97" s="114">
        <v>-11220.32</v>
      </c>
      <c r="V97" s="115">
        <v>-12127.89</v>
      </c>
      <c r="W97" s="115">
        <v>-12940.64</v>
      </c>
      <c r="X97" s="115">
        <v>-13798.48</v>
      </c>
      <c r="Y97" s="49">
        <f t="shared" si="4"/>
        <v>-26891.959166666667</v>
      </c>
    </row>
    <row r="98" spans="1:25" ht="15.75" thickBot="1" x14ac:dyDescent="0.3">
      <c r="A98" s="74" t="s">
        <v>2310</v>
      </c>
      <c r="B98" s="76" t="s">
        <v>2311</v>
      </c>
      <c r="C98" s="58" t="s">
        <v>4</v>
      </c>
      <c r="D98" s="68">
        <v>-11365.42</v>
      </c>
      <c r="E98" s="68">
        <v>-21931.119999999999</v>
      </c>
      <c r="F98" s="68">
        <v>-32534.91</v>
      </c>
      <c r="G98" s="68">
        <v>-7687.94</v>
      </c>
      <c r="H98" s="68">
        <v>-13281.43</v>
      </c>
      <c r="I98" s="68">
        <v>-15213.69</v>
      </c>
      <c r="J98" s="68">
        <v>-3351.77</v>
      </c>
      <c r="K98" s="68">
        <v>-6422.94</v>
      </c>
      <c r="L98" s="68">
        <v>-9584.1299999999992</v>
      </c>
      <c r="M98" s="68">
        <v>-4919.99</v>
      </c>
      <c r="N98" s="68">
        <v>-12422.92</v>
      </c>
      <c r="O98" s="68">
        <v>-23049.53</v>
      </c>
      <c r="P98" s="114">
        <v>-12847.37</v>
      </c>
      <c r="Q98" s="114">
        <v>-23376.49</v>
      </c>
      <c r="R98" s="114">
        <v>-33098.54</v>
      </c>
      <c r="S98" s="115">
        <v>-7691.31</v>
      </c>
      <c r="T98" s="115">
        <v>-13062.86</v>
      </c>
      <c r="U98" s="115">
        <v>-15243.3</v>
      </c>
      <c r="V98" s="114">
        <v>-3519.6</v>
      </c>
      <c r="W98" s="114">
        <v>-6398.22</v>
      </c>
      <c r="X98" s="114">
        <v>-9483.39</v>
      </c>
      <c r="Y98" s="49">
        <f t="shared" si="4"/>
        <v>-22502.9375</v>
      </c>
    </row>
    <row r="99" spans="1:25" ht="15.75" thickBot="1" x14ac:dyDescent="0.3">
      <c r="A99" s="74" t="s">
        <v>2312</v>
      </c>
      <c r="B99" s="76" t="s">
        <v>2313</v>
      </c>
      <c r="C99" s="58" t="s">
        <v>4</v>
      </c>
      <c r="D99" s="69">
        <v>-50713.4</v>
      </c>
      <c r="E99" s="69">
        <v>-14005.12</v>
      </c>
      <c r="F99" s="69">
        <v>-20746.52</v>
      </c>
      <c r="G99" s="69">
        <v>-25390.07</v>
      </c>
      <c r="H99" s="69">
        <v>-28557.07</v>
      </c>
      <c r="I99" s="69">
        <v>-29234.61</v>
      </c>
      <c r="J99" s="69">
        <v>-30941.32</v>
      </c>
      <c r="K99" s="69">
        <v>-32349.8</v>
      </c>
      <c r="L99" s="69">
        <v>-33870.410000000003</v>
      </c>
      <c r="M99" s="69">
        <v>-35977.01</v>
      </c>
      <c r="N99" s="69">
        <v>-40170.559999999998</v>
      </c>
      <c r="O99" s="69">
        <v>-46297.1</v>
      </c>
      <c r="P99" s="115">
        <v>-53787.55</v>
      </c>
      <c r="Q99" s="115">
        <v>-13954.06</v>
      </c>
      <c r="R99" s="115">
        <v>-19733.23</v>
      </c>
      <c r="S99" s="114">
        <v>-24779.53</v>
      </c>
      <c r="T99" s="114">
        <v>-27758.73</v>
      </c>
      <c r="U99" s="114">
        <v>-28602.959999999999</v>
      </c>
      <c r="V99" s="115">
        <v>-30501.13</v>
      </c>
      <c r="W99" s="115">
        <v>-31941</v>
      </c>
      <c r="X99" s="115">
        <v>-33430.53</v>
      </c>
      <c r="Y99" s="49">
        <f t="shared" si="4"/>
        <v>-63109.041666666672</v>
      </c>
    </row>
    <row r="100" spans="1:25" ht="15.75" thickBot="1" x14ac:dyDescent="0.3">
      <c r="A100" s="74" t="s">
        <v>2314</v>
      </c>
      <c r="B100" s="76" t="s">
        <v>2315</v>
      </c>
      <c r="C100" s="58" t="s">
        <v>4</v>
      </c>
      <c r="D100" s="68">
        <v>-210071.59</v>
      </c>
      <c r="E100" s="68">
        <v>-127668.07</v>
      </c>
      <c r="F100" s="68">
        <v>-190265.07</v>
      </c>
      <c r="G100" s="68">
        <v>-226138.31</v>
      </c>
      <c r="H100" s="68">
        <v>-251270.6</v>
      </c>
      <c r="I100" s="68">
        <v>-257734.57</v>
      </c>
      <c r="J100" s="68">
        <v>-271928.19</v>
      </c>
      <c r="K100" s="68">
        <v>-26449.11</v>
      </c>
      <c r="L100" s="68">
        <v>-39311.68</v>
      </c>
      <c r="M100" s="68">
        <v>-62299.67</v>
      </c>
      <c r="N100" s="68">
        <v>-101850.98</v>
      </c>
      <c r="O100" s="68">
        <v>-162167.87</v>
      </c>
      <c r="P100" s="114">
        <v>-234210.88</v>
      </c>
      <c r="Q100" s="114">
        <v>-129244.81</v>
      </c>
      <c r="R100" s="114">
        <v>-181001.2</v>
      </c>
      <c r="S100" s="115">
        <v>-222402.95</v>
      </c>
      <c r="T100" s="115">
        <v>-247151.68</v>
      </c>
      <c r="U100" s="115">
        <v>-254357.06</v>
      </c>
      <c r="V100" s="114">
        <v>-269490.45</v>
      </c>
      <c r="W100" s="114">
        <v>-27542.9</v>
      </c>
      <c r="X100" s="114">
        <v>-39906.9</v>
      </c>
      <c r="Y100" s="49">
        <f t="shared" si="4"/>
        <v>-197252.66083333333</v>
      </c>
    </row>
    <row r="101" spans="1:25" ht="15.75" thickBot="1" x14ac:dyDescent="0.3">
      <c r="A101" s="74" t="s">
        <v>2316</v>
      </c>
      <c r="B101" s="76" t="s">
        <v>2317</v>
      </c>
      <c r="C101" s="58" t="s">
        <v>4</v>
      </c>
      <c r="D101" s="69">
        <v>-6847.64</v>
      </c>
      <c r="E101" s="69">
        <v>-12591.13</v>
      </c>
      <c r="F101" s="69">
        <v>-18213.939999999999</v>
      </c>
      <c r="G101" s="69">
        <v>-4230.79</v>
      </c>
      <c r="H101" s="69">
        <v>-6564.86</v>
      </c>
      <c r="I101" s="69">
        <v>-7215.97</v>
      </c>
      <c r="J101" s="69">
        <v>-1519.96</v>
      </c>
      <c r="K101" s="69">
        <v>-2832.32</v>
      </c>
      <c r="L101" s="69">
        <v>-4286.74</v>
      </c>
      <c r="M101" s="69">
        <v>-3073.24</v>
      </c>
      <c r="N101" s="69">
        <v>-7479.77</v>
      </c>
      <c r="O101" s="69">
        <v>-13447.45</v>
      </c>
      <c r="P101" s="115">
        <v>-7247.99</v>
      </c>
      <c r="Q101" s="115">
        <v>-12809.42</v>
      </c>
      <c r="R101" s="115">
        <v>-17857.5</v>
      </c>
      <c r="S101" s="114">
        <v>-4201.6099999999997</v>
      </c>
      <c r="T101" s="114">
        <v>-6596.38</v>
      </c>
      <c r="U101" s="114">
        <v>-7597.7</v>
      </c>
      <c r="V101" s="115">
        <v>-1575.17</v>
      </c>
      <c r="W101" s="115">
        <v>-2919.03</v>
      </c>
      <c r="X101" s="115">
        <v>-4441.84</v>
      </c>
      <c r="Y101" s="49">
        <f t="shared" si="4"/>
        <v>-11431.395</v>
      </c>
    </row>
    <row r="102" spans="1:25" ht="15.75" thickBot="1" x14ac:dyDescent="0.3">
      <c r="A102" s="74" t="s">
        <v>2318</v>
      </c>
      <c r="B102" s="76" t="s">
        <v>2319</v>
      </c>
      <c r="C102" s="58" t="s">
        <v>4</v>
      </c>
      <c r="D102" s="68">
        <v>-11694.97</v>
      </c>
      <c r="E102" s="68">
        <v>-22587.58</v>
      </c>
      <c r="F102" s="68">
        <v>-34198.769999999997</v>
      </c>
      <c r="G102" s="68">
        <v>-7032.47</v>
      </c>
      <c r="H102" s="68">
        <v>-11644.17</v>
      </c>
      <c r="I102" s="68">
        <v>-13072.77</v>
      </c>
      <c r="J102" s="68">
        <v>-3550.95</v>
      </c>
      <c r="K102" s="68">
        <v>-6711.11</v>
      </c>
      <c r="L102" s="68">
        <v>-10225.6</v>
      </c>
      <c r="M102" s="68">
        <v>-5266.99</v>
      </c>
      <c r="N102" s="68">
        <v>-13013.95</v>
      </c>
      <c r="O102" s="68">
        <v>-23757.11</v>
      </c>
      <c r="P102" s="114">
        <v>-13107.02</v>
      </c>
      <c r="Q102" s="114">
        <v>-22548.46</v>
      </c>
      <c r="R102" s="114">
        <v>-31409.53</v>
      </c>
      <c r="S102" s="115">
        <v>-6243.47</v>
      </c>
      <c r="T102" s="115">
        <v>-10626.51</v>
      </c>
      <c r="U102" s="115">
        <v>-12290.03</v>
      </c>
      <c r="V102" s="114">
        <v>-3502.08</v>
      </c>
      <c r="W102" s="114">
        <v>-6761.43</v>
      </c>
      <c r="X102" s="114">
        <v>-10250.75</v>
      </c>
      <c r="Y102" s="49">
        <f t="shared" si="4"/>
        <v>-22615.39</v>
      </c>
    </row>
    <row r="103" spans="1:25" ht="15.75" thickBot="1" x14ac:dyDescent="0.3">
      <c r="A103" s="74" t="s">
        <v>2320</v>
      </c>
      <c r="B103" s="76" t="s">
        <v>2321</v>
      </c>
      <c r="C103" s="58" t="s">
        <v>4</v>
      </c>
      <c r="D103" s="69">
        <v>-21617.29</v>
      </c>
      <c r="E103" s="69">
        <v>-14347.62</v>
      </c>
      <c r="F103" s="69">
        <v>-22268.18</v>
      </c>
      <c r="G103" s="69">
        <v>-26909.63</v>
      </c>
      <c r="H103" s="69">
        <v>-8478.64</v>
      </c>
      <c r="I103" s="69">
        <v>-9599.1200000000008</v>
      </c>
      <c r="J103" s="69">
        <v>-12006.48</v>
      </c>
      <c r="K103" s="69">
        <v>-4579.84</v>
      </c>
      <c r="L103" s="69">
        <v>-6466.63</v>
      </c>
      <c r="M103" s="69">
        <v>-9561.2000000000007</v>
      </c>
      <c r="N103" s="69">
        <v>-8130.64</v>
      </c>
      <c r="O103" s="69">
        <v>-14873.4</v>
      </c>
      <c r="P103" s="115">
        <v>-23001.64</v>
      </c>
      <c r="Q103" s="115">
        <v>-15302.64</v>
      </c>
      <c r="R103" s="115">
        <v>-21149.78</v>
      </c>
      <c r="S103" s="114">
        <v>-26208.58</v>
      </c>
      <c r="T103" s="114">
        <v>-7946.29</v>
      </c>
      <c r="U103" s="114">
        <v>-9252.9599999999991</v>
      </c>
      <c r="V103" s="115">
        <v>-11614.31</v>
      </c>
      <c r="W103" s="115">
        <v>-4295.8</v>
      </c>
      <c r="X103" s="115">
        <v>-6319.52</v>
      </c>
      <c r="Y103" s="49">
        <f t="shared" si="4"/>
        <v>-19004.511666666665</v>
      </c>
    </row>
    <row r="104" spans="1:25" ht="15.75" thickBot="1" x14ac:dyDescent="0.3">
      <c r="A104" s="74" t="s">
        <v>2322</v>
      </c>
      <c r="B104" s="76" t="s">
        <v>2323</v>
      </c>
      <c r="C104" s="58" t="s">
        <v>4</v>
      </c>
      <c r="D104" s="68">
        <v>-2251.7399999999998</v>
      </c>
      <c r="E104" s="68">
        <v>-4146.92</v>
      </c>
      <c r="F104" s="68">
        <v>-6351.1</v>
      </c>
      <c r="G104" s="68">
        <v>-1248.8900000000001</v>
      </c>
      <c r="H104" s="68">
        <v>-2213.39</v>
      </c>
      <c r="I104" s="68">
        <v>-2479.12</v>
      </c>
      <c r="J104" s="68">
        <v>-487.41</v>
      </c>
      <c r="K104" s="68">
        <v>-925.11</v>
      </c>
      <c r="L104" s="68">
        <v>-1392.3</v>
      </c>
      <c r="M104" s="68">
        <v>-739.95</v>
      </c>
      <c r="N104" s="68">
        <v>-2074.81</v>
      </c>
      <c r="O104" s="68">
        <v>-4003.15</v>
      </c>
      <c r="P104" s="114">
        <v>-2255.6999999999998</v>
      </c>
      <c r="Q104" s="114">
        <v>-4388.4799999999996</v>
      </c>
      <c r="R104" s="114">
        <v>-6178.96</v>
      </c>
      <c r="S104" s="115">
        <v>-1446.02</v>
      </c>
      <c r="T104" s="115">
        <v>-2416.4</v>
      </c>
      <c r="U104" s="115">
        <v>-2745.9</v>
      </c>
      <c r="V104" s="114">
        <v>-570.30999999999995</v>
      </c>
      <c r="W104" s="114">
        <v>-1041.3</v>
      </c>
      <c r="X104" s="114">
        <v>-1544.81</v>
      </c>
      <c r="Y104" s="49">
        <f t="shared" si="4"/>
        <v>-3790.3033333333333</v>
      </c>
    </row>
    <row r="105" spans="1:25" ht="15.75" thickBot="1" x14ac:dyDescent="0.3">
      <c r="A105" s="74" t="s">
        <v>2324</v>
      </c>
      <c r="B105" s="76" t="s">
        <v>2325</v>
      </c>
      <c r="C105" s="58" t="s">
        <v>4</v>
      </c>
      <c r="D105" s="69">
        <v>-7680.69</v>
      </c>
      <c r="E105" s="69">
        <v>-2004.01</v>
      </c>
      <c r="F105" s="69">
        <v>-3097.91</v>
      </c>
      <c r="G105" s="69">
        <v>-3751.21</v>
      </c>
      <c r="H105" s="69">
        <v>-4267.18</v>
      </c>
      <c r="I105" s="69">
        <v>-4392.3500000000004</v>
      </c>
      <c r="J105" s="69">
        <v>-4630.1899999999996</v>
      </c>
      <c r="K105" s="69">
        <v>-4827.87</v>
      </c>
      <c r="L105" s="69">
        <v>-5034.97</v>
      </c>
      <c r="M105" s="69">
        <v>-5375.46</v>
      </c>
      <c r="N105" s="69">
        <v>-6062.2</v>
      </c>
      <c r="O105" s="69">
        <v>-6962.49</v>
      </c>
      <c r="P105" s="115">
        <v>-8118.6</v>
      </c>
      <c r="Q105" s="115">
        <v>-2139.31</v>
      </c>
      <c r="R105" s="115">
        <v>-2927.46</v>
      </c>
      <c r="S105" s="114">
        <v>-3683.77</v>
      </c>
      <c r="T105" s="114">
        <v>-4188.1099999999997</v>
      </c>
      <c r="U105" s="114">
        <v>-4362.1099999999997</v>
      </c>
      <c r="V105" s="115">
        <v>-4629.72</v>
      </c>
      <c r="W105" s="115">
        <v>-4833.82</v>
      </c>
      <c r="X105" s="115">
        <v>-5000.82</v>
      </c>
      <c r="Y105" s="49">
        <f t="shared" si="4"/>
        <v>-9458.1491666666661</v>
      </c>
    </row>
    <row r="106" spans="1:25" ht="15.75" thickBot="1" x14ac:dyDescent="0.3">
      <c r="A106" s="74" t="s">
        <v>2326</v>
      </c>
      <c r="B106" s="76" t="s">
        <v>2327</v>
      </c>
      <c r="C106" s="58" t="s">
        <v>4</v>
      </c>
      <c r="D106" s="68">
        <v>-11056.92</v>
      </c>
      <c r="E106" s="68">
        <v>-2741.15</v>
      </c>
      <c r="F106" s="68">
        <v>-4267.91</v>
      </c>
      <c r="G106" s="68">
        <v>-5212.9399999999996</v>
      </c>
      <c r="H106" s="68">
        <v>-5937.41</v>
      </c>
      <c r="I106" s="68">
        <v>-6140.6</v>
      </c>
      <c r="J106" s="68">
        <v>-6509.33</v>
      </c>
      <c r="K106" s="68">
        <v>-6808.4</v>
      </c>
      <c r="L106" s="68">
        <v>-7122.98</v>
      </c>
      <c r="M106" s="68">
        <v>-7642.39</v>
      </c>
      <c r="N106" s="68">
        <v>-8624.17</v>
      </c>
      <c r="O106" s="68">
        <v>-9843.39</v>
      </c>
      <c r="P106" s="114">
        <v>-11499.93</v>
      </c>
      <c r="Q106" s="114">
        <v>-3063.76</v>
      </c>
      <c r="R106" s="114">
        <v>-4201.9799999999996</v>
      </c>
      <c r="S106" s="115">
        <v>-5254.77</v>
      </c>
      <c r="T106" s="115">
        <v>-5970.45</v>
      </c>
      <c r="U106" s="115">
        <v>-6243.17</v>
      </c>
      <c r="V106" s="114">
        <v>-6629.02</v>
      </c>
      <c r="W106" s="114">
        <v>-6924.39</v>
      </c>
      <c r="X106" s="114">
        <v>-7192.46</v>
      </c>
      <c r="Y106" s="49">
        <f t="shared" si="4"/>
        <v>-13482.505000000001</v>
      </c>
    </row>
    <row r="107" spans="1:25" ht="15.75" thickBot="1" x14ac:dyDescent="0.3">
      <c r="A107" s="74" t="s">
        <v>2328</v>
      </c>
      <c r="B107" s="76" t="s">
        <v>2329</v>
      </c>
      <c r="C107" s="58" t="s">
        <v>4</v>
      </c>
      <c r="D107" s="69">
        <v>-37623.75</v>
      </c>
      <c r="E107" s="69">
        <v>-10666.07</v>
      </c>
      <c r="F107" s="69">
        <v>-16032.19</v>
      </c>
      <c r="G107" s="69">
        <v>-19190.240000000002</v>
      </c>
      <c r="H107" s="69">
        <v>-21559.27</v>
      </c>
      <c r="I107" s="69">
        <v>-22211.42</v>
      </c>
      <c r="J107" s="69">
        <v>-23382.17</v>
      </c>
      <c r="K107" s="69">
        <v>-24456.799999999999</v>
      </c>
      <c r="L107" s="69">
        <v>-25634.1</v>
      </c>
      <c r="M107" s="69">
        <v>-27360.39</v>
      </c>
      <c r="N107" s="69">
        <v>-30528</v>
      </c>
      <c r="O107" s="69">
        <v>-35300.01</v>
      </c>
      <c r="P107" s="115">
        <v>-40359</v>
      </c>
      <c r="Q107" s="115">
        <v>-9747.6200000000008</v>
      </c>
      <c r="R107" s="115">
        <v>-13770.57</v>
      </c>
      <c r="S107" s="114">
        <v>-17011.990000000002</v>
      </c>
      <c r="T107" s="114">
        <v>-19038.080000000002</v>
      </c>
      <c r="U107" s="114">
        <v>-19653.830000000002</v>
      </c>
      <c r="V107" s="115">
        <v>-20963.46</v>
      </c>
      <c r="W107" s="115">
        <v>-22045.52</v>
      </c>
      <c r="X107" s="115">
        <v>-23198.76</v>
      </c>
      <c r="Y107" s="49">
        <f t="shared" si="4"/>
        <v>-45731.302499999998</v>
      </c>
    </row>
    <row r="108" spans="1:25" ht="15.75" thickBot="1" x14ac:dyDescent="0.3">
      <c r="A108" s="74" t="s">
        <v>2330</v>
      </c>
      <c r="B108" s="76" t="s">
        <v>2331</v>
      </c>
      <c r="C108" s="58" t="s">
        <v>4</v>
      </c>
      <c r="D108" s="68">
        <v>-19939.02</v>
      </c>
      <c r="E108" s="68">
        <v>-15898.68</v>
      </c>
      <c r="F108" s="68">
        <v>-23650.05</v>
      </c>
      <c r="G108" s="68">
        <v>-30125.24</v>
      </c>
      <c r="H108" s="68">
        <v>-10882.57</v>
      </c>
      <c r="I108" s="68">
        <v>-13772.45</v>
      </c>
      <c r="J108" s="68">
        <v>-14408.58</v>
      </c>
      <c r="K108" s="68">
        <v>-2654.99</v>
      </c>
      <c r="L108" s="68">
        <v>-4453.96</v>
      </c>
      <c r="M108" s="68">
        <v>-6868.66</v>
      </c>
      <c r="N108" s="68">
        <v>-6845.19</v>
      </c>
      <c r="O108" s="68">
        <v>-14263.86</v>
      </c>
      <c r="P108" s="114">
        <v>-22336.37</v>
      </c>
      <c r="Q108" s="114">
        <v>-15557.18</v>
      </c>
      <c r="R108" s="114">
        <v>-23073.79</v>
      </c>
      <c r="S108" s="115">
        <v>-29658.41</v>
      </c>
      <c r="T108" s="115">
        <v>-10895.46</v>
      </c>
      <c r="U108" s="115">
        <v>-13872.97</v>
      </c>
      <c r="V108" s="114">
        <v>-14765.08</v>
      </c>
      <c r="W108" s="114">
        <v>-3003.6</v>
      </c>
      <c r="X108" s="114">
        <v>-4843.18</v>
      </c>
      <c r="Y108" s="49">
        <f t="shared" si="4"/>
        <v>-18076.950833333336</v>
      </c>
    </row>
    <row r="109" spans="1:25" ht="15.75" thickBot="1" x14ac:dyDescent="0.3">
      <c r="A109" s="74" t="s">
        <v>2332</v>
      </c>
      <c r="B109" s="76" t="s">
        <v>2333</v>
      </c>
      <c r="C109" s="58" t="s">
        <v>4</v>
      </c>
      <c r="D109" s="69">
        <v>-26858.19</v>
      </c>
      <c r="E109" s="69">
        <v>-7095.35</v>
      </c>
      <c r="F109" s="69">
        <v>-10652.07</v>
      </c>
      <c r="G109" s="69">
        <v>-13241.53</v>
      </c>
      <c r="H109" s="69">
        <v>-15123.41</v>
      </c>
      <c r="I109" s="69">
        <v>-16337.97</v>
      </c>
      <c r="J109" s="69">
        <v>-16624.150000000001</v>
      </c>
      <c r="K109" s="69">
        <v>-17536.55</v>
      </c>
      <c r="L109" s="69">
        <v>-18335.810000000001</v>
      </c>
      <c r="M109" s="69">
        <v>-19418.82</v>
      </c>
      <c r="N109" s="69">
        <v>-21371.71</v>
      </c>
      <c r="O109" s="69">
        <v>-24599.03</v>
      </c>
      <c r="P109" s="115">
        <v>-28069.54</v>
      </c>
      <c r="Q109" s="115">
        <v>-6789.87</v>
      </c>
      <c r="R109" s="115">
        <v>-10137.49</v>
      </c>
      <c r="S109" s="114">
        <v>-12709.25</v>
      </c>
      <c r="T109" s="114">
        <v>-14533.01</v>
      </c>
      <c r="U109" s="114">
        <v>-15795.92</v>
      </c>
      <c r="V109" s="115">
        <v>-16254.39</v>
      </c>
      <c r="W109" s="115">
        <v>-17145.009999999998</v>
      </c>
      <c r="X109" s="115">
        <v>-17971.91</v>
      </c>
      <c r="Y109" s="49">
        <f t="shared" si="4"/>
        <v>-33722.530000000006</v>
      </c>
    </row>
    <row r="110" spans="1:25" ht="15.75" thickBot="1" x14ac:dyDescent="0.3">
      <c r="A110" s="74" t="s">
        <v>2334</v>
      </c>
      <c r="B110" s="76" t="s">
        <v>2335</v>
      </c>
      <c r="C110" s="58" t="s">
        <v>4</v>
      </c>
      <c r="D110" s="68">
        <v>-15035.9</v>
      </c>
      <c r="E110" s="68">
        <v>-3957.12</v>
      </c>
      <c r="F110" s="68">
        <v>-5795.56</v>
      </c>
      <c r="G110" s="68">
        <v>-7015.76</v>
      </c>
      <c r="H110" s="68">
        <v>-8000.17</v>
      </c>
      <c r="I110" s="68">
        <v>-8354.1200000000008</v>
      </c>
      <c r="J110" s="68">
        <v>-8929.86</v>
      </c>
      <c r="K110" s="68">
        <v>-9461.11</v>
      </c>
      <c r="L110" s="68">
        <v>-10024.89</v>
      </c>
      <c r="M110" s="68">
        <v>-10901.37</v>
      </c>
      <c r="N110" s="68">
        <v>-12263</v>
      </c>
      <c r="O110" s="68">
        <v>-14152.68</v>
      </c>
      <c r="P110" s="114">
        <v>-16476.34</v>
      </c>
      <c r="Q110" s="114">
        <v>-4220.54</v>
      </c>
      <c r="R110" s="114">
        <v>-5941.69</v>
      </c>
      <c r="S110" s="115">
        <v>-7298.3</v>
      </c>
      <c r="T110" s="115">
        <v>-8309.83</v>
      </c>
      <c r="U110" s="115">
        <v>-8744.09</v>
      </c>
      <c r="V110" s="114">
        <v>-9393.85</v>
      </c>
      <c r="W110" s="114">
        <v>-9910.99</v>
      </c>
      <c r="X110" s="114">
        <v>-10429.299999999999</v>
      </c>
      <c r="Y110" s="49">
        <f t="shared" si="4"/>
        <v>-19194.818333333333</v>
      </c>
    </row>
    <row r="111" spans="1:25" ht="15.75" thickBot="1" x14ac:dyDescent="0.3">
      <c r="A111" s="74" t="s">
        <v>2336</v>
      </c>
      <c r="B111" s="76" t="s">
        <v>2337</v>
      </c>
      <c r="C111" s="58" t="s">
        <v>4</v>
      </c>
      <c r="D111" s="69">
        <v>-3984.18</v>
      </c>
      <c r="E111" s="69">
        <v>-3330.27</v>
      </c>
      <c r="F111" s="69">
        <v>-3578.41</v>
      </c>
      <c r="G111" s="69">
        <v>-2574.4699999999998</v>
      </c>
      <c r="H111" s="69">
        <v>-1581.91</v>
      </c>
      <c r="I111" s="69">
        <v>-713.44</v>
      </c>
      <c r="J111" s="69">
        <v>-1177.99</v>
      </c>
      <c r="K111" s="69">
        <v>-954.54</v>
      </c>
      <c r="L111" s="69">
        <v>-998.33</v>
      </c>
      <c r="M111" s="69">
        <v>-1664.8</v>
      </c>
      <c r="N111" s="69">
        <v>-2398.9899999999998</v>
      </c>
      <c r="O111" s="69">
        <v>-3448.49</v>
      </c>
      <c r="P111" s="115">
        <v>-4230.28</v>
      </c>
      <c r="Q111" s="115">
        <v>-3305.8</v>
      </c>
      <c r="R111" s="115">
        <v>-3232.55</v>
      </c>
      <c r="S111" s="114">
        <v>-2073.56</v>
      </c>
      <c r="T111" s="114">
        <v>-3704.3</v>
      </c>
      <c r="U111" s="114">
        <v>-660.67</v>
      </c>
      <c r="V111" s="115">
        <v>-1162.69</v>
      </c>
      <c r="W111" s="115">
        <v>-929.79</v>
      </c>
      <c r="X111" s="115">
        <v>-978.62</v>
      </c>
      <c r="Y111" s="49">
        <f t="shared" si="4"/>
        <v>-3222.8016666666663</v>
      </c>
    </row>
    <row r="112" spans="1:25" ht="15.75" thickBot="1" x14ac:dyDescent="0.3">
      <c r="A112" s="74" t="s">
        <v>2338</v>
      </c>
      <c r="B112" s="76" t="s">
        <v>2339</v>
      </c>
      <c r="C112" s="58" t="s">
        <v>4</v>
      </c>
      <c r="D112" s="68">
        <v>-2685.97</v>
      </c>
      <c r="E112" s="68">
        <v>-2012.31</v>
      </c>
      <c r="F112" s="68">
        <v>-3024.35</v>
      </c>
      <c r="G112" s="68">
        <v>-3683.86</v>
      </c>
      <c r="H112" s="68">
        <v>-1161.03</v>
      </c>
      <c r="I112" s="68">
        <v>-1319.87</v>
      </c>
      <c r="J112" s="68">
        <v>-1610.91</v>
      </c>
      <c r="K112" s="68">
        <v>-570.38</v>
      </c>
      <c r="L112" s="68">
        <v>-836.41</v>
      </c>
      <c r="M112" s="68">
        <v>-1261.8499999999999</v>
      </c>
      <c r="N112" s="68">
        <v>-1072.97</v>
      </c>
      <c r="O112" s="68">
        <v>-1707.92</v>
      </c>
      <c r="P112" s="114">
        <v>-2722.85</v>
      </c>
      <c r="Q112" s="114">
        <v>-1865.4</v>
      </c>
      <c r="R112" s="114">
        <v>-2664.64</v>
      </c>
      <c r="S112" s="115">
        <v>-3325.03</v>
      </c>
      <c r="T112" s="115">
        <v>-1134.31</v>
      </c>
      <c r="U112" s="115">
        <v>-1256.01</v>
      </c>
      <c r="V112" s="114">
        <v>-1551.84</v>
      </c>
      <c r="W112" s="114">
        <v>-556.44000000000005</v>
      </c>
      <c r="X112" s="114">
        <v>-789.76</v>
      </c>
      <c r="Y112" s="49">
        <f t="shared" si="4"/>
        <v>-2406.3566666666666</v>
      </c>
    </row>
    <row r="113" spans="1:25" ht="15.75" thickBot="1" x14ac:dyDescent="0.3">
      <c r="A113" s="74" t="s">
        <v>2340</v>
      </c>
      <c r="B113" s="76" t="s">
        <v>2341</v>
      </c>
      <c r="C113" s="58" t="s">
        <v>4</v>
      </c>
      <c r="D113" s="69">
        <v>-146198.85</v>
      </c>
      <c r="E113" s="69">
        <v>-34478.31</v>
      </c>
      <c r="F113" s="69">
        <v>-49333.32</v>
      </c>
      <c r="G113" s="69">
        <v>-60582.93</v>
      </c>
      <c r="H113" s="69">
        <v>-68514.649999999994</v>
      </c>
      <c r="I113" s="69">
        <v>-71423.61</v>
      </c>
      <c r="J113" s="69">
        <v>-77375.62</v>
      </c>
      <c r="K113" s="69">
        <v>-83061.59</v>
      </c>
      <c r="L113" s="69">
        <v>-89053.93</v>
      </c>
      <c r="M113" s="69">
        <v>-98617.27</v>
      </c>
      <c r="N113" s="69">
        <v>-111857.17</v>
      </c>
      <c r="O113" s="69">
        <v>-131676.99</v>
      </c>
      <c r="P113" s="115">
        <v>-148501.35</v>
      </c>
      <c r="Q113" s="115">
        <v>-32081.29</v>
      </c>
      <c r="R113" s="115">
        <v>-45511.39</v>
      </c>
      <c r="S113" s="114">
        <v>-55385.21</v>
      </c>
      <c r="T113" s="114">
        <v>-63227.87</v>
      </c>
      <c r="U113" s="114">
        <v>-65567.62</v>
      </c>
      <c r="V113" s="115">
        <v>-71591.06</v>
      </c>
      <c r="W113" s="115">
        <v>-77004.03</v>
      </c>
      <c r="X113" s="115">
        <v>-83031.83</v>
      </c>
      <c r="Y113" s="49">
        <f t="shared" si="4"/>
        <v>-161127.98416666669</v>
      </c>
    </row>
    <row r="114" spans="1:25" ht="15.75" thickBot="1" x14ac:dyDescent="0.3">
      <c r="A114" s="74" t="s">
        <v>2342</v>
      </c>
      <c r="B114" s="76" t="s">
        <v>2343</v>
      </c>
      <c r="C114" s="58" t="s">
        <v>4</v>
      </c>
      <c r="D114" s="68">
        <v>-6894.74</v>
      </c>
      <c r="E114" s="68">
        <v>-1821.09</v>
      </c>
      <c r="F114" s="68">
        <v>-2543.65</v>
      </c>
      <c r="G114" s="68">
        <v>-3056.08</v>
      </c>
      <c r="H114" s="68">
        <v>-3325.97</v>
      </c>
      <c r="I114" s="68">
        <v>-3389.78</v>
      </c>
      <c r="J114" s="68">
        <v>-3578.12</v>
      </c>
      <c r="K114" s="68">
        <v>-3758.83</v>
      </c>
      <c r="L114" s="68">
        <v>-3948.92</v>
      </c>
      <c r="M114" s="68">
        <v>-4360.63</v>
      </c>
      <c r="N114" s="68">
        <v>-4999.2700000000004</v>
      </c>
      <c r="O114" s="68">
        <v>-5991.04</v>
      </c>
      <c r="P114" s="114">
        <v>-6907.46</v>
      </c>
      <c r="Q114" s="114">
        <v>-1686.25</v>
      </c>
      <c r="R114" s="114">
        <v>-2395.9299999999998</v>
      </c>
      <c r="S114" s="115">
        <v>-2904.4</v>
      </c>
      <c r="T114" s="115">
        <v>-3228.63</v>
      </c>
      <c r="U114" s="115">
        <v>-3308.27</v>
      </c>
      <c r="V114" s="114">
        <v>-3503.21</v>
      </c>
      <c r="W114" s="114">
        <v>-3691.5</v>
      </c>
      <c r="X114" s="114">
        <v>-3878.3</v>
      </c>
      <c r="Y114" s="49">
        <f t="shared" si="4"/>
        <v>-7494.9925000000003</v>
      </c>
    </row>
    <row r="115" spans="1:25" ht="15.75" thickBot="1" x14ac:dyDescent="0.3">
      <c r="A115" s="74" t="s">
        <v>2344</v>
      </c>
      <c r="B115" s="76" t="s">
        <v>2345</v>
      </c>
      <c r="C115" s="58" t="s">
        <v>4</v>
      </c>
      <c r="D115" s="69">
        <v>-5419.71</v>
      </c>
      <c r="E115" s="69">
        <v>-1444.1</v>
      </c>
      <c r="F115" s="69">
        <v>-2196.1799999999998</v>
      </c>
      <c r="G115" s="69">
        <v>-2613.5300000000002</v>
      </c>
      <c r="H115" s="69">
        <v>-2932.44</v>
      </c>
      <c r="I115" s="69">
        <v>-3010.34</v>
      </c>
      <c r="J115" s="69">
        <v>-3150.31</v>
      </c>
      <c r="K115" s="69">
        <v>-3280.78</v>
      </c>
      <c r="L115" s="69">
        <v>-3405.73</v>
      </c>
      <c r="M115" s="69">
        <v>-3633.29</v>
      </c>
      <c r="N115" s="69">
        <v>-4095.39</v>
      </c>
      <c r="O115" s="69">
        <v>-4817.26</v>
      </c>
      <c r="P115" s="115">
        <v>-5594.87</v>
      </c>
      <c r="Q115" s="115">
        <v>-1450.13</v>
      </c>
      <c r="R115" s="115">
        <v>-2079.48</v>
      </c>
      <c r="S115" s="114">
        <v>-2584.11</v>
      </c>
      <c r="T115" s="114">
        <v>-2883.56</v>
      </c>
      <c r="U115" s="114">
        <v>-2978.61</v>
      </c>
      <c r="V115" s="115">
        <v>-3136.35</v>
      </c>
      <c r="W115" s="115">
        <v>-3267.47</v>
      </c>
      <c r="X115" s="115">
        <v>-3393.89</v>
      </c>
      <c r="Y115" s="49">
        <f t="shared" si="4"/>
        <v>-6443.1866666666665</v>
      </c>
    </row>
    <row r="116" spans="1:25" ht="15.75" thickBot="1" x14ac:dyDescent="0.3">
      <c r="A116" s="74" t="s">
        <v>2346</v>
      </c>
      <c r="B116" s="76" t="s">
        <v>2347</v>
      </c>
      <c r="C116" s="58" t="s">
        <v>4</v>
      </c>
      <c r="D116" s="68">
        <v>-25342.880000000001</v>
      </c>
      <c r="E116" s="68">
        <v>-5815.15</v>
      </c>
      <c r="F116" s="68">
        <v>-8760.15</v>
      </c>
      <c r="G116" s="68">
        <v>-10704.04</v>
      </c>
      <c r="H116" s="68">
        <v>-12303.39</v>
      </c>
      <c r="I116" s="68">
        <v>-12845.56</v>
      </c>
      <c r="J116" s="68">
        <v>-13929.88</v>
      </c>
      <c r="K116" s="68">
        <v>-15148.4</v>
      </c>
      <c r="L116" s="68">
        <v>-16284.24</v>
      </c>
      <c r="M116" s="68">
        <v>-17681.52</v>
      </c>
      <c r="N116" s="68">
        <v>-19752.73</v>
      </c>
      <c r="O116" s="68">
        <v>-22731.07</v>
      </c>
      <c r="P116" s="114">
        <v>-25741.48</v>
      </c>
      <c r="Q116" s="114">
        <v>-6028.55</v>
      </c>
      <c r="R116" s="114">
        <v>-8697.2099999999991</v>
      </c>
      <c r="S116" s="115">
        <v>-10953.82</v>
      </c>
      <c r="T116" s="115">
        <v>-12580.52</v>
      </c>
      <c r="U116" s="115">
        <v>-13215.26</v>
      </c>
      <c r="V116" s="114">
        <v>-14433.15</v>
      </c>
      <c r="W116" s="114">
        <v>-15600.23</v>
      </c>
      <c r="X116" s="114">
        <v>-16848.64</v>
      </c>
      <c r="Y116" s="49">
        <f t="shared" si="4"/>
        <v>-30517.735000000001</v>
      </c>
    </row>
    <row r="117" spans="1:25" ht="15.75" thickBot="1" x14ac:dyDescent="0.3">
      <c r="A117" s="74" t="s">
        <v>2348</v>
      </c>
      <c r="B117" s="76" t="s">
        <v>2349</v>
      </c>
      <c r="C117" s="58" t="s">
        <v>4</v>
      </c>
      <c r="D117" s="69">
        <v>-10217.120000000001</v>
      </c>
      <c r="E117" s="69">
        <v>-2683.63</v>
      </c>
      <c r="F117" s="69">
        <v>-4003.78</v>
      </c>
      <c r="G117" s="69">
        <v>-4853.5600000000004</v>
      </c>
      <c r="H117" s="69">
        <v>-5461.92</v>
      </c>
      <c r="I117" s="69">
        <v>-5638.86</v>
      </c>
      <c r="J117" s="69">
        <v>-5900.99</v>
      </c>
      <c r="K117" s="69">
        <v>-6170.18</v>
      </c>
      <c r="L117" s="69">
        <v>-6437.57</v>
      </c>
      <c r="M117" s="69">
        <v>-6913.29</v>
      </c>
      <c r="N117" s="69">
        <v>-7821.71</v>
      </c>
      <c r="O117" s="69">
        <v>-9270.66</v>
      </c>
      <c r="P117" s="115">
        <v>-10789.05</v>
      </c>
      <c r="Q117" s="115">
        <v>-2802.26</v>
      </c>
      <c r="R117" s="115">
        <v>-4007.4</v>
      </c>
      <c r="S117" s="114">
        <v>-4974.9399999999996</v>
      </c>
      <c r="T117" s="114">
        <v>-5611.9</v>
      </c>
      <c r="U117" s="114">
        <v>-5849.44</v>
      </c>
      <c r="V117" s="115">
        <v>-6192.1</v>
      </c>
      <c r="W117" s="115">
        <v>-6467.58</v>
      </c>
      <c r="X117" s="115">
        <v>-6740.1</v>
      </c>
      <c r="Y117" s="49">
        <f t="shared" si="4"/>
        <v>-12480.529166666667</v>
      </c>
    </row>
    <row r="118" spans="1:25" ht="15.75" thickBot="1" x14ac:dyDescent="0.3">
      <c r="A118" s="74" t="s">
        <v>2350</v>
      </c>
      <c r="B118" s="76" t="s">
        <v>2351</v>
      </c>
      <c r="C118" s="58" t="s">
        <v>4</v>
      </c>
      <c r="D118" s="68">
        <v>-11770.11</v>
      </c>
      <c r="E118" s="68">
        <v>-6898.4</v>
      </c>
      <c r="F118" s="68">
        <v>-9632.5400000000009</v>
      </c>
      <c r="G118" s="68">
        <v>-12007.67</v>
      </c>
      <c r="H118" s="68">
        <v>-4187.78</v>
      </c>
      <c r="I118" s="68">
        <v>-4773</v>
      </c>
      <c r="J118" s="68">
        <v>-6214.12</v>
      </c>
      <c r="K118" s="68">
        <v>-2739.7</v>
      </c>
      <c r="L118" s="68">
        <v>-4024.54</v>
      </c>
      <c r="M118" s="68">
        <v>-6040.22</v>
      </c>
      <c r="N118" s="68">
        <v>-4885.53</v>
      </c>
      <c r="O118" s="68">
        <v>-8963.5499999999993</v>
      </c>
      <c r="P118" s="114">
        <v>-12980.01</v>
      </c>
      <c r="Q118" s="114">
        <v>-7321.6</v>
      </c>
      <c r="R118" s="114">
        <v>-10407.11</v>
      </c>
      <c r="S118" s="115">
        <v>-12809.11</v>
      </c>
      <c r="T118" s="115">
        <v>-4129.07</v>
      </c>
      <c r="U118" s="115">
        <v>-4585.41</v>
      </c>
      <c r="V118" s="114">
        <v>-5834.76</v>
      </c>
      <c r="W118" s="114">
        <v>-2481.73</v>
      </c>
      <c r="X118" s="114">
        <v>-3627.32</v>
      </c>
      <c r="Y118" s="49">
        <f t="shared" si="4"/>
        <v>-10529.105</v>
      </c>
    </row>
    <row r="119" spans="1:25" ht="15.75" thickBot="1" x14ac:dyDescent="0.3">
      <c r="A119" s="74" t="s">
        <v>2352</v>
      </c>
      <c r="B119" s="76" t="s">
        <v>2353</v>
      </c>
      <c r="C119" s="58" t="s">
        <v>4</v>
      </c>
      <c r="D119" s="69">
        <v>-110681.38</v>
      </c>
      <c r="E119" s="69">
        <v>-26504.799999999999</v>
      </c>
      <c r="F119" s="69">
        <v>-40265.870000000003</v>
      </c>
      <c r="G119" s="69">
        <v>-49591.1</v>
      </c>
      <c r="H119" s="69">
        <v>-57020.72</v>
      </c>
      <c r="I119" s="69">
        <v>-60003.05</v>
      </c>
      <c r="J119" s="69">
        <v>-64275.55</v>
      </c>
      <c r="K119" s="69">
        <v>-67916.77</v>
      </c>
      <c r="L119" s="69">
        <v>-71772.03</v>
      </c>
      <c r="M119" s="69">
        <v>-76815.509999999995</v>
      </c>
      <c r="N119" s="69">
        <v>-85211.37</v>
      </c>
      <c r="O119" s="69">
        <v>-97137.53</v>
      </c>
      <c r="P119" s="115">
        <v>-111353.64</v>
      </c>
      <c r="Q119" s="115">
        <v>-27497.08</v>
      </c>
      <c r="R119" s="115">
        <v>-39308.550000000003</v>
      </c>
      <c r="S119" s="114">
        <v>-49105.95</v>
      </c>
      <c r="T119" s="114">
        <v>-55779.53</v>
      </c>
      <c r="U119" s="114">
        <v>-58213.64</v>
      </c>
      <c r="V119" s="115">
        <v>-62635.76</v>
      </c>
      <c r="W119" s="115">
        <v>-66340.08</v>
      </c>
      <c r="X119" s="115">
        <v>-70144.7</v>
      </c>
      <c r="Y119" s="49">
        <f t="shared" si="4"/>
        <v>-131741.58499999999</v>
      </c>
    </row>
    <row r="120" spans="1:25" ht="15.75" thickBot="1" x14ac:dyDescent="0.3">
      <c r="A120" s="74" t="s">
        <v>2354</v>
      </c>
      <c r="B120" s="76" t="s">
        <v>2355</v>
      </c>
      <c r="C120" s="58" t="s">
        <v>4</v>
      </c>
      <c r="D120" s="68">
        <v>-5262.54</v>
      </c>
      <c r="E120" s="68">
        <v>-1238.58</v>
      </c>
      <c r="F120" s="68">
        <v>-1869.85</v>
      </c>
      <c r="G120" s="68">
        <v>-2344.6999999999998</v>
      </c>
      <c r="H120" s="68">
        <v>-2691.43</v>
      </c>
      <c r="I120" s="68">
        <v>-2788.88</v>
      </c>
      <c r="J120" s="68">
        <v>-2988.71</v>
      </c>
      <c r="K120" s="68">
        <v>-3165.3</v>
      </c>
      <c r="L120" s="68">
        <v>-3383.88</v>
      </c>
      <c r="M120" s="68">
        <v>-3629.1</v>
      </c>
      <c r="N120" s="68">
        <v>-4068.02</v>
      </c>
      <c r="O120" s="68">
        <v>-4671.59</v>
      </c>
      <c r="P120" s="114">
        <v>-5312.14</v>
      </c>
      <c r="Q120" s="114">
        <v>-1272.7</v>
      </c>
      <c r="R120" s="114">
        <v>-1805.7</v>
      </c>
      <c r="S120" s="115">
        <v>-2233.37</v>
      </c>
      <c r="T120" s="115">
        <v>-2515.92</v>
      </c>
      <c r="U120" s="115">
        <v>-2566.73</v>
      </c>
      <c r="V120" s="114">
        <v>-2784.48</v>
      </c>
      <c r="W120" s="114">
        <v>-2940.86</v>
      </c>
      <c r="X120" s="114">
        <v>-3099.09</v>
      </c>
      <c r="Y120" s="49">
        <f t="shared" si="4"/>
        <v>-6058.2025000000003</v>
      </c>
    </row>
    <row r="121" spans="1:25" ht="15.75" thickBot="1" x14ac:dyDescent="0.3">
      <c r="A121" s="74" t="s">
        <v>2356</v>
      </c>
      <c r="B121" s="76" t="s">
        <v>2357</v>
      </c>
      <c r="C121" s="58" t="s">
        <v>4</v>
      </c>
      <c r="D121" s="69">
        <v>-13130.24</v>
      </c>
      <c r="E121" s="69">
        <v>-3365.92</v>
      </c>
      <c r="F121" s="69">
        <v>-4822.01</v>
      </c>
      <c r="G121" s="69">
        <v>-5921.76</v>
      </c>
      <c r="H121" s="69">
        <v>-6525.04</v>
      </c>
      <c r="I121" s="69">
        <v>-6774.06</v>
      </c>
      <c r="J121" s="69">
        <v>-7149.51</v>
      </c>
      <c r="K121" s="69">
        <v>-7561.12</v>
      </c>
      <c r="L121" s="69">
        <v>-7976.24</v>
      </c>
      <c r="M121" s="69">
        <v>-8690.98</v>
      </c>
      <c r="N121" s="69">
        <v>-9802.9</v>
      </c>
      <c r="O121" s="69">
        <v>-11545.73</v>
      </c>
      <c r="P121" s="115">
        <v>-13434.31</v>
      </c>
      <c r="Q121" s="115">
        <v>-3371.51</v>
      </c>
      <c r="R121" s="115">
        <v>-4706.16</v>
      </c>
      <c r="S121" s="114">
        <v>-5746.2</v>
      </c>
      <c r="T121" s="114">
        <v>-6469.15</v>
      </c>
      <c r="U121" s="114">
        <v>-6765.92</v>
      </c>
      <c r="V121" s="115">
        <v>-7197.78</v>
      </c>
      <c r="W121" s="115">
        <v>-7612.39</v>
      </c>
      <c r="X121" s="115">
        <v>-8035.83</v>
      </c>
      <c r="Y121" s="49">
        <f t="shared" si="4"/>
        <v>-15117.954166666666</v>
      </c>
    </row>
    <row r="122" spans="1:25" ht="15.75" thickBot="1" x14ac:dyDescent="0.3">
      <c r="A122" s="74" t="s">
        <v>2358</v>
      </c>
      <c r="B122" s="76" t="s">
        <v>2359</v>
      </c>
      <c r="C122" s="58" t="s">
        <v>4</v>
      </c>
      <c r="D122" s="68">
        <v>-6298.92</v>
      </c>
      <c r="E122" s="68">
        <v>-1744.38</v>
      </c>
      <c r="F122" s="68">
        <v>-2556.87</v>
      </c>
      <c r="G122" s="68">
        <v>-3079.93</v>
      </c>
      <c r="H122" s="68">
        <v>-3366.39</v>
      </c>
      <c r="I122" s="68">
        <v>-3453.85</v>
      </c>
      <c r="J122" s="68">
        <v>-3616.82</v>
      </c>
      <c r="K122" s="68">
        <v>-3777.02</v>
      </c>
      <c r="L122" s="68">
        <v>-3940.5</v>
      </c>
      <c r="M122" s="68">
        <v>-4292.6499999999996</v>
      </c>
      <c r="N122" s="68">
        <v>-4881.12</v>
      </c>
      <c r="O122" s="68">
        <v>-5810.95</v>
      </c>
      <c r="P122" s="114">
        <v>-6775.69</v>
      </c>
      <c r="Q122" s="114">
        <v>-1721.78</v>
      </c>
      <c r="R122" s="114">
        <v>-2430.3000000000002</v>
      </c>
      <c r="S122" s="115">
        <v>-2979.81</v>
      </c>
      <c r="T122" s="115">
        <v>-3281.06</v>
      </c>
      <c r="U122" s="115">
        <v>-3368.98</v>
      </c>
      <c r="V122" s="114">
        <v>-3534.74</v>
      </c>
      <c r="W122" s="114">
        <v>-3692.51</v>
      </c>
      <c r="X122" s="114">
        <v>-3861.38</v>
      </c>
      <c r="Y122" s="49">
        <f t="shared" si="4"/>
        <v>-7465.0725000000002</v>
      </c>
    </row>
    <row r="123" spans="1:25" ht="15.75" thickBot="1" x14ac:dyDescent="0.3">
      <c r="A123" s="74" t="s">
        <v>2360</v>
      </c>
      <c r="B123" s="76" t="s">
        <v>2361</v>
      </c>
      <c r="C123" s="58" t="s">
        <v>4</v>
      </c>
      <c r="D123" s="69">
        <v>-19948.14</v>
      </c>
      <c r="E123" s="69">
        <v>-5213.97</v>
      </c>
      <c r="F123" s="69">
        <v>-8090.76</v>
      </c>
      <c r="G123" s="69">
        <v>-9674.35</v>
      </c>
      <c r="H123" s="69">
        <v>-10904.38</v>
      </c>
      <c r="I123" s="69">
        <v>-11251.74</v>
      </c>
      <c r="J123" s="69">
        <v>-11943.13</v>
      </c>
      <c r="K123" s="69">
        <v>-12526.16</v>
      </c>
      <c r="L123" s="69">
        <v>-13170.95</v>
      </c>
      <c r="M123" s="69">
        <v>-14101.25</v>
      </c>
      <c r="N123" s="69">
        <v>-15809.34</v>
      </c>
      <c r="O123" s="69">
        <v>-18171.439999999999</v>
      </c>
      <c r="P123" s="115">
        <v>-20907.96</v>
      </c>
      <c r="Q123" s="115">
        <v>-5531.42</v>
      </c>
      <c r="R123" s="115">
        <v>-7646.96</v>
      </c>
      <c r="S123" s="114">
        <v>-9585.7099999999991</v>
      </c>
      <c r="T123" s="114">
        <v>-10855.92</v>
      </c>
      <c r="U123" s="114">
        <v>-11334.1</v>
      </c>
      <c r="V123" s="115">
        <v>-12134.51</v>
      </c>
      <c r="W123" s="115">
        <v>-12770.34</v>
      </c>
      <c r="X123" s="115">
        <v>-13458.62</v>
      </c>
      <c r="Y123" s="49">
        <f t="shared" si="4"/>
        <v>-24885.530833333331</v>
      </c>
    </row>
    <row r="124" spans="1:25" ht="15.75" thickBot="1" x14ac:dyDescent="0.3">
      <c r="A124" s="74" t="s">
        <v>2362</v>
      </c>
      <c r="B124" s="76" t="s">
        <v>2363</v>
      </c>
      <c r="C124" s="58" t="s">
        <v>4</v>
      </c>
      <c r="D124" s="68">
        <v>-49740.26</v>
      </c>
      <c r="E124" s="68">
        <v>-13641.02</v>
      </c>
      <c r="F124" s="68">
        <v>-19893.79</v>
      </c>
      <c r="G124" s="68">
        <v>-23852.76</v>
      </c>
      <c r="H124" s="68">
        <v>-26910.94</v>
      </c>
      <c r="I124" s="68">
        <v>-27807.18</v>
      </c>
      <c r="J124" s="68">
        <v>-29487.200000000001</v>
      </c>
      <c r="K124" s="68">
        <v>-30849.47</v>
      </c>
      <c r="L124" s="68">
        <v>-32415.46</v>
      </c>
      <c r="M124" s="68">
        <v>-35364.910000000003</v>
      </c>
      <c r="N124" s="68">
        <v>-40419.79</v>
      </c>
      <c r="O124" s="68">
        <v>-46711.72</v>
      </c>
      <c r="P124" s="114">
        <v>-54603.07</v>
      </c>
      <c r="Q124" s="114">
        <v>-14126.32</v>
      </c>
      <c r="R124" s="114">
        <v>-19690.12</v>
      </c>
      <c r="S124" s="115">
        <v>-24333.08</v>
      </c>
      <c r="T124" s="115">
        <v>-27180.52</v>
      </c>
      <c r="U124" s="115">
        <v>-28451.98</v>
      </c>
      <c r="V124" s="114">
        <v>-30108.51</v>
      </c>
      <c r="W124" s="114">
        <v>-31674.69</v>
      </c>
      <c r="X124" s="114">
        <v>-33214.25</v>
      </c>
      <c r="Y124" s="49">
        <f t="shared" si="4"/>
        <v>-62203.580833333326</v>
      </c>
    </row>
    <row r="125" spans="1:25" ht="15.75" thickBot="1" x14ac:dyDescent="0.3">
      <c r="A125" s="74" t="s">
        <v>2364</v>
      </c>
      <c r="B125" s="76" t="s">
        <v>2365</v>
      </c>
      <c r="C125" s="58" t="s">
        <v>4</v>
      </c>
      <c r="D125" s="69">
        <v>-800.31</v>
      </c>
      <c r="E125" s="69">
        <v>-228.44</v>
      </c>
      <c r="F125" s="69">
        <v>-342.83</v>
      </c>
      <c r="G125" s="69">
        <v>-414.25</v>
      </c>
      <c r="H125" s="69">
        <v>-469.98</v>
      </c>
      <c r="I125" s="69">
        <v>-478.52</v>
      </c>
      <c r="J125" s="69">
        <v>-497.66</v>
      </c>
      <c r="K125" s="69">
        <v>-515.32000000000005</v>
      </c>
      <c r="L125" s="69">
        <v>-529.98</v>
      </c>
      <c r="M125" s="69">
        <v>-554.38</v>
      </c>
      <c r="N125" s="69">
        <v>-616.41</v>
      </c>
      <c r="O125" s="69">
        <v>-698.9</v>
      </c>
      <c r="P125" s="115">
        <v>-805.23</v>
      </c>
      <c r="Q125" s="115">
        <v>-205.3</v>
      </c>
      <c r="R125" s="115">
        <v>-289.94</v>
      </c>
      <c r="S125" s="114">
        <v>-360.15</v>
      </c>
      <c r="T125" s="114">
        <v>-407.55</v>
      </c>
      <c r="U125" s="114">
        <v>-415.7</v>
      </c>
      <c r="V125" s="115">
        <v>-436.15</v>
      </c>
      <c r="W125" s="115">
        <v>-454.6</v>
      </c>
      <c r="X125" s="115">
        <v>-471.59</v>
      </c>
      <c r="Y125" s="49">
        <f t="shared" si="4"/>
        <v>-937.81083333333333</v>
      </c>
    </row>
    <row r="126" spans="1:25" ht="15.75" thickBot="1" x14ac:dyDescent="0.3">
      <c r="A126" s="74" t="s">
        <v>2366</v>
      </c>
      <c r="B126" s="76" t="s">
        <v>2367</v>
      </c>
      <c r="C126" s="58" t="s">
        <v>4</v>
      </c>
      <c r="D126" s="68">
        <v>-8764.77</v>
      </c>
      <c r="E126" s="68">
        <v>-2290.8000000000002</v>
      </c>
      <c r="F126" s="68">
        <v>-3229.22</v>
      </c>
      <c r="G126" s="68">
        <v>-3918.06</v>
      </c>
      <c r="H126" s="68">
        <v>-4300.5600000000004</v>
      </c>
      <c r="I126" s="68">
        <v>-4408.33</v>
      </c>
      <c r="J126" s="68">
        <v>-4661.3500000000004</v>
      </c>
      <c r="K126" s="68">
        <v>-4856.41</v>
      </c>
      <c r="L126" s="68">
        <v>-5116.4799999999996</v>
      </c>
      <c r="M126" s="68">
        <v>-5687.7</v>
      </c>
      <c r="N126" s="68">
        <v>-6521.04</v>
      </c>
      <c r="O126" s="68">
        <v>-7869.63</v>
      </c>
      <c r="P126" s="114">
        <v>-9120.6</v>
      </c>
      <c r="Q126" s="114">
        <v>-2302.2399999999998</v>
      </c>
      <c r="R126" s="114">
        <v>-3192.15</v>
      </c>
      <c r="S126" s="115">
        <v>-3860.96</v>
      </c>
      <c r="T126" s="115">
        <v>-4274.57</v>
      </c>
      <c r="U126" s="115">
        <v>-4406.5600000000004</v>
      </c>
      <c r="V126" s="114">
        <v>-4658.67</v>
      </c>
      <c r="W126" s="114">
        <v>-4892.07</v>
      </c>
      <c r="X126" s="114">
        <v>-5139.22</v>
      </c>
      <c r="Y126" s="49">
        <f t="shared" si="4"/>
        <v>-9860.0325000000012</v>
      </c>
    </row>
    <row r="127" spans="1:25" ht="15.75" thickBot="1" x14ac:dyDescent="0.3">
      <c r="A127" s="74" t="s">
        <v>2368</v>
      </c>
      <c r="B127" s="76" t="s">
        <v>2369</v>
      </c>
      <c r="C127" s="58" t="s">
        <v>4</v>
      </c>
      <c r="D127" s="69">
        <v>-689.82</v>
      </c>
      <c r="E127" s="69">
        <v>-179.18</v>
      </c>
      <c r="F127" s="69">
        <v>-261.08</v>
      </c>
      <c r="G127" s="69">
        <v>-321.95999999999998</v>
      </c>
      <c r="H127" s="69">
        <v>-354.52</v>
      </c>
      <c r="I127" s="69">
        <v>-363.78</v>
      </c>
      <c r="J127" s="69">
        <v>-385.05</v>
      </c>
      <c r="K127" s="69">
        <v>-403.95</v>
      </c>
      <c r="L127" s="69">
        <v>-425.41</v>
      </c>
      <c r="M127" s="69">
        <v>-473.07</v>
      </c>
      <c r="N127" s="69">
        <v>-543.17999999999995</v>
      </c>
      <c r="O127" s="69">
        <v>-634.16999999999996</v>
      </c>
      <c r="P127" s="115">
        <v>-735.52</v>
      </c>
      <c r="Q127" s="115">
        <v>-183.27</v>
      </c>
      <c r="R127" s="115">
        <v>-253.7</v>
      </c>
      <c r="S127" s="114">
        <v>-311.61</v>
      </c>
      <c r="T127" s="114">
        <v>-343.36</v>
      </c>
      <c r="U127" s="114">
        <v>-355.14</v>
      </c>
      <c r="V127" s="115">
        <v>-375.64</v>
      </c>
      <c r="W127" s="115">
        <v>-394.03</v>
      </c>
      <c r="X127" s="115">
        <v>-414.68</v>
      </c>
      <c r="Y127" s="49">
        <f t="shared" si="4"/>
        <v>-803.60249999999996</v>
      </c>
    </row>
    <row r="128" spans="1:25" ht="15.75" thickBot="1" x14ac:dyDescent="0.3">
      <c r="A128" s="74" t="s">
        <v>2370</v>
      </c>
      <c r="B128" s="76" t="s">
        <v>2371</v>
      </c>
      <c r="C128" s="58" t="s">
        <v>4</v>
      </c>
      <c r="D128" s="68">
        <v>-928.04</v>
      </c>
      <c r="E128" s="68">
        <v>-255.53</v>
      </c>
      <c r="F128" s="68">
        <v>-373.18</v>
      </c>
      <c r="G128" s="68">
        <v>-452.6</v>
      </c>
      <c r="H128" s="68">
        <v>-493.69</v>
      </c>
      <c r="I128" s="68">
        <v>-499.1</v>
      </c>
      <c r="J128" s="68">
        <v>-521.36</v>
      </c>
      <c r="K128" s="68">
        <v>-540.12</v>
      </c>
      <c r="L128" s="68">
        <v>-562.23</v>
      </c>
      <c r="M128" s="68">
        <v>-621.29</v>
      </c>
      <c r="N128" s="68">
        <v>-715.89</v>
      </c>
      <c r="O128" s="68">
        <v>-849.64</v>
      </c>
      <c r="P128" s="114">
        <v>-1002.2</v>
      </c>
      <c r="Q128" s="114">
        <v>-267.83999999999997</v>
      </c>
      <c r="R128" s="114">
        <v>-375.21</v>
      </c>
      <c r="S128" s="115">
        <v>-458.88</v>
      </c>
      <c r="T128" s="115">
        <v>-501.11</v>
      </c>
      <c r="U128" s="115">
        <v>-514.45000000000005</v>
      </c>
      <c r="V128" s="114">
        <v>-538.98</v>
      </c>
      <c r="W128" s="114">
        <v>-559.27</v>
      </c>
      <c r="X128" s="114">
        <v>-582.75</v>
      </c>
      <c r="Y128" s="49">
        <f t="shared" si="4"/>
        <v>-1106.22</v>
      </c>
    </row>
    <row r="129" spans="1:25" ht="15.75" thickBot="1" x14ac:dyDescent="0.3">
      <c r="A129" s="74" t="s">
        <v>2372</v>
      </c>
      <c r="B129" s="76" t="s">
        <v>2373</v>
      </c>
      <c r="C129" s="58" t="s">
        <v>4</v>
      </c>
      <c r="D129" s="69">
        <v>-8732.19</v>
      </c>
      <c r="E129" s="69">
        <v>-2322.86</v>
      </c>
      <c r="F129" s="69">
        <v>-3446.61</v>
      </c>
      <c r="G129" s="69">
        <v>-4221.97</v>
      </c>
      <c r="H129" s="69">
        <v>-4788.68</v>
      </c>
      <c r="I129" s="69">
        <v>-4927.4399999999996</v>
      </c>
      <c r="J129" s="69">
        <v>-5219.54</v>
      </c>
      <c r="K129" s="69">
        <v>-5471.66</v>
      </c>
      <c r="L129" s="69">
        <v>-5737</v>
      </c>
      <c r="M129" s="69">
        <v>-6120.83</v>
      </c>
      <c r="N129" s="69">
        <v>-6836.02</v>
      </c>
      <c r="O129" s="69">
        <v>-8011.73</v>
      </c>
      <c r="P129" s="115">
        <v>-9274.7999999999993</v>
      </c>
      <c r="Q129" s="115">
        <v>-2363.9899999999998</v>
      </c>
      <c r="R129" s="115">
        <v>-3440.86</v>
      </c>
      <c r="S129" s="114">
        <v>-4245.5</v>
      </c>
      <c r="T129" s="114">
        <v>-4775.32</v>
      </c>
      <c r="U129" s="114">
        <v>-4913.1400000000003</v>
      </c>
      <c r="V129" s="115">
        <v>-5249.39</v>
      </c>
      <c r="W129" s="115">
        <v>-5496.69</v>
      </c>
      <c r="X129" s="115">
        <v>-5745.53</v>
      </c>
      <c r="Y129" s="49">
        <f t="shared" si="4"/>
        <v>-10801.954166666666</v>
      </c>
    </row>
    <row r="130" spans="1:25" ht="15.75" thickBot="1" x14ac:dyDescent="0.3">
      <c r="A130" s="74" t="s">
        <v>2374</v>
      </c>
      <c r="B130" s="76" t="s">
        <v>2375</v>
      </c>
      <c r="C130" s="58" t="s">
        <v>4</v>
      </c>
      <c r="D130" s="68">
        <v>-27115.119999999999</v>
      </c>
      <c r="E130" s="68">
        <v>-6727.6</v>
      </c>
      <c r="F130" s="68">
        <v>-9619.36</v>
      </c>
      <c r="G130" s="68">
        <v>-11785.58</v>
      </c>
      <c r="H130" s="68">
        <v>-13312.7</v>
      </c>
      <c r="I130" s="68">
        <v>-13962.49</v>
      </c>
      <c r="J130" s="68">
        <v>-15061.03</v>
      </c>
      <c r="K130" s="68">
        <v>-15981.67</v>
      </c>
      <c r="L130" s="68">
        <v>-16970.62</v>
      </c>
      <c r="M130" s="68">
        <v>-18577.189999999999</v>
      </c>
      <c r="N130" s="68">
        <v>-20934.59</v>
      </c>
      <c r="O130" s="68">
        <v>-24218.73</v>
      </c>
      <c r="P130" s="114">
        <v>-28134.41</v>
      </c>
      <c r="Q130" s="114">
        <v>-6995.84</v>
      </c>
      <c r="R130" s="114">
        <v>-9843.07</v>
      </c>
      <c r="S130" s="115">
        <v>-12342.37</v>
      </c>
      <c r="T130" s="115">
        <v>-13793.11</v>
      </c>
      <c r="U130" s="115">
        <v>-14495.42</v>
      </c>
      <c r="V130" s="114">
        <v>-15705.2</v>
      </c>
      <c r="W130" s="114">
        <v>-16709.34</v>
      </c>
      <c r="X130" s="114">
        <v>-17796.939999999999</v>
      </c>
      <c r="Y130" s="49">
        <f t="shared" si="4"/>
        <v>-32529.552499999998</v>
      </c>
    </row>
    <row r="131" spans="1:25" ht="15.75" thickBot="1" x14ac:dyDescent="0.3">
      <c r="A131" s="74" t="s">
        <v>2376</v>
      </c>
      <c r="B131" s="76" t="s">
        <v>2377</v>
      </c>
      <c r="C131" s="58" t="s">
        <v>4</v>
      </c>
      <c r="D131" s="69">
        <v>-6951.13</v>
      </c>
      <c r="E131" s="69">
        <v>-12706.09</v>
      </c>
      <c r="F131" s="69">
        <v>-18296.09</v>
      </c>
      <c r="G131" s="69">
        <v>-4288.46</v>
      </c>
      <c r="H131" s="69">
        <v>-7370.06</v>
      </c>
      <c r="I131" s="69">
        <v>-9092.19</v>
      </c>
      <c r="J131" s="69">
        <v>-2598.34</v>
      </c>
      <c r="K131" s="69">
        <v>-4945.7</v>
      </c>
      <c r="L131" s="69">
        <v>-7153.01</v>
      </c>
      <c r="M131" s="69">
        <v>-3257.28</v>
      </c>
      <c r="N131" s="69">
        <v>-7491.24</v>
      </c>
      <c r="O131" s="69">
        <v>-13600.92</v>
      </c>
      <c r="P131" s="115">
        <v>-7183.53</v>
      </c>
      <c r="Q131" s="115">
        <v>-12750.26</v>
      </c>
      <c r="R131" s="115">
        <v>-18095.07</v>
      </c>
      <c r="S131" s="114">
        <v>-4180.5600000000004</v>
      </c>
      <c r="T131" s="114">
        <v>-7460.76</v>
      </c>
      <c r="U131" s="114">
        <v>-9416.5400000000009</v>
      </c>
      <c r="V131" s="115">
        <v>-3021.04</v>
      </c>
      <c r="W131" s="115">
        <v>-5667.16</v>
      </c>
      <c r="X131" s="115">
        <v>-8066.75</v>
      </c>
      <c r="Y131" s="49">
        <f t="shared" si="4"/>
        <v>-15286.91</v>
      </c>
    </row>
    <row r="132" spans="1:25" ht="15.75" thickBot="1" x14ac:dyDescent="0.3">
      <c r="A132" s="74" t="s">
        <v>2378</v>
      </c>
      <c r="B132" s="76" t="s">
        <v>2379</v>
      </c>
      <c r="C132" s="58" t="s">
        <v>4</v>
      </c>
      <c r="D132" s="68">
        <v>-88074.19</v>
      </c>
      <c r="E132" s="68">
        <v>-19543.759999999998</v>
      </c>
      <c r="F132" s="68">
        <v>-28226.22</v>
      </c>
      <c r="G132" s="68">
        <v>-35297.25</v>
      </c>
      <c r="H132" s="68">
        <v>-41223.82</v>
      </c>
      <c r="I132" s="68">
        <v>-43948.68</v>
      </c>
      <c r="J132" s="68">
        <v>-48048.77</v>
      </c>
      <c r="K132" s="68">
        <v>-51915.43</v>
      </c>
      <c r="L132" s="68">
        <v>-55781.59</v>
      </c>
      <c r="M132" s="68">
        <v>-61916.29</v>
      </c>
      <c r="N132" s="68">
        <v>-69113.17</v>
      </c>
      <c r="O132" s="68">
        <v>-79268.88</v>
      </c>
      <c r="P132" s="114">
        <v>-89983.28</v>
      </c>
      <c r="Q132" s="114">
        <v>-20204.939999999999</v>
      </c>
      <c r="R132" s="114">
        <v>-28853.38</v>
      </c>
      <c r="S132" s="115">
        <v>-35534.06</v>
      </c>
      <c r="T132" s="115">
        <v>-40211.19</v>
      </c>
      <c r="U132" s="115">
        <v>-42891.65</v>
      </c>
      <c r="V132" s="114">
        <v>-47130.98</v>
      </c>
      <c r="W132" s="114">
        <v>-51442.32</v>
      </c>
      <c r="X132" s="114">
        <v>-55466.41</v>
      </c>
      <c r="Y132" s="49">
        <f t="shared" si="4"/>
        <v>-102836.51166666666</v>
      </c>
    </row>
    <row r="133" spans="1:25" ht="15.75" thickBot="1" x14ac:dyDescent="0.3">
      <c r="A133" s="74" t="s">
        <v>2380</v>
      </c>
      <c r="B133" s="76" t="s">
        <v>2381</v>
      </c>
      <c r="C133" s="58" t="s">
        <v>4</v>
      </c>
      <c r="D133" s="69">
        <v>-42263.31</v>
      </c>
      <c r="E133" s="69">
        <v>-7599.3</v>
      </c>
      <c r="F133" s="69">
        <v>-14308.67</v>
      </c>
      <c r="G133" s="69">
        <v>-16829.77</v>
      </c>
      <c r="H133" s="69">
        <v>-18519.38</v>
      </c>
      <c r="I133" s="69">
        <v>-18525.09</v>
      </c>
      <c r="J133" s="69">
        <v>-19672.919999999998</v>
      </c>
      <c r="K133" s="69">
        <v>-20679.73</v>
      </c>
      <c r="L133" s="69">
        <v>-21960.85</v>
      </c>
      <c r="M133" s="69">
        <v>-24253.49</v>
      </c>
      <c r="N133" s="69">
        <v>-27268.34</v>
      </c>
      <c r="O133" s="69">
        <v>-31691.61</v>
      </c>
      <c r="P133" s="115">
        <v>-35745.56</v>
      </c>
      <c r="Q133" s="115">
        <v>-7603.79</v>
      </c>
      <c r="R133" s="115">
        <v>-10820.9</v>
      </c>
      <c r="S133" s="114">
        <v>-13409.77</v>
      </c>
      <c r="T133" s="114">
        <v>-15117.38</v>
      </c>
      <c r="U133" s="114">
        <v>-15931.56</v>
      </c>
      <c r="V133" s="115">
        <v>-17161.36</v>
      </c>
      <c r="W133" s="115">
        <v>-18314.27</v>
      </c>
      <c r="X133" s="115">
        <v>-19528.669999999998</v>
      </c>
      <c r="Y133" s="49">
        <f t="shared" si="4"/>
        <v>-38854.595833333333</v>
      </c>
    </row>
    <row r="134" spans="1:25" ht="15.75" thickBot="1" x14ac:dyDescent="0.3">
      <c r="A134" s="74" t="s">
        <v>2382</v>
      </c>
      <c r="B134" s="76" t="s">
        <v>2383</v>
      </c>
      <c r="C134" s="58" t="s">
        <v>4</v>
      </c>
      <c r="D134" s="68">
        <v>-38280.379999999997</v>
      </c>
      <c r="E134" s="68">
        <v>-7640.2</v>
      </c>
      <c r="F134" s="68">
        <v>-12459.42</v>
      </c>
      <c r="G134" s="68">
        <v>-15185.74</v>
      </c>
      <c r="H134" s="68">
        <v>-5208.45</v>
      </c>
      <c r="I134" s="68">
        <v>-7112.24</v>
      </c>
      <c r="J134" s="68">
        <v>-9467.75</v>
      </c>
      <c r="K134" s="68">
        <v>-4579.1400000000003</v>
      </c>
      <c r="L134" s="68">
        <v>-6796.87</v>
      </c>
      <c r="M134" s="68">
        <v>-9722.84</v>
      </c>
      <c r="N134" s="68">
        <v>-5773.24</v>
      </c>
      <c r="O134" s="68">
        <v>-9055.66</v>
      </c>
      <c r="P134" s="114">
        <v>-12465.07</v>
      </c>
      <c r="Q134" s="114">
        <v>-6107.03</v>
      </c>
      <c r="R134" s="114">
        <v>-9246.2000000000007</v>
      </c>
      <c r="S134" s="115">
        <v>-12097.6</v>
      </c>
      <c r="T134" s="115">
        <v>-5067.5200000000004</v>
      </c>
      <c r="U134" s="115">
        <v>-7244.92</v>
      </c>
      <c r="V134" s="114">
        <v>-9584.3799999999992</v>
      </c>
      <c r="W134" s="114">
        <v>-4823.6499999999996</v>
      </c>
      <c r="X134" s="114">
        <v>-6796.67</v>
      </c>
      <c r="Y134" s="49">
        <f t="shared" ref="Y134:Y164" si="5">X134/2+L134/2+SUM(M134:W134)/12</f>
        <v>-14395.779166666667</v>
      </c>
    </row>
    <row r="135" spans="1:25" ht="15.75" thickBot="1" x14ac:dyDescent="0.3">
      <c r="A135" s="74" t="s">
        <v>2384</v>
      </c>
      <c r="B135" s="76" t="s">
        <v>2385</v>
      </c>
      <c r="C135" s="58" t="s">
        <v>4</v>
      </c>
      <c r="D135" s="69">
        <v>-44372.35</v>
      </c>
      <c r="E135" s="69">
        <v>-17991.580000000002</v>
      </c>
      <c r="F135" s="69">
        <v>-26104.240000000002</v>
      </c>
      <c r="G135" s="69">
        <v>-32867.83</v>
      </c>
      <c r="H135" s="69">
        <v>-38678.199999999997</v>
      </c>
      <c r="I135" s="69">
        <v>-42986.7</v>
      </c>
      <c r="J135" s="69">
        <v>-48474.14</v>
      </c>
      <c r="K135" s="69">
        <v>-10269.39</v>
      </c>
      <c r="L135" s="69">
        <v>-15366.8</v>
      </c>
      <c r="M135" s="69">
        <v>-21293.9</v>
      </c>
      <c r="N135" s="69">
        <v>-27728.81</v>
      </c>
      <c r="O135" s="69">
        <v>-36332.25</v>
      </c>
      <c r="P135" s="115">
        <v>-46283.77</v>
      </c>
      <c r="Q135" s="115">
        <v>-18045.29</v>
      </c>
      <c r="R135" s="115">
        <v>-25646.29</v>
      </c>
      <c r="S135" s="114">
        <v>-31673.65</v>
      </c>
      <c r="T135" s="114">
        <v>-36790.120000000003</v>
      </c>
      <c r="U135" s="114">
        <v>-39652.31</v>
      </c>
      <c r="V135" s="115">
        <v>-44613.19</v>
      </c>
      <c r="W135" s="115">
        <v>-9771.01</v>
      </c>
      <c r="X135" s="115">
        <v>-14915</v>
      </c>
      <c r="Y135" s="49">
        <f t="shared" si="5"/>
        <v>-43293.449166666665</v>
      </c>
    </row>
    <row r="136" spans="1:25" ht="15.75" thickBot="1" x14ac:dyDescent="0.3">
      <c r="A136" s="74" t="s">
        <v>2386</v>
      </c>
      <c r="B136" s="76" t="s">
        <v>2387</v>
      </c>
      <c r="C136" s="58" t="s">
        <v>4</v>
      </c>
      <c r="D136" s="68">
        <v>-4213.95</v>
      </c>
      <c r="E136" s="68">
        <v>-3570.14</v>
      </c>
      <c r="F136" s="68">
        <v>-5426.08</v>
      </c>
      <c r="G136" s="68">
        <v>-6522.11</v>
      </c>
      <c r="H136" s="68">
        <v>-1900.45</v>
      </c>
      <c r="I136" s="68">
        <v>-2068.4699999999998</v>
      </c>
      <c r="J136" s="68">
        <v>-2432.09</v>
      </c>
      <c r="K136" s="68">
        <v>-696.02</v>
      </c>
      <c r="L136" s="68">
        <v>-1034.22</v>
      </c>
      <c r="M136" s="68">
        <v>-1515</v>
      </c>
      <c r="N136" s="68">
        <v>-1487.04</v>
      </c>
      <c r="O136" s="68">
        <v>-2959.98</v>
      </c>
      <c r="P136" s="114">
        <v>-4783.25</v>
      </c>
      <c r="Q136" s="114">
        <v>-3423.47</v>
      </c>
      <c r="R136" s="114">
        <v>-4963.04</v>
      </c>
      <c r="S136" s="115">
        <v>-6184.9</v>
      </c>
      <c r="T136" s="115">
        <v>-2064.4899999999998</v>
      </c>
      <c r="U136" s="115">
        <v>-2332.67</v>
      </c>
      <c r="V136" s="114">
        <v>-2741.22</v>
      </c>
      <c r="W136" s="114">
        <v>-781.81</v>
      </c>
      <c r="X136" s="114">
        <v>-1108.82</v>
      </c>
      <c r="Y136" s="49">
        <f t="shared" si="5"/>
        <v>-3841.2591666666663</v>
      </c>
    </row>
    <row r="137" spans="1:25" ht="15.75" thickBot="1" x14ac:dyDescent="0.3">
      <c r="A137" s="74" t="s">
        <v>2388</v>
      </c>
      <c r="B137" s="76" t="s">
        <v>2389</v>
      </c>
      <c r="C137" s="58" t="s">
        <v>4</v>
      </c>
      <c r="D137" s="69">
        <v>-113263.49</v>
      </c>
      <c r="E137" s="69">
        <v>-24998.86</v>
      </c>
      <c r="F137" s="69">
        <v>-36071.089999999997</v>
      </c>
      <c r="G137" s="69">
        <v>-45753.94</v>
      </c>
      <c r="H137" s="69">
        <v>-52801.71</v>
      </c>
      <c r="I137" s="69">
        <v>-56461.37</v>
      </c>
      <c r="J137" s="69">
        <v>-62347.9</v>
      </c>
      <c r="K137" s="69">
        <v>-67348.19</v>
      </c>
      <c r="L137" s="69">
        <v>-72670.850000000006</v>
      </c>
      <c r="M137" s="69">
        <v>-80076.58</v>
      </c>
      <c r="N137" s="69">
        <v>-89621.52</v>
      </c>
      <c r="O137" s="69">
        <v>-101992.75</v>
      </c>
      <c r="P137" s="115">
        <v>-116120.79</v>
      </c>
      <c r="Q137" s="115">
        <v>-25819.95</v>
      </c>
      <c r="R137" s="115">
        <v>-36557.69</v>
      </c>
      <c r="S137" s="114">
        <v>-44761.599999999999</v>
      </c>
      <c r="T137" s="114">
        <v>-50616.639999999999</v>
      </c>
      <c r="U137" s="114">
        <v>-54164.79</v>
      </c>
      <c r="V137" s="115">
        <v>-59867.47</v>
      </c>
      <c r="W137" s="115">
        <v>-65103.13</v>
      </c>
      <c r="X137" s="115">
        <v>-70701.539999999994</v>
      </c>
      <c r="Y137" s="49">
        <f t="shared" si="5"/>
        <v>-132078.10416666666</v>
      </c>
    </row>
    <row r="138" spans="1:25" ht="15.75" thickBot="1" x14ac:dyDescent="0.3">
      <c r="A138" s="74" t="s">
        <v>2390</v>
      </c>
      <c r="B138" s="76" t="s">
        <v>2391</v>
      </c>
      <c r="C138" s="58" t="s">
        <v>4</v>
      </c>
      <c r="D138" s="68">
        <v>-3218.57</v>
      </c>
      <c r="E138" s="68">
        <v>-794.04</v>
      </c>
      <c r="F138" s="68">
        <v>-1187.68</v>
      </c>
      <c r="G138" s="68">
        <v>-1481.04</v>
      </c>
      <c r="H138" s="68">
        <v>-1675.78</v>
      </c>
      <c r="I138" s="68">
        <v>-1750.89</v>
      </c>
      <c r="J138" s="68">
        <v>-1859.03</v>
      </c>
      <c r="K138" s="68">
        <v>-1944.55</v>
      </c>
      <c r="L138" s="68">
        <v>-2041.55</v>
      </c>
      <c r="M138" s="68">
        <v>-2245.6</v>
      </c>
      <c r="N138" s="68">
        <v>-2523.08</v>
      </c>
      <c r="O138" s="68">
        <v>-2921.85</v>
      </c>
      <c r="P138" s="114">
        <v>-3332.17</v>
      </c>
      <c r="Q138" s="114">
        <v>-769.85</v>
      </c>
      <c r="R138" s="114">
        <v>-1107.92</v>
      </c>
      <c r="S138" s="115">
        <v>-1406.51</v>
      </c>
      <c r="T138" s="115">
        <v>-1631.81</v>
      </c>
      <c r="U138" s="115">
        <v>-1729.61</v>
      </c>
      <c r="V138" s="114">
        <v>-1862.91</v>
      </c>
      <c r="W138" s="114">
        <v>-1959.02</v>
      </c>
      <c r="X138" s="114">
        <v>-2069.73</v>
      </c>
      <c r="Y138" s="49">
        <f t="shared" si="5"/>
        <v>-3846.5008333333335</v>
      </c>
    </row>
    <row r="139" spans="1:25" ht="15.75" thickBot="1" x14ac:dyDescent="0.3">
      <c r="A139" s="74" t="s">
        <v>2392</v>
      </c>
      <c r="B139" s="76" t="s">
        <v>2393</v>
      </c>
      <c r="C139" s="58" t="s">
        <v>4</v>
      </c>
      <c r="D139" s="69">
        <v>-90627.05</v>
      </c>
      <c r="E139" s="69">
        <v>-22713.05</v>
      </c>
      <c r="F139" s="69">
        <v>-33817.21</v>
      </c>
      <c r="G139" s="69">
        <v>-41172.86</v>
      </c>
      <c r="H139" s="69">
        <v>-46233.75</v>
      </c>
      <c r="I139" s="69">
        <v>-48285.3</v>
      </c>
      <c r="J139" s="69">
        <v>-51707.27</v>
      </c>
      <c r="K139" s="69">
        <v>-54709.69</v>
      </c>
      <c r="L139" s="69">
        <v>-58106.58</v>
      </c>
      <c r="M139" s="69">
        <v>-63218.18</v>
      </c>
      <c r="N139" s="69">
        <v>-70714.62</v>
      </c>
      <c r="O139" s="69">
        <v>-81914.429999999993</v>
      </c>
      <c r="P139" s="115">
        <v>-94962.52</v>
      </c>
      <c r="Q139" s="115">
        <v>-24343.16</v>
      </c>
      <c r="R139" s="115">
        <v>-34141.339999999997</v>
      </c>
      <c r="S139" s="114">
        <v>-41624.879999999997</v>
      </c>
      <c r="T139" s="114">
        <v>-46886.42</v>
      </c>
      <c r="U139" s="114">
        <v>-49298.18</v>
      </c>
      <c r="V139" s="115">
        <v>-52853.07</v>
      </c>
      <c r="W139" s="115">
        <v>-55711.75</v>
      </c>
      <c r="X139" s="115">
        <v>-58854.14</v>
      </c>
      <c r="Y139" s="49">
        <f t="shared" si="5"/>
        <v>-109786.07249999999</v>
      </c>
    </row>
    <row r="140" spans="1:25" ht="15.75" thickBot="1" x14ac:dyDescent="0.3">
      <c r="A140" s="74" t="s">
        <v>2394</v>
      </c>
      <c r="B140" s="76" t="s">
        <v>2395</v>
      </c>
      <c r="C140" s="58" t="s">
        <v>4</v>
      </c>
      <c r="D140" s="68">
        <v>-99453.4</v>
      </c>
      <c r="E140" s="68">
        <v>-26489.48</v>
      </c>
      <c r="F140" s="68">
        <v>-40147.54</v>
      </c>
      <c r="G140" s="68">
        <v>-49777.72</v>
      </c>
      <c r="H140" s="68">
        <v>-56806.41</v>
      </c>
      <c r="I140" s="68">
        <v>-58962.71</v>
      </c>
      <c r="J140" s="68">
        <v>-62438.13</v>
      </c>
      <c r="K140" s="68">
        <v>-65798.789999999994</v>
      </c>
      <c r="L140" s="68">
        <v>-69106.289999999994</v>
      </c>
      <c r="M140" s="68">
        <v>-73390.28</v>
      </c>
      <c r="N140" s="68">
        <v>-82045.72</v>
      </c>
      <c r="O140" s="68">
        <v>-93287.22</v>
      </c>
      <c r="P140" s="114">
        <v>-107730.34</v>
      </c>
      <c r="Q140" s="114">
        <v>-27420.959999999999</v>
      </c>
      <c r="R140" s="114">
        <v>-38625.56</v>
      </c>
      <c r="S140" s="115">
        <v>-48337.31</v>
      </c>
      <c r="T140" s="115">
        <v>-54989.35</v>
      </c>
      <c r="U140" s="115">
        <v>-57083.839999999997</v>
      </c>
      <c r="V140" s="114">
        <v>-60917.94</v>
      </c>
      <c r="W140" s="114">
        <v>-64397.760000000002</v>
      </c>
      <c r="X140" s="114">
        <v>-67585.350000000006</v>
      </c>
      <c r="Y140" s="49">
        <f t="shared" si="5"/>
        <v>-127364.67666666667</v>
      </c>
    </row>
    <row r="141" spans="1:25" ht="15.75" thickBot="1" x14ac:dyDescent="0.3">
      <c r="A141" s="74" t="s">
        <v>2396</v>
      </c>
      <c r="B141" s="76" t="s">
        <v>2397</v>
      </c>
      <c r="C141" s="58" t="s">
        <v>4</v>
      </c>
      <c r="D141" s="69">
        <v>-37373.33</v>
      </c>
      <c r="E141" s="69">
        <v>-10050.11</v>
      </c>
      <c r="F141" s="69">
        <v>-14238.72</v>
      </c>
      <c r="G141" s="69">
        <v>-17222.14</v>
      </c>
      <c r="H141" s="69">
        <v>-18942.78</v>
      </c>
      <c r="I141" s="69">
        <v>-19578.650000000001</v>
      </c>
      <c r="J141" s="69">
        <v>-20772.82</v>
      </c>
      <c r="K141" s="69">
        <v>-21860.51</v>
      </c>
      <c r="L141" s="69">
        <v>-23014.880000000001</v>
      </c>
      <c r="M141" s="69">
        <v>-25093.32</v>
      </c>
      <c r="N141" s="69">
        <v>-28313.18</v>
      </c>
      <c r="O141" s="69">
        <v>-33331.43</v>
      </c>
      <c r="P141" s="115">
        <v>-39013.67</v>
      </c>
      <c r="Q141" s="115">
        <v>-10190.17</v>
      </c>
      <c r="R141" s="115">
        <v>-14098.89</v>
      </c>
      <c r="S141" s="114">
        <v>-17096.97</v>
      </c>
      <c r="T141" s="114">
        <v>-19014.43</v>
      </c>
      <c r="U141" s="114">
        <v>-19682.36</v>
      </c>
      <c r="V141" s="115">
        <v>-20896.25</v>
      </c>
      <c r="W141" s="115">
        <v>-21899.64</v>
      </c>
      <c r="X141" s="115">
        <v>-22998.09</v>
      </c>
      <c r="Y141" s="49">
        <f t="shared" si="5"/>
        <v>-43725.677500000005</v>
      </c>
    </row>
    <row r="142" spans="1:25" ht="15.75" thickBot="1" x14ac:dyDescent="0.3">
      <c r="A142" s="74" t="s">
        <v>2398</v>
      </c>
      <c r="B142" s="76" t="s">
        <v>2399</v>
      </c>
      <c r="C142" s="58" t="s">
        <v>4</v>
      </c>
      <c r="D142" s="68">
        <v>-75717.55</v>
      </c>
      <c r="E142" s="68">
        <v>-53822.38</v>
      </c>
      <c r="F142" s="68">
        <v>-76034.679999999993</v>
      </c>
      <c r="G142" s="68">
        <v>-90790.17</v>
      </c>
      <c r="H142" s="68">
        <v>-23293.88</v>
      </c>
      <c r="I142" s="68">
        <v>-25967.16</v>
      </c>
      <c r="J142" s="68">
        <v>-31882.83</v>
      </c>
      <c r="K142" s="68">
        <v>-11534.92</v>
      </c>
      <c r="L142" s="68">
        <v>-17249.22</v>
      </c>
      <c r="M142" s="68">
        <v>-29254.89</v>
      </c>
      <c r="N142" s="68">
        <v>-29887.439999999999</v>
      </c>
      <c r="O142" s="68">
        <v>-58935.21</v>
      </c>
      <c r="P142" s="114">
        <v>-88613.17</v>
      </c>
      <c r="Q142" s="114">
        <v>-54506.78</v>
      </c>
      <c r="R142" s="114">
        <v>-75817.070000000007</v>
      </c>
      <c r="S142" s="115">
        <v>-92236.75</v>
      </c>
      <c r="T142" s="115">
        <v>-26780.79</v>
      </c>
      <c r="U142" s="115">
        <v>-30329.86</v>
      </c>
      <c r="V142" s="114">
        <v>-37173.78</v>
      </c>
      <c r="W142" s="114">
        <v>-12477.24</v>
      </c>
      <c r="X142" s="114">
        <v>-18587.53</v>
      </c>
      <c r="Y142" s="49">
        <f t="shared" si="5"/>
        <v>-62586.123333333329</v>
      </c>
    </row>
    <row r="143" spans="1:25" ht="15.75" thickBot="1" x14ac:dyDescent="0.3">
      <c r="A143" s="74" t="s">
        <v>2400</v>
      </c>
      <c r="B143" s="76" t="s">
        <v>2401</v>
      </c>
      <c r="C143" s="58" t="s">
        <v>4</v>
      </c>
      <c r="D143" s="69">
        <v>-12946.76</v>
      </c>
      <c r="E143" s="69">
        <v>-3673.83</v>
      </c>
      <c r="F143" s="69">
        <v>-5477.77</v>
      </c>
      <c r="G143" s="69">
        <v>-6486.25</v>
      </c>
      <c r="H143" s="69">
        <v>-7203.75</v>
      </c>
      <c r="I143" s="69">
        <v>-7307.65</v>
      </c>
      <c r="J143" s="69">
        <v>-7597.61</v>
      </c>
      <c r="K143" s="69">
        <v>-7840.82</v>
      </c>
      <c r="L143" s="69">
        <v>-8092.73</v>
      </c>
      <c r="M143" s="69">
        <v>-8698.66</v>
      </c>
      <c r="N143" s="69">
        <v>-9812.16</v>
      </c>
      <c r="O143" s="69">
        <v>-11531.1</v>
      </c>
      <c r="P143" s="115">
        <v>-13577.36</v>
      </c>
      <c r="Q143" s="115">
        <v>-3660.43</v>
      </c>
      <c r="R143" s="115">
        <v>-5162.84</v>
      </c>
      <c r="S143" s="114">
        <v>-6425.16</v>
      </c>
      <c r="T143" s="114">
        <v>-7111.12</v>
      </c>
      <c r="U143" s="114">
        <v>-7257.78</v>
      </c>
      <c r="V143" s="115">
        <v>-7603.22</v>
      </c>
      <c r="W143" s="115">
        <v>-7839.63</v>
      </c>
      <c r="X143" s="115">
        <v>-8072.13</v>
      </c>
      <c r="Y143" s="49">
        <f t="shared" si="5"/>
        <v>-15472.385000000002</v>
      </c>
    </row>
    <row r="144" spans="1:25" ht="15.75" thickBot="1" x14ac:dyDescent="0.3">
      <c r="A144" s="74" t="s">
        <v>2402</v>
      </c>
      <c r="B144" s="76" t="s">
        <v>2403</v>
      </c>
      <c r="C144" s="58" t="s">
        <v>4</v>
      </c>
      <c r="D144" s="68">
        <v>-8088.33</v>
      </c>
      <c r="E144" s="68">
        <v>-5472.8</v>
      </c>
      <c r="F144" s="68">
        <v>-7705.91</v>
      </c>
      <c r="G144" s="68">
        <v>-9281.57</v>
      </c>
      <c r="H144" s="68">
        <v>-2536.38</v>
      </c>
      <c r="I144" s="68">
        <v>-2858.21</v>
      </c>
      <c r="J144" s="68">
        <v>-3605.63</v>
      </c>
      <c r="K144" s="68">
        <v>-1375.55</v>
      </c>
      <c r="L144" s="68">
        <v>-2078.2199999999998</v>
      </c>
      <c r="M144" s="68">
        <v>-3383.49</v>
      </c>
      <c r="N144" s="68">
        <v>-3246.59</v>
      </c>
      <c r="O144" s="68">
        <v>-6013.58</v>
      </c>
      <c r="P144" s="114">
        <v>-9179.5</v>
      </c>
      <c r="Q144" s="114">
        <v>-5653.37</v>
      </c>
      <c r="R144" s="114">
        <v>-7779.07</v>
      </c>
      <c r="S144" s="115">
        <v>-9449.3700000000008</v>
      </c>
      <c r="T144" s="115">
        <v>-2636.16</v>
      </c>
      <c r="U144" s="115">
        <v>-3054.15</v>
      </c>
      <c r="V144" s="114">
        <v>-3716.53</v>
      </c>
      <c r="W144" s="114">
        <v>-1286.01</v>
      </c>
      <c r="X144" s="114">
        <v>-1963.11</v>
      </c>
      <c r="Y144" s="49">
        <f t="shared" si="5"/>
        <v>-6637.1500000000005</v>
      </c>
    </row>
    <row r="145" spans="1:25" ht="15.75" thickBot="1" x14ac:dyDescent="0.3">
      <c r="A145" s="74" t="s">
        <v>2404</v>
      </c>
      <c r="B145" s="76" t="s">
        <v>2405</v>
      </c>
      <c r="C145" s="58" t="s">
        <v>4</v>
      </c>
      <c r="D145" s="69">
        <v>-2876.86</v>
      </c>
      <c r="E145" s="69">
        <v>-1669.25</v>
      </c>
      <c r="F145" s="69">
        <v>-2326.44</v>
      </c>
      <c r="G145" s="69">
        <v>-2767.65</v>
      </c>
      <c r="H145" s="69">
        <v>-2977.71</v>
      </c>
      <c r="I145" s="69">
        <v>-3011.69</v>
      </c>
      <c r="J145" s="69">
        <v>-3153.41</v>
      </c>
      <c r="K145" s="69">
        <v>-265.97000000000003</v>
      </c>
      <c r="L145" s="69">
        <v>-400.67</v>
      </c>
      <c r="M145" s="69">
        <v>-805.52</v>
      </c>
      <c r="N145" s="69">
        <v>-1365.02</v>
      </c>
      <c r="O145" s="69">
        <v>-2243.2800000000002</v>
      </c>
      <c r="P145" s="115">
        <v>-3137.88</v>
      </c>
      <c r="Q145" s="115">
        <v>-1646.34</v>
      </c>
      <c r="R145" s="115">
        <v>-2267.71</v>
      </c>
      <c r="S145" s="114">
        <v>-2772.51</v>
      </c>
      <c r="T145" s="114">
        <v>-3025.7</v>
      </c>
      <c r="U145" s="114">
        <v>-3074.53</v>
      </c>
      <c r="V145" s="115">
        <v>-3222.44</v>
      </c>
      <c r="W145" s="115">
        <v>-274.60000000000002</v>
      </c>
      <c r="X145" s="115">
        <v>-411.45</v>
      </c>
      <c r="Y145" s="49">
        <f t="shared" si="5"/>
        <v>-2392.3541666666665</v>
      </c>
    </row>
    <row r="146" spans="1:25" ht="15.75" thickBot="1" x14ac:dyDescent="0.3">
      <c r="A146" s="74" t="s">
        <v>2406</v>
      </c>
      <c r="B146" s="76" t="s">
        <v>2407</v>
      </c>
      <c r="C146" s="58" t="s">
        <v>4</v>
      </c>
      <c r="D146" s="68">
        <v>-30162.83</v>
      </c>
      <c r="E146" s="68">
        <v>-58159.76</v>
      </c>
      <c r="F146" s="68">
        <v>-87494.96</v>
      </c>
      <c r="G146" s="68">
        <v>-20712.2</v>
      </c>
      <c r="H146" s="68">
        <v>-35693.69</v>
      </c>
      <c r="I146" s="68">
        <v>-43199.33</v>
      </c>
      <c r="J146" s="68">
        <v>-2835.99</v>
      </c>
      <c r="K146" s="68">
        <v>-10122.950000000001</v>
      </c>
      <c r="L146" s="68">
        <v>-15718.22</v>
      </c>
      <c r="M146" s="68">
        <v>-7804.58</v>
      </c>
      <c r="N146" s="68">
        <v>-22648.31</v>
      </c>
      <c r="O146" s="68">
        <v>-44526.81</v>
      </c>
      <c r="P146" s="114">
        <v>-32895.550000000003</v>
      </c>
      <c r="Q146" s="114">
        <v>-61088.61</v>
      </c>
      <c r="R146" s="114">
        <v>-86331.47</v>
      </c>
      <c r="S146" s="115">
        <v>-22096.97</v>
      </c>
      <c r="T146" s="115">
        <v>-35977.870000000003</v>
      </c>
      <c r="U146" s="115">
        <v>-43940.63</v>
      </c>
      <c r="V146" s="114">
        <v>-2969.14</v>
      </c>
      <c r="W146" s="114">
        <v>-9498.99</v>
      </c>
      <c r="X146" s="114">
        <v>-15222.89</v>
      </c>
      <c r="Y146" s="49">
        <f t="shared" si="5"/>
        <v>-46285.465833333335</v>
      </c>
    </row>
    <row r="147" spans="1:25" ht="15.75" thickBot="1" x14ac:dyDescent="0.3">
      <c r="A147" s="74" t="s">
        <v>2408</v>
      </c>
      <c r="B147" s="76" t="s">
        <v>2409</v>
      </c>
      <c r="C147" s="58" t="s">
        <v>4</v>
      </c>
      <c r="D147" s="69">
        <v>-198.89</v>
      </c>
      <c r="E147" s="69">
        <v>-40.76</v>
      </c>
      <c r="F147" s="69">
        <v>-56.59</v>
      </c>
      <c r="G147" s="69">
        <v>-70.27</v>
      </c>
      <c r="H147" s="69">
        <v>-77.16</v>
      </c>
      <c r="I147" s="69">
        <v>-79.06</v>
      </c>
      <c r="J147" s="69">
        <v>-83.84</v>
      </c>
      <c r="K147" s="69">
        <v>-88.25</v>
      </c>
      <c r="L147" s="69">
        <v>-93.02</v>
      </c>
      <c r="M147" s="69">
        <v>-103.2</v>
      </c>
      <c r="N147" s="69">
        <v>-117.55</v>
      </c>
      <c r="O147" s="69">
        <v>-139.16999999999999</v>
      </c>
      <c r="P147" s="115">
        <v>-165.17</v>
      </c>
      <c r="Q147" s="115">
        <v>-45.69</v>
      </c>
      <c r="R147" s="115">
        <v>-62.62</v>
      </c>
      <c r="S147" s="114">
        <v>-76.13</v>
      </c>
      <c r="T147" s="114">
        <v>-84.04</v>
      </c>
      <c r="U147" s="114">
        <v>-87.19</v>
      </c>
      <c r="V147" s="115">
        <v>-92.33</v>
      </c>
      <c r="W147" s="115">
        <v>-96.84</v>
      </c>
      <c r="X147" s="115">
        <v>-102.46</v>
      </c>
      <c r="Y147" s="49">
        <f t="shared" si="5"/>
        <v>-186.90083333333334</v>
      </c>
    </row>
    <row r="148" spans="1:25" ht="15.75" thickBot="1" x14ac:dyDescent="0.3">
      <c r="A148" s="74" t="s">
        <v>2410</v>
      </c>
      <c r="B148" s="76" t="s">
        <v>2411</v>
      </c>
      <c r="C148" s="58" t="s">
        <v>4</v>
      </c>
      <c r="D148" s="68">
        <v>-1854.04</v>
      </c>
      <c r="E148" s="68">
        <v>-1276.6500000000001</v>
      </c>
      <c r="F148" s="68">
        <v>-1906.27</v>
      </c>
      <c r="G148" s="68">
        <v>-2407.1799999999998</v>
      </c>
      <c r="H148" s="68">
        <v>-2738.76</v>
      </c>
      <c r="I148" s="68">
        <v>-2910.07</v>
      </c>
      <c r="J148" s="68">
        <v>-2956.56</v>
      </c>
      <c r="K148" s="68">
        <v>-177.15</v>
      </c>
      <c r="L148" s="68">
        <v>-296.27999999999997</v>
      </c>
      <c r="M148" s="68">
        <v>-471.73</v>
      </c>
      <c r="N148" s="68">
        <v>-837.07</v>
      </c>
      <c r="O148" s="68">
        <v>-1417.68</v>
      </c>
      <c r="P148" s="114">
        <v>-2077.2800000000002</v>
      </c>
      <c r="Q148" s="114">
        <v>-1246.73</v>
      </c>
      <c r="R148" s="114">
        <v>-1885.71</v>
      </c>
      <c r="S148" s="115">
        <v>-2367.19</v>
      </c>
      <c r="T148" s="115">
        <v>-2727.62</v>
      </c>
      <c r="U148" s="115">
        <v>-2947.89</v>
      </c>
      <c r="V148" s="114">
        <v>-3042.63</v>
      </c>
      <c r="W148" s="114">
        <v>-238.29</v>
      </c>
      <c r="X148" s="114">
        <v>-367.85</v>
      </c>
      <c r="Y148" s="49">
        <f t="shared" si="5"/>
        <v>-1937.05</v>
      </c>
    </row>
    <row r="149" spans="1:25" ht="15.75" thickBot="1" x14ac:dyDescent="0.3">
      <c r="A149" s="74" t="s">
        <v>2412</v>
      </c>
      <c r="B149" s="76" t="s">
        <v>2413</v>
      </c>
      <c r="C149" s="58" t="s">
        <v>4</v>
      </c>
      <c r="D149" s="69">
        <v>-1633.73</v>
      </c>
      <c r="E149" s="69">
        <v>-1532.82</v>
      </c>
      <c r="F149" s="69">
        <v>-1845.05</v>
      </c>
      <c r="G149" s="69">
        <v>-976.85</v>
      </c>
      <c r="H149" s="69">
        <v>-685.79</v>
      </c>
      <c r="I149" s="69">
        <v>-158.88</v>
      </c>
      <c r="J149" s="69">
        <v>-350.19</v>
      </c>
      <c r="K149" s="69">
        <v>-339.46</v>
      </c>
      <c r="L149" s="69">
        <v>-363.88</v>
      </c>
      <c r="M149" s="69">
        <v>-561.76</v>
      </c>
      <c r="N149" s="69">
        <v>-943.48</v>
      </c>
      <c r="O149" s="69">
        <v>-1598.63</v>
      </c>
      <c r="P149" s="115">
        <v>-1650.91</v>
      </c>
      <c r="Q149" s="115">
        <v>-1409.17</v>
      </c>
      <c r="R149" s="115">
        <v>-1251.96</v>
      </c>
      <c r="S149" s="114">
        <v>-1061.1199999999999</v>
      </c>
      <c r="T149" s="114">
        <v>-1684.92</v>
      </c>
      <c r="U149" s="114">
        <v>-151.75</v>
      </c>
      <c r="V149" s="115">
        <v>-386.86</v>
      </c>
      <c r="W149" s="115">
        <v>-349.61</v>
      </c>
      <c r="X149" s="115">
        <v>-362.46</v>
      </c>
      <c r="Y149" s="49">
        <f t="shared" si="5"/>
        <v>-1284.0174999999999</v>
      </c>
    </row>
    <row r="150" spans="1:25" ht="15.75" thickBot="1" x14ac:dyDescent="0.3">
      <c r="A150" s="74" t="s">
        <v>2414</v>
      </c>
      <c r="B150" s="76" t="s">
        <v>2415</v>
      </c>
      <c r="C150" s="58" t="s">
        <v>4</v>
      </c>
      <c r="D150" s="68">
        <v>-19503.599999999999</v>
      </c>
      <c r="E150" s="68">
        <v>-4270.7700000000004</v>
      </c>
      <c r="F150" s="68">
        <v>-6151.36</v>
      </c>
      <c r="G150" s="68">
        <v>-7751.1</v>
      </c>
      <c r="H150" s="68">
        <v>-8953.58</v>
      </c>
      <c r="I150" s="68">
        <v>-9661.86</v>
      </c>
      <c r="J150" s="68">
        <v>-10579.29</v>
      </c>
      <c r="K150" s="68">
        <v>-11460</v>
      </c>
      <c r="L150" s="68">
        <v>-12317.01</v>
      </c>
      <c r="M150" s="68">
        <v>-13527.52</v>
      </c>
      <c r="N150" s="68">
        <v>-15138.38</v>
      </c>
      <c r="O150" s="68">
        <v>-17243.73</v>
      </c>
      <c r="P150" s="114">
        <v>-19728.77</v>
      </c>
      <c r="Q150" s="114">
        <v>-4474.83</v>
      </c>
      <c r="R150" s="114">
        <v>-6327.51</v>
      </c>
      <c r="S150" s="115">
        <v>-7793.07</v>
      </c>
      <c r="T150" s="115">
        <v>-8726.67</v>
      </c>
      <c r="U150" s="115">
        <v>-9214.7800000000007</v>
      </c>
      <c r="V150" s="114">
        <v>-10209.65</v>
      </c>
      <c r="W150" s="114">
        <v>-11109.44</v>
      </c>
      <c r="X150" s="114">
        <v>-12078.56</v>
      </c>
      <c r="Y150" s="49">
        <f t="shared" si="5"/>
        <v>-22488.980833333335</v>
      </c>
    </row>
    <row r="151" spans="1:25" ht="15.75" thickBot="1" x14ac:dyDescent="0.3">
      <c r="A151" s="74" t="s">
        <v>2416</v>
      </c>
      <c r="B151" s="76" t="s">
        <v>2417</v>
      </c>
      <c r="C151" s="58" t="s">
        <v>4</v>
      </c>
      <c r="D151" s="69">
        <v>-27401.119999999999</v>
      </c>
      <c r="E151" s="69">
        <v>-8003.64</v>
      </c>
      <c r="F151" s="69">
        <v>-11390.03</v>
      </c>
      <c r="G151" s="69">
        <v>-13849.69</v>
      </c>
      <c r="H151" s="69">
        <v>-15469.47</v>
      </c>
      <c r="I151" s="69">
        <v>-16546.259999999998</v>
      </c>
      <c r="J151" s="69">
        <v>-17971.560000000001</v>
      </c>
      <c r="K151" s="69">
        <v>-19359.95</v>
      </c>
      <c r="L151" s="69">
        <v>-20763.810000000001</v>
      </c>
      <c r="M151" s="69">
        <v>-22686.35</v>
      </c>
      <c r="N151" s="69">
        <v>-25276.29</v>
      </c>
      <c r="O151" s="69">
        <v>-29355.87</v>
      </c>
      <c r="P151" s="115">
        <v>-33673.879999999997</v>
      </c>
      <c r="Q151" s="115">
        <v>-7862.47</v>
      </c>
      <c r="R151" s="115">
        <v>-11105.01</v>
      </c>
      <c r="S151" s="114">
        <v>-13742.38</v>
      </c>
      <c r="T151" s="114">
        <v>-15802.27</v>
      </c>
      <c r="U151" s="114">
        <v>-17069</v>
      </c>
      <c r="V151" s="115">
        <v>-18676.009999999998</v>
      </c>
      <c r="W151" s="115">
        <v>-20232.89</v>
      </c>
      <c r="X151" s="115">
        <v>-21742.2</v>
      </c>
      <c r="Y151" s="49">
        <f t="shared" si="5"/>
        <v>-39209.873333333337</v>
      </c>
    </row>
    <row r="152" spans="1:25" ht="15.75" thickBot="1" x14ac:dyDescent="0.3">
      <c r="A152" s="74" t="s">
        <v>2418</v>
      </c>
      <c r="B152" s="76" t="s">
        <v>2419</v>
      </c>
      <c r="C152" s="58" t="s">
        <v>4</v>
      </c>
      <c r="D152" s="68">
        <v>-4662.58</v>
      </c>
      <c r="E152" s="68">
        <v>-1354.77</v>
      </c>
      <c r="F152" s="68">
        <v>-1870.05</v>
      </c>
      <c r="G152" s="68">
        <v>-2234.9299999999998</v>
      </c>
      <c r="H152" s="68">
        <v>-2471.1</v>
      </c>
      <c r="I152" s="68">
        <v>-2506.71</v>
      </c>
      <c r="J152" s="68">
        <v>-2660.39</v>
      </c>
      <c r="K152" s="68">
        <v>-2790.33</v>
      </c>
      <c r="L152" s="68">
        <v>-2954.49</v>
      </c>
      <c r="M152" s="68">
        <v>-3356.69</v>
      </c>
      <c r="N152" s="68">
        <v>-3966.43</v>
      </c>
      <c r="O152" s="68">
        <v>-4850.33</v>
      </c>
      <c r="P152" s="114">
        <v>-5633.47</v>
      </c>
      <c r="Q152" s="114">
        <v>-1503.22</v>
      </c>
      <c r="R152" s="114">
        <v>-2111.09</v>
      </c>
      <c r="S152" s="115">
        <v>-2574.85</v>
      </c>
      <c r="T152" s="115">
        <v>-2862.94</v>
      </c>
      <c r="U152" s="115">
        <v>-2938.2</v>
      </c>
      <c r="V152" s="114">
        <v>-3127.35</v>
      </c>
      <c r="W152" s="114">
        <v>-3301.72</v>
      </c>
      <c r="X152" s="114">
        <v>-3491.75</v>
      </c>
      <c r="Y152" s="49">
        <f t="shared" si="5"/>
        <v>-6241.9775</v>
      </c>
    </row>
    <row r="153" spans="1:25" ht="15.75" thickBot="1" x14ac:dyDescent="0.3">
      <c r="A153" s="74" t="s">
        <v>2420</v>
      </c>
      <c r="B153" s="76" t="s">
        <v>2421</v>
      </c>
      <c r="C153" s="58" t="s">
        <v>4</v>
      </c>
      <c r="D153" s="69">
        <v>-72935.7</v>
      </c>
      <c r="E153" s="69">
        <v>-58833.86</v>
      </c>
      <c r="F153" s="69">
        <v>-90684.1</v>
      </c>
      <c r="G153" s="69">
        <v>-110655.14</v>
      </c>
      <c r="H153" s="69">
        <v>-34881.5</v>
      </c>
      <c r="I153" s="69">
        <v>-42641.56</v>
      </c>
      <c r="J153" s="69">
        <v>-46376.24</v>
      </c>
      <c r="K153" s="69">
        <v>-10297.049999999999</v>
      </c>
      <c r="L153" s="69">
        <v>-16661.63</v>
      </c>
      <c r="M153" s="69">
        <v>-25059.98</v>
      </c>
      <c r="N153" s="69">
        <v>-24141.74</v>
      </c>
      <c r="O153" s="69">
        <v>-50481.58</v>
      </c>
      <c r="P153" s="115">
        <v>-80548.61</v>
      </c>
      <c r="Q153" s="115">
        <v>-59746.7</v>
      </c>
      <c r="R153" s="115">
        <v>-84524.66</v>
      </c>
      <c r="S153" s="114">
        <v>-105126.54</v>
      </c>
      <c r="T153" s="114">
        <v>-34831.129999999997</v>
      </c>
      <c r="U153" s="114">
        <v>-40005.56</v>
      </c>
      <c r="V153" s="115">
        <v>-47915.32</v>
      </c>
      <c r="W153" s="115">
        <v>-14884.76</v>
      </c>
      <c r="X153" s="115">
        <v>-21723.8</v>
      </c>
      <c r="Y153" s="49">
        <f t="shared" si="5"/>
        <v>-66464.929999999993</v>
      </c>
    </row>
    <row r="154" spans="1:25" ht="15.75" thickBot="1" x14ac:dyDescent="0.3">
      <c r="A154" s="74" t="s">
        <v>2422</v>
      </c>
      <c r="B154" s="76" t="s">
        <v>2423</v>
      </c>
      <c r="C154" s="58" t="s">
        <v>4</v>
      </c>
      <c r="D154" s="68">
        <v>-16904.75</v>
      </c>
      <c r="E154" s="68">
        <v>-4392.96</v>
      </c>
      <c r="F154" s="68">
        <v>-5985.7</v>
      </c>
      <c r="G154" s="68">
        <v>-7254.4</v>
      </c>
      <c r="H154" s="68">
        <v>-8052.98</v>
      </c>
      <c r="I154" s="68">
        <v>-8293.69</v>
      </c>
      <c r="J154" s="68">
        <v>-8856.68</v>
      </c>
      <c r="K154" s="68">
        <v>-9355.9500000000007</v>
      </c>
      <c r="L154" s="68">
        <v>-9908.9699999999993</v>
      </c>
      <c r="M154" s="68">
        <v>-10970.11</v>
      </c>
      <c r="N154" s="68">
        <v>-12616.15</v>
      </c>
      <c r="O154" s="68">
        <v>-15137.47</v>
      </c>
      <c r="P154" s="114">
        <v>-17290.03</v>
      </c>
      <c r="Q154" s="114">
        <v>-4022.25</v>
      </c>
      <c r="R154" s="114">
        <v>-5606.81</v>
      </c>
      <c r="S154" s="115">
        <v>-6811.77</v>
      </c>
      <c r="T154" s="115">
        <v>-7678.55</v>
      </c>
      <c r="U154" s="115">
        <v>-7936.74</v>
      </c>
      <c r="V154" s="114">
        <v>-8548.9599999999991</v>
      </c>
      <c r="W154" s="114">
        <v>-9076.2999999999993</v>
      </c>
      <c r="X154" s="114">
        <v>-9647.9</v>
      </c>
      <c r="Y154" s="49">
        <f t="shared" si="5"/>
        <v>-18586.363333333335</v>
      </c>
    </row>
    <row r="155" spans="1:25" ht="15.75" thickBot="1" x14ac:dyDescent="0.3">
      <c r="A155" s="74" t="s">
        <v>2424</v>
      </c>
      <c r="B155" s="76" t="s">
        <v>2425</v>
      </c>
      <c r="C155" s="58" t="s">
        <v>4</v>
      </c>
      <c r="D155" s="69">
        <v>-39958.53</v>
      </c>
      <c r="E155" s="69">
        <v>-8054.35</v>
      </c>
      <c r="F155" s="69">
        <v>-12028.92</v>
      </c>
      <c r="G155" s="69">
        <v>-15504.69</v>
      </c>
      <c r="H155" s="69">
        <v>-18749.91</v>
      </c>
      <c r="I155" s="69">
        <v>-21199.119999999999</v>
      </c>
      <c r="J155" s="69">
        <v>-22411.85</v>
      </c>
      <c r="K155" s="69">
        <v>-24755.47</v>
      </c>
      <c r="L155" s="69">
        <v>-26666.12</v>
      </c>
      <c r="M155" s="69">
        <v>-28648.87</v>
      </c>
      <c r="N155" s="69">
        <v>-31724.54</v>
      </c>
      <c r="O155" s="69">
        <v>-34894.83</v>
      </c>
      <c r="P155" s="115">
        <v>-39367.22</v>
      </c>
      <c r="Q155" s="115">
        <v>-8718.7199999999993</v>
      </c>
      <c r="R155" s="115">
        <v>-12608.71</v>
      </c>
      <c r="S155" s="114">
        <v>-16260.09</v>
      </c>
      <c r="T155" s="114">
        <v>-18553.810000000001</v>
      </c>
      <c r="U155" s="114">
        <v>-20452.09</v>
      </c>
      <c r="V155" s="115">
        <v>-21659.48</v>
      </c>
      <c r="W155" s="115">
        <v>-24029.3</v>
      </c>
      <c r="X155" s="115">
        <v>-26085.73</v>
      </c>
      <c r="Y155" s="49">
        <f t="shared" si="5"/>
        <v>-47785.729999999996</v>
      </c>
    </row>
    <row r="156" spans="1:25" ht="15.75" thickBot="1" x14ac:dyDescent="0.3">
      <c r="A156" s="74" t="s">
        <v>2426</v>
      </c>
      <c r="B156" s="76" t="s">
        <v>2427</v>
      </c>
      <c r="C156" s="58" t="s">
        <v>4</v>
      </c>
      <c r="D156" s="68">
        <v>-5095.6899999999996</v>
      </c>
      <c r="E156" s="68">
        <v>-3914.18</v>
      </c>
      <c r="F156" s="68">
        <v>-5874.61</v>
      </c>
      <c r="G156" s="68">
        <v>-7345.68</v>
      </c>
      <c r="H156" s="68">
        <v>-2635.41</v>
      </c>
      <c r="I156" s="68">
        <v>-3247.68</v>
      </c>
      <c r="J156" s="68">
        <v>-3455.52</v>
      </c>
      <c r="K156" s="68">
        <v>-605.5</v>
      </c>
      <c r="L156" s="68">
        <v>-1034.27</v>
      </c>
      <c r="M156" s="68">
        <v>-1665.56</v>
      </c>
      <c r="N156" s="68">
        <v>-1803.34</v>
      </c>
      <c r="O156" s="68">
        <v>-3677.69</v>
      </c>
      <c r="P156" s="114">
        <v>-5599.88</v>
      </c>
      <c r="Q156" s="114">
        <v>-3984.98</v>
      </c>
      <c r="R156" s="114">
        <v>-5808.24</v>
      </c>
      <c r="S156" s="115">
        <v>-7371.39</v>
      </c>
      <c r="T156" s="115">
        <v>-2803.64</v>
      </c>
      <c r="U156" s="115">
        <v>-3278.82</v>
      </c>
      <c r="V156" s="114">
        <v>-3846.42</v>
      </c>
      <c r="W156" s="114">
        <v>-1078.78</v>
      </c>
      <c r="X156" s="114">
        <v>-1519.51</v>
      </c>
      <c r="Y156" s="49">
        <f t="shared" si="5"/>
        <v>-4686.7849999999999</v>
      </c>
    </row>
    <row r="157" spans="1:25" ht="15.75" thickBot="1" x14ac:dyDescent="0.3">
      <c r="A157" s="74" t="s">
        <v>2428</v>
      </c>
      <c r="B157" s="76" t="s">
        <v>2429</v>
      </c>
      <c r="C157" s="58" t="s">
        <v>4</v>
      </c>
      <c r="D157" s="69">
        <v>-18337.75</v>
      </c>
      <c r="E157" s="69">
        <v>-8569.65</v>
      </c>
      <c r="F157" s="69">
        <v>-12619.01</v>
      </c>
      <c r="G157" s="69">
        <v>-16101.37</v>
      </c>
      <c r="H157" s="69">
        <v>-18686.28</v>
      </c>
      <c r="I157" s="69">
        <v>-19789.28</v>
      </c>
      <c r="J157" s="69">
        <v>-21538.65</v>
      </c>
      <c r="K157" s="69">
        <v>-3240.69</v>
      </c>
      <c r="L157" s="69">
        <v>-4757.2700000000004</v>
      </c>
      <c r="M157" s="69">
        <v>-6954.42</v>
      </c>
      <c r="N157" s="69">
        <v>-9924.42</v>
      </c>
      <c r="O157" s="69">
        <v>-13975.31</v>
      </c>
      <c r="P157" s="115">
        <v>-19017.12</v>
      </c>
      <c r="Q157" s="115">
        <v>-9288.1200000000008</v>
      </c>
      <c r="R157" s="115">
        <v>-13250.93</v>
      </c>
      <c r="S157" s="114">
        <v>-16981.88</v>
      </c>
      <c r="T157" s="114">
        <v>-19457.990000000002</v>
      </c>
      <c r="U157" s="114">
        <v>-21178.67</v>
      </c>
      <c r="V157" s="115">
        <v>-22218.23</v>
      </c>
      <c r="W157" s="115">
        <v>-2662.1</v>
      </c>
      <c r="X157" s="115">
        <v>-4371.96</v>
      </c>
      <c r="Y157" s="49">
        <f t="shared" si="5"/>
        <v>-17473.714166666668</v>
      </c>
    </row>
    <row r="158" spans="1:25" ht="15.75" thickBot="1" x14ac:dyDescent="0.3">
      <c r="A158" s="74" t="s">
        <v>2430</v>
      </c>
      <c r="B158" s="76" t="s">
        <v>2431</v>
      </c>
      <c r="C158" s="58" t="s">
        <v>4</v>
      </c>
      <c r="D158" s="68">
        <v>-28727.69</v>
      </c>
      <c r="E158" s="68">
        <v>-6044.38</v>
      </c>
      <c r="F158" s="68">
        <v>-9203.89</v>
      </c>
      <c r="G158" s="68">
        <v>-11654.78</v>
      </c>
      <c r="H158" s="68">
        <v>-13854.01</v>
      </c>
      <c r="I158" s="68">
        <v>-14889.82</v>
      </c>
      <c r="J158" s="68">
        <v>-16341.57</v>
      </c>
      <c r="K158" s="68">
        <v>-17511.13</v>
      </c>
      <c r="L158" s="68">
        <v>-18739.45</v>
      </c>
      <c r="M158" s="68">
        <v>-20522.04</v>
      </c>
      <c r="N158" s="68">
        <v>-22860.87</v>
      </c>
      <c r="O158" s="68">
        <v>-25913.4</v>
      </c>
      <c r="P158" s="114">
        <v>-29492.42</v>
      </c>
      <c r="Q158" s="114">
        <v>-6766.54</v>
      </c>
      <c r="R158" s="114">
        <v>-9685.6</v>
      </c>
      <c r="S158" s="115">
        <v>-12138.71</v>
      </c>
      <c r="T158" s="115">
        <v>-13913.49</v>
      </c>
      <c r="U158" s="115">
        <v>-14657.61</v>
      </c>
      <c r="V158" s="114">
        <v>-16044.17</v>
      </c>
      <c r="W158" s="114">
        <v>-17238.400000000001</v>
      </c>
      <c r="X158" s="114">
        <v>-18473.63</v>
      </c>
      <c r="Y158" s="49">
        <f t="shared" si="5"/>
        <v>-34375.977500000001</v>
      </c>
    </row>
    <row r="159" spans="1:25" ht="15.75" thickBot="1" x14ac:dyDescent="0.3">
      <c r="A159" s="74" t="s">
        <v>2432</v>
      </c>
      <c r="B159" s="76" t="s">
        <v>2433</v>
      </c>
      <c r="C159" s="58" t="s">
        <v>4</v>
      </c>
      <c r="D159" s="69">
        <v>-8278.26</v>
      </c>
      <c r="E159" s="69">
        <v>-1820.17</v>
      </c>
      <c r="F159" s="69">
        <v>-2681.54</v>
      </c>
      <c r="G159" s="69">
        <v>-3500.86</v>
      </c>
      <c r="H159" s="69">
        <v>-4150.2</v>
      </c>
      <c r="I159" s="69">
        <v>-4398.5200000000004</v>
      </c>
      <c r="J159" s="69">
        <v>-4920.3900000000003</v>
      </c>
      <c r="K159" s="69">
        <v>-5361.37</v>
      </c>
      <c r="L159" s="69">
        <v>-5855.32</v>
      </c>
      <c r="M159" s="69">
        <v>-6423.7</v>
      </c>
      <c r="N159" s="69">
        <v>-7065.23</v>
      </c>
      <c r="O159" s="69">
        <v>-7987.26</v>
      </c>
      <c r="P159" s="115">
        <v>-8894.25</v>
      </c>
      <c r="Q159" s="115">
        <v>-1725.93</v>
      </c>
      <c r="R159" s="115">
        <v>-2613.1799999999998</v>
      </c>
      <c r="S159" s="114">
        <v>-3396.33</v>
      </c>
      <c r="T159" s="114">
        <v>-4024.94</v>
      </c>
      <c r="U159" s="114">
        <v>-4307.91</v>
      </c>
      <c r="V159" s="115">
        <v>-4816.67</v>
      </c>
      <c r="W159" s="115">
        <v>-5311.08</v>
      </c>
      <c r="X159" s="115">
        <v>-5894.99</v>
      </c>
      <c r="Y159" s="49">
        <f t="shared" si="5"/>
        <v>-10589.028333333334</v>
      </c>
    </row>
    <row r="160" spans="1:25" ht="15.75" thickBot="1" x14ac:dyDescent="0.3">
      <c r="A160" s="74" t="s">
        <v>2434</v>
      </c>
      <c r="B160" s="76" t="s">
        <v>2435</v>
      </c>
      <c r="C160" s="58" t="s">
        <v>4</v>
      </c>
      <c r="D160" s="68">
        <v>-10510.6</v>
      </c>
      <c r="E160" s="68">
        <v>-2417.23</v>
      </c>
      <c r="F160" s="68">
        <v>-3530.86</v>
      </c>
      <c r="G160" s="68">
        <v>-4387.6899999999996</v>
      </c>
      <c r="H160" s="68">
        <v>-4933.4399999999996</v>
      </c>
      <c r="I160" s="68">
        <v>-5153.93</v>
      </c>
      <c r="J160" s="68">
        <v>-5558.65</v>
      </c>
      <c r="K160" s="68">
        <v>-5876.54</v>
      </c>
      <c r="L160" s="68">
        <v>-6204.43</v>
      </c>
      <c r="M160" s="68">
        <v>-6742.32</v>
      </c>
      <c r="N160" s="68">
        <v>-7550.75</v>
      </c>
      <c r="O160" s="68">
        <v>-8820.48</v>
      </c>
      <c r="P160" s="114">
        <v>-10037.33</v>
      </c>
      <c r="Q160" s="114">
        <v>-2317.52</v>
      </c>
      <c r="R160" s="114">
        <v>-3446.77</v>
      </c>
      <c r="S160" s="115">
        <v>-4311.3500000000004</v>
      </c>
      <c r="T160" s="115">
        <v>-4866.07</v>
      </c>
      <c r="U160" s="115">
        <v>-5017.2700000000004</v>
      </c>
      <c r="V160" s="114">
        <v>-5326.03</v>
      </c>
      <c r="W160" s="114">
        <v>-5570.83</v>
      </c>
      <c r="X160" s="114">
        <v>-5866.5</v>
      </c>
      <c r="Y160" s="49">
        <f t="shared" si="5"/>
        <v>-11369.358333333334</v>
      </c>
    </row>
    <row r="161" spans="1:25" ht="15.75" thickBot="1" x14ac:dyDescent="0.3">
      <c r="A161" s="74" t="s">
        <v>2436</v>
      </c>
      <c r="B161" s="76" t="s">
        <v>2437</v>
      </c>
      <c r="C161" s="58" t="s">
        <v>4</v>
      </c>
      <c r="D161" s="69">
        <v>0</v>
      </c>
      <c r="E161" s="69">
        <v>0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>
        <v>0</v>
      </c>
      <c r="P161" s="115">
        <v>0</v>
      </c>
      <c r="Q161" s="115">
        <v>0</v>
      </c>
      <c r="R161" s="115">
        <v>0</v>
      </c>
      <c r="S161" s="114">
        <v>0</v>
      </c>
      <c r="T161" s="114">
        <v>0</v>
      </c>
      <c r="U161" s="114">
        <v>0</v>
      </c>
      <c r="V161" s="115">
        <v>0</v>
      </c>
      <c r="W161" s="115">
        <v>0</v>
      </c>
      <c r="X161" s="115">
        <v>0</v>
      </c>
      <c r="Y161" s="49">
        <f t="shared" si="5"/>
        <v>0</v>
      </c>
    </row>
    <row r="162" spans="1:25" ht="15.75" thickBot="1" x14ac:dyDescent="0.3">
      <c r="A162" s="74" t="s">
        <v>2438</v>
      </c>
      <c r="B162" s="76" t="s">
        <v>2439</v>
      </c>
      <c r="C162" s="58" t="s">
        <v>4</v>
      </c>
      <c r="D162" s="68">
        <v>0</v>
      </c>
      <c r="E162" s="68">
        <v>0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114">
        <v>0</v>
      </c>
      <c r="Q162" s="114">
        <v>0</v>
      </c>
      <c r="R162" s="114">
        <v>0</v>
      </c>
      <c r="S162" s="115">
        <v>0</v>
      </c>
      <c r="T162" s="115">
        <v>0</v>
      </c>
      <c r="U162" s="115">
        <v>0</v>
      </c>
      <c r="V162" s="114">
        <v>0</v>
      </c>
      <c r="W162" s="114">
        <v>0</v>
      </c>
      <c r="X162" s="114">
        <v>0</v>
      </c>
      <c r="Y162" s="49">
        <f t="shared" si="5"/>
        <v>0</v>
      </c>
    </row>
    <row r="163" spans="1:25" ht="15.75" thickBot="1" x14ac:dyDescent="0.3">
      <c r="A163" s="74" t="s">
        <v>2440</v>
      </c>
      <c r="B163" s="76" t="s">
        <v>2441</v>
      </c>
      <c r="C163" s="58" t="s">
        <v>4</v>
      </c>
      <c r="D163" s="69">
        <v>0</v>
      </c>
      <c r="E163" s="69">
        <v>0</v>
      </c>
      <c r="F163" s="69">
        <v>-3656472</v>
      </c>
      <c r="G163" s="69">
        <v>3424949.19</v>
      </c>
      <c r="H163" s="69">
        <v>15827259.189999999</v>
      </c>
      <c r="I163" s="69">
        <v>13786083.189999999</v>
      </c>
      <c r="J163" s="69">
        <v>9380662.1899999995</v>
      </c>
      <c r="K163" s="69">
        <v>5091458.1900000004</v>
      </c>
      <c r="L163" s="69">
        <v>2517901.19</v>
      </c>
      <c r="M163" s="69">
        <v>1204163.19</v>
      </c>
      <c r="N163" s="69">
        <v>5173620.1900000004</v>
      </c>
      <c r="O163" s="69">
        <v>9029155.1899999995</v>
      </c>
      <c r="P163" s="115">
        <v>13805069.189999999</v>
      </c>
      <c r="Q163" s="115">
        <v>17692453.190000001</v>
      </c>
      <c r="R163" s="115">
        <v>25811228.190000001</v>
      </c>
      <c r="S163" s="114">
        <v>26970327.190000001</v>
      </c>
      <c r="T163" s="114">
        <v>25963290.190000001</v>
      </c>
      <c r="U163" s="114">
        <v>17585296.190000001</v>
      </c>
      <c r="V163" s="115">
        <v>13813459.189999999</v>
      </c>
      <c r="W163" s="115">
        <v>10688677.189999999</v>
      </c>
      <c r="X163" s="115">
        <v>8216977.1900000004</v>
      </c>
      <c r="Y163" s="49">
        <f t="shared" si="5"/>
        <v>19345500.780833334</v>
      </c>
    </row>
    <row r="164" spans="1:25" ht="15.75" thickBot="1" x14ac:dyDescent="0.3">
      <c r="A164" s="74" t="s">
        <v>2442</v>
      </c>
      <c r="B164" s="76" t="s">
        <v>2443</v>
      </c>
      <c r="C164" s="58" t="s">
        <v>4</v>
      </c>
      <c r="D164" s="68">
        <v>-391436.6</v>
      </c>
      <c r="E164" s="68">
        <v>-387639.91</v>
      </c>
      <c r="F164" s="68">
        <v>-416958.23</v>
      </c>
      <c r="G164" s="68">
        <v>-219760.37</v>
      </c>
      <c r="H164" s="68">
        <v>-161335.01999999999</v>
      </c>
      <c r="I164" s="68">
        <v>-118361.43</v>
      </c>
      <c r="J164" s="68">
        <v>-107488.74</v>
      </c>
      <c r="K164" s="68">
        <v>-93940.26</v>
      </c>
      <c r="L164" s="68">
        <v>-98041.63</v>
      </c>
      <c r="M164" s="68">
        <v>-160326.25</v>
      </c>
      <c r="N164" s="68">
        <v>-269317.56</v>
      </c>
      <c r="O164" s="68">
        <v>-399121.68</v>
      </c>
      <c r="P164" s="114">
        <v>-441182.71999999997</v>
      </c>
      <c r="Q164" s="114">
        <v>-360745.38</v>
      </c>
      <c r="R164" s="114">
        <v>-748730.34</v>
      </c>
      <c r="S164" s="115">
        <v>-1023776.51</v>
      </c>
      <c r="T164" s="115">
        <v>-555520.29</v>
      </c>
      <c r="U164" s="115">
        <v>-139464.28</v>
      </c>
      <c r="V164" s="114">
        <v>-120643.33</v>
      </c>
      <c r="W164" s="114">
        <v>-136069.09</v>
      </c>
      <c r="X164" s="114">
        <v>-107960.95</v>
      </c>
      <c r="Y164" s="49">
        <f t="shared" si="5"/>
        <v>-465909.40916666656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C265-06FA-46EB-BA01-1B594FB99F0E}">
  <sheetPr>
    <tabColor theme="5" tint="0.39997558519241921"/>
  </sheetPr>
  <dimension ref="A1:Y47"/>
  <sheetViews>
    <sheetView workbookViewId="0">
      <pane xSplit="3" ySplit="5" topLeftCell="D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style="64" customWidth="1"/>
    <col min="2" max="2" width="10" style="64" bestFit="1" customWidth="1"/>
    <col min="3" max="3" width="9.140625" style="64"/>
    <col min="4" max="24" width="13.28515625" style="64" customWidth="1"/>
    <col min="25" max="25" width="14.140625" style="140" bestFit="1" customWidth="1"/>
    <col min="26" max="16384" width="9.140625" style="64"/>
  </cols>
  <sheetData>
    <row r="1" spans="1:25" x14ac:dyDescent="0.25">
      <c r="Y1" s="167" t="s">
        <v>4043</v>
      </c>
    </row>
    <row r="2" spans="1:25" x14ac:dyDescent="0.25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2.75" x14ac:dyDescent="0.2">
      <c r="A3" s="16" t="s">
        <v>1094</v>
      </c>
      <c r="B3" s="149">
        <v>500172</v>
      </c>
      <c r="C3" s="14">
        <v>5</v>
      </c>
      <c r="D3" s="25">
        <v>-6492344.7999999998</v>
      </c>
      <c r="E3" s="25">
        <v>-8715848.9900000002</v>
      </c>
      <c r="F3" s="13">
        <v>-9225394.8399999999</v>
      </c>
      <c r="G3" s="44">
        <v>-12337732.369999999</v>
      </c>
      <c r="H3" s="44">
        <v>-4382253.22</v>
      </c>
      <c r="I3" s="44">
        <v>-7674546.3600000003</v>
      </c>
      <c r="J3" s="44">
        <v>-7099758.8099999996</v>
      </c>
      <c r="K3" s="44">
        <v>-9756554.5899999999</v>
      </c>
      <c r="L3" s="44">
        <v>-10404899.970000001</v>
      </c>
      <c r="M3" s="44">
        <v>-13867360.890000001</v>
      </c>
      <c r="N3" s="44">
        <v>-6678348.4100000001</v>
      </c>
      <c r="O3" s="44">
        <v>-7441255.8399999999</v>
      </c>
      <c r="P3" s="44">
        <v>-6737810.0199999996</v>
      </c>
      <c r="Q3" s="44">
        <v>-8852822.5399999991</v>
      </c>
      <c r="R3" s="44">
        <v>-9368316.5800000001</v>
      </c>
      <c r="S3" s="44">
        <v>-12850689.300000001</v>
      </c>
      <c r="T3" s="44">
        <v>-4228662.1900000004</v>
      </c>
      <c r="U3" s="44">
        <v>-7156355.1200000001</v>
      </c>
      <c r="V3" s="44">
        <v>-8537810.1500000004</v>
      </c>
      <c r="W3" s="44">
        <v>-11104489.33</v>
      </c>
      <c r="X3" s="44">
        <v>-9552210.1799999997</v>
      </c>
      <c r="Y3" s="49">
        <f>X3/2+L3/2+SUM(M3:W3)/12</f>
        <v>-18047215.105833333</v>
      </c>
    </row>
    <row r="4" spans="1:25" x14ac:dyDescent="0.25">
      <c r="C4" s="145" t="s">
        <v>4010</v>
      </c>
      <c r="D4" s="141">
        <f>SUBTOTAL(9,D6:D60)</f>
        <v>-6492344.7999999998</v>
      </c>
      <c r="E4" s="141">
        <f t="shared" ref="E4:X4" si="0">SUBTOTAL(9,E6:E60)</f>
        <v>-8715848.9900000002</v>
      </c>
      <c r="F4" s="141">
        <f t="shared" si="0"/>
        <v>-9225394.8400000017</v>
      </c>
      <c r="G4" s="141">
        <f t="shared" si="0"/>
        <v>-12337732.369999997</v>
      </c>
      <c r="H4" s="141">
        <f t="shared" si="0"/>
        <v>-4382253.2200000007</v>
      </c>
      <c r="I4" s="141">
        <f t="shared" si="0"/>
        <v>-7674546.3600000003</v>
      </c>
      <c r="J4" s="141">
        <f t="shared" si="0"/>
        <v>-7099758.8100000005</v>
      </c>
      <c r="K4" s="141">
        <f t="shared" si="0"/>
        <v>-9756554.5899999999</v>
      </c>
      <c r="L4" s="141">
        <f t="shared" si="0"/>
        <v>-10404899.970000001</v>
      </c>
      <c r="M4" s="141">
        <f t="shared" si="0"/>
        <v>-13867360.889999999</v>
      </c>
      <c r="N4" s="141">
        <f t="shared" si="0"/>
        <v>-6678348.4100000001</v>
      </c>
      <c r="O4" s="141">
        <f t="shared" si="0"/>
        <v>-7441255.8399999999</v>
      </c>
      <c r="P4" s="141">
        <f t="shared" si="0"/>
        <v>-6737810.0199999996</v>
      </c>
      <c r="Q4" s="141">
        <f t="shared" si="0"/>
        <v>-8852822.5399999991</v>
      </c>
      <c r="R4" s="141">
        <f t="shared" si="0"/>
        <v>-9368316.5799999982</v>
      </c>
      <c r="S4" s="141">
        <f t="shared" si="0"/>
        <v>-12850689.300000003</v>
      </c>
      <c r="T4" s="141">
        <f t="shared" si="0"/>
        <v>-4228662.1899999995</v>
      </c>
      <c r="U4" s="141">
        <f t="shared" si="0"/>
        <v>-7156355.1199999992</v>
      </c>
      <c r="V4" s="141">
        <f t="shared" si="0"/>
        <v>-8537810.1500000022</v>
      </c>
      <c r="W4" s="141">
        <f t="shared" si="0"/>
        <v>-11104489.33</v>
      </c>
      <c r="X4" s="141">
        <f t="shared" si="0"/>
        <v>-9552210.1799999997</v>
      </c>
      <c r="Y4" s="49">
        <f>X4/2+L4/2+SUM(M4:W4)/12</f>
        <v>-18047215.105833333</v>
      </c>
    </row>
    <row r="5" spans="1:25" s="37" customFormat="1" ht="15.75" thickBot="1" x14ac:dyDescent="0.3">
      <c r="C5" s="144" t="s">
        <v>4011</v>
      </c>
      <c r="D5" s="146">
        <f>D3-D4</f>
        <v>0</v>
      </c>
      <c r="E5" s="146">
        <f t="shared" ref="E5:X5" si="1">E3-E4</f>
        <v>0</v>
      </c>
      <c r="F5" s="146">
        <f t="shared" si="1"/>
        <v>0</v>
      </c>
      <c r="G5" s="146">
        <f t="shared" si="1"/>
        <v>0</v>
      </c>
      <c r="H5" s="146">
        <f t="shared" si="1"/>
        <v>0</v>
      </c>
      <c r="I5" s="146">
        <f t="shared" si="1"/>
        <v>0</v>
      </c>
      <c r="J5" s="146">
        <f t="shared" si="1"/>
        <v>0</v>
      </c>
      <c r="K5" s="146">
        <f t="shared" si="1"/>
        <v>0</v>
      </c>
      <c r="L5" s="146">
        <f t="shared" si="1"/>
        <v>0</v>
      </c>
      <c r="M5" s="146">
        <f t="shared" si="1"/>
        <v>0</v>
      </c>
      <c r="N5" s="146">
        <f t="shared" si="1"/>
        <v>0</v>
      </c>
      <c r="O5" s="146">
        <f t="shared" si="1"/>
        <v>0</v>
      </c>
      <c r="P5" s="146">
        <f t="shared" si="1"/>
        <v>0</v>
      </c>
      <c r="Q5" s="146">
        <f t="shared" si="1"/>
        <v>0</v>
      </c>
      <c r="R5" s="146">
        <f t="shared" si="1"/>
        <v>0</v>
      </c>
      <c r="S5" s="146">
        <f t="shared" si="1"/>
        <v>0</v>
      </c>
      <c r="T5" s="146">
        <f t="shared" si="1"/>
        <v>0</v>
      </c>
      <c r="U5" s="146">
        <f t="shared" si="1"/>
        <v>0</v>
      </c>
      <c r="V5" s="146">
        <f t="shared" si="1"/>
        <v>0</v>
      </c>
      <c r="W5" s="146">
        <f t="shared" si="1"/>
        <v>0</v>
      </c>
      <c r="X5" s="146">
        <f t="shared" si="1"/>
        <v>0</v>
      </c>
      <c r="Y5" s="49">
        <f t="shared" ref="Y5" si="2">X5/2+D5/2+SUM(E5:W5)/12</f>
        <v>0</v>
      </c>
    </row>
    <row r="6" spans="1:25" ht="15.75" thickBot="1" x14ac:dyDescent="0.3">
      <c r="A6" s="74" t="s">
        <v>1095</v>
      </c>
      <c r="B6" s="76" t="s">
        <v>2444</v>
      </c>
      <c r="C6" s="58" t="s">
        <v>4</v>
      </c>
      <c r="D6" s="68">
        <v>-150833.38</v>
      </c>
      <c r="E6" s="68">
        <v>-226250.05</v>
      </c>
      <c r="F6" s="68">
        <v>-301666.71999999997</v>
      </c>
      <c r="G6" s="68">
        <v>-377083.39</v>
      </c>
      <c r="H6" s="68">
        <v>-0.06</v>
      </c>
      <c r="I6" s="68">
        <v>-75416.73</v>
      </c>
      <c r="J6" s="68">
        <v>-150833.4</v>
      </c>
      <c r="K6" s="68">
        <v>-226250.07</v>
      </c>
      <c r="L6" s="68">
        <v>-301666.74</v>
      </c>
      <c r="M6" s="68">
        <v>-377083.41</v>
      </c>
      <c r="N6" s="68">
        <v>-0.08</v>
      </c>
      <c r="O6" s="68">
        <v>-75416.75</v>
      </c>
      <c r="P6" s="114">
        <v>-150833.42000000001</v>
      </c>
      <c r="Q6" s="114">
        <v>-226250.09</v>
      </c>
      <c r="R6" s="114">
        <v>-301666.76</v>
      </c>
      <c r="S6" s="115">
        <v>-377083.43</v>
      </c>
      <c r="T6" s="115">
        <v>-0.1</v>
      </c>
      <c r="U6" s="115">
        <v>-75416.77</v>
      </c>
      <c r="V6" s="114">
        <v>-150833.44</v>
      </c>
      <c r="W6" s="114">
        <v>-226250.11</v>
      </c>
      <c r="X6" s="114">
        <v>-301666.78000000003</v>
      </c>
      <c r="Y6" s="168">
        <f t="shared" ref="Y6:Y47" si="3">X6/2+L6/2+SUM(M6:W6)/12</f>
        <v>-465069.62333333329</v>
      </c>
    </row>
    <row r="7" spans="1:25" ht="15.75" thickBot="1" x14ac:dyDescent="0.3">
      <c r="A7" s="74" t="s">
        <v>1096</v>
      </c>
      <c r="B7" s="76" t="s">
        <v>2445</v>
      </c>
      <c r="C7" s="58" t="s">
        <v>4</v>
      </c>
      <c r="D7" s="69">
        <v>-27499.99</v>
      </c>
      <c r="E7" s="69">
        <v>-49166.66</v>
      </c>
      <c r="F7" s="69">
        <v>0.01</v>
      </c>
      <c r="G7" s="69">
        <v>-25000</v>
      </c>
      <c r="H7" s="69">
        <v>-50833.33</v>
      </c>
      <c r="I7" s="69">
        <v>-75833.33</v>
      </c>
      <c r="J7" s="69">
        <v>-25833.33</v>
      </c>
      <c r="K7" s="69">
        <v>-51666.66</v>
      </c>
      <c r="L7" s="69">
        <v>0.01</v>
      </c>
      <c r="M7" s="69">
        <v>-25833.32</v>
      </c>
      <c r="N7" s="69">
        <v>-50833.32</v>
      </c>
      <c r="O7" s="69">
        <v>0.02</v>
      </c>
      <c r="P7" s="115">
        <v>-25833.31</v>
      </c>
      <c r="Q7" s="115">
        <v>-49999.98</v>
      </c>
      <c r="R7" s="115">
        <v>0.02</v>
      </c>
      <c r="S7" s="114">
        <v>-24999.99</v>
      </c>
      <c r="T7" s="114">
        <v>-50833.32</v>
      </c>
      <c r="U7" s="114">
        <v>0.01</v>
      </c>
      <c r="V7" s="115">
        <v>-25833.32</v>
      </c>
      <c r="W7" s="115">
        <v>-51666.65</v>
      </c>
      <c r="X7" s="115">
        <v>-76666.649999999994</v>
      </c>
      <c r="Y7" s="168">
        <f t="shared" si="3"/>
        <v>-63819.416666666672</v>
      </c>
    </row>
    <row r="8" spans="1:25" ht="15.75" thickBot="1" x14ac:dyDescent="0.3">
      <c r="A8" s="74" t="s">
        <v>3557</v>
      </c>
      <c r="B8" s="76" t="s">
        <v>3558</v>
      </c>
      <c r="C8" s="5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15"/>
      <c r="Q8" s="115"/>
      <c r="R8" s="115"/>
      <c r="S8" s="114"/>
      <c r="T8" s="114"/>
      <c r="U8" s="114"/>
      <c r="V8" s="115"/>
      <c r="W8" s="115"/>
      <c r="X8" s="115"/>
      <c r="Y8" s="168">
        <f t="shared" si="3"/>
        <v>0</v>
      </c>
    </row>
    <row r="9" spans="1:25" ht="15.75" thickBot="1" x14ac:dyDescent="0.3">
      <c r="A9" s="74" t="s">
        <v>1097</v>
      </c>
      <c r="B9" s="76" t="s">
        <v>2446</v>
      </c>
      <c r="C9" s="58" t="s">
        <v>4</v>
      </c>
      <c r="D9" s="68">
        <v>0.01</v>
      </c>
      <c r="E9" s="68">
        <v>0.01</v>
      </c>
      <c r="F9" s="68">
        <v>0.01</v>
      </c>
      <c r="G9" s="68">
        <v>0.01</v>
      </c>
      <c r="H9" s="68">
        <v>0.01</v>
      </c>
      <c r="I9" s="68">
        <v>0.01</v>
      </c>
      <c r="J9" s="68">
        <v>0.01</v>
      </c>
      <c r="K9" s="68">
        <v>0.01</v>
      </c>
      <c r="L9" s="68">
        <v>0.01</v>
      </c>
      <c r="M9" s="68">
        <v>0.01</v>
      </c>
      <c r="N9" s="68">
        <v>0.01</v>
      </c>
      <c r="O9" s="68">
        <v>0.01</v>
      </c>
      <c r="P9" s="114">
        <v>0.01</v>
      </c>
      <c r="Q9" s="114">
        <v>0.01</v>
      </c>
      <c r="R9" s="114">
        <v>0.01</v>
      </c>
      <c r="S9" s="115">
        <v>0.01</v>
      </c>
      <c r="T9" s="115">
        <v>0.01</v>
      </c>
      <c r="U9" s="115">
        <v>0.01</v>
      </c>
      <c r="V9" s="114">
        <v>0.01</v>
      </c>
      <c r="W9" s="114">
        <v>0.01</v>
      </c>
      <c r="X9" s="114">
        <v>0.01</v>
      </c>
      <c r="Y9" s="168">
        <f t="shared" si="3"/>
        <v>1.9166666666666665E-2</v>
      </c>
    </row>
    <row r="10" spans="1:25" ht="15.75" thickBot="1" x14ac:dyDescent="0.3">
      <c r="A10" s="74" t="s">
        <v>1098</v>
      </c>
      <c r="B10" s="76" t="s">
        <v>2447</v>
      </c>
      <c r="C10" s="58" t="s">
        <v>4</v>
      </c>
      <c r="D10" s="69">
        <v>-138500</v>
      </c>
      <c r="E10" s="69">
        <v>-207750</v>
      </c>
      <c r="F10" s="69">
        <v>-277000</v>
      </c>
      <c r="G10" s="69">
        <v>-346250</v>
      </c>
      <c r="H10" s="69">
        <v>0</v>
      </c>
      <c r="I10" s="69">
        <v>-69250</v>
      </c>
      <c r="J10" s="69">
        <v>-138500</v>
      </c>
      <c r="K10" s="69">
        <v>-207750</v>
      </c>
      <c r="L10" s="69">
        <v>0</v>
      </c>
      <c r="M10" s="69">
        <v>0</v>
      </c>
      <c r="N10" s="69">
        <v>0</v>
      </c>
      <c r="O10" s="69">
        <v>0</v>
      </c>
      <c r="P10" s="115">
        <v>0</v>
      </c>
      <c r="Q10" s="115">
        <v>0</v>
      </c>
      <c r="R10" s="115">
        <v>0</v>
      </c>
      <c r="S10" s="114">
        <v>0</v>
      </c>
      <c r="T10" s="114">
        <v>0</v>
      </c>
      <c r="U10" s="114">
        <v>0</v>
      </c>
      <c r="V10" s="115">
        <v>0</v>
      </c>
      <c r="W10" s="115">
        <v>0</v>
      </c>
      <c r="X10" s="115">
        <v>0</v>
      </c>
      <c r="Y10" s="168">
        <f t="shared" si="3"/>
        <v>0</v>
      </c>
    </row>
    <row r="11" spans="1:25" ht="15.75" thickBot="1" x14ac:dyDescent="0.3">
      <c r="A11" s="74" t="s">
        <v>1099</v>
      </c>
      <c r="B11" s="76" t="s">
        <v>2448</v>
      </c>
      <c r="C11" s="58" t="s">
        <v>4</v>
      </c>
      <c r="D11" s="68">
        <v>-108666.62</v>
      </c>
      <c r="E11" s="68">
        <v>-162999.95000000001</v>
      </c>
      <c r="F11" s="68">
        <v>-217333.28</v>
      </c>
      <c r="G11" s="68">
        <v>-271666.61</v>
      </c>
      <c r="H11" s="68">
        <v>0.06</v>
      </c>
      <c r="I11" s="68">
        <v>-54333.27</v>
      </c>
      <c r="J11" s="68">
        <v>-108666.6</v>
      </c>
      <c r="K11" s="68">
        <v>-162999.93</v>
      </c>
      <c r="L11" s="68">
        <v>-217333.26</v>
      </c>
      <c r="M11" s="68">
        <v>-271666.59000000003</v>
      </c>
      <c r="N11" s="68">
        <v>0.08</v>
      </c>
      <c r="O11" s="68">
        <v>-54333.25</v>
      </c>
      <c r="P11" s="114">
        <v>-108666.58</v>
      </c>
      <c r="Q11" s="114">
        <v>-162999.91</v>
      </c>
      <c r="R11" s="114">
        <v>-217333.24</v>
      </c>
      <c r="S11" s="115">
        <v>-271666.57</v>
      </c>
      <c r="T11" s="115">
        <v>0.1</v>
      </c>
      <c r="U11" s="115">
        <v>-54333.23</v>
      </c>
      <c r="V11" s="114">
        <v>-108666.56</v>
      </c>
      <c r="W11" s="114">
        <v>-162999.89000000001</v>
      </c>
      <c r="X11" s="114">
        <v>-217333.22</v>
      </c>
      <c r="Y11" s="168">
        <f t="shared" si="3"/>
        <v>-335055.37666666665</v>
      </c>
    </row>
    <row r="12" spans="1:25" ht="15.75" thickBot="1" x14ac:dyDescent="0.3">
      <c r="A12" s="74" t="s">
        <v>1100</v>
      </c>
      <c r="B12" s="76" t="s">
        <v>2449</v>
      </c>
      <c r="C12" s="58" t="s">
        <v>4</v>
      </c>
      <c r="D12" s="69">
        <v>-235000</v>
      </c>
      <c r="E12" s="69">
        <v>-352500</v>
      </c>
      <c r="F12" s="69">
        <v>-470000</v>
      </c>
      <c r="G12" s="69">
        <v>-587500</v>
      </c>
      <c r="H12" s="69">
        <v>0</v>
      </c>
      <c r="I12" s="69">
        <v>-117500</v>
      </c>
      <c r="J12" s="69">
        <v>-235000</v>
      </c>
      <c r="K12" s="69">
        <v>-352500</v>
      </c>
      <c r="L12" s="69">
        <v>-470000</v>
      </c>
      <c r="M12" s="69">
        <v>-587500</v>
      </c>
      <c r="N12" s="69">
        <v>0</v>
      </c>
      <c r="O12" s="69">
        <v>-117500</v>
      </c>
      <c r="P12" s="115">
        <v>-235000</v>
      </c>
      <c r="Q12" s="115">
        <v>-352500</v>
      </c>
      <c r="R12" s="115">
        <v>-470000</v>
      </c>
      <c r="S12" s="114">
        <v>-587500</v>
      </c>
      <c r="T12" s="114">
        <v>0</v>
      </c>
      <c r="U12" s="114">
        <v>-117500</v>
      </c>
      <c r="V12" s="115">
        <v>-235000</v>
      </c>
      <c r="W12" s="115">
        <v>-352500</v>
      </c>
      <c r="X12" s="115">
        <v>-470000</v>
      </c>
      <c r="Y12" s="168">
        <f t="shared" si="3"/>
        <v>-724583.33333333337</v>
      </c>
    </row>
    <row r="13" spans="1:25" ht="15.75" thickBot="1" x14ac:dyDescent="0.3">
      <c r="A13" s="74" t="s">
        <v>1101</v>
      </c>
      <c r="B13" s="76" t="s">
        <v>2450</v>
      </c>
      <c r="C13" s="58" t="s">
        <v>4</v>
      </c>
      <c r="D13" s="68">
        <v>-233333.38</v>
      </c>
      <c r="E13" s="68">
        <v>-350000.05</v>
      </c>
      <c r="F13" s="68">
        <v>-466666.72</v>
      </c>
      <c r="G13" s="68">
        <v>-583333.39</v>
      </c>
      <c r="H13" s="68">
        <v>-0.06</v>
      </c>
      <c r="I13" s="68">
        <v>-116666.73</v>
      </c>
      <c r="J13" s="68">
        <v>-233333.4</v>
      </c>
      <c r="K13" s="68">
        <v>-350000.07</v>
      </c>
      <c r="L13" s="68">
        <v>-466666.74</v>
      </c>
      <c r="M13" s="68">
        <v>-583333.41</v>
      </c>
      <c r="N13" s="68">
        <v>-0.08</v>
      </c>
      <c r="O13" s="68">
        <v>-116666.75</v>
      </c>
      <c r="P13" s="114">
        <v>-233333.42</v>
      </c>
      <c r="Q13" s="114">
        <v>-350000.09</v>
      </c>
      <c r="R13" s="114">
        <v>-466666.76</v>
      </c>
      <c r="S13" s="115">
        <v>-583333.43000000005</v>
      </c>
      <c r="T13" s="115">
        <v>-0.1</v>
      </c>
      <c r="U13" s="115">
        <v>-116666.77</v>
      </c>
      <c r="V13" s="114">
        <v>-233333.44</v>
      </c>
      <c r="W13" s="114">
        <v>-350000.11</v>
      </c>
      <c r="X13" s="114">
        <v>-466666.78</v>
      </c>
      <c r="Y13" s="168">
        <f t="shared" si="3"/>
        <v>-719444.62333333329</v>
      </c>
    </row>
    <row r="14" spans="1:25" ht="15.75" thickBot="1" x14ac:dyDescent="0.3">
      <c r="A14" s="74" t="s">
        <v>1101</v>
      </c>
      <c r="B14" s="76" t="s">
        <v>2451</v>
      </c>
      <c r="C14" s="58" t="s">
        <v>4</v>
      </c>
      <c r="D14" s="69">
        <v>0.01</v>
      </c>
      <c r="E14" s="69">
        <v>0.01</v>
      </c>
      <c r="F14" s="69">
        <v>0.01</v>
      </c>
      <c r="G14" s="69">
        <v>0.01</v>
      </c>
      <c r="H14" s="69">
        <v>0.01</v>
      </c>
      <c r="I14" s="69">
        <v>0.01</v>
      </c>
      <c r="J14" s="69">
        <v>0.01</v>
      </c>
      <c r="K14" s="69">
        <v>0.01</v>
      </c>
      <c r="L14" s="69">
        <v>0.01</v>
      </c>
      <c r="M14" s="69">
        <v>0.01</v>
      </c>
      <c r="N14" s="69">
        <v>0.01</v>
      </c>
      <c r="O14" s="69">
        <v>0.01</v>
      </c>
      <c r="P14" s="115">
        <v>0.01</v>
      </c>
      <c r="Q14" s="115">
        <v>0.01</v>
      </c>
      <c r="R14" s="115">
        <v>0.01</v>
      </c>
      <c r="S14" s="114">
        <v>0.01</v>
      </c>
      <c r="T14" s="114">
        <v>0.01</v>
      </c>
      <c r="U14" s="114">
        <v>0.01</v>
      </c>
      <c r="V14" s="115">
        <v>0.01</v>
      </c>
      <c r="W14" s="115">
        <v>0.01</v>
      </c>
      <c r="X14" s="115">
        <v>0.01</v>
      </c>
      <c r="Y14" s="168">
        <f t="shared" si="3"/>
        <v>1.9166666666666665E-2</v>
      </c>
    </row>
    <row r="15" spans="1:25" ht="15.75" thickBot="1" x14ac:dyDescent="0.3">
      <c r="A15" s="74" t="s">
        <v>1102</v>
      </c>
      <c r="B15" s="76" t="s">
        <v>2452</v>
      </c>
      <c r="C15" s="58" t="s">
        <v>4</v>
      </c>
      <c r="D15" s="68">
        <v>-218341.62</v>
      </c>
      <c r="E15" s="68">
        <v>-327512.45</v>
      </c>
      <c r="F15" s="68">
        <v>-436683.28</v>
      </c>
      <c r="G15" s="68">
        <v>-545854.11</v>
      </c>
      <c r="H15" s="68">
        <v>0.06</v>
      </c>
      <c r="I15" s="68">
        <v>-109170.77</v>
      </c>
      <c r="J15" s="68">
        <v>-218341.6</v>
      </c>
      <c r="K15" s="68">
        <v>-327512.43</v>
      </c>
      <c r="L15" s="68">
        <v>-436683.26</v>
      </c>
      <c r="M15" s="68">
        <v>-545854.09</v>
      </c>
      <c r="N15" s="68">
        <v>0.08</v>
      </c>
      <c r="O15" s="68">
        <v>-109170.75</v>
      </c>
      <c r="P15" s="114">
        <v>-218341.58</v>
      </c>
      <c r="Q15" s="114">
        <v>-327512.40999999997</v>
      </c>
      <c r="R15" s="114">
        <v>-436683.24</v>
      </c>
      <c r="S15" s="115">
        <v>-545854.06999999995</v>
      </c>
      <c r="T15" s="115">
        <v>0.1</v>
      </c>
      <c r="U15" s="115">
        <v>-109170.73</v>
      </c>
      <c r="V15" s="114">
        <v>-218341.56</v>
      </c>
      <c r="W15" s="114">
        <v>-327512.39</v>
      </c>
      <c r="X15" s="114">
        <v>-436683.22</v>
      </c>
      <c r="Y15" s="168">
        <f t="shared" si="3"/>
        <v>-673219.96</v>
      </c>
    </row>
    <row r="16" spans="1:25" ht="15.75" thickBot="1" x14ac:dyDescent="0.3">
      <c r="A16" s="74" t="s">
        <v>1103</v>
      </c>
      <c r="B16" s="76" t="s">
        <v>2453</v>
      </c>
      <c r="C16" s="58" t="s">
        <v>4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115">
        <v>0</v>
      </c>
      <c r="Q16" s="115">
        <v>0</v>
      </c>
      <c r="R16" s="115">
        <v>0</v>
      </c>
      <c r="S16" s="114">
        <v>0</v>
      </c>
      <c r="T16" s="114">
        <v>0</v>
      </c>
      <c r="U16" s="114">
        <v>0</v>
      </c>
      <c r="V16" s="115">
        <v>0</v>
      </c>
      <c r="W16" s="115">
        <v>0</v>
      </c>
      <c r="X16" s="115">
        <v>0</v>
      </c>
      <c r="Y16" s="168">
        <f t="shared" si="3"/>
        <v>0</v>
      </c>
    </row>
    <row r="17" spans="1:25" ht="15.75" thickBot="1" x14ac:dyDescent="0.3">
      <c r="A17" s="74" t="s">
        <v>1102</v>
      </c>
      <c r="B17" s="76" t="s">
        <v>2454</v>
      </c>
      <c r="C17" s="58" t="s">
        <v>4</v>
      </c>
      <c r="D17" s="68">
        <v>-110833.38</v>
      </c>
      <c r="E17" s="68">
        <v>-166250.04999999999</v>
      </c>
      <c r="F17" s="68">
        <v>-221666.72</v>
      </c>
      <c r="G17" s="68">
        <v>-277083.39</v>
      </c>
      <c r="H17" s="68">
        <v>-0.06</v>
      </c>
      <c r="I17" s="68">
        <v>-55416.73</v>
      </c>
      <c r="J17" s="68">
        <v>-110833.4</v>
      </c>
      <c r="K17" s="68">
        <v>-166250.07</v>
      </c>
      <c r="L17" s="68">
        <v>-221666.74</v>
      </c>
      <c r="M17" s="68">
        <v>-277083.40999999997</v>
      </c>
      <c r="N17" s="68">
        <v>-0.08</v>
      </c>
      <c r="O17" s="68">
        <v>-55416.75</v>
      </c>
      <c r="P17" s="114">
        <v>-110833.42</v>
      </c>
      <c r="Q17" s="114">
        <v>-166250.09</v>
      </c>
      <c r="R17" s="114">
        <v>-221666.76</v>
      </c>
      <c r="S17" s="115">
        <v>-277083.43</v>
      </c>
      <c r="T17" s="115">
        <v>-0.1</v>
      </c>
      <c r="U17" s="115">
        <v>-55416.77</v>
      </c>
      <c r="V17" s="114">
        <v>-110833.44</v>
      </c>
      <c r="W17" s="114">
        <v>-166250.10999999999</v>
      </c>
      <c r="X17" s="114">
        <v>-221666.78</v>
      </c>
      <c r="Y17" s="168">
        <f t="shared" si="3"/>
        <v>-341736.29</v>
      </c>
    </row>
    <row r="18" spans="1:25" ht="15.75" thickBot="1" x14ac:dyDescent="0.3">
      <c r="A18" s="74" t="s">
        <v>1104</v>
      </c>
      <c r="B18" s="76" t="s">
        <v>2455</v>
      </c>
      <c r="C18" s="58" t="s">
        <v>4</v>
      </c>
      <c r="D18" s="69">
        <v>-254333.38</v>
      </c>
      <c r="E18" s="69">
        <v>-381500.05</v>
      </c>
      <c r="F18" s="69">
        <v>-508666.72</v>
      </c>
      <c r="G18" s="69">
        <v>-635833.39</v>
      </c>
      <c r="H18" s="69">
        <v>-0.06</v>
      </c>
      <c r="I18" s="69">
        <v>-127166.73</v>
      </c>
      <c r="J18" s="69">
        <v>-254333.4</v>
      </c>
      <c r="K18" s="69">
        <v>-381500.07</v>
      </c>
      <c r="L18" s="69">
        <v>-508666.74</v>
      </c>
      <c r="M18" s="69">
        <v>-635833.41</v>
      </c>
      <c r="N18" s="69">
        <v>-0.08</v>
      </c>
      <c r="O18" s="69">
        <v>0</v>
      </c>
      <c r="P18" s="115">
        <v>0</v>
      </c>
      <c r="Q18" s="115">
        <v>0</v>
      </c>
      <c r="R18" s="115">
        <v>0</v>
      </c>
      <c r="S18" s="114">
        <v>0</v>
      </c>
      <c r="T18" s="114">
        <v>0</v>
      </c>
      <c r="U18" s="114">
        <v>0</v>
      </c>
      <c r="V18" s="115">
        <v>0</v>
      </c>
      <c r="W18" s="115">
        <v>0</v>
      </c>
      <c r="X18" s="115">
        <v>0</v>
      </c>
      <c r="Y18" s="168">
        <f t="shared" si="3"/>
        <v>-307319.49416666664</v>
      </c>
    </row>
    <row r="19" spans="1:25" ht="15.75" thickBot="1" x14ac:dyDescent="0.3">
      <c r="A19" s="74" t="s">
        <v>1105</v>
      </c>
      <c r="B19" s="76" t="s">
        <v>2456</v>
      </c>
      <c r="C19" s="58" t="s">
        <v>4</v>
      </c>
      <c r="D19" s="68">
        <v>-258000</v>
      </c>
      <c r="E19" s="68">
        <v>-387000</v>
      </c>
      <c r="F19" s="68">
        <v>-516000</v>
      </c>
      <c r="G19" s="68">
        <v>-645000</v>
      </c>
      <c r="H19" s="68">
        <v>0</v>
      </c>
      <c r="I19" s="68">
        <v>-129000</v>
      </c>
      <c r="J19" s="68">
        <v>-258000</v>
      </c>
      <c r="K19" s="68">
        <v>-387000</v>
      </c>
      <c r="L19" s="68">
        <v>-516000</v>
      </c>
      <c r="M19" s="68">
        <v>-645000</v>
      </c>
      <c r="N19" s="68">
        <v>0</v>
      </c>
      <c r="O19" s="68">
        <v>-129000</v>
      </c>
      <c r="P19" s="114">
        <v>-258000</v>
      </c>
      <c r="Q19" s="114">
        <v>-387000</v>
      </c>
      <c r="R19" s="114">
        <v>-516000</v>
      </c>
      <c r="S19" s="115">
        <v>-645000</v>
      </c>
      <c r="T19" s="115">
        <v>0</v>
      </c>
      <c r="U19" s="115">
        <v>-129000</v>
      </c>
      <c r="V19" s="114">
        <v>-258000</v>
      </c>
      <c r="W19" s="114">
        <v>-387000</v>
      </c>
      <c r="X19" s="114">
        <v>-516000</v>
      </c>
      <c r="Y19" s="168">
        <f t="shared" si="3"/>
        <v>-795500</v>
      </c>
    </row>
    <row r="20" spans="1:25" ht="15.75" thickBot="1" x14ac:dyDescent="0.3">
      <c r="A20" s="74" t="s">
        <v>1106</v>
      </c>
      <c r="B20" s="76" t="s">
        <v>2457</v>
      </c>
      <c r="C20" s="58" t="s">
        <v>4</v>
      </c>
      <c r="D20" s="69">
        <v>-130833.38</v>
      </c>
      <c r="E20" s="69">
        <v>-196250.05</v>
      </c>
      <c r="F20" s="69">
        <v>-261666.72</v>
      </c>
      <c r="G20" s="69">
        <v>-327083.39</v>
      </c>
      <c r="H20" s="69">
        <v>-0.06</v>
      </c>
      <c r="I20" s="69">
        <v>-65416.73</v>
      </c>
      <c r="J20" s="69">
        <v>-130833.4</v>
      </c>
      <c r="K20" s="69">
        <v>-196250.07</v>
      </c>
      <c r="L20" s="69">
        <v>-261666.74</v>
      </c>
      <c r="M20" s="69">
        <v>-327083.40999999997</v>
      </c>
      <c r="N20" s="69">
        <v>-0.08</v>
      </c>
      <c r="O20" s="69">
        <v>-65416.75</v>
      </c>
      <c r="P20" s="115">
        <v>-130833.42</v>
      </c>
      <c r="Q20" s="115">
        <v>-196250.09</v>
      </c>
      <c r="R20" s="115">
        <v>-261666.76</v>
      </c>
      <c r="S20" s="114">
        <v>-327083.43</v>
      </c>
      <c r="T20" s="114">
        <v>-0.1</v>
      </c>
      <c r="U20" s="114">
        <v>-65416.77</v>
      </c>
      <c r="V20" s="115">
        <v>-130833.44</v>
      </c>
      <c r="W20" s="115">
        <v>-196250.11</v>
      </c>
      <c r="X20" s="115">
        <v>-261666.78</v>
      </c>
      <c r="Y20" s="168">
        <f t="shared" si="3"/>
        <v>-403402.95666666667</v>
      </c>
    </row>
    <row r="21" spans="1:25" ht="15.75" thickBot="1" x14ac:dyDescent="0.3">
      <c r="A21" s="74" t="s">
        <v>1107</v>
      </c>
      <c r="B21" s="76" t="s">
        <v>2458</v>
      </c>
      <c r="C21" s="58" t="s">
        <v>4</v>
      </c>
      <c r="D21" s="68">
        <v>-257333.38</v>
      </c>
      <c r="E21" s="68">
        <v>-386000.05</v>
      </c>
      <c r="F21" s="68">
        <v>-514666.72</v>
      </c>
      <c r="G21" s="68">
        <v>-643333.39</v>
      </c>
      <c r="H21" s="68">
        <v>-0.06</v>
      </c>
      <c r="I21" s="68">
        <v>-128666.73</v>
      </c>
      <c r="J21" s="68">
        <v>-257333.4</v>
      </c>
      <c r="K21" s="68">
        <v>-386000.07</v>
      </c>
      <c r="L21" s="68">
        <v>-514666.74</v>
      </c>
      <c r="M21" s="68">
        <v>-643333.41</v>
      </c>
      <c r="N21" s="68">
        <v>-0.08</v>
      </c>
      <c r="O21" s="68">
        <v>-128666.75</v>
      </c>
      <c r="P21" s="114">
        <v>-257333.42</v>
      </c>
      <c r="Q21" s="114">
        <v>-386000.09</v>
      </c>
      <c r="R21" s="114">
        <v>-514666.76</v>
      </c>
      <c r="S21" s="115">
        <v>-643333.43000000005</v>
      </c>
      <c r="T21" s="115">
        <v>-0.1</v>
      </c>
      <c r="U21" s="115">
        <v>-128666.77</v>
      </c>
      <c r="V21" s="114">
        <v>-257333.44</v>
      </c>
      <c r="W21" s="114">
        <v>-386000.11</v>
      </c>
      <c r="X21" s="114">
        <v>-514666.78</v>
      </c>
      <c r="Y21" s="168">
        <f t="shared" si="3"/>
        <v>-793444.62333333329</v>
      </c>
    </row>
    <row r="22" spans="1:25" ht="15.75" thickBot="1" x14ac:dyDescent="0.3">
      <c r="A22" s="74" t="s">
        <v>3559</v>
      </c>
      <c r="B22" s="76" t="s">
        <v>3560</v>
      </c>
      <c r="C22" s="5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114"/>
      <c r="Q22" s="114"/>
      <c r="R22" s="114"/>
      <c r="S22" s="115"/>
      <c r="T22" s="115"/>
      <c r="U22" s="115"/>
      <c r="V22" s="114"/>
      <c r="W22" s="114"/>
      <c r="X22" s="114"/>
      <c r="Y22" s="168">
        <f t="shared" si="3"/>
        <v>0</v>
      </c>
    </row>
    <row r="23" spans="1:25" ht="15.75" thickBot="1" x14ac:dyDescent="0.3">
      <c r="A23" s="74" t="s">
        <v>3561</v>
      </c>
      <c r="B23" s="76" t="s">
        <v>3562</v>
      </c>
      <c r="C23" s="5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14"/>
      <c r="Q23" s="114"/>
      <c r="R23" s="114"/>
      <c r="S23" s="115"/>
      <c r="T23" s="115"/>
      <c r="U23" s="115"/>
      <c r="V23" s="114"/>
      <c r="W23" s="114"/>
      <c r="X23" s="114"/>
      <c r="Y23" s="168">
        <f t="shared" si="3"/>
        <v>0</v>
      </c>
    </row>
    <row r="24" spans="1:25" ht="15.75" thickBot="1" x14ac:dyDescent="0.3">
      <c r="A24" s="74" t="s">
        <v>3563</v>
      </c>
      <c r="B24" s="76" t="s">
        <v>3564</v>
      </c>
      <c r="C24" s="5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14"/>
      <c r="Q24" s="114"/>
      <c r="R24" s="114"/>
      <c r="S24" s="115"/>
      <c r="T24" s="115"/>
      <c r="U24" s="115"/>
      <c r="V24" s="114"/>
      <c r="W24" s="114"/>
      <c r="X24" s="114"/>
      <c r="Y24" s="168">
        <f t="shared" si="3"/>
        <v>0</v>
      </c>
    </row>
    <row r="25" spans="1:25" ht="15.75" thickBot="1" x14ac:dyDescent="0.3">
      <c r="A25" s="74" t="s">
        <v>1108</v>
      </c>
      <c r="B25" s="76" t="s">
        <v>2459</v>
      </c>
      <c r="C25" s="58" t="s">
        <v>4</v>
      </c>
      <c r="D25" s="69">
        <v>-291000</v>
      </c>
      <c r="E25" s="69">
        <v>-436500</v>
      </c>
      <c r="F25" s="69">
        <v>-582000</v>
      </c>
      <c r="G25" s="69">
        <v>-727500</v>
      </c>
      <c r="H25" s="69">
        <v>0</v>
      </c>
      <c r="I25" s="69">
        <v>-145500</v>
      </c>
      <c r="J25" s="69">
        <v>-291000</v>
      </c>
      <c r="K25" s="69">
        <v>-436500</v>
      </c>
      <c r="L25" s="69">
        <v>-582000</v>
      </c>
      <c r="M25" s="69">
        <v>-727500</v>
      </c>
      <c r="N25" s="69">
        <v>0</v>
      </c>
      <c r="O25" s="69">
        <v>-145500</v>
      </c>
      <c r="P25" s="115">
        <v>-291000</v>
      </c>
      <c r="Q25" s="115">
        <v>-436500</v>
      </c>
      <c r="R25" s="115">
        <v>-582000</v>
      </c>
      <c r="S25" s="114">
        <v>-727500</v>
      </c>
      <c r="T25" s="114">
        <v>0</v>
      </c>
      <c r="U25" s="114">
        <v>-145500</v>
      </c>
      <c r="V25" s="115">
        <v>-291000</v>
      </c>
      <c r="W25" s="115">
        <v>-436500</v>
      </c>
      <c r="X25" s="115">
        <v>-582000</v>
      </c>
      <c r="Y25" s="168">
        <f t="shared" si="3"/>
        <v>-897250</v>
      </c>
    </row>
    <row r="26" spans="1:25" ht="15.75" thickBot="1" x14ac:dyDescent="0.3">
      <c r="A26" s="74" t="s">
        <v>1109</v>
      </c>
      <c r="B26" s="76" t="s">
        <v>2460</v>
      </c>
      <c r="C26" s="58" t="s">
        <v>4</v>
      </c>
      <c r="D26" s="68">
        <v>-377333.38</v>
      </c>
      <c r="E26" s="68">
        <v>-566000.05000000005</v>
      </c>
      <c r="F26" s="68">
        <v>-754666.72</v>
      </c>
      <c r="G26" s="68">
        <v>-943333.39</v>
      </c>
      <c r="H26" s="68">
        <v>-0.06</v>
      </c>
      <c r="I26" s="68">
        <v>-188666.73</v>
      </c>
      <c r="J26" s="68">
        <v>-377333.4</v>
      </c>
      <c r="K26" s="68">
        <v>-566000.06999999995</v>
      </c>
      <c r="L26" s="68">
        <v>-754666.74</v>
      </c>
      <c r="M26" s="68">
        <v>-943333.41</v>
      </c>
      <c r="N26" s="68">
        <v>-0.08</v>
      </c>
      <c r="O26" s="68">
        <v>-188666.75</v>
      </c>
      <c r="P26" s="114">
        <v>-377333.42</v>
      </c>
      <c r="Q26" s="114">
        <v>-566000.09</v>
      </c>
      <c r="R26" s="114">
        <v>-754666.76</v>
      </c>
      <c r="S26" s="115">
        <v>-943333.43</v>
      </c>
      <c r="T26" s="115">
        <v>-0.1</v>
      </c>
      <c r="U26" s="115">
        <v>-188666.77</v>
      </c>
      <c r="V26" s="114">
        <v>-377333.44</v>
      </c>
      <c r="W26" s="114">
        <v>-566000.11</v>
      </c>
      <c r="X26" s="114">
        <v>-754666.78</v>
      </c>
      <c r="Y26" s="168">
        <f t="shared" si="3"/>
        <v>-1163444.6233333333</v>
      </c>
    </row>
    <row r="27" spans="1:25" ht="15.75" thickBot="1" x14ac:dyDescent="0.3">
      <c r="A27" s="74" t="s">
        <v>1110</v>
      </c>
      <c r="B27" s="76" t="s">
        <v>2461</v>
      </c>
      <c r="C27" s="58" t="s">
        <v>4</v>
      </c>
      <c r="D27" s="69">
        <v>-374666.62</v>
      </c>
      <c r="E27" s="69">
        <v>-561999.94999999995</v>
      </c>
      <c r="F27" s="69">
        <v>-749333.28</v>
      </c>
      <c r="G27" s="69">
        <v>-936666.61</v>
      </c>
      <c r="H27" s="69">
        <v>0.06</v>
      </c>
      <c r="I27" s="69">
        <v>-187333.27</v>
      </c>
      <c r="J27" s="69">
        <v>-374666.6</v>
      </c>
      <c r="K27" s="69">
        <v>-561999.93000000005</v>
      </c>
      <c r="L27" s="69">
        <v>-749333.26</v>
      </c>
      <c r="M27" s="69">
        <v>-936666.59</v>
      </c>
      <c r="N27" s="69">
        <v>0.08</v>
      </c>
      <c r="O27" s="69">
        <v>-187333.25</v>
      </c>
      <c r="P27" s="115">
        <v>-374666.58</v>
      </c>
      <c r="Q27" s="115">
        <v>-561999.91</v>
      </c>
      <c r="R27" s="115">
        <v>-749333.24</v>
      </c>
      <c r="S27" s="114">
        <v>-936666.57</v>
      </c>
      <c r="T27" s="114">
        <v>0.1</v>
      </c>
      <c r="U27" s="114">
        <v>-187333.23</v>
      </c>
      <c r="V27" s="115">
        <v>-374666.56</v>
      </c>
      <c r="W27" s="115">
        <v>-561999.89</v>
      </c>
      <c r="X27" s="115">
        <v>-749333.22</v>
      </c>
      <c r="Y27" s="168">
        <f t="shared" si="3"/>
        <v>-1155222.0433333332</v>
      </c>
    </row>
    <row r="28" spans="1:25" ht="15.75" thickBot="1" x14ac:dyDescent="0.3">
      <c r="A28" s="74" t="s">
        <v>3565</v>
      </c>
      <c r="B28" s="76" t="s">
        <v>3566</v>
      </c>
      <c r="C28" s="5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15"/>
      <c r="Q28" s="115"/>
      <c r="R28" s="115"/>
      <c r="S28" s="114"/>
      <c r="T28" s="114"/>
      <c r="U28" s="114"/>
      <c r="V28" s="115"/>
      <c r="W28" s="115"/>
      <c r="X28" s="115"/>
      <c r="Y28" s="168">
        <f t="shared" si="3"/>
        <v>0</v>
      </c>
    </row>
    <row r="29" spans="1:25" ht="15.75" thickBot="1" x14ac:dyDescent="0.3">
      <c r="A29" s="74" t="s">
        <v>1111</v>
      </c>
      <c r="B29" s="76" t="s">
        <v>2462</v>
      </c>
      <c r="C29" s="58" t="s">
        <v>4</v>
      </c>
      <c r="D29" s="68">
        <v>0.05</v>
      </c>
      <c r="E29" s="68">
        <v>0.05</v>
      </c>
      <c r="F29" s="68">
        <v>0.05</v>
      </c>
      <c r="G29" s="68">
        <v>0.05</v>
      </c>
      <c r="H29" s="68">
        <v>0.05</v>
      </c>
      <c r="I29" s="68">
        <v>0.05</v>
      </c>
      <c r="J29" s="68">
        <v>0.05</v>
      </c>
      <c r="K29" s="68">
        <v>0.05</v>
      </c>
      <c r="L29" s="68">
        <v>0.05</v>
      </c>
      <c r="M29" s="68">
        <v>0.05</v>
      </c>
      <c r="N29" s="68">
        <v>0.05</v>
      </c>
      <c r="O29" s="68">
        <v>0.05</v>
      </c>
      <c r="P29" s="114">
        <v>0.05</v>
      </c>
      <c r="Q29" s="114">
        <v>0.05</v>
      </c>
      <c r="R29" s="114">
        <v>0.05</v>
      </c>
      <c r="S29" s="115">
        <v>0.05</v>
      </c>
      <c r="T29" s="115">
        <v>0.05</v>
      </c>
      <c r="U29" s="115">
        <v>0.05</v>
      </c>
      <c r="V29" s="114">
        <v>0.05</v>
      </c>
      <c r="W29" s="114">
        <v>0.05</v>
      </c>
      <c r="X29" s="114">
        <v>0.05</v>
      </c>
      <c r="Y29" s="168">
        <f t="shared" si="3"/>
        <v>9.5833333333333326E-2</v>
      </c>
    </row>
    <row r="30" spans="1:25" ht="15.75" thickBot="1" x14ac:dyDescent="0.3">
      <c r="A30" s="74" t="s">
        <v>1112</v>
      </c>
      <c r="B30" s="76" t="s">
        <v>2463</v>
      </c>
      <c r="C30" s="58" t="s">
        <v>4</v>
      </c>
      <c r="D30" s="69">
        <v>-87500</v>
      </c>
      <c r="E30" s="69">
        <v>-131250</v>
      </c>
      <c r="F30" s="69">
        <v>-175000</v>
      </c>
      <c r="G30" s="69">
        <v>-218750</v>
      </c>
      <c r="H30" s="69">
        <v>0</v>
      </c>
      <c r="I30" s="69">
        <v>-43750</v>
      </c>
      <c r="J30" s="69">
        <v>-87500</v>
      </c>
      <c r="K30" s="69">
        <v>-131250</v>
      </c>
      <c r="L30" s="69">
        <v>-175000</v>
      </c>
      <c r="M30" s="69">
        <v>-218750</v>
      </c>
      <c r="N30" s="69">
        <v>0</v>
      </c>
      <c r="O30" s="69">
        <v>-43750</v>
      </c>
      <c r="P30" s="115">
        <v>-87500</v>
      </c>
      <c r="Q30" s="115">
        <v>-131250</v>
      </c>
      <c r="R30" s="115">
        <v>-175000</v>
      </c>
      <c r="S30" s="114">
        <v>-218750</v>
      </c>
      <c r="T30" s="114">
        <v>0</v>
      </c>
      <c r="U30" s="114">
        <v>-43750</v>
      </c>
      <c r="V30" s="115">
        <v>-87500</v>
      </c>
      <c r="W30" s="115">
        <v>-131250</v>
      </c>
      <c r="X30" s="115">
        <v>-175000</v>
      </c>
      <c r="Y30" s="168">
        <f t="shared" si="3"/>
        <v>-269791.66666666669</v>
      </c>
    </row>
    <row r="31" spans="1:25" ht="15.75" thickBot="1" x14ac:dyDescent="0.3">
      <c r="A31" s="74" t="s">
        <v>1113</v>
      </c>
      <c r="B31" s="76" t="s">
        <v>2464</v>
      </c>
      <c r="C31" s="58" t="s">
        <v>4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114">
        <v>0</v>
      </c>
      <c r="Q31" s="114">
        <v>0</v>
      </c>
      <c r="R31" s="114">
        <v>0</v>
      </c>
      <c r="S31" s="115">
        <v>0</v>
      </c>
      <c r="T31" s="115">
        <v>0</v>
      </c>
      <c r="U31" s="115">
        <v>0</v>
      </c>
      <c r="V31" s="114">
        <v>0</v>
      </c>
      <c r="W31" s="114">
        <v>0</v>
      </c>
      <c r="X31" s="114">
        <v>0</v>
      </c>
      <c r="Y31" s="168">
        <f t="shared" si="3"/>
        <v>0</v>
      </c>
    </row>
    <row r="32" spans="1:25" ht="15.75" thickBot="1" x14ac:dyDescent="0.3">
      <c r="A32" s="74" t="s">
        <v>1114</v>
      </c>
      <c r="B32" s="76" t="s">
        <v>2465</v>
      </c>
      <c r="C32" s="58" t="s">
        <v>4</v>
      </c>
      <c r="D32" s="69">
        <v>0</v>
      </c>
      <c r="E32" s="69">
        <v>-335625</v>
      </c>
      <c r="F32" s="69">
        <v>-671250</v>
      </c>
      <c r="G32" s="69">
        <v>-1006875</v>
      </c>
      <c r="H32" s="69">
        <v>-1342500</v>
      </c>
      <c r="I32" s="69">
        <v>-1678125</v>
      </c>
      <c r="J32" s="69">
        <v>0</v>
      </c>
      <c r="K32" s="69">
        <v>-335625</v>
      </c>
      <c r="L32" s="69">
        <v>-671250</v>
      </c>
      <c r="M32" s="69">
        <v>-1006875</v>
      </c>
      <c r="N32" s="69">
        <v>-1342500</v>
      </c>
      <c r="O32" s="69">
        <v>-1678125</v>
      </c>
      <c r="P32" s="115">
        <v>0</v>
      </c>
      <c r="Q32" s="115">
        <v>0</v>
      </c>
      <c r="R32" s="115">
        <v>0</v>
      </c>
      <c r="S32" s="114">
        <v>0</v>
      </c>
      <c r="T32" s="114">
        <v>0</v>
      </c>
      <c r="U32" s="114">
        <v>0</v>
      </c>
      <c r="V32" s="115">
        <v>0</v>
      </c>
      <c r="W32" s="115">
        <v>0</v>
      </c>
      <c r="X32" s="115">
        <v>0</v>
      </c>
      <c r="Y32" s="168">
        <f t="shared" si="3"/>
        <v>-671250</v>
      </c>
    </row>
    <row r="33" spans="1:25" ht="15.75" thickBot="1" x14ac:dyDescent="0.3">
      <c r="A33" s="74" t="s">
        <v>1115</v>
      </c>
      <c r="B33" s="76" t="s">
        <v>2466</v>
      </c>
      <c r="C33" s="58" t="s">
        <v>4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114">
        <v>0</v>
      </c>
      <c r="Q33" s="114">
        <v>0</v>
      </c>
      <c r="R33" s="114">
        <v>0</v>
      </c>
      <c r="S33" s="115">
        <v>0</v>
      </c>
      <c r="T33" s="115">
        <v>0</v>
      </c>
      <c r="U33" s="115">
        <v>0</v>
      </c>
      <c r="V33" s="114">
        <v>0</v>
      </c>
      <c r="W33" s="114">
        <v>0</v>
      </c>
      <c r="X33" s="114">
        <v>0</v>
      </c>
      <c r="Y33" s="168">
        <f t="shared" si="3"/>
        <v>0</v>
      </c>
    </row>
    <row r="34" spans="1:25" ht="15.75" thickBot="1" x14ac:dyDescent="0.3">
      <c r="A34" s="74" t="s">
        <v>1116</v>
      </c>
      <c r="B34" s="76" t="s">
        <v>2467</v>
      </c>
      <c r="C34" s="58" t="s">
        <v>4</v>
      </c>
      <c r="D34" s="69">
        <v>-595497.29</v>
      </c>
      <c r="E34" s="69">
        <v>-727830.62</v>
      </c>
      <c r="F34" s="69">
        <v>-66163.95</v>
      </c>
      <c r="G34" s="69">
        <v>-198497.28</v>
      </c>
      <c r="H34" s="69">
        <v>-330830.61</v>
      </c>
      <c r="I34" s="69">
        <v>-463163.94</v>
      </c>
      <c r="J34" s="69">
        <v>-595497.27</v>
      </c>
      <c r="K34" s="69">
        <v>-727830.6</v>
      </c>
      <c r="L34" s="69">
        <v>-66163.929999999993</v>
      </c>
      <c r="M34" s="69">
        <v>-198497.26</v>
      </c>
      <c r="N34" s="69">
        <v>-330830.59000000003</v>
      </c>
      <c r="O34" s="69">
        <v>-463163.92</v>
      </c>
      <c r="P34" s="115">
        <v>-595497.25</v>
      </c>
      <c r="Q34" s="115">
        <v>-727830.58</v>
      </c>
      <c r="R34" s="115">
        <v>-66163.91</v>
      </c>
      <c r="S34" s="114">
        <v>-198497.24</v>
      </c>
      <c r="T34" s="114">
        <v>-330830.57</v>
      </c>
      <c r="U34" s="114">
        <v>-463163.9</v>
      </c>
      <c r="V34" s="115">
        <v>-595497.23</v>
      </c>
      <c r="W34" s="115">
        <v>-727830.56</v>
      </c>
      <c r="X34" s="115">
        <v>-66163.89</v>
      </c>
      <c r="Y34" s="168">
        <f t="shared" si="3"/>
        <v>-457647.49416666664</v>
      </c>
    </row>
    <row r="35" spans="1:25" ht="15.75" thickBot="1" x14ac:dyDescent="0.3">
      <c r="A35" s="74" t="s">
        <v>1117</v>
      </c>
      <c r="B35" s="76" t="s">
        <v>2468</v>
      </c>
      <c r="C35" s="58" t="s">
        <v>4</v>
      </c>
      <c r="D35" s="68">
        <v>-0.04</v>
      </c>
      <c r="E35" s="68">
        <v>-166666.71</v>
      </c>
      <c r="F35" s="68">
        <v>-333333.38</v>
      </c>
      <c r="G35" s="68">
        <v>-500000.05</v>
      </c>
      <c r="H35" s="68">
        <v>-666666.72</v>
      </c>
      <c r="I35" s="68">
        <v>-833333.39</v>
      </c>
      <c r="J35" s="68">
        <v>-0.06</v>
      </c>
      <c r="K35" s="68">
        <v>-166666.73000000001</v>
      </c>
      <c r="L35" s="68">
        <v>-333333.40000000002</v>
      </c>
      <c r="M35" s="68">
        <v>-500000.07</v>
      </c>
      <c r="N35" s="68">
        <v>-666666.74</v>
      </c>
      <c r="O35" s="68">
        <v>-833333.41</v>
      </c>
      <c r="P35" s="114">
        <v>-0.08</v>
      </c>
      <c r="Q35" s="114">
        <v>-166666.75</v>
      </c>
      <c r="R35" s="114">
        <v>-333333.42</v>
      </c>
      <c r="S35" s="115">
        <v>-500000.09</v>
      </c>
      <c r="T35" s="115">
        <v>-666666.76</v>
      </c>
      <c r="U35" s="115">
        <v>-833333.43</v>
      </c>
      <c r="V35" s="114">
        <v>-0.1</v>
      </c>
      <c r="W35" s="114">
        <v>-166666.76999999999</v>
      </c>
      <c r="X35" s="114">
        <v>-333333.44</v>
      </c>
      <c r="Y35" s="168">
        <f t="shared" si="3"/>
        <v>-722222.38833333331</v>
      </c>
    </row>
    <row r="36" spans="1:25" ht="15.75" thickBot="1" x14ac:dyDescent="0.3">
      <c r="A36" s="74" t="s">
        <v>1118</v>
      </c>
      <c r="B36" s="76" t="s">
        <v>2469</v>
      </c>
      <c r="C36" s="58" t="s">
        <v>4</v>
      </c>
      <c r="D36" s="69">
        <v>-885499.96</v>
      </c>
      <c r="E36" s="69">
        <v>-147583.29</v>
      </c>
      <c r="F36" s="69">
        <v>-295166.62</v>
      </c>
      <c r="G36" s="69">
        <v>-442749.95</v>
      </c>
      <c r="H36" s="69">
        <v>-590333.28</v>
      </c>
      <c r="I36" s="69">
        <v>-737916.61</v>
      </c>
      <c r="J36" s="69">
        <v>-885499.94</v>
      </c>
      <c r="K36" s="69">
        <v>-147583.26999999999</v>
      </c>
      <c r="L36" s="69">
        <v>-295166.59999999998</v>
      </c>
      <c r="M36" s="69">
        <v>-442749.93</v>
      </c>
      <c r="N36" s="69">
        <v>-590333.26</v>
      </c>
      <c r="O36" s="69">
        <v>-737916.59</v>
      </c>
      <c r="P36" s="115">
        <v>-885499.92</v>
      </c>
      <c r="Q36" s="115">
        <v>-147583.25</v>
      </c>
      <c r="R36" s="115">
        <v>-295166.58</v>
      </c>
      <c r="S36" s="114">
        <v>-442749.91</v>
      </c>
      <c r="T36" s="114">
        <v>-590333.24</v>
      </c>
      <c r="U36" s="114">
        <v>-737916.57</v>
      </c>
      <c r="V36" s="115">
        <v>-885499.9</v>
      </c>
      <c r="W36" s="115">
        <v>-147583.23000000001</v>
      </c>
      <c r="X36" s="115">
        <v>-295166.56</v>
      </c>
      <c r="Y36" s="168">
        <f t="shared" si="3"/>
        <v>-787110.94500000007</v>
      </c>
    </row>
    <row r="37" spans="1:25" ht="15.75" thickBot="1" x14ac:dyDescent="0.3">
      <c r="A37" s="74" t="s">
        <v>1119</v>
      </c>
      <c r="B37" s="76" t="s">
        <v>2470</v>
      </c>
      <c r="C37" s="58" t="s">
        <v>4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114">
        <v>0</v>
      </c>
      <c r="Q37" s="114">
        <v>0</v>
      </c>
      <c r="R37" s="114">
        <v>0</v>
      </c>
      <c r="S37" s="115">
        <v>0</v>
      </c>
      <c r="T37" s="115">
        <v>0</v>
      </c>
      <c r="U37" s="115">
        <v>0</v>
      </c>
      <c r="V37" s="114">
        <v>0</v>
      </c>
      <c r="W37" s="114">
        <v>0</v>
      </c>
      <c r="X37" s="114">
        <v>0</v>
      </c>
      <c r="Y37" s="168">
        <f t="shared" si="3"/>
        <v>0</v>
      </c>
    </row>
    <row r="38" spans="1:25" ht="15.75" thickBot="1" x14ac:dyDescent="0.3">
      <c r="A38" s="74" t="s">
        <v>1120</v>
      </c>
      <c r="B38" s="76" t="s">
        <v>2471</v>
      </c>
      <c r="C38" s="58" t="s">
        <v>4</v>
      </c>
      <c r="D38" s="69">
        <v>-175224.01</v>
      </c>
      <c r="E38" s="69">
        <v>-268878.18</v>
      </c>
      <c r="F38" s="69">
        <v>-362532.35</v>
      </c>
      <c r="G38" s="69">
        <v>-456186.52</v>
      </c>
      <c r="H38" s="69">
        <v>12084.31</v>
      </c>
      <c r="I38" s="69">
        <v>-81569.86</v>
      </c>
      <c r="J38" s="69">
        <v>-175224.03</v>
      </c>
      <c r="K38" s="69">
        <v>-268878.2</v>
      </c>
      <c r="L38" s="69">
        <v>-362532.37</v>
      </c>
      <c r="M38" s="69">
        <v>-456186.54</v>
      </c>
      <c r="N38" s="69">
        <v>12084.29</v>
      </c>
      <c r="O38" s="69">
        <v>-81569.88</v>
      </c>
      <c r="P38" s="115">
        <v>-175224.05</v>
      </c>
      <c r="Q38" s="115">
        <v>-268878.21999999997</v>
      </c>
      <c r="R38" s="115">
        <v>-362532.39</v>
      </c>
      <c r="S38" s="114">
        <v>-456186.56</v>
      </c>
      <c r="T38" s="114">
        <v>12084.27</v>
      </c>
      <c r="U38" s="114">
        <v>-81569.899999999994</v>
      </c>
      <c r="V38" s="115">
        <v>-175224.07</v>
      </c>
      <c r="W38" s="115">
        <v>-268878.24</v>
      </c>
      <c r="X38" s="115">
        <v>-362532.41</v>
      </c>
      <c r="Y38" s="168">
        <f t="shared" si="3"/>
        <v>-554372.49750000006</v>
      </c>
    </row>
    <row r="39" spans="1:25" ht="15.75" thickBot="1" x14ac:dyDescent="0.3">
      <c r="A39" s="74" t="s">
        <v>1121</v>
      </c>
      <c r="B39" s="76" t="s">
        <v>2472</v>
      </c>
      <c r="C39" s="58" t="s">
        <v>4</v>
      </c>
      <c r="D39" s="68">
        <v>-257944.17</v>
      </c>
      <c r="E39" s="68">
        <v>-395810.84</v>
      </c>
      <c r="F39" s="68">
        <v>-533677.51</v>
      </c>
      <c r="G39" s="68">
        <v>-671544.18</v>
      </c>
      <c r="H39" s="68">
        <v>17789.150000000001</v>
      </c>
      <c r="I39" s="68">
        <v>-120077.52</v>
      </c>
      <c r="J39" s="68">
        <v>-257944.19</v>
      </c>
      <c r="K39" s="68">
        <v>-395810.86</v>
      </c>
      <c r="L39" s="68">
        <v>-533677.53</v>
      </c>
      <c r="M39" s="68">
        <v>-671544.2</v>
      </c>
      <c r="N39" s="68">
        <v>17789.13</v>
      </c>
      <c r="O39" s="68">
        <v>-120077.54</v>
      </c>
      <c r="P39" s="114">
        <v>-257944.21</v>
      </c>
      <c r="Q39" s="114">
        <v>-395810.88</v>
      </c>
      <c r="R39" s="114">
        <v>-533677.55000000005</v>
      </c>
      <c r="S39" s="115">
        <v>-671544.22</v>
      </c>
      <c r="T39" s="115">
        <v>17789.11</v>
      </c>
      <c r="U39" s="115">
        <v>-120077.56</v>
      </c>
      <c r="V39" s="114">
        <v>-257944.23</v>
      </c>
      <c r="W39" s="114">
        <v>-395810.9</v>
      </c>
      <c r="X39" s="114">
        <v>-533677.56999999995</v>
      </c>
      <c r="Y39" s="168">
        <f t="shared" si="3"/>
        <v>-816081.97083333344</v>
      </c>
    </row>
    <row r="40" spans="1:25" ht="15.75" thickBot="1" x14ac:dyDescent="0.3">
      <c r="A40" s="74" t="s">
        <v>1122</v>
      </c>
      <c r="B40" s="76" t="s">
        <v>2473</v>
      </c>
      <c r="C40" s="58" t="s">
        <v>4</v>
      </c>
      <c r="D40" s="69">
        <v>-270441.71999999997</v>
      </c>
      <c r="E40" s="69">
        <v>-329233.39</v>
      </c>
      <c r="F40" s="69">
        <v>-35275.06</v>
      </c>
      <c r="G40" s="69">
        <v>-94066.73</v>
      </c>
      <c r="H40" s="69">
        <v>-152858.4</v>
      </c>
      <c r="I40" s="69">
        <v>-211650.07</v>
      </c>
      <c r="J40" s="69">
        <v>-270441.74</v>
      </c>
      <c r="K40" s="69">
        <v>-329233.40999999997</v>
      </c>
      <c r="L40" s="69">
        <v>-35275.08</v>
      </c>
      <c r="M40" s="69">
        <v>-94066.75</v>
      </c>
      <c r="N40" s="69">
        <v>-152858.42000000001</v>
      </c>
      <c r="O40" s="69">
        <v>-211650.09</v>
      </c>
      <c r="P40" s="115">
        <v>-270441.76</v>
      </c>
      <c r="Q40" s="115">
        <v>-329233.43</v>
      </c>
      <c r="R40" s="115">
        <v>-35275.1</v>
      </c>
      <c r="S40" s="114">
        <v>-94066.77</v>
      </c>
      <c r="T40" s="114">
        <v>-152858.44</v>
      </c>
      <c r="U40" s="114">
        <v>-211650.11</v>
      </c>
      <c r="V40" s="115">
        <v>-270441.78000000003</v>
      </c>
      <c r="W40" s="115">
        <v>-329233.45</v>
      </c>
      <c r="X40" s="115">
        <v>-35275.120000000003</v>
      </c>
      <c r="Y40" s="168">
        <f t="shared" si="3"/>
        <v>-214589.77500000002</v>
      </c>
    </row>
    <row r="41" spans="1:25" ht="15.75" thickBot="1" x14ac:dyDescent="0.3">
      <c r="A41" s="74" t="s">
        <v>1123</v>
      </c>
      <c r="B41" s="76" t="s">
        <v>2474</v>
      </c>
      <c r="C41" s="58" t="s">
        <v>4</v>
      </c>
      <c r="D41" s="68">
        <v>-1059437.5</v>
      </c>
      <c r="E41" s="68">
        <v>-1289750</v>
      </c>
      <c r="F41" s="68">
        <v>-138187.5</v>
      </c>
      <c r="G41" s="68">
        <v>-368500</v>
      </c>
      <c r="H41" s="68">
        <v>-598812.5</v>
      </c>
      <c r="I41" s="68">
        <v>-829125</v>
      </c>
      <c r="J41" s="68">
        <v>-1059437.5</v>
      </c>
      <c r="K41" s="68">
        <v>-1289750</v>
      </c>
      <c r="L41" s="68">
        <v>-138187.5</v>
      </c>
      <c r="M41" s="68">
        <v>-368500</v>
      </c>
      <c r="N41" s="68">
        <v>-598812.5</v>
      </c>
      <c r="O41" s="68">
        <v>-829125</v>
      </c>
      <c r="P41" s="114">
        <v>-1059437.5</v>
      </c>
      <c r="Q41" s="114">
        <v>-1289750</v>
      </c>
      <c r="R41" s="114">
        <v>-138187.5</v>
      </c>
      <c r="S41" s="115">
        <v>-368500</v>
      </c>
      <c r="T41" s="115">
        <v>-598812.5</v>
      </c>
      <c r="U41" s="115">
        <v>-829125</v>
      </c>
      <c r="V41" s="114">
        <v>-1059437.5</v>
      </c>
      <c r="W41" s="114">
        <v>-1289750</v>
      </c>
      <c r="X41" s="114">
        <v>-138187.5</v>
      </c>
      <c r="Y41" s="168">
        <f t="shared" si="3"/>
        <v>-840640.625</v>
      </c>
    </row>
    <row r="42" spans="1:25" ht="15.75" thickBot="1" x14ac:dyDescent="0.3">
      <c r="A42" s="74" t="s">
        <v>2475</v>
      </c>
      <c r="B42" s="76" t="s">
        <v>2476</v>
      </c>
      <c r="C42" s="58" t="s">
        <v>4</v>
      </c>
      <c r="D42" s="69">
        <v>5708.33</v>
      </c>
      <c r="E42" s="69">
        <v>-165541.67000000001</v>
      </c>
      <c r="F42" s="69">
        <v>-336791.67</v>
      </c>
      <c r="G42" s="69">
        <v>-508041.67</v>
      </c>
      <c r="H42" s="69">
        <v>-679291.67</v>
      </c>
      <c r="I42" s="69">
        <v>-850541.67</v>
      </c>
      <c r="J42" s="69">
        <v>5708.33</v>
      </c>
      <c r="K42" s="69">
        <v>-165541.67000000001</v>
      </c>
      <c r="L42" s="69">
        <v>-336791.67</v>
      </c>
      <c r="M42" s="69">
        <v>-508041.67</v>
      </c>
      <c r="N42" s="69">
        <v>-679291.67</v>
      </c>
      <c r="O42" s="69">
        <v>-850541.67</v>
      </c>
      <c r="P42" s="115">
        <v>5708.33</v>
      </c>
      <c r="Q42" s="115">
        <v>-165541.67000000001</v>
      </c>
      <c r="R42" s="115">
        <v>-336791.67</v>
      </c>
      <c r="S42" s="114">
        <v>-508041.67</v>
      </c>
      <c r="T42" s="114">
        <v>-679291.67</v>
      </c>
      <c r="U42" s="114">
        <v>-850541.67</v>
      </c>
      <c r="V42" s="115">
        <v>5708.33</v>
      </c>
      <c r="W42" s="115">
        <v>-165541.67000000001</v>
      </c>
      <c r="X42" s="115">
        <v>-336791.67</v>
      </c>
      <c r="Y42" s="168">
        <f t="shared" si="3"/>
        <v>-731142.36749999993</v>
      </c>
    </row>
    <row r="43" spans="1:25" ht="15.75" thickBot="1" x14ac:dyDescent="0.3">
      <c r="A43" s="74" t="s">
        <v>2902</v>
      </c>
      <c r="B43" s="76" t="s">
        <v>2903</v>
      </c>
      <c r="C43" s="58" t="s">
        <v>4</v>
      </c>
      <c r="D43" s="68"/>
      <c r="E43" s="68"/>
      <c r="F43" s="68"/>
      <c r="G43" s="68"/>
      <c r="H43" s="68"/>
      <c r="I43" s="68">
        <v>-124020</v>
      </c>
      <c r="J43" s="68">
        <v>-419760</v>
      </c>
      <c r="K43" s="68">
        <v>-715500</v>
      </c>
      <c r="L43" s="68">
        <v>-1005675</v>
      </c>
      <c r="M43" s="68">
        <v>-1295850</v>
      </c>
      <c r="N43" s="68">
        <v>-1586025</v>
      </c>
      <c r="O43" s="68">
        <v>-154495</v>
      </c>
      <c r="P43" s="114">
        <v>-444670</v>
      </c>
      <c r="Q43" s="114">
        <v>-734845</v>
      </c>
      <c r="R43" s="114">
        <v>-1025020</v>
      </c>
      <c r="S43" s="115">
        <v>-1315195</v>
      </c>
      <c r="T43" s="115">
        <v>135680</v>
      </c>
      <c r="U43" s="115">
        <v>-154495</v>
      </c>
      <c r="V43" s="114">
        <v>-444670</v>
      </c>
      <c r="W43" s="114">
        <v>-734845</v>
      </c>
      <c r="X43" s="114">
        <v>-1025020</v>
      </c>
      <c r="Y43" s="168">
        <f t="shared" si="3"/>
        <v>-1661550</v>
      </c>
    </row>
    <row r="44" spans="1:25" ht="15.75" thickBot="1" x14ac:dyDescent="0.3">
      <c r="A44" s="74" t="s">
        <v>2904</v>
      </c>
      <c r="B44" s="76" t="s">
        <v>2905</v>
      </c>
      <c r="C44" s="58" t="s">
        <v>4</v>
      </c>
      <c r="D44" s="69"/>
      <c r="E44" s="69"/>
      <c r="F44" s="69"/>
      <c r="G44" s="69"/>
      <c r="H44" s="69"/>
      <c r="I44" s="69">
        <v>-55935.62</v>
      </c>
      <c r="J44" s="69">
        <v>-189320.55</v>
      </c>
      <c r="K44" s="69">
        <v>-322705.48</v>
      </c>
      <c r="L44" s="69">
        <v>-450830.01</v>
      </c>
      <c r="M44" s="69">
        <v>-579195.07999999996</v>
      </c>
      <c r="N44" s="69">
        <v>-710070.08</v>
      </c>
      <c r="O44" s="69">
        <v>-64420.08</v>
      </c>
      <c r="P44" s="115">
        <v>-195295.08</v>
      </c>
      <c r="Q44" s="115">
        <v>-326170.08</v>
      </c>
      <c r="R44" s="115">
        <v>-457045.08</v>
      </c>
      <c r="S44" s="114">
        <v>-587920.07999999996</v>
      </c>
      <c r="T44" s="114">
        <v>66454.92</v>
      </c>
      <c r="U44" s="114">
        <v>-64420.08</v>
      </c>
      <c r="V44" s="115">
        <v>-195295.08</v>
      </c>
      <c r="W44" s="115">
        <v>-326170.08</v>
      </c>
      <c r="X44" s="115">
        <v>-457045.08</v>
      </c>
      <c r="Y44" s="168">
        <f t="shared" si="3"/>
        <v>-740566.3683333334</v>
      </c>
    </row>
    <row r="45" spans="1:25" ht="15.75" thickBot="1" x14ac:dyDescent="0.3">
      <c r="A45" s="105" t="s">
        <v>3926</v>
      </c>
      <c r="B45" s="104" t="s">
        <v>3927</v>
      </c>
      <c r="C45" s="5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115"/>
      <c r="Q45" s="115"/>
      <c r="R45" s="115">
        <v>0</v>
      </c>
      <c r="S45" s="115">
        <v>-450000</v>
      </c>
      <c r="T45" s="115">
        <v>-900000</v>
      </c>
      <c r="U45" s="115">
        <v>-1350000</v>
      </c>
      <c r="V45" s="115">
        <v>-1800000</v>
      </c>
      <c r="W45" s="115">
        <v>-2250000</v>
      </c>
      <c r="X45" s="115">
        <v>-225000</v>
      </c>
      <c r="Y45" s="168">
        <f t="shared" si="3"/>
        <v>-675000</v>
      </c>
    </row>
    <row r="46" spans="1:25" ht="15.75" thickBot="1" x14ac:dyDescent="0.3">
      <c r="A46" s="74" t="s">
        <v>3567</v>
      </c>
      <c r="B46" s="76" t="s">
        <v>3568</v>
      </c>
      <c r="C46" s="5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15">
        <v>0</v>
      </c>
      <c r="Q46" s="115">
        <v>0</v>
      </c>
      <c r="R46" s="115">
        <v>-86004.86</v>
      </c>
      <c r="S46" s="114">
        <v>-108569.46</v>
      </c>
      <c r="T46" s="114">
        <v>-438188.91</v>
      </c>
      <c r="U46" s="114">
        <v>-0.02</v>
      </c>
      <c r="V46" s="115">
        <v>-0.02</v>
      </c>
      <c r="W46" s="115">
        <v>-0.02</v>
      </c>
      <c r="X46" s="115">
        <v>-0.02</v>
      </c>
      <c r="Y46" s="168">
        <f t="shared" si="3"/>
        <v>-52730.284166666672</v>
      </c>
    </row>
    <row r="47" spans="1:25" ht="15.75" thickBot="1" x14ac:dyDescent="0.3">
      <c r="A47" s="74" t="s">
        <v>3569</v>
      </c>
      <c r="B47" s="76" t="s">
        <v>3570</v>
      </c>
      <c r="C47" s="5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15">
        <v>0</v>
      </c>
      <c r="Q47" s="115">
        <v>0</v>
      </c>
      <c r="R47" s="115">
        <v>-31768.33</v>
      </c>
      <c r="S47" s="115">
        <v>-40230.589999999997</v>
      </c>
      <c r="T47" s="115">
        <v>-52854.85</v>
      </c>
      <c r="U47" s="115">
        <v>-43224.15</v>
      </c>
      <c r="V47" s="115">
        <v>0</v>
      </c>
      <c r="W47" s="115">
        <v>0</v>
      </c>
      <c r="X47" s="115">
        <v>0</v>
      </c>
      <c r="Y47" s="168">
        <f t="shared" si="3"/>
        <v>-14006.493333333332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53763-7FFD-46C6-86B3-4C960136FCB9}">
  <sheetPr>
    <tabColor theme="5" tint="0.39997558519241921"/>
  </sheetPr>
  <dimension ref="A2:Y102"/>
  <sheetViews>
    <sheetView workbookViewId="0">
      <pane xSplit="3" ySplit="5" topLeftCell="L6" activePane="bottomRight" state="frozen"/>
      <selection activeCell="E1042" sqref="E1042"/>
      <selection pane="topRight" activeCell="E1042" sqref="E1042"/>
      <selection pane="bottomLeft" activeCell="E1042" sqref="E1042"/>
      <selection pane="bottomRight" activeCell="E1042" sqref="E1042"/>
    </sheetView>
  </sheetViews>
  <sheetFormatPr defaultRowHeight="15" x14ac:dyDescent="0.25"/>
  <cols>
    <col min="1" max="1" width="25.7109375" style="64" customWidth="1"/>
    <col min="2" max="2" width="10" style="64" bestFit="1" customWidth="1"/>
    <col min="3" max="3" width="9.140625" style="64"/>
    <col min="4" max="24" width="13.28515625" style="64" customWidth="1"/>
    <col min="25" max="25" width="14.140625" style="140" bestFit="1" customWidth="1"/>
    <col min="26" max="16384" width="9.140625" style="64"/>
  </cols>
  <sheetData>
    <row r="2" spans="1:25" x14ac:dyDescent="0.25">
      <c r="D2" s="142">
        <v>43466</v>
      </c>
      <c r="E2" s="142">
        <v>43497</v>
      </c>
      <c r="F2" s="142">
        <v>43525</v>
      </c>
      <c r="G2" s="142">
        <v>43556</v>
      </c>
      <c r="H2" s="142">
        <v>43586</v>
      </c>
      <c r="I2" s="142">
        <v>43617</v>
      </c>
      <c r="J2" s="142">
        <v>43647</v>
      </c>
      <c r="K2" s="142">
        <v>43678</v>
      </c>
      <c r="L2" s="142">
        <v>43709</v>
      </c>
      <c r="M2" s="142">
        <v>43739</v>
      </c>
      <c r="N2" s="142">
        <v>43770</v>
      </c>
      <c r="O2" s="142">
        <v>43800</v>
      </c>
      <c r="P2" s="142">
        <v>43831</v>
      </c>
      <c r="Q2" s="142">
        <v>43862</v>
      </c>
      <c r="R2" s="142">
        <v>43891</v>
      </c>
      <c r="S2" s="142">
        <v>43922</v>
      </c>
      <c r="T2" s="142">
        <v>43952</v>
      </c>
      <c r="U2" s="142">
        <v>43983</v>
      </c>
      <c r="V2" s="142">
        <v>44013</v>
      </c>
      <c r="W2" s="142">
        <v>44044</v>
      </c>
      <c r="X2" s="142">
        <v>44075</v>
      </c>
      <c r="Y2" s="147" t="s">
        <v>1514</v>
      </c>
    </row>
    <row r="3" spans="1:25" s="11" customFormat="1" ht="12.75" x14ac:dyDescent="0.2">
      <c r="A3" s="16" t="s">
        <v>1166</v>
      </c>
      <c r="B3" s="149">
        <v>500179</v>
      </c>
      <c r="C3" s="14">
        <v>5</v>
      </c>
      <c r="D3" s="25">
        <v>-5169151.34</v>
      </c>
      <c r="E3" s="25">
        <v>-3477171.64</v>
      </c>
      <c r="F3" s="13">
        <v>-5113777.6500000004</v>
      </c>
      <c r="G3" s="44">
        <v>-4884583.71</v>
      </c>
      <c r="H3" s="44">
        <v>-2666029.71</v>
      </c>
      <c r="I3" s="44">
        <v>-2950658.54</v>
      </c>
      <c r="J3" s="44">
        <v>-2865117.28</v>
      </c>
      <c r="K3" s="44">
        <v>-1755136.13</v>
      </c>
      <c r="L3" s="44">
        <v>-2184728.4</v>
      </c>
      <c r="M3" s="44">
        <v>-2567530.36</v>
      </c>
      <c r="N3" s="44">
        <v>-2979505.7</v>
      </c>
      <c r="O3" s="44">
        <v>-4636885.43</v>
      </c>
      <c r="P3" s="44">
        <v>-5648561.2000000002</v>
      </c>
      <c r="Q3" s="44">
        <v>-3473019.9</v>
      </c>
      <c r="R3" s="44">
        <v>-4879247.2699999996</v>
      </c>
      <c r="S3" s="44">
        <v>-4751748.41</v>
      </c>
      <c r="T3" s="44">
        <v>-2763421.03</v>
      </c>
      <c r="U3" s="44">
        <v>-3030165.28</v>
      </c>
      <c r="V3" s="44">
        <v>-2836525.39</v>
      </c>
      <c r="W3" s="44">
        <v>-1700222.81</v>
      </c>
      <c r="X3" s="44">
        <v>-2147466.04</v>
      </c>
      <c r="Y3" s="49">
        <f>X3/2+L3/2+SUM(M3:W3)/12</f>
        <v>-5438333.2850000001</v>
      </c>
    </row>
    <row r="4" spans="1:25" x14ac:dyDescent="0.25">
      <c r="C4" s="145" t="s">
        <v>4010</v>
      </c>
      <c r="D4" s="141">
        <f t="shared" ref="D4:X4" si="0">SUBTOTAL(9,D6:D103)</f>
        <v>-5169151.34</v>
      </c>
      <c r="E4" s="141">
        <f t="shared" si="0"/>
        <v>-3477171.6399999992</v>
      </c>
      <c r="F4" s="141">
        <f t="shared" si="0"/>
        <v>-5113777.6500000013</v>
      </c>
      <c r="G4" s="141">
        <f t="shared" si="0"/>
        <v>-4884583.7100000028</v>
      </c>
      <c r="H4" s="141">
        <f t="shared" si="0"/>
        <v>-2666029.7100000004</v>
      </c>
      <c r="I4" s="141">
        <f t="shared" si="0"/>
        <v>-2950658.5399999996</v>
      </c>
      <c r="J4" s="141">
        <f t="shared" si="0"/>
        <v>-2865117.2799999989</v>
      </c>
      <c r="K4" s="141">
        <f t="shared" si="0"/>
        <v>-1755136.1300000001</v>
      </c>
      <c r="L4" s="141">
        <f t="shared" si="0"/>
        <v>-2184728.3999999994</v>
      </c>
      <c r="M4" s="141">
        <f t="shared" si="0"/>
        <v>-2567530.3600000003</v>
      </c>
      <c r="N4" s="141">
        <f t="shared" si="0"/>
        <v>-2979505.7000000011</v>
      </c>
      <c r="O4" s="141">
        <f t="shared" si="0"/>
        <v>-4636885.43</v>
      </c>
      <c r="P4" s="141">
        <f t="shared" si="0"/>
        <v>-5648561.1999999983</v>
      </c>
      <c r="Q4" s="141">
        <f t="shared" si="0"/>
        <v>-3473019.899999998</v>
      </c>
      <c r="R4" s="141">
        <f t="shared" si="0"/>
        <v>-4879247.2699999996</v>
      </c>
      <c r="S4" s="141">
        <f t="shared" si="0"/>
        <v>-4751748.4099999992</v>
      </c>
      <c r="T4" s="141">
        <f t="shared" si="0"/>
        <v>-2763421.03</v>
      </c>
      <c r="U4" s="141">
        <f t="shared" si="0"/>
        <v>-3030165.28</v>
      </c>
      <c r="V4" s="141">
        <f t="shared" si="0"/>
        <v>-2836525.3900000029</v>
      </c>
      <c r="W4" s="141">
        <f t="shared" si="0"/>
        <v>-1700222.8100000003</v>
      </c>
      <c r="X4" s="141">
        <f t="shared" si="0"/>
        <v>-2147466.0400000005</v>
      </c>
      <c r="Y4" s="49">
        <f>X4/2+L4/2+SUM(M4:W4)/12</f>
        <v>-5438333.2850000001</v>
      </c>
    </row>
    <row r="5" spans="1:25" s="37" customFormat="1" ht="15.75" thickBot="1" x14ac:dyDescent="0.3">
      <c r="C5" s="144" t="s">
        <v>4011</v>
      </c>
      <c r="D5" s="146">
        <f>D3-D4</f>
        <v>0</v>
      </c>
      <c r="E5" s="146">
        <f t="shared" ref="E5:X5" si="1">E3-E4</f>
        <v>0</v>
      </c>
      <c r="F5" s="146">
        <f t="shared" si="1"/>
        <v>0</v>
      </c>
      <c r="G5" s="146">
        <f t="shared" si="1"/>
        <v>0</v>
      </c>
      <c r="H5" s="146">
        <f t="shared" si="1"/>
        <v>0</v>
      </c>
      <c r="I5" s="146">
        <f t="shared" si="1"/>
        <v>0</v>
      </c>
      <c r="J5" s="146">
        <f t="shared" si="1"/>
        <v>0</v>
      </c>
      <c r="K5" s="146">
        <f t="shared" si="1"/>
        <v>0</v>
      </c>
      <c r="L5" s="146">
        <f t="shared" si="1"/>
        <v>0</v>
      </c>
      <c r="M5" s="146">
        <f t="shared" si="1"/>
        <v>0</v>
      </c>
      <c r="N5" s="146">
        <f t="shared" si="1"/>
        <v>0</v>
      </c>
      <c r="O5" s="146">
        <f t="shared" si="1"/>
        <v>0</v>
      </c>
      <c r="P5" s="146">
        <f t="shared" si="1"/>
        <v>0</v>
      </c>
      <c r="Q5" s="146">
        <f t="shared" si="1"/>
        <v>0</v>
      </c>
      <c r="R5" s="146">
        <f t="shared" si="1"/>
        <v>0</v>
      </c>
      <c r="S5" s="146">
        <f t="shared" si="1"/>
        <v>0</v>
      </c>
      <c r="T5" s="146">
        <f t="shared" si="1"/>
        <v>0</v>
      </c>
      <c r="U5" s="146">
        <f t="shared" si="1"/>
        <v>0</v>
      </c>
      <c r="V5" s="146">
        <f t="shared" si="1"/>
        <v>0</v>
      </c>
      <c r="W5" s="146">
        <f t="shared" si="1"/>
        <v>0</v>
      </c>
      <c r="X5" s="146">
        <f t="shared" si="1"/>
        <v>0</v>
      </c>
      <c r="Y5" s="49">
        <f t="shared" ref="Y5" si="2">X5/2+D5/2+SUM(E5:W5)/12</f>
        <v>0</v>
      </c>
    </row>
    <row r="6" spans="1:25" ht="15.75" thickBot="1" x14ac:dyDescent="0.3">
      <c r="A6" s="59" t="s">
        <v>2240</v>
      </c>
      <c r="B6" s="76" t="s">
        <v>2482</v>
      </c>
      <c r="C6" s="58" t="s">
        <v>4</v>
      </c>
      <c r="D6" s="69">
        <v>-1329296.06</v>
      </c>
      <c r="E6" s="69">
        <v>-971643.56</v>
      </c>
      <c r="F6" s="69">
        <v>-1432483.97</v>
      </c>
      <c r="G6" s="69">
        <v>-1728658.78</v>
      </c>
      <c r="H6" s="69">
        <v>-498117.08</v>
      </c>
      <c r="I6" s="69">
        <v>-568453.62</v>
      </c>
      <c r="J6" s="69">
        <v>-683173.55</v>
      </c>
      <c r="K6" s="69">
        <v>-225979.72</v>
      </c>
      <c r="L6" s="69">
        <v>-342138.36</v>
      </c>
      <c r="M6" s="69">
        <v>-532094.24</v>
      </c>
      <c r="N6" s="69">
        <v>-489231.55</v>
      </c>
      <c r="O6" s="69">
        <v>-943299.56</v>
      </c>
      <c r="P6" s="115">
        <v>-1464167.9</v>
      </c>
      <c r="Q6" s="115">
        <v>-961393.79</v>
      </c>
      <c r="R6" s="115">
        <v>-1346730.58</v>
      </c>
      <c r="S6" s="115">
        <v>-1647967.9</v>
      </c>
      <c r="T6" s="115">
        <v>-491694.17</v>
      </c>
      <c r="U6" s="115">
        <v>-562975.80000000005</v>
      </c>
      <c r="V6" s="115">
        <v>-673587.87</v>
      </c>
      <c r="W6" s="115">
        <v>-216428.97</v>
      </c>
      <c r="X6" s="115">
        <v>-323457.88</v>
      </c>
      <c r="Y6" s="168">
        <f t="shared" ref="Y6:Y69" si="3">X6/2+L6/2+SUM(M6:W6)/12</f>
        <v>-1110262.4808333335</v>
      </c>
    </row>
    <row r="7" spans="1:25" ht="15.75" thickBot="1" x14ac:dyDescent="0.3">
      <c r="A7" s="59" t="s">
        <v>2242</v>
      </c>
      <c r="B7" s="76" t="s">
        <v>2483</v>
      </c>
      <c r="C7" s="58" t="s">
        <v>4</v>
      </c>
      <c r="D7" s="68">
        <v>-37734.239999999998</v>
      </c>
      <c r="E7" s="68">
        <v>-33260.51</v>
      </c>
      <c r="F7" s="68">
        <v>-32093.38</v>
      </c>
      <c r="G7" s="68">
        <v>-21653.439999999999</v>
      </c>
      <c r="H7" s="68">
        <v>-13901.26</v>
      </c>
      <c r="I7" s="68">
        <v>-4953.8500000000004</v>
      </c>
      <c r="J7" s="68">
        <v>-9034.34</v>
      </c>
      <c r="K7" s="68">
        <v>-8516.9500000000007</v>
      </c>
      <c r="L7" s="68">
        <v>-8755.17</v>
      </c>
      <c r="M7" s="68">
        <v>-14770.1</v>
      </c>
      <c r="N7" s="68">
        <v>-22566.35</v>
      </c>
      <c r="O7" s="68">
        <v>-34779.120000000003</v>
      </c>
      <c r="P7" s="114">
        <v>-38365.07</v>
      </c>
      <c r="Q7" s="114">
        <v>-31423.56</v>
      </c>
      <c r="R7" s="114">
        <v>-27756.67</v>
      </c>
      <c r="S7" s="114">
        <v>-21636.52</v>
      </c>
      <c r="T7" s="114">
        <v>-35483.9</v>
      </c>
      <c r="U7" s="114">
        <v>-4630.33</v>
      </c>
      <c r="V7" s="114">
        <v>-17872.88</v>
      </c>
      <c r="W7" s="114">
        <v>-15420.05</v>
      </c>
      <c r="X7" s="114">
        <v>-16404.34</v>
      </c>
      <c r="Y7" s="168">
        <f t="shared" si="3"/>
        <v>-34638.467499999999</v>
      </c>
    </row>
    <row r="8" spans="1:25" ht="15.75" thickBot="1" x14ac:dyDescent="0.3">
      <c r="A8" s="59" t="s">
        <v>2244</v>
      </c>
      <c r="B8" s="76" t="s">
        <v>2484</v>
      </c>
      <c r="C8" s="58" t="s">
        <v>4</v>
      </c>
      <c r="D8" s="69">
        <v>-7449.28</v>
      </c>
      <c r="E8" s="69">
        <v>-2055.77</v>
      </c>
      <c r="F8" s="69">
        <v>-3090.53</v>
      </c>
      <c r="G8" s="69">
        <v>-3765.32</v>
      </c>
      <c r="H8" s="69">
        <v>-4299.6099999999997</v>
      </c>
      <c r="I8" s="69">
        <v>-4411.33</v>
      </c>
      <c r="J8" s="69">
        <v>-4679.3900000000003</v>
      </c>
      <c r="K8" s="69">
        <v>-4907.46</v>
      </c>
      <c r="L8" s="69">
        <v>-5131.42</v>
      </c>
      <c r="M8" s="69">
        <v>-5439.52</v>
      </c>
      <c r="N8" s="69">
        <v>-6062.98</v>
      </c>
      <c r="O8" s="69">
        <v>-6985.39</v>
      </c>
      <c r="P8" s="115">
        <v>-8110.45</v>
      </c>
      <c r="Q8" s="115">
        <v>-2056.98</v>
      </c>
      <c r="R8" s="115">
        <v>-2886.07</v>
      </c>
      <c r="S8" s="115">
        <v>-3576.25</v>
      </c>
      <c r="T8" s="115">
        <v>-4058.55</v>
      </c>
      <c r="U8" s="115">
        <v>-4175.26</v>
      </c>
      <c r="V8" s="115">
        <v>-4450.3900000000003</v>
      </c>
      <c r="W8" s="115">
        <v>-4689.07</v>
      </c>
      <c r="X8" s="115">
        <v>-4919.03</v>
      </c>
      <c r="Y8" s="168">
        <f t="shared" si="3"/>
        <v>-9399.4675000000007</v>
      </c>
    </row>
    <row r="9" spans="1:25" ht="15.75" thickBot="1" x14ac:dyDescent="0.3">
      <c r="A9" s="59" t="s">
        <v>2246</v>
      </c>
      <c r="B9" s="76" t="s">
        <v>2485</v>
      </c>
      <c r="C9" s="58" t="s">
        <v>4</v>
      </c>
      <c r="D9" s="68">
        <v>-34949.64</v>
      </c>
      <c r="E9" s="68">
        <v>-31142.86</v>
      </c>
      <c r="F9" s="68">
        <v>-31665.3</v>
      </c>
      <c r="G9" s="68">
        <v>-21561.81</v>
      </c>
      <c r="H9" s="68">
        <v>-13457.17</v>
      </c>
      <c r="I9" s="68">
        <v>-5478.52</v>
      </c>
      <c r="J9" s="68">
        <v>-9183.41</v>
      </c>
      <c r="K9" s="68">
        <v>-8267.18</v>
      </c>
      <c r="L9" s="68">
        <v>-8601.58</v>
      </c>
      <c r="M9" s="68">
        <v>-15176.5</v>
      </c>
      <c r="N9" s="68">
        <v>-22254.34</v>
      </c>
      <c r="O9" s="68">
        <v>-32036.93</v>
      </c>
      <c r="P9" s="114">
        <v>-36192.31</v>
      </c>
      <c r="Q9" s="114">
        <v>-29284.37</v>
      </c>
      <c r="R9" s="114">
        <v>-27604.87</v>
      </c>
      <c r="S9" s="114">
        <v>-20421.810000000001</v>
      </c>
      <c r="T9" s="114">
        <v>-34321.57</v>
      </c>
      <c r="U9" s="114">
        <v>-5347.16</v>
      </c>
      <c r="V9" s="114">
        <v>-9292.35</v>
      </c>
      <c r="W9" s="114">
        <v>-8086.28</v>
      </c>
      <c r="X9" s="114">
        <v>-8305.7900000000009</v>
      </c>
      <c r="Y9" s="168">
        <f t="shared" si="3"/>
        <v>-28455.225833333334</v>
      </c>
    </row>
    <row r="10" spans="1:25" ht="15.75" thickBot="1" x14ac:dyDescent="0.3">
      <c r="A10" s="59" t="s">
        <v>2248</v>
      </c>
      <c r="B10" s="76" t="s">
        <v>2486</v>
      </c>
      <c r="C10" s="58" t="s">
        <v>4</v>
      </c>
      <c r="D10" s="69">
        <v>-50162.559999999998</v>
      </c>
      <c r="E10" s="69">
        <v>-13937.98</v>
      </c>
      <c r="F10" s="69">
        <v>-20091.25</v>
      </c>
      <c r="G10" s="69">
        <v>-23693.37</v>
      </c>
      <c r="H10" s="69">
        <v>-25790.959999999999</v>
      </c>
      <c r="I10" s="69">
        <v>-26461.97</v>
      </c>
      <c r="J10" s="69">
        <v>-28024.58</v>
      </c>
      <c r="K10" s="69">
        <v>-29450.39</v>
      </c>
      <c r="L10" s="69">
        <v>-30938.28</v>
      </c>
      <c r="M10" s="69">
        <v>-33524.11</v>
      </c>
      <c r="N10" s="69">
        <v>-37828.51</v>
      </c>
      <c r="O10" s="69">
        <v>-44638.39</v>
      </c>
      <c r="P10" s="115">
        <v>-52202.91</v>
      </c>
      <c r="Q10" s="115">
        <v>-13474.71</v>
      </c>
      <c r="R10" s="115">
        <v>-18569.36</v>
      </c>
      <c r="S10" s="115">
        <v>-22566.18</v>
      </c>
      <c r="T10" s="115">
        <v>-24812.43</v>
      </c>
      <c r="U10" s="115">
        <v>-25551.79</v>
      </c>
      <c r="V10" s="115">
        <v>-27175.439999999999</v>
      </c>
      <c r="W10" s="115">
        <v>-28541.84</v>
      </c>
      <c r="X10" s="115">
        <v>-29925.37</v>
      </c>
      <c r="Y10" s="168">
        <f t="shared" si="3"/>
        <v>-57838.964166666658</v>
      </c>
    </row>
    <row r="11" spans="1:25" ht="15.75" thickBot="1" x14ac:dyDescent="0.3">
      <c r="A11" s="59" t="s">
        <v>2252</v>
      </c>
      <c r="B11" s="76" t="s">
        <v>2487</v>
      </c>
      <c r="C11" s="58" t="s">
        <v>4</v>
      </c>
      <c r="D11" s="68">
        <v>-3922.66</v>
      </c>
      <c r="E11" s="68">
        <v>-3077.14</v>
      </c>
      <c r="F11" s="68">
        <v>-4630.5600000000004</v>
      </c>
      <c r="G11" s="68">
        <v>-5658.18</v>
      </c>
      <c r="H11" s="68">
        <v>-1795.56</v>
      </c>
      <c r="I11" s="68">
        <v>-1992.15</v>
      </c>
      <c r="J11" s="68">
        <v>-2385.3000000000002</v>
      </c>
      <c r="K11" s="68">
        <v>-759.98</v>
      </c>
      <c r="L11" s="68">
        <v>-1104.21</v>
      </c>
      <c r="M11" s="68">
        <v>-1569.42</v>
      </c>
      <c r="N11" s="68">
        <v>-1363.16</v>
      </c>
      <c r="O11" s="68">
        <v>-2731.7</v>
      </c>
      <c r="P11" s="114">
        <v>-4471.17</v>
      </c>
      <c r="Q11" s="114">
        <v>-3241.84</v>
      </c>
      <c r="R11" s="114">
        <v>-4563.8100000000004</v>
      </c>
      <c r="S11" s="114">
        <v>-5654.88</v>
      </c>
      <c r="T11" s="114">
        <v>-1860.76</v>
      </c>
      <c r="U11" s="114">
        <v>-2100.33</v>
      </c>
      <c r="V11" s="114">
        <v>-2543.67</v>
      </c>
      <c r="W11" s="114">
        <v>-852.61</v>
      </c>
      <c r="X11" s="114">
        <v>-1216.28</v>
      </c>
      <c r="Y11" s="168">
        <f t="shared" si="3"/>
        <v>-3739.6908333333331</v>
      </c>
    </row>
    <row r="12" spans="1:25" ht="15.75" thickBot="1" x14ac:dyDescent="0.3">
      <c r="A12" s="59" t="s">
        <v>2254</v>
      </c>
      <c r="B12" s="76" t="s">
        <v>2488</v>
      </c>
      <c r="C12" s="58" t="s">
        <v>4</v>
      </c>
      <c r="D12" s="69">
        <v>-15893.81</v>
      </c>
      <c r="E12" s="69">
        <v>-13910.37</v>
      </c>
      <c r="F12" s="69">
        <v>-13375.34</v>
      </c>
      <c r="G12" s="69">
        <v>-8898.0300000000007</v>
      </c>
      <c r="H12" s="69">
        <v>-5386.49</v>
      </c>
      <c r="I12" s="69">
        <v>-1897.1</v>
      </c>
      <c r="J12" s="69">
        <v>-3441.62</v>
      </c>
      <c r="K12" s="69">
        <v>-4007.61</v>
      </c>
      <c r="L12" s="69">
        <v>-3954.89</v>
      </c>
      <c r="M12" s="69">
        <v>-7432.36</v>
      </c>
      <c r="N12" s="69">
        <v>-10713.43</v>
      </c>
      <c r="O12" s="69">
        <v>-15323.22</v>
      </c>
      <c r="P12" s="115">
        <v>-16010.28</v>
      </c>
      <c r="Q12" s="115">
        <v>-13068.88</v>
      </c>
      <c r="R12" s="115">
        <v>-11721.77</v>
      </c>
      <c r="S12" s="115">
        <v>-8706.9</v>
      </c>
      <c r="T12" s="115">
        <v>-14095.43</v>
      </c>
      <c r="U12" s="115">
        <v>-1999.73</v>
      </c>
      <c r="V12" s="115">
        <v>-3827.92</v>
      </c>
      <c r="W12" s="115">
        <v>-3596.68</v>
      </c>
      <c r="X12" s="115">
        <v>-4202.97</v>
      </c>
      <c r="Y12" s="168">
        <f t="shared" si="3"/>
        <v>-12953.646666666666</v>
      </c>
    </row>
    <row r="13" spans="1:25" ht="15.75" thickBot="1" x14ac:dyDescent="0.3">
      <c r="A13" s="59" t="s">
        <v>2256</v>
      </c>
      <c r="B13" s="76" t="s">
        <v>2489</v>
      </c>
      <c r="C13" s="58" t="s">
        <v>4</v>
      </c>
      <c r="D13" s="68">
        <v>-53411.08</v>
      </c>
      <c r="E13" s="68">
        <v>-29820.84</v>
      </c>
      <c r="F13" s="68">
        <v>-42007.34</v>
      </c>
      <c r="G13" s="68">
        <v>-50163.54</v>
      </c>
      <c r="H13" s="68">
        <v>-54559.13</v>
      </c>
      <c r="I13" s="68">
        <v>-55865.29</v>
      </c>
      <c r="J13" s="68">
        <v>-59071.59</v>
      </c>
      <c r="K13" s="68">
        <v>-6163.97</v>
      </c>
      <c r="L13" s="68">
        <v>-9477.8700000000008</v>
      </c>
      <c r="M13" s="68">
        <v>-16390.13</v>
      </c>
      <c r="N13" s="68">
        <v>-26799.89</v>
      </c>
      <c r="O13" s="68">
        <v>-43680.11</v>
      </c>
      <c r="P13" s="114">
        <v>-59149.04</v>
      </c>
      <c r="Q13" s="114">
        <v>-29020.38</v>
      </c>
      <c r="R13" s="114">
        <v>-40185.25</v>
      </c>
      <c r="S13" s="114">
        <v>-48144.35</v>
      </c>
      <c r="T13" s="114">
        <v>-52983.33</v>
      </c>
      <c r="U13" s="114">
        <v>-54354.29</v>
      </c>
      <c r="V13" s="114">
        <v>-57427.14</v>
      </c>
      <c r="W13" s="114">
        <v>-6137.85</v>
      </c>
      <c r="X13" s="114">
        <v>-9279.93</v>
      </c>
      <c r="Y13" s="168">
        <f t="shared" si="3"/>
        <v>-45568.213333333333</v>
      </c>
    </row>
    <row r="14" spans="1:25" ht="15.75" thickBot="1" x14ac:dyDescent="0.3">
      <c r="A14" s="59" t="s">
        <v>2490</v>
      </c>
      <c r="B14" s="76" t="s">
        <v>2491</v>
      </c>
      <c r="C14" s="58" t="s">
        <v>4</v>
      </c>
      <c r="D14" s="69">
        <v>-5363.38</v>
      </c>
      <c r="E14" s="69">
        <v>-4024.69</v>
      </c>
      <c r="F14" s="69">
        <v>-6049.85</v>
      </c>
      <c r="G14" s="69">
        <v>-7420.43</v>
      </c>
      <c r="H14" s="69">
        <v>-2462.41</v>
      </c>
      <c r="I14" s="69">
        <v>-2707.53</v>
      </c>
      <c r="J14" s="69">
        <v>-3240.74</v>
      </c>
      <c r="K14" s="69">
        <v>-990.7</v>
      </c>
      <c r="L14" s="69">
        <v>-1473.85</v>
      </c>
      <c r="M14" s="69">
        <v>-2109.5100000000002</v>
      </c>
      <c r="N14" s="69">
        <v>-1960.38</v>
      </c>
      <c r="O14" s="69">
        <v>-3770.05</v>
      </c>
      <c r="P14" s="115">
        <v>-5999.84</v>
      </c>
      <c r="Q14" s="115">
        <v>-4180.2299999999996</v>
      </c>
      <c r="R14" s="115">
        <v>-6061.49</v>
      </c>
      <c r="S14" s="115">
        <v>-7423.33</v>
      </c>
      <c r="T14" s="115">
        <v>-2292.62</v>
      </c>
      <c r="U14" s="115">
        <v>-2575.7800000000002</v>
      </c>
      <c r="V14" s="115">
        <v>-3203.56</v>
      </c>
      <c r="W14" s="115">
        <v>-1095.4000000000001</v>
      </c>
      <c r="X14" s="115">
        <v>-1570.89</v>
      </c>
      <c r="Y14" s="168">
        <f t="shared" si="3"/>
        <v>-4911.7191666666668</v>
      </c>
    </row>
    <row r="15" spans="1:25" ht="15.75" thickBot="1" x14ac:dyDescent="0.3">
      <c r="A15" s="59" t="s">
        <v>2260</v>
      </c>
      <c r="B15" s="76" t="s">
        <v>2492</v>
      </c>
      <c r="C15" s="58" t="s">
        <v>4</v>
      </c>
      <c r="D15" s="68">
        <v>-290532</v>
      </c>
      <c r="E15" s="68">
        <v>-221441.09</v>
      </c>
      <c r="F15" s="68">
        <v>-332725.18</v>
      </c>
      <c r="G15" s="68">
        <v>-406643.08</v>
      </c>
      <c r="H15" s="68">
        <v>-126297.60000000001</v>
      </c>
      <c r="I15" s="68">
        <v>-142137.75</v>
      </c>
      <c r="J15" s="68">
        <v>-168875.29</v>
      </c>
      <c r="K15" s="68">
        <v>-52337.27</v>
      </c>
      <c r="L15" s="68">
        <v>-78693.039999999994</v>
      </c>
      <c r="M15" s="68">
        <v>-119298.02</v>
      </c>
      <c r="N15" s="68">
        <v>-109204.56</v>
      </c>
      <c r="O15" s="68">
        <v>-206553.87</v>
      </c>
      <c r="P15" s="114">
        <v>-323889.12</v>
      </c>
      <c r="Q15" s="114">
        <v>-221792.25</v>
      </c>
      <c r="R15" s="114">
        <v>-315647</v>
      </c>
      <c r="S15" s="114">
        <v>-392385.61</v>
      </c>
      <c r="T15" s="114">
        <v>-127497.71</v>
      </c>
      <c r="U15" s="114">
        <v>-147145.93</v>
      </c>
      <c r="V15" s="114">
        <v>-174470.59</v>
      </c>
      <c r="W15" s="114">
        <v>-56676.08</v>
      </c>
      <c r="X15" s="114">
        <v>-83861.58</v>
      </c>
      <c r="Y15" s="168">
        <f t="shared" si="3"/>
        <v>-264157.3716666667</v>
      </c>
    </row>
    <row r="16" spans="1:25" ht="15.75" thickBot="1" x14ac:dyDescent="0.3">
      <c r="A16" s="59" t="s">
        <v>2493</v>
      </c>
      <c r="B16" s="76" t="s">
        <v>2494</v>
      </c>
      <c r="C16" s="58" t="s">
        <v>4</v>
      </c>
      <c r="D16" s="69">
        <v>-7671.11</v>
      </c>
      <c r="E16" s="69">
        <v>-14261.5</v>
      </c>
      <c r="F16" s="69">
        <v>-21223.11</v>
      </c>
      <c r="G16" s="69">
        <v>-5100.59</v>
      </c>
      <c r="H16" s="69">
        <v>-9051.93</v>
      </c>
      <c r="I16" s="69">
        <v>-10160.57</v>
      </c>
      <c r="J16" s="69">
        <v>-2021.23</v>
      </c>
      <c r="K16" s="69">
        <v>-3972.82</v>
      </c>
      <c r="L16" s="69">
        <v>-5984.92</v>
      </c>
      <c r="M16" s="69">
        <v>-2501.13</v>
      </c>
      <c r="N16" s="69">
        <v>-7260.92</v>
      </c>
      <c r="O16" s="69">
        <v>-13496.78</v>
      </c>
      <c r="P16" s="115">
        <v>-7537.81</v>
      </c>
      <c r="Q16" s="115">
        <v>-14157.81</v>
      </c>
      <c r="R16" s="115">
        <v>-20719.29</v>
      </c>
      <c r="S16" s="115">
        <v>-4925.8100000000004</v>
      </c>
      <c r="T16" s="115">
        <v>-8411.4699999999993</v>
      </c>
      <c r="U16" s="115">
        <v>-9534.1299999999992</v>
      </c>
      <c r="V16" s="115">
        <v>-2358.42</v>
      </c>
      <c r="W16" s="115">
        <v>-4346.3900000000003</v>
      </c>
      <c r="X16" s="115">
        <v>-6324.78</v>
      </c>
      <c r="Y16" s="168">
        <f t="shared" si="3"/>
        <v>-14092.346666666668</v>
      </c>
    </row>
    <row r="17" spans="1:25" ht="15.75" thickBot="1" x14ac:dyDescent="0.3">
      <c r="A17" s="59" t="s">
        <v>2264</v>
      </c>
      <c r="B17" s="76" t="s">
        <v>2495</v>
      </c>
      <c r="C17" s="58" t="s">
        <v>4</v>
      </c>
      <c r="D17" s="68">
        <v>-49121.49</v>
      </c>
      <c r="E17" s="68">
        <v>-35204.67</v>
      </c>
      <c r="F17" s="68">
        <v>-51505.760000000002</v>
      </c>
      <c r="G17" s="68">
        <v>-61078.87</v>
      </c>
      <c r="H17" s="68">
        <v>-15286.52</v>
      </c>
      <c r="I17" s="68">
        <v>-17208.2</v>
      </c>
      <c r="J17" s="68">
        <v>-21415.14</v>
      </c>
      <c r="K17" s="68">
        <v>-8060.26</v>
      </c>
      <c r="L17" s="68">
        <v>-12251.98</v>
      </c>
      <c r="M17" s="68">
        <v>-19219.93</v>
      </c>
      <c r="N17" s="68">
        <v>-18112.63</v>
      </c>
      <c r="O17" s="68">
        <v>-34920.68</v>
      </c>
      <c r="P17" s="114">
        <v>-54253.84</v>
      </c>
      <c r="Q17" s="114">
        <v>-34060.400000000001</v>
      </c>
      <c r="R17" s="114">
        <v>-47366.53</v>
      </c>
      <c r="S17" s="114">
        <v>-57764.82</v>
      </c>
      <c r="T17" s="114">
        <v>-16797.759999999998</v>
      </c>
      <c r="U17" s="114">
        <v>-18913.599999999999</v>
      </c>
      <c r="V17" s="114">
        <v>-23335.89</v>
      </c>
      <c r="W17" s="114">
        <v>-8186.55</v>
      </c>
      <c r="X17" s="114">
        <v>-12124.05</v>
      </c>
      <c r="Y17" s="168">
        <f t="shared" si="3"/>
        <v>-39932.400833333333</v>
      </c>
    </row>
    <row r="18" spans="1:25" ht="15.75" thickBot="1" x14ac:dyDescent="0.3">
      <c r="A18" s="59" t="s">
        <v>2266</v>
      </c>
      <c r="B18" s="76" t="s">
        <v>2496</v>
      </c>
      <c r="C18" s="58" t="s">
        <v>4</v>
      </c>
      <c r="D18" s="69">
        <v>-82782.13</v>
      </c>
      <c r="E18" s="69">
        <v>-46337.21</v>
      </c>
      <c r="F18" s="69">
        <v>-63668</v>
      </c>
      <c r="G18" s="69">
        <v>-75714.960000000006</v>
      </c>
      <c r="H18" s="69">
        <v>-83144.160000000003</v>
      </c>
      <c r="I18" s="69">
        <v>-84566.74</v>
      </c>
      <c r="J18" s="69">
        <v>-89309.4</v>
      </c>
      <c r="K18" s="69">
        <v>-11629.73</v>
      </c>
      <c r="L18" s="69">
        <v>-21983.93</v>
      </c>
      <c r="M18" s="69">
        <v>-33362.879999999997</v>
      </c>
      <c r="N18" s="69">
        <v>-50247.03</v>
      </c>
      <c r="O18" s="69">
        <v>-76873.210000000006</v>
      </c>
      <c r="P18" s="115">
        <v>-101144.2</v>
      </c>
      <c r="Q18" s="115">
        <v>-44805.06</v>
      </c>
      <c r="R18" s="115">
        <v>-63045.64</v>
      </c>
      <c r="S18" s="115">
        <v>-76728.570000000007</v>
      </c>
      <c r="T18" s="115">
        <v>-85345.72</v>
      </c>
      <c r="U18" s="115">
        <v>-87296.19</v>
      </c>
      <c r="V18" s="115">
        <v>-92872.83</v>
      </c>
      <c r="W18" s="115">
        <v>-10316.24</v>
      </c>
      <c r="X18" s="115">
        <v>-15633.27</v>
      </c>
      <c r="Y18" s="168">
        <f t="shared" si="3"/>
        <v>-78978.397499999992</v>
      </c>
    </row>
    <row r="19" spans="1:25" ht="15.75" thickBot="1" x14ac:dyDescent="0.3">
      <c r="A19" s="59" t="s">
        <v>2268</v>
      </c>
      <c r="B19" s="76" t="s">
        <v>2497</v>
      </c>
      <c r="C19" s="58" t="s">
        <v>4</v>
      </c>
      <c r="D19" s="68">
        <v>-12940.41</v>
      </c>
      <c r="E19" s="68">
        <v>-25348.15</v>
      </c>
      <c r="F19" s="68">
        <v>-38239.03</v>
      </c>
      <c r="G19" s="68">
        <v>-8777.43</v>
      </c>
      <c r="H19" s="68">
        <v>-15172.36</v>
      </c>
      <c r="I19" s="68">
        <v>-16907.38</v>
      </c>
      <c r="J19" s="68">
        <v>-3397.95</v>
      </c>
      <c r="K19" s="68">
        <v>-6677.75</v>
      </c>
      <c r="L19" s="68">
        <v>-9724.1200000000008</v>
      </c>
      <c r="M19" s="68">
        <v>-3891.21</v>
      </c>
      <c r="N19" s="68">
        <v>-10727.76</v>
      </c>
      <c r="O19" s="68">
        <v>-21764.22</v>
      </c>
      <c r="P19" s="114">
        <v>-14040.32</v>
      </c>
      <c r="Q19" s="114">
        <v>-25728.07</v>
      </c>
      <c r="R19" s="114">
        <v>-36395.17</v>
      </c>
      <c r="S19" s="114">
        <v>-8829.24</v>
      </c>
      <c r="T19" s="114">
        <v>-14686.36</v>
      </c>
      <c r="U19" s="114">
        <v>-16746.53</v>
      </c>
      <c r="V19" s="114">
        <v>-3481.24</v>
      </c>
      <c r="W19" s="114">
        <v>-6731.42</v>
      </c>
      <c r="X19" s="114">
        <v>-9633.76</v>
      </c>
      <c r="Y19" s="168">
        <f t="shared" si="3"/>
        <v>-23264.068333333336</v>
      </c>
    </row>
    <row r="20" spans="1:25" ht="15.75" thickBot="1" x14ac:dyDescent="0.3">
      <c r="A20" s="59" t="s">
        <v>2270</v>
      </c>
      <c r="B20" s="76" t="s">
        <v>2498</v>
      </c>
      <c r="C20" s="58" t="s">
        <v>4</v>
      </c>
      <c r="D20" s="69">
        <v>-183461.21</v>
      </c>
      <c r="E20" s="69">
        <v>-130776.86</v>
      </c>
      <c r="F20" s="69">
        <v>-190982.51</v>
      </c>
      <c r="G20" s="69">
        <v>-227949.35</v>
      </c>
      <c r="H20" s="69">
        <v>-60723.85</v>
      </c>
      <c r="I20" s="69">
        <v>-67071.759999999995</v>
      </c>
      <c r="J20" s="69">
        <v>-82719.06</v>
      </c>
      <c r="K20" s="69">
        <v>-28991.5</v>
      </c>
      <c r="L20" s="69">
        <v>-43568.1</v>
      </c>
      <c r="M20" s="69">
        <v>-70318.070000000007</v>
      </c>
      <c r="N20" s="69">
        <v>-67767.58</v>
      </c>
      <c r="O20" s="69">
        <v>-129941.26</v>
      </c>
      <c r="P20" s="115">
        <v>-202578.54</v>
      </c>
      <c r="Q20" s="115">
        <v>-130614.14</v>
      </c>
      <c r="R20" s="115">
        <v>-182878.79</v>
      </c>
      <c r="S20" s="115">
        <v>-221553.56</v>
      </c>
      <c r="T20" s="115">
        <v>-62228.58</v>
      </c>
      <c r="U20" s="115">
        <v>-69052.62</v>
      </c>
      <c r="V20" s="115">
        <v>-83756.61</v>
      </c>
      <c r="W20" s="115">
        <v>-27492.18</v>
      </c>
      <c r="X20" s="115">
        <v>-40707.699999999997</v>
      </c>
      <c r="Y20" s="168">
        <f t="shared" si="3"/>
        <v>-146153.06083333335</v>
      </c>
    </row>
    <row r="21" spans="1:25" ht="15.75" thickBot="1" x14ac:dyDescent="0.3">
      <c r="A21" s="59" t="s">
        <v>2272</v>
      </c>
      <c r="B21" s="76" t="s">
        <v>2499</v>
      </c>
      <c r="C21" s="58" t="s">
        <v>4</v>
      </c>
      <c r="D21" s="68">
        <v>-102383.67999999999</v>
      </c>
      <c r="E21" s="68">
        <v>-27366.33</v>
      </c>
      <c r="F21" s="68">
        <v>-40923.86</v>
      </c>
      <c r="G21" s="68">
        <v>-51536.69</v>
      </c>
      <c r="H21" s="68">
        <v>-59238.45</v>
      </c>
      <c r="I21" s="68">
        <v>-63515.89</v>
      </c>
      <c r="J21" s="68">
        <v>-64641.51</v>
      </c>
      <c r="K21" s="68">
        <v>-68024.639999999999</v>
      </c>
      <c r="L21" s="68">
        <v>-70934.720000000001</v>
      </c>
      <c r="M21" s="68">
        <v>-74386.460000000006</v>
      </c>
      <c r="N21" s="68">
        <v>-81997.91</v>
      </c>
      <c r="O21" s="68">
        <v>-92318.87</v>
      </c>
      <c r="P21" s="114">
        <v>-107861.82</v>
      </c>
      <c r="Q21" s="114">
        <v>-28889.61</v>
      </c>
      <c r="R21" s="114">
        <v>-40615.089999999997</v>
      </c>
      <c r="S21" s="114">
        <v>-51224.26</v>
      </c>
      <c r="T21" s="114">
        <v>-58509.919999999998</v>
      </c>
      <c r="U21" s="114">
        <v>-63426.5</v>
      </c>
      <c r="V21" s="114">
        <v>-65203.23</v>
      </c>
      <c r="W21" s="114">
        <v>-68502.880000000005</v>
      </c>
      <c r="X21" s="114">
        <v>-71524.350000000006</v>
      </c>
      <c r="Y21" s="168">
        <f t="shared" si="3"/>
        <v>-132307.58083333334</v>
      </c>
    </row>
    <row r="22" spans="1:25" ht="15.75" thickBot="1" x14ac:dyDescent="0.3">
      <c r="A22" s="59" t="s">
        <v>2274</v>
      </c>
      <c r="B22" s="76" t="s">
        <v>2500</v>
      </c>
      <c r="C22" s="58" t="s">
        <v>4</v>
      </c>
      <c r="D22" s="69">
        <v>-3662.52</v>
      </c>
      <c r="E22" s="69">
        <v>-6887.45</v>
      </c>
      <c r="F22" s="69">
        <v>-9954.51</v>
      </c>
      <c r="G22" s="69">
        <v>-2216.37</v>
      </c>
      <c r="H22" s="69">
        <v>-3874.69</v>
      </c>
      <c r="I22" s="69">
        <v>-4350.8999999999996</v>
      </c>
      <c r="J22" s="69">
        <v>-1000.49</v>
      </c>
      <c r="K22" s="69">
        <v>-1953.9</v>
      </c>
      <c r="L22" s="69">
        <v>-2928.3</v>
      </c>
      <c r="M22" s="69">
        <v>-1736.66</v>
      </c>
      <c r="N22" s="69">
        <v>-4052.76</v>
      </c>
      <c r="O22" s="69">
        <v>-7407.59</v>
      </c>
      <c r="P22" s="115">
        <v>-3914.09</v>
      </c>
      <c r="Q22" s="115">
        <v>-7093.23</v>
      </c>
      <c r="R22" s="115">
        <v>-10023.77</v>
      </c>
      <c r="S22" s="115">
        <v>-2377.11</v>
      </c>
      <c r="T22" s="115">
        <v>-3970.33</v>
      </c>
      <c r="U22" s="115">
        <v>-4387.68</v>
      </c>
      <c r="V22" s="115">
        <v>-1101.8599999999999</v>
      </c>
      <c r="W22" s="115">
        <v>-1997.14</v>
      </c>
      <c r="X22" s="115">
        <v>-2957.41</v>
      </c>
      <c r="Y22" s="168">
        <f t="shared" si="3"/>
        <v>-6948.04</v>
      </c>
    </row>
    <row r="23" spans="1:25" ht="15.75" thickBot="1" x14ac:dyDescent="0.3">
      <c r="A23" s="59" t="s">
        <v>2276</v>
      </c>
      <c r="B23" s="76" t="s">
        <v>2501</v>
      </c>
      <c r="C23" s="58" t="s">
        <v>4</v>
      </c>
      <c r="D23" s="68">
        <v>-43274.07</v>
      </c>
      <c r="E23" s="68">
        <v>-11519.26</v>
      </c>
      <c r="F23" s="68">
        <v>-17020.86</v>
      </c>
      <c r="G23" s="68">
        <v>-20547.75</v>
      </c>
      <c r="H23" s="68">
        <v>-23121.88</v>
      </c>
      <c r="I23" s="68">
        <v>-23860.81</v>
      </c>
      <c r="J23" s="68">
        <v>-25283.3</v>
      </c>
      <c r="K23" s="68">
        <v>-26642.79</v>
      </c>
      <c r="L23" s="68">
        <v>-27978.73</v>
      </c>
      <c r="M23" s="68">
        <v>-30208.97</v>
      </c>
      <c r="N23" s="68">
        <v>-33816.11</v>
      </c>
      <c r="O23" s="68">
        <v>-39329.279999999999</v>
      </c>
      <c r="P23" s="114">
        <v>-46023</v>
      </c>
      <c r="Q23" s="114">
        <v>-12010.31</v>
      </c>
      <c r="R23" s="114">
        <v>-16733.099999999999</v>
      </c>
      <c r="S23" s="114">
        <v>-20763.77</v>
      </c>
      <c r="T23" s="114">
        <v>-23293.47</v>
      </c>
      <c r="U23" s="114">
        <v>-24232.92</v>
      </c>
      <c r="V23" s="114">
        <v>-25842.720000000001</v>
      </c>
      <c r="W23" s="114">
        <v>-27148.03</v>
      </c>
      <c r="X23" s="114">
        <v>-28594.16</v>
      </c>
      <c r="Y23" s="168">
        <f t="shared" si="3"/>
        <v>-53236.585000000006</v>
      </c>
    </row>
    <row r="24" spans="1:25" ht="15.75" thickBot="1" x14ac:dyDescent="0.3">
      <c r="A24" s="59" t="s">
        <v>2502</v>
      </c>
      <c r="B24" s="76" t="s">
        <v>2503</v>
      </c>
      <c r="C24" s="58" t="s">
        <v>4</v>
      </c>
      <c r="D24" s="69">
        <v>-208253.79</v>
      </c>
      <c r="E24" s="69">
        <v>-56153.71</v>
      </c>
      <c r="F24" s="69">
        <v>-84467.99</v>
      </c>
      <c r="G24" s="69">
        <v>-101950.74</v>
      </c>
      <c r="H24" s="69">
        <v>-113610.99</v>
      </c>
      <c r="I24" s="69">
        <v>-117775.65</v>
      </c>
      <c r="J24" s="69">
        <v>-124536.91</v>
      </c>
      <c r="K24" s="69">
        <v>-131160.26</v>
      </c>
      <c r="L24" s="69">
        <v>-137861.01999999999</v>
      </c>
      <c r="M24" s="69">
        <v>-148355.39000000001</v>
      </c>
      <c r="N24" s="69">
        <v>-166011.35</v>
      </c>
      <c r="O24" s="69">
        <v>-191946.84</v>
      </c>
      <c r="P24" s="115">
        <v>-222525.59</v>
      </c>
      <c r="Q24" s="115">
        <v>-55653.86</v>
      </c>
      <c r="R24" s="115">
        <v>-78709.600000000006</v>
      </c>
      <c r="S24" s="115">
        <v>-98243.27</v>
      </c>
      <c r="T24" s="115">
        <v>-110645.7</v>
      </c>
      <c r="U24" s="115">
        <v>-115532.61</v>
      </c>
      <c r="V24" s="115">
        <v>-46003.05</v>
      </c>
      <c r="W24" s="115">
        <v>-16106.38</v>
      </c>
      <c r="X24" s="115">
        <v>-22949.57</v>
      </c>
      <c r="Y24" s="168">
        <f t="shared" si="3"/>
        <v>-184549.76499999998</v>
      </c>
    </row>
    <row r="25" spans="1:25" ht="15.75" thickBot="1" x14ac:dyDescent="0.3">
      <c r="A25" s="59" t="s">
        <v>2280</v>
      </c>
      <c r="B25" s="76" t="s">
        <v>2504</v>
      </c>
      <c r="C25" s="58" t="s">
        <v>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68">
        <f t="shared" si="3"/>
        <v>0</v>
      </c>
    </row>
    <row r="26" spans="1:25" ht="15.75" thickBot="1" x14ac:dyDescent="0.3">
      <c r="A26" s="59" t="s">
        <v>2282</v>
      </c>
      <c r="B26" s="76" t="s">
        <v>2505</v>
      </c>
      <c r="C26" s="58" t="s">
        <v>4</v>
      </c>
      <c r="D26" s="69">
        <v>-98808.85</v>
      </c>
      <c r="E26" s="69">
        <v>-26524.03</v>
      </c>
      <c r="F26" s="69">
        <v>-37608.81</v>
      </c>
      <c r="G26" s="69">
        <v>-45510.23</v>
      </c>
      <c r="H26" s="69">
        <v>-50105.96</v>
      </c>
      <c r="I26" s="69">
        <v>-51344.29</v>
      </c>
      <c r="J26" s="69">
        <v>-54667.81</v>
      </c>
      <c r="K26" s="69">
        <v>-57538.93</v>
      </c>
      <c r="L26" s="69">
        <v>-60693.88</v>
      </c>
      <c r="M26" s="69">
        <v>-66549.279999999999</v>
      </c>
      <c r="N26" s="69">
        <v>-75410.66</v>
      </c>
      <c r="O26" s="69">
        <v>-88485.88</v>
      </c>
      <c r="P26" s="115">
        <v>-103264.52</v>
      </c>
      <c r="Q26" s="115">
        <v>-26738.21</v>
      </c>
      <c r="R26" s="115">
        <v>-37127.599999999999</v>
      </c>
      <c r="S26" s="115">
        <v>-45222.96</v>
      </c>
      <c r="T26" s="115">
        <v>-49750.34</v>
      </c>
      <c r="U26" s="115">
        <v>-51316.69</v>
      </c>
      <c r="V26" s="115">
        <v>-54608.61</v>
      </c>
      <c r="W26" s="115">
        <v>-57532.59</v>
      </c>
      <c r="X26" s="115">
        <v>-60661.71</v>
      </c>
      <c r="Y26" s="168">
        <f t="shared" si="3"/>
        <v>-115345.07333333333</v>
      </c>
    </row>
    <row r="27" spans="1:25" ht="15.75" thickBot="1" x14ac:dyDescent="0.3">
      <c r="A27" s="59" t="s">
        <v>2284</v>
      </c>
      <c r="B27" s="76" t="s">
        <v>2506</v>
      </c>
      <c r="C27" s="58" t="s">
        <v>4</v>
      </c>
      <c r="D27" s="68">
        <v>-106275.83</v>
      </c>
      <c r="E27" s="68">
        <v>-28903.97</v>
      </c>
      <c r="F27" s="68">
        <v>-41408.06</v>
      </c>
      <c r="G27" s="68">
        <v>-49835.38</v>
      </c>
      <c r="H27" s="68">
        <v>-54670.37</v>
      </c>
      <c r="I27" s="68">
        <v>-56379.8</v>
      </c>
      <c r="J27" s="68">
        <v>-59971.64</v>
      </c>
      <c r="K27" s="68">
        <v>-63164.02</v>
      </c>
      <c r="L27" s="68">
        <v>-66679.14</v>
      </c>
      <c r="M27" s="68">
        <v>-72902.009999999995</v>
      </c>
      <c r="N27" s="68">
        <v>-82791.86</v>
      </c>
      <c r="O27" s="68">
        <v>-97951.83</v>
      </c>
      <c r="P27" s="114">
        <v>-115025.88</v>
      </c>
      <c r="Q27" s="114">
        <v>-30557.26</v>
      </c>
      <c r="R27" s="114">
        <v>-42648.55</v>
      </c>
      <c r="S27" s="114">
        <v>-51593.919999999998</v>
      </c>
      <c r="T27" s="114">
        <v>-57656.53</v>
      </c>
      <c r="U27" s="114">
        <v>-59885.120000000003</v>
      </c>
      <c r="V27" s="114">
        <v>-63833.59</v>
      </c>
      <c r="W27" s="114">
        <v>-67359.87</v>
      </c>
      <c r="X27" s="114">
        <v>-70949.320000000007</v>
      </c>
      <c r="Y27" s="168">
        <f t="shared" si="3"/>
        <v>-130664.76500000001</v>
      </c>
    </row>
    <row r="28" spans="1:25" ht="15.75" thickBot="1" x14ac:dyDescent="0.3">
      <c r="A28" s="59" t="s">
        <v>2288</v>
      </c>
      <c r="B28" s="76" t="s">
        <v>2507</v>
      </c>
      <c r="C28" s="58" t="s">
        <v>4</v>
      </c>
      <c r="D28" s="69">
        <v>-89422.48</v>
      </c>
      <c r="E28" s="69">
        <v>-22544.22</v>
      </c>
      <c r="F28" s="69">
        <v>-34353.26</v>
      </c>
      <c r="G28" s="69">
        <v>-42111.82</v>
      </c>
      <c r="H28" s="69">
        <v>-48283.41</v>
      </c>
      <c r="I28" s="69">
        <v>-50066.16</v>
      </c>
      <c r="J28" s="69">
        <v>-53615.75</v>
      </c>
      <c r="K28" s="69">
        <v>-57768.93</v>
      </c>
      <c r="L28" s="69">
        <v>-61584.53</v>
      </c>
      <c r="M28" s="69">
        <v>-66332.820000000007</v>
      </c>
      <c r="N28" s="69">
        <v>-74419.679999999993</v>
      </c>
      <c r="O28" s="69">
        <v>-84419.94</v>
      </c>
      <c r="P28" s="115">
        <v>-96433.49</v>
      </c>
      <c r="Q28" s="115">
        <v>-22724.65</v>
      </c>
      <c r="R28" s="115">
        <v>-32650.19</v>
      </c>
      <c r="S28" s="115">
        <v>-41056.71</v>
      </c>
      <c r="T28" s="115">
        <v>-47006.559999999998</v>
      </c>
      <c r="U28" s="115">
        <v>-48534.13</v>
      </c>
      <c r="V28" s="115">
        <v>-52171.97</v>
      </c>
      <c r="W28" s="115">
        <v>-56132.03</v>
      </c>
      <c r="X28" s="115">
        <v>-59851.99</v>
      </c>
      <c r="Y28" s="168">
        <f t="shared" si="3"/>
        <v>-112541.77416666667</v>
      </c>
    </row>
    <row r="29" spans="1:25" ht="15.75" thickBot="1" x14ac:dyDescent="0.3">
      <c r="A29" s="59" t="s">
        <v>2290</v>
      </c>
      <c r="B29" s="76" t="s">
        <v>2508</v>
      </c>
      <c r="C29" s="58" t="s">
        <v>4</v>
      </c>
      <c r="D29" s="68">
        <v>-12385.59</v>
      </c>
      <c r="E29" s="68">
        <v>-10117.02</v>
      </c>
      <c r="F29" s="68">
        <v>-15241.12</v>
      </c>
      <c r="G29" s="68">
        <v>-18468.689999999999</v>
      </c>
      <c r="H29" s="68">
        <v>-5798.93</v>
      </c>
      <c r="I29" s="68">
        <v>-6518.01</v>
      </c>
      <c r="J29" s="68">
        <v>-7889.58</v>
      </c>
      <c r="K29" s="68">
        <v>-2646.74</v>
      </c>
      <c r="L29" s="68">
        <v>-3922.58</v>
      </c>
      <c r="M29" s="68">
        <v>-5470.83</v>
      </c>
      <c r="N29" s="68">
        <v>-4479.68</v>
      </c>
      <c r="O29" s="68">
        <v>-8905.1299999999992</v>
      </c>
      <c r="P29" s="114">
        <v>-14455.67</v>
      </c>
      <c r="Q29" s="114">
        <v>-10443.82</v>
      </c>
      <c r="R29" s="114">
        <v>-14917.04</v>
      </c>
      <c r="S29" s="114">
        <v>-18611.3</v>
      </c>
      <c r="T29" s="114">
        <v>-6213.83</v>
      </c>
      <c r="U29" s="114">
        <v>-7102.72</v>
      </c>
      <c r="V29" s="114">
        <v>-8538.01</v>
      </c>
      <c r="W29" s="114">
        <v>-2775.66</v>
      </c>
      <c r="X29" s="114">
        <v>-3992.25</v>
      </c>
      <c r="Y29" s="168">
        <f t="shared" si="3"/>
        <v>-12450.2225</v>
      </c>
    </row>
    <row r="30" spans="1:25" ht="15.75" thickBot="1" x14ac:dyDescent="0.3">
      <c r="A30" s="59" t="s">
        <v>2292</v>
      </c>
      <c r="B30" s="76" t="s">
        <v>2509</v>
      </c>
      <c r="C30" s="58" t="s">
        <v>4</v>
      </c>
      <c r="D30" s="69">
        <v>-354975.06</v>
      </c>
      <c r="E30" s="69">
        <v>-253118.05</v>
      </c>
      <c r="F30" s="69">
        <v>-362608.99</v>
      </c>
      <c r="G30" s="69">
        <v>-433875.42</v>
      </c>
      <c r="H30" s="69">
        <v>-112372.86</v>
      </c>
      <c r="I30" s="69">
        <v>-126852.32</v>
      </c>
      <c r="J30" s="69">
        <v>-156022.21</v>
      </c>
      <c r="K30" s="69">
        <v>-55451.79</v>
      </c>
      <c r="L30" s="69">
        <v>-84257.88</v>
      </c>
      <c r="M30" s="69">
        <v>-136819.56</v>
      </c>
      <c r="N30" s="69">
        <v>-133250.84</v>
      </c>
      <c r="O30" s="69">
        <v>-259100.92</v>
      </c>
      <c r="P30" s="115">
        <v>-394123.26</v>
      </c>
      <c r="Q30" s="115">
        <v>-247216.67</v>
      </c>
      <c r="R30" s="115">
        <v>-343177.41</v>
      </c>
      <c r="S30" s="115">
        <v>-416144.07</v>
      </c>
      <c r="T30" s="115">
        <v>-117630.5</v>
      </c>
      <c r="U30" s="115">
        <v>-134015</v>
      </c>
      <c r="V30" s="115">
        <v>-186923.4</v>
      </c>
      <c r="W30" s="115">
        <v>-99065.68</v>
      </c>
      <c r="X30" s="115">
        <v>-147232.72</v>
      </c>
      <c r="Y30" s="168">
        <f t="shared" si="3"/>
        <v>-321367.57583333337</v>
      </c>
    </row>
    <row r="31" spans="1:25" ht="15.75" thickBot="1" x14ac:dyDescent="0.3">
      <c r="A31" s="59" t="s">
        <v>2510</v>
      </c>
      <c r="B31" s="76" t="s">
        <v>2511</v>
      </c>
      <c r="C31" s="58" t="s">
        <v>4</v>
      </c>
      <c r="D31" s="68">
        <v>-19408.55</v>
      </c>
      <c r="E31" s="68">
        <v>-13718.54</v>
      </c>
      <c r="F31" s="68">
        <v>-19340.98</v>
      </c>
      <c r="G31" s="68">
        <v>-23414.26</v>
      </c>
      <c r="H31" s="68">
        <v>-6000.06</v>
      </c>
      <c r="I31" s="68">
        <v>-6447.73</v>
      </c>
      <c r="J31" s="68">
        <v>-7836.4</v>
      </c>
      <c r="K31" s="68">
        <v>-2573.4</v>
      </c>
      <c r="L31" s="68">
        <v>-3842.9</v>
      </c>
      <c r="M31" s="68">
        <v>-6808.63</v>
      </c>
      <c r="N31" s="68">
        <v>-7350.1</v>
      </c>
      <c r="O31" s="68">
        <v>-14031.79</v>
      </c>
      <c r="P31" s="114">
        <v>-21709.8</v>
      </c>
      <c r="Q31" s="114">
        <v>-13627.03</v>
      </c>
      <c r="R31" s="114">
        <v>-19069.91</v>
      </c>
      <c r="S31" s="114">
        <v>-22873.39</v>
      </c>
      <c r="T31" s="114">
        <v>-5947.57</v>
      </c>
      <c r="U31" s="114">
        <v>-6635.48</v>
      </c>
      <c r="V31" s="114">
        <v>-7995.82</v>
      </c>
      <c r="W31" s="114">
        <v>-2568.84</v>
      </c>
      <c r="X31" s="114">
        <v>-3906.7</v>
      </c>
      <c r="Y31" s="168">
        <f t="shared" si="3"/>
        <v>-14592.996666666666</v>
      </c>
    </row>
    <row r="32" spans="1:25" ht="15.75" thickBot="1" x14ac:dyDescent="0.3">
      <c r="A32" s="59" t="s">
        <v>2296</v>
      </c>
      <c r="B32" s="76" t="s">
        <v>2512</v>
      </c>
      <c r="C32" s="58" t="s">
        <v>4</v>
      </c>
      <c r="D32" s="69">
        <v>-25793.1</v>
      </c>
      <c r="E32" s="69">
        <v>-50363.74</v>
      </c>
      <c r="F32" s="69">
        <v>-73495.63</v>
      </c>
      <c r="G32" s="69">
        <v>-14515.45</v>
      </c>
      <c r="H32" s="69">
        <v>-22524.880000000001</v>
      </c>
      <c r="I32" s="69">
        <v>-24870.11</v>
      </c>
      <c r="J32" s="69">
        <v>-6092.76</v>
      </c>
      <c r="K32" s="69">
        <v>-11437.2</v>
      </c>
      <c r="L32" s="69">
        <v>-17569.2</v>
      </c>
      <c r="M32" s="69">
        <v>-11699.9</v>
      </c>
      <c r="N32" s="69">
        <v>-28721.8</v>
      </c>
      <c r="O32" s="69">
        <v>-55600.94</v>
      </c>
      <c r="P32" s="115">
        <v>-27699.93</v>
      </c>
      <c r="Q32" s="115">
        <v>-50509.16</v>
      </c>
      <c r="R32" s="115">
        <v>-70116.740000000005</v>
      </c>
      <c r="S32" s="115">
        <v>-14709.29</v>
      </c>
      <c r="T32" s="115">
        <v>-23665.37</v>
      </c>
      <c r="U32" s="115">
        <v>-26572.65</v>
      </c>
      <c r="V32" s="115">
        <v>-5927.83</v>
      </c>
      <c r="W32" s="115">
        <v>-11332</v>
      </c>
      <c r="X32" s="115">
        <v>-17359.099999999999</v>
      </c>
      <c r="Y32" s="168">
        <f t="shared" si="3"/>
        <v>-44677.117500000008</v>
      </c>
    </row>
    <row r="33" spans="1:25" ht="15.75" thickBot="1" x14ac:dyDescent="0.3">
      <c r="A33" s="59" t="s">
        <v>2298</v>
      </c>
      <c r="B33" s="76" t="s">
        <v>2513</v>
      </c>
      <c r="C33" s="58" t="s">
        <v>4</v>
      </c>
      <c r="D33" s="68">
        <v>-9813.91</v>
      </c>
      <c r="E33" s="68">
        <v>-6819.67</v>
      </c>
      <c r="F33" s="68">
        <v>-9994.58</v>
      </c>
      <c r="G33" s="68">
        <v>-11912.25</v>
      </c>
      <c r="H33" s="68">
        <v>-3140.46</v>
      </c>
      <c r="I33" s="68">
        <v>-3630.25</v>
      </c>
      <c r="J33" s="68">
        <v>-4641.6400000000003</v>
      </c>
      <c r="K33" s="68">
        <v>-1961.43</v>
      </c>
      <c r="L33" s="68">
        <v>-2919.27</v>
      </c>
      <c r="M33" s="68">
        <v>-4381.33</v>
      </c>
      <c r="N33" s="68">
        <v>-3664.59</v>
      </c>
      <c r="O33" s="68">
        <v>-7041.4</v>
      </c>
      <c r="P33" s="114">
        <v>-10723.7</v>
      </c>
      <c r="Q33" s="114">
        <v>-6637.39</v>
      </c>
      <c r="R33" s="114">
        <v>-9275.61</v>
      </c>
      <c r="S33" s="114">
        <v>-11235.42</v>
      </c>
      <c r="T33" s="114">
        <v>-3255.41</v>
      </c>
      <c r="U33" s="114">
        <v>-3761.13</v>
      </c>
      <c r="V33" s="114">
        <v>-4788.24</v>
      </c>
      <c r="W33" s="114">
        <v>-1925.29</v>
      </c>
      <c r="X33" s="114">
        <v>-2874.93</v>
      </c>
      <c r="Y33" s="168">
        <f t="shared" si="3"/>
        <v>-8454.559166666666</v>
      </c>
    </row>
    <row r="34" spans="1:25" ht="15.75" thickBot="1" x14ac:dyDescent="0.3">
      <c r="A34" s="59" t="s">
        <v>2300</v>
      </c>
      <c r="B34" s="76" t="s">
        <v>2514</v>
      </c>
      <c r="C34" s="58" t="s">
        <v>4</v>
      </c>
      <c r="D34" s="69">
        <v>-217558.04</v>
      </c>
      <c r="E34" s="69">
        <v>-159819.84</v>
      </c>
      <c r="F34" s="69">
        <v>-239033.15</v>
      </c>
      <c r="G34" s="69">
        <v>-292095.01</v>
      </c>
      <c r="H34" s="69">
        <v>-92060.27</v>
      </c>
      <c r="I34" s="69">
        <v>-106093.13</v>
      </c>
      <c r="J34" s="69">
        <v>-129489.28</v>
      </c>
      <c r="K34" s="69">
        <v>-45782.17</v>
      </c>
      <c r="L34" s="69">
        <v>-68236.899999999994</v>
      </c>
      <c r="M34" s="69">
        <v>-99659.41</v>
      </c>
      <c r="N34" s="69">
        <v>-84527.66</v>
      </c>
      <c r="O34" s="69">
        <v>-159801.67000000001</v>
      </c>
      <c r="P34" s="115">
        <v>-239781.76000000001</v>
      </c>
      <c r="Q34" s="115">
        <v>-152113.17000000001</v>
      </c>
      <c r="R34" s="115">
        <v>-219469.35</v>
      </c>
      <c r="S34" s="115">
        <v>-274417.46000000002</v>
      </c>
      <c r="T34" s="115">
        <v>-92100.22</v>
      </c>
      <c r="U34" s="115">
        <v>-108316.45</v>
      </c>
      <c r="V34" s="115">
        <v>-131129.26999999999</v>
      </c>
      <c r="W34" s="115">
        <v>-44714.27</v>
      </c>
      <c r="X34" s="115">
        <v>-66941.84</v>
      </c>
      <c r="Y34" s="168">
        <f t="shared" si="3"/>
        <v>-201425.26083333333</v>
      </c>
    </row>
    <row r="35" spans="1:25" ht="15.75" thickBot="1" x14ac:dyDescent="0.3">
      <c r="A35" s="59" t="s">
        <v>2302</v>
      </c>
      <c r="B35" s="76" t="s">
        <v>2515</v>
      </c>
      <c r="C35" s="58" t="s">
        <v>4</v>
      </c>
      <c r="D35" s="68">
        <v>-74930.25</v>
      </c>
      <c r="E35" s="68">
        <v>-58360.93</v>
      </c>
      <c r="F35" s="68">
        <v>-73283.92</v>
      </c>
      <c r="G35" s="68">
        <v>-88836.61</v>
      </c>
      <c r="H35" s="68">
        <v>-25220.2</v>
      </c>
      <c r="I35" s="68">
        <v>-30059.34</v>
      </c>
      <c r="J35" s="68">
        <v>-37626.239999999998</v>
      </c>
      <c r="K35" s="68">
        <v>-14847.84</v>
      </c>
      <c r="L35" s="68">
        <v>-22528.54</v>
      </c>
      <c r="M35" s="68">
        <v>-34778.559999999998</v>
      </c>
      <c r="N35" s="68">
        <v>-29601.59</v>
      </c>
      <c r="O35" s="68">
        <v>-51124.6</v>
      </c>
      <c r="P35" s="114">
        <v>-70424.259999999995</v>
      </c>
      <c r="Q35" s="114">
        <v>-37715.019999999997</v>
      </c>
      <c r="R35" s="114">
        <v>-56025.57</v>
      </c>
      <c r="S35" s="114">
        <v>-68141.86</v>
      </c>
      <c r="T35" s="114">
        <v>-21228.21</v>
      </c>
      <c r="U35" s="114">
        <v>-25860.21</v>
      </c>
      <c r="V35" s="114">
        <v>-33289.620000000003</v>
      </c>
      <c r="W35" s="114">
        <v>-14449.83</v>
      </c>
      <c r="X35" s="114">
        <v>-23983.040000000001</v>
      </c>
      <c r="Y35" s="168">
        <f t="shared" si="3"/>
        <v>-60142.400833333333</v>
      </c>
    </row>
    <row r="36" spans="1:25" ht="15.75" thickBot="1" x14ac:dyDescent="0.3">
      <c r="A36" s="59" t="s">
        <v>2304</v>
      </c>
      <c r="B36" s="76" t="s">
        <v>2516</v>
      </c>
      <c r="C36" s="58" t="s">
        <v>4</v>
      </c>
      <c r="D36" s="69">
        <v>-5080.7700000000004</v>
      </c>
      <c r="E36" s="69">
        <v>-10009.540000000001</v>
      </c>
      <c r="F36" s="69">
        <v>-15501.89</v>
      </c>
      <c r="G36" s="69">
        <v>-3329.75</v>
      </c>
      <c r="H36" s="69">
        <v>-5372.78</v>
      </c>
      <c r="I36" s="69">
        <v>-5977.66</v>
      </c>
      <c r="J36" s="69">
        <v>-1231.6400000000001</v>
      </c>
      <c r="K36" s="69">
        <v>-2432.39</v>
      </c>
      <c r="L36" s="69">
        <v>-3625.81</v>
      </c>
      <c r="M36" s="69">
        <v>-1389.5</v>
      </c>
      <c r="N36" s="69">
        <v>-4035.42</v>
      </c>
      <c r="O36" s="69">
        <v>-8560.1299999999992</v>
      </c>
      <c r="P36" s="115">
        <v>-5453.46</v>
      </c>
      <c r="Q36" s="115">
        <v>-10140.44</v>
      </c>
      <c r="R36" s="115">
        <v>-14045.76</v>
      </c>
      <c r="S36" s="115">
        <v>-3029.42</v>
      </c>
      <c r="T36" s="115">
        <v>-4938.49</v>
      </c>
      <c r="U36" s="115">
        <v>-5415.91</v>
      </c>
      <c r="V36" s="115">
        <v>-1207.5899999999999</v>
      </c>
      <c r="W36" s="115">
        <v>-2417.36</v>
      </c>
      <c r="X36" s="115">
        <v>-3514.99</v>
      </c>
      <c r="Y36" s="168">
        <f t="shared" si="3"/>
        <v>-8623.1899999999987</v>
      </c>
    </row>
    <row r="37" spans="1:25" ht="15.75" thickBot="1" x14ac:dyDescent="0.3">
      <c r="A37" s="59" t="s">
        <v>2306</v>
      </c>
      <c r="B37" s="76" t="s">
        <v>2517</v>
      </c>
      <c r="C37" s="58" t="s">
        <v>4</v>
      </c>
      <c r="D37" s="68">
        <v>-4040.48</v>
      </c>
      <c r="E37" s="68">
        <v>-3032.07</v>
      </c>
      <c r="F37" s="68">
        <v>-4665.18</v>
      </c>
      <c r="G37" s="68">
        <v>-5756.66</v>
      </c>
      <c r="H37" s="68">
        <v>-1843.1</v>
      </c>
      <c r="I37" s="68">
        <v>-2107.39</v>
      </c>
      <c r="J37" s="68">
        <v>-2534.6799999999998</v>
      </c>
      <c r="K37" s="68">
        <v>-790.77</v>
      </c>
      <c r="L37" s="68">
        <v>-1174.3699999999999</v>
      </c>
      <c r="M37" s="68">
        <v>-1850.76</v>
      </c>
      <c r="N37" s="68">
        <v>-1689.04</v>
      </c>
      <c r="O37" s="68">
        <v>-3097.97</v>
      </c>
      <c r="P37" s="114">
        <v>-4918.4799999999996</v>
      </c>
      <c r="Q37" s="114">
        <v>-3477.45</v>
      </c>
      <c r="R37" s="114">
        <v>-4765.07</v>
      </c>
      <c r="S37" s="114">
        <v>-5958.42</v>
      </c>
      <c r="T37" s="114">
        <v>-1981.97</v>
      </c>
      <c r="U37" s="114">
        <v>-2277.86</v>
      </c>
      <c r="V37" s="114">
        <v>-2778.25</v>
      </c>
      <c r="W37" s="114">
        <v>-921.99</v>
      </c>
      <c r="X37" s="114">
        <v>-1413.73</v>
      </c>
      <c r="Y37" s="168">
        <f t="shared" si="3"/>
        <v>-4103.8216666666667</v>
      </c>
    </row>
    <row r="38" spans="1:25" ht="15.75" thickBot="1" x14ac:dyDescent="0.3">
      <c r="A38" s="59" t="s">
        <v>2310</v>
      </c>
      <c r="B38" s="76" t="s">
        <v>2518</v>
      </c>
      <c r="C38" s="58" t="s">
        <v>4</v>
      </c>
      <c r="D38" s="69">
        <v>-7568.01</v>
      </c>
      <c r="E38" s="69">
        <v>-14626.84</v>
      </c>
      <c r="F38" s="69">
        <v>-21698.89</v>
      </c>
      <c r="G38" s="69">
        <v>-5144.84</v>
      </c>
      <c r="H38" s="69">
        <v>-8870.14</v>
      </c>
      <c r="I38" s="69">
        <v>-10160.14</v>
      </c>
      <c r="J38" s="69">
        <v>-2254.66</v>
      </c>
      <c r="K38" s="69">
        <v>-4324.01</v>
      </c>
      <c r="L38" s="69">
        <v>-6442.86</v>
      </c>
      <c r="M38" s="69">
        <v>-3281.06</v>
      </c>
      <c r="N38" s="69">
        <v>-8284.99</v>
      </c>
      <c r="O38" s="69">
        <v>-15361.26</v>
      </c>
      <c r="P38" s="115">
        <v>-8565.5400000000009</v>
      </c>
      <c r="Q38" s="115">
        <v>-15589.43</v>
      </c>
      <c r="R38" s="115">
        <v>-22066.07</v>
      </c>
      <c r="S38" s="115">
        <v>-5121.01</v>
      </c>
      <c r="T38" s="115">
        <v>-8691.48</v>
      </c>
      <c r="U38" s="115">
        <v>-10143.67</v>
      </c>
      <c r="V38" s="115">
        <v>-2341.5300000000002</v>
      </c>
      <c r="W38" s="115">
        <v>-4259.1499999999996</v>
      </c>
      <c r="X38" s="115">
        <v>-6316.53</v>
      </c>
      <c r="Y38" s="168">
        <f t="shared" si="3"/>
        <v>-15021.794166666665</v>
      </c>
    </row>
    <row r="39" spans="1:25" ht="15.75" thickBot="1" x14ac:dyDescent="0.3">
      <c r="A39" s="59" t="s">
        <v>2519</v>
      </c>
      <c r="B39" s="76" t="s">
        <v>2520</v>
      </c>
      <c r="C39" s="58" t="s">
        <v>4</v>
      </c>
      <c r="D39" s="68">
        <v>-33840.92</v>
      </c>
      <c r="E39" s="68">
        <v>-9344.15</v>
      </c>
      <c r="F39" s="68">
        <v>-13845.8</v>
      </c>
      <c r="G39" s="68">
        <v>-16942.09</v>
      </c>
      <c r="H39" s="68">
        <v>-19055.39</v>
      </c>
      <c r="I39" s="68">
        <v>-19512.8</v>
      </c>
      <c r="J39" s="68">
        <v>-20660.919999999998</v>
      </c>
      <c r="K39" s="68">
        <v>-21614.04</v>
      </c>
      <c r="L39" s="68">
        <v>-22626.97</v>
      </c>
      <c r="M39" s="68">
        <v>-24024.49</v>
      </c>
      <c r="N39" s="68">
        <v>-26818.73</v>
      </c>
      <c r="O39" s="68">
        <v>-30906.84</v>
      </c>
      <c r="P39" s="114">
        <v>-35903.9</v>
      </c>
      <c r="Q39" s="114">
        <v>-9312.6</v>
      </c>
      <c r="R39" s="114">
        <v>-13161.37</v>
      </c>
      <c r="S39" s="114">
        <v>-16525.830000000002</v>
      </c>
      <c r="T39" s="114">
        <v>-18507.18</v>
      </c>
      <c r="U39" s="114">
        <v>-19067.28</v>
      </c>
      <c r="V39" s="114">
        <v>-20327.61</v>
      </c>
      <c r="W39" s="114">
        <v>-21288.44</v>
      </c>
      <c r="X39" s="114">
        <v>-22274.49</v>
      </c>
      <c r="Y39" s="168">
        <f t="shared" si="3"/>
        <v>-42104.419166666674</v>
      </c>
    </row>
    <row r="40" spans="1:25" ht="15.75" thickBot="1" x14ac:dyDescent="0.3">
      <c r="A40" s="59" t="s">
        <v>2314</v>
      </c>
      <c r="B40" s="76" t="s">
        <v>2521</v>
      </c>
      <c r="C40" s="58" t="s">
        <v>4</v>
      </c>
      <c r="D40" s="69">
        <v>-140158.25</v>
      </c>
      <c r="E40" s="69">
        <v>-85144.84</v>
      </c>
      <c r="F40" s="69">
        <v>-126898.62</v>
      </c>
      <c r="G40" s="69">
        <v>-150837.81</v>
      </c>
      <c r="H40" s="69">
        <v>-167621.18</v>
      </c>
      <c r="I40" s="69">
        <v>-171940.51</v>
      </c>
      <c r="J40" s="69">
        <v>-181424.5</v>
      </c>
      <c r="K40" s="69">
        <v>-17745.810000000001</v>
      </c>
      <c r="L40" s="69">
        <v>-26396.47</v>
      </c>
      <c r="M40" s="69">
        <v>-41709.14</v>
      </c>
      <c r="N40" s="69">
        <v>-68057.45</v>
      </c>
      <c r="O40" s="69">
        <v>-108255.22</v>
      </c>
      <c r="P40" s="115">
        <v>-156284.93</v>
      </c>
      <c r="Q40" s="115">
        <v>-86152.84</v>
      </c>
      <c r="R40" s="115">
        <v>-120664.18</v>
      </c>
      <c r="S40" s="115">
        <v>-148266.66</v>
      </c>
      <c r="T40" s="115">
        <v>-164760.43</v>
      </c>
      <c r="U40" s="115">
        <v>-169578.15</v>
      </c>
      <c r="V40" s="115">
        <v>-179657.13</v>
      </c>
      <c r="W40" s="115">
        <v>-18347.400000000001</v>
      </c>
      <c r="X40" s="115">
        <v>-26592.44</v>
      </c>
      <c r="Y40" s="168">
        <f t="shared" si="3"/>
        <v>-131638.91583333333</v>
      </c>
    </row>
    <row r="41" spans="1:25" ht="15.75" thickBot="1" x14ac:dyDescent="0.3">
      <c r="A41" s="59" t="s">
        <v>2316</v>
      </c>
      <c r="B41" s="76" t="s">
        <v>2522</v>
      </c>
      <c r="C41" s="58" t="s">
        <v>4</v>
      </c>
      <c r="D41" s="68">
        <v>-4552.32</v>
      </c>
      <c r="E41" s="68">
        <v>-8389.77</v>
      </c>
      <c r="F41" s="68">
        <v>-12125.65</v>
      </c>
      <c r="G41" s="68">
        <v>-2815.21</v>
      </c>
      <c r="H41" s="68">
        <v>-4385.72</v>
      </c>
      <c r="I41" s="68">
        <v>-4813</v>
      </c>
      <c r="J41" s="68">
        <v>-1026.05</v>
      </c>
      <c r="K41" s="68">
        <v>-1918.29</v>
      </c>
      <c r="L41" s="68">
        <v>-2914.39</v>
      </c>
      <c r="M41" s="68">
        <v>-2054.77</v>
      </c>
      <c r="N41" s="68">
        <v>-5008.07</v>
      </c>
      <c r="O41" s="68">
        <v>-8990.67</v>
      </c>
      <c r="P41" s="114">
        <v>-4838.54</v>
      </c>
      <c r="Q41" s="114">
        <v>-8545.77</v>
      </c>
      <c r="R41" s="114">
        <v>-11895.57</v>
      </c>
      <c r="S41" s="114">
        <v>-2787.71</v>
      </c>
      <c r="T41" s="114">
        <v>-4373.6099999999997</v>
      </c>
      <c r="U41" s="114">
        <v>-5041.09</v>
      </c>
      <c r="V41" s="114">
        <v>-1046.6099999999999</v>
      </c>
      <c r="W41" s="114">
        <v>-1942.68</v>
      </c>
      <c r="X41" s="114">
        <v>-2938.17</v>
      </c>
      <c r="Y41" s="168">
        <f t="shared" si="3"/>
        <v>-7636.7041666666664</v>
      </c>
    </row>
    <row r="42" spans="1:25" ht="15.75" thickBot="1" x14ac:dyDescent="0.3">
      <c r="A42" s="59" t="s">
        <v>2318</v>
      </c>
      <c r="B42" s="76" t="s">
        <v>2523</v>
      </c>
      <c r="C42" s="58" t="s">
        <v>4</v>
      </c>
      <c r="D42" s="69">
        <v>-7790.25</v>
      </c>
      <c r="E42" s="69">
        <v>-15064.62</v>
      </c>
      <c r="F42" s="69">
        <v>-22802.7</v>
      </c>
      <c r="G42" s="69">
        <v>-4690.7299999999996</v>
      </c>
      <c r="H42" s="69">
        <v>-7767.91</v>
      </c>
      <c r="I42" s="69">
        <v>-8735.76</v>
      </c>
      <c r="J42" s="69">
        <v>-2384.66</v>
      </c>
      <c r="K42" s="69">
        <v>-4530.78</v>
      </c>
      <c r="L42" s="69">
        <v>-6867</v>
      </c>
      <c r="M42" s="69">
        <v>-3512.7</v>
      </c>
      <c r="N42" s="69">
        <v>-8672.4</v>
      </c>
      <c r="O42" s="69">
        <v>-15842.84</v>
      </c>
      <c r="P42" s="115">
        <v>-8744.0400000000009</v>
      </c>
      <c r="Q42" s="115">
        <v>-15039.14</v>
      </c>
      <c r="R42" s="115">
        <v>-20946.54</v>
      </c>
      <c r="S42" s="115">
        <v>-4159.6099999999997</v>
      </c>
      <c r="T42" s="115">
        <v>-7081.59</v>
      </c>
      <c r="U42" s="115">
        <v>-8190.89</v>
      </c>
      <c r="V42" s="115">
        <v>-2343.25</v>
      </c>
      <c r="W42" s="115">
        <v>-4516.59</v>
      </c>
      <c r="X42" s="115">
        <v>-6842.3</v>
      </c>
      <c r="Y42" s="168">
        <f t="shared" si="3"/>
        <v>-15108.782499999999</v>
      </c>
    </row>
    <row r="43" spans="1:25" ht="15.75" thickBot="1" x14ac:dyDescent="0.3">
      <c r="A43" s="59" t="s">
        <v>2524</v>
      </c>
      <c r="B43" s="76" t="s">
        <v>2525</v>
      </c>
      <c r="C43" s="58" t="s">
        <v>4</v>
      </c>
      <c r="D43" s="68">
        <v>-14380.07</v>
      </c>
      <c r="E43" s="68">
        <v>-9573.6</v>
      </c>
      <c r="F43" s="68">
        <v>-14855.88</v>
      </c>
      <c r="G43" s="68">
        <v>-17949.82</v>
      </c>
      <c r="H43" s="68">
        <v>-5665.55</v>
      </c>
      <c r="I43" s="68">
        <v>-6423.07</v>
      </c>
      <c r="J43" s="68">
        <v>-8030.39</v>
      </c>
      <c r="K43" s="68">
        <v>-3057.53</v>
      </c>
      <c r="L43" s="68">
        <v>-4641.71</v>
      </c>
      <c r="M43" s="68">
        <v>-6703.23</v>
      </c>
      <c r="N43" s="68">
        <v>-5418.45</v>
      </c>
      <c r="O43" s="68">
        <v>-9908.99</v>
      </c>
      <c r="P43" s="114">
        <v>-15333.16</v>
      </c>
      <c r="Q43" s="114">
        <v>-10204.42</v>
      </c>
      <c r="R43" s="114">
        <v>-14101.32</v>
      </c>
      <c r="S43" s="114">
        <v>-17470.75</v>
      </c>
      <c r="T43" s="114">
        <v>-5690.26</v>
      </c>
      <c r="U43" s="114">
        <v>-6555.69</v>
      </c>
      <c r="V43" s="114">
        <v>-8127.37</v>
      </c>
      <c r="W43" s="114">
        <v>-2861.29</v>
      </c>
      <c r="X43" s="114">
        <v>-4206.7700000000004</v>
      </c>
      <c r="Y43" s="168">
        <f t="shared" si="3"/>
        <v>-12955.484166666665</v>
      </c>
    </row>
    <row r="44" spans="1:25" ht="15.75" thickBot="1" x14ac:dyDescent="0.3">
      <c r="A44" s="59" t="s">
        <v>2526</v>
      </c>
      <c r="B44" s="76" t="s">
        <v>2527</v>
      </c>
      <c r="C44" s="58" t="s">
        <v>4</v>
      </c>
      <c r="D44" s="69">
        <v>-2991.18</v>
      </c>
      <c r="E44" s="69">
        <v>-5518.38</v>
      </c>
      <c r="F44" s="69">
        <v>-8457.42</v>
      </c>
      <c r="G44" s="69">
        <v>-1673.92</v>
      </c>
      <c r="H44" s="69">
        <v>-2952.84</v>
      </c>
      <c r="I44" s="69">
        <v>-3307.32</v>
      </c>
      <c r="J44" s="69">
        <v>-650.32000000000005</v>
      </c>
      <c r="K44" s="69">
        <v>-1234.1400000000001</v>
      </c>
      <c r="L44" s="69">
        <v>-1872.04</v>
      </c>
      <c r="M44" s="69">
        <v>-986.8</v>
      </c>
      <c r="N44" s="69">
        <v>-2766.72</v>
      </c>
      <c r="O44" s="69">
        <v>-5338.18</v>
      </c>
      <c r="P44" s="115">
        <v>-3011.14</v>
      </c>
      <c r="Q44" s="115">
        <v>-5855.2</v>
      </c>
      <c r="R44" s="115">
        <v>-8151</v>
      </c>
      <c r="S44" s="115">
        <v>-1928.24</v>
      </c>
      <c r="T44" s="115">
        <v>-3222.12</v>
      </c>
      <c r="U44" s="115">
        <v>-3650.52</v>
      </c>
      <c r="V44" s="115">
        <v>-760.68</v>
      </c>
      <c r="W44" s="115">
        <v>-1389.58</v>
      </c>
      <c r="X44" s="115">
        <v>-2055.8000000000002</v>
      </c>
      <c r="Y44" s="168">
        <f t="shared" si="3"/>
        <v>-5052.2683333333334</v>
      </c>
    </row>
    <row r="45" spans="1:25" ht="15.75" thickBot="1" x14ac:dyDescent="0.3">
      <c r="A45" s="59" t="s">
        <v>2328</v>
      </c>
      <c r="B45" s="76" t="s">
        <v>2528</v>
      </c>
      <c r="C45" s="58" t="s">
        <v>4</v>
      </c>
      <c r="D45" s="68">
        <v>-23556.77</v>
      </c>
      <c r="E45" s="68">
        <v>-7124.61</v>
      </c>
      <c r="F45" s="68">
        <v>-10699.67</v>
      </c>
      <c r="G45" s="68">
        <v>-12804.58</v>
      </c>
      <c r="H45" s="68">
        <v>-14383.28</v>
      </c>
      <c r="I45" s="68">
        <v>-14849.67</v>
      </c>
      <c r="J45" s="68">
        <v>-15670.68</v>
      </c>
      <c r="K45" s="68">
        <v>-16386.490000000002</v>
      </c>
      <c r="L45" s="68">
        <v>-17180.2</v>
      </c>
      <c r="M45" s="68">
        <v>-18303.36</v>
      </c>
      <c r="N45" s="68">
        <v>-20417.27</v>
      </c>
      <c r="O45" s="68">
        <v>-23602.14</v>
      </c>
      <c r="P45" s="114">
        <v>-26972.63</v>
      </c>
      <c r="Q45" s="114">
        <v>-6465.69</v>
      </c>
      <c r="R45" s="114">
        <v>-9147.65</v>
      </c>
      <c r="S45" s="114">
        <v>-11302.78</v>
      </c>
      <c r="T45" s="114">
        <v>-12653.5</v>
      </c>
      <c r="U45" s="114">
        <v>-13064.08</v>
      </c>
      <c r="V45" s="114">
        <v>-13936.15</v>
      </c>
      <c r="W45" s="114">
        <v>-14658.18</v>
      </c>
      <c r="X45" s="114">
        <v>-15422.21</v>
      </c>
      <c r="Y45" s="168">
        <f t="shared" si="3"/>
        <v>-30511.490833333333</v>
      </c>
    </row>
    <row r="46" spans="1:25" ht="15.75" thickBot="1" x14ac:dyDescent="0.3">
      <c r="A46" s="59" t="s">
        <v>2330</v>
      </c>
      <c r="B46" s="76" t="s">
        <v>2529</v>
      </c>
      <c r="C46" s="58" t="s">
        <v>4</v>
      </c>
      <c r="D46" s="69">
        <v>-5524.8</v>
      </c>
      <c r="E46" s="69">
        <v>-10604.45</v>
      </c>
      <c r="F46" s="69">
        <v>-15769</v>
      </c>
      <c r="G46" s="69">
        <v>-20090.28</v>
      </c>
      <c r="H46" s="69">
        <v>-7277.42</v>
      </c>
      <c r="I46" s="69">
        <v>-9194.49</v>
      </c>
      <c r="J46" s="69">
        <v>-9623.24</v>
      </c>
      <c r="K46" s="69">
        <v>-1793.81</v>
      </c>
      <c r="L46" s="69">
        <v>-2992.83</v>
      </c>
      <c r="M46" s="69">
        <v>-4614.46</v>
      </c>
      <c r="N46" s="69">
        <v>-4590.03</v>
      </c>
      <c r="O46" s="69">
        <v>-9536.11</v>
      </c>
      <c r="P46" s="115">
        <v>-14920.81</v>
      </c>
      <c r="Q46" s="115">
        <v>-10381.15</v>
      </c>
      <c r="R46" s="115">
        <v>-15370.4</v>
      </c>
      <c r="S46" s="115">
        <v>-19755.560000000001</v>
      </c>
      <c r="T46" s="115">
        <v>-7252.37</v>
      </c>
      <c r="U46" s="115">
        <v>-9234.9500000000007</v>
      </c>
      <c r="V46" s="115">
        <v>-9825.4599999999991</v>
      </c>
      <c r="W46" s="115">
        <v>-1990.62</v>
      </c>
      <c r="X46" s="115">
        <v>-3215.08</v>
      </c>
      <c r="Y46" s="168">
        <f t="shared" si="3"/>
        <v>-12059.948333333332</v>
      </c>
    </row>
    <row r="47" spans="1:25" ht="15.75" thickBot="1" x14ac:dyDescent="0.3">
      <c r="A47" s="59" t="s">
        <v>2332</v>
      </c>
      <c r="B47" s="76" t="s">
        <v>2530</v>
      </c>
      <c r="C47" s="58" t="s">
        <v>4</v>
      </c>
      <c r="D47" s="68">
        <v>-17933.189999999999</v>
      </c>
      <c r="E47" s="68">
        <v>-4730.43</v>
      </c>
      <c r="F47" s="68">
        <v>-7101.73</v>
      </c>
      <c r="G47" s="68">
        <v>-8831.2000000000007</v>
      </c>
      <c r="H47" s="68">
        <v>-10085.540000000001</v>
      </c>
      <c r="I47" s="68">
        <v>-10895.11</v>
      </c>
      <c r="J47" s="68">
        <v>-11085.86</v>
      </c>
      <c r="K47" s="68">
        <v>-11694.23</v>
      </c>
      <c r="L47" s="68">
        <v>-12242.07</v>
      </c>
      <c r="M47" s="68">
        <v>-12963.68</v>
      </c>
      <c r="N47" s="68">
        <v>-14272.31</v>
      </c>
      <c r="O47" s="68">
        <v>-16424.86</v>
      </c>
      <c r="P47" s="114">
        <v>-18739.96</v>
      </c>
      <c r="Q47" s="114">
        <v>-4518.88</v>
      </c>
      <c r="R47" s="114">
        <v>-6751.32</v>
      </c>
      <c r="S47" s="114">
        <v>-8463.83</v>
      </c>
      <c r="T47" s="114">
        <v>-9679.6</v>
      </c>
      <c r="U47" s="114">
        <v>-10517.22</v>
      </c>
      <c r="V47" s="114">
        <v>-10805.47</v>
      </c>
      <c r="W47" s="114">
        <v>-11399.14</v>
      </c>
      <c r="X47" s="114">
        <v>-11947.27</v>
      </c>
      <c r="Y47" s="168">
        <f t="shared" si="3"/>
        <v>-22472.692500000001</v>
      </c>
    </row>
    <row r="48" spans="1:25" ht="15.75" thickBot="1" x14ac:dyDescent="0.3">
      <c r="A48" s="59" t="s">
        <v>2334</v>
      </c>
      <c r="B48" s="76" t="s">
        <v>2531</v>
      </c>
      <c r="C48" s="58" t="s">
        <v>4</v>
      </c>
      <c r="D48" s="69">
        <v>-10026.08</v>
      </c>
      <c r="E48" s="69">
        <v>-2638.19</v>
      </c>
      <c r="F48" s="69">
        <v>-3864.05</v>
      </c>
      <c r="G48" s="69">
        <v>-4678.04</v>
      </c>
      <c r="H48" s="69">
        <v>-5334.41</v>
      </c>
      <c r="I48" s="69">
        <v>-5575.58</v>
      </c>
      <c r="J48" s="69">
        <v>-5963.52</v>
      </c>
      <c r="K48" s="69">
        <v>-6327.42</v>
      </c>
      <c r="L48" s="69">
        <v>-6703.4</v>
      </c>
      <c r="M48" s="69">
        <v>-7279.65</v>
      </c>
      <c r="N48" s="69">
        <v>-8183.48</v>
      </c>
      <c r="O48" s="69">
        <v>-9443.33</v>
      </c>
      <c r="P48" s="115">
        <v>-10992.42</v>
      </c>
      <c r="Q48" s="115">
        <v>-2814.51</v>
      </c>
      <c r="R48" s="115">
        <v>-3959.94</v>
      </c>
      <c r="S48" s="115">
        <v>-4864.46</v>
      </c>
      <c r="T48" s="115">
        <v>-5538.79</v>
      </c>
      <c r="U48" s="115">
        <v>-5828.52</v>
      </c>
      <c r="V48" s="115">
        <v>-6257.05</v>
      </c>
      <c r="W48" s="115">
        <v>-6601.8</v>
      </c>
      <c r="X48" s="115">
        <v>-6947.47</v>
      </c>
      <c r="Y48" s="168">
        <f t="shared" si="3"/>
        <v>-12805.764166666668</v>
      </c>
    </row>
    <row r="49" spans="1:25" ht="15.75" thickBot="1" x14ac:dyDescent="0.3">
      <c r="A49" s="59" t="s">
        <v>2532</v>
      </c>
      <c r="B49" s="76" t="s">
        <v>2533</v>
      </c>
      <c r="C49" s="58" t="s">
        <v>4</v>
      </c>
      <c r="D49" s="68">
        <v>-2651.79</v>
      </c>
      <c r="E49" s="68">
        <v>-2221.0300000000002</v>
      </c>
      <c r="F49" s="68">
        <v>-2393.4</v>
      </c>
      <c r="G49" s="68">
        <v>-1716.31</v>
      </c>
      <c r="H49" s="68">
        <v>-1051.18</v>
      </c>
      <c r="I49" s="68">
        <v>-477.91</v>
      </c>
      <c r="J49" s="68">
        <v>-785.32</v>
      </c>
      <c r="K49" s="68">
        <v>-644.26</v>
      </c>
      <c r="L49" s="68">
        <v>-660.9</v>
      </c>
      <c r="M49" s="68">
        <v>-1120.99</v>
      </c>
      <c r="N49" s="68">
        <v>-1598.88</v>
      </c>
      <c r="O49" s="68">
        <v>-2301.86</v>
      </c>
      <c r="P49" s="114">
        <v>-2813.76</v>
      </c>
      <c r="Q49" s="114">
        <v>-2198.71</v>
      </c>
      <c r="R49" s="114">
        <v>-2155.63</v>
      </c>
      <c r="S49" s="114">
        <v>-1381.35</v>
      </c>
      <c r="T49" s="114">
        <v>-2468.54</v>
      </c>
      <c r="U49" s="114">
        <v>-437.52</v>
      </c>
      <c r="V49" s="114">
        <v>-775.45</v>
      </c>
      <c r="W49" s="114">
        <v>-620.36</v>
      </c>
      <c r="X49" s="114">
        <v>-652.30999999999995</v>
      </c>
      <c r="Y49" s="168">
        <f t="shared" si="3"/>
        <v>-2146.0258333333336</v>
      </c>
    </row>
    <row r="50" spans="1:25" ht="15.75" thickBot="1" x14ac:dyDescent="0.3">
      <c r="A50" s="59" t="s">
        <v>2338</v>
      </c>
      <c r="B50" s="76" t="s">
        <v>2534</v>
      </c>
      <c r="C50" s="58" t="s">
        <v>4</v>
      </c>
      <c r="D50" s="69">
        <v>-1790.85</v>
      </c>
      <c r="E50" s="69">
        <v>-1341.5</v>
      </c>
      <c r="F50" s="69">
        <v>-2016.21</v>
      </c>
      <c r="G50" s="69">
        <v>-2455.87</v>
      </c>
      <c r="H50" s="69">
        <v>-774.03</v>
      </c>
      <c r="I50" s="69">
        <v>-879.94</v>
      </c>
      <c r="J50" s="69">
        <v>-1071.3</v>
      </c>
      <c r="K50" s="69">
        <v>-377.59</v>
      </c>
      <c r="L50" s="69">
        <v>-562.14</v>
      </c>
      <c r="M50" s="69">
        <v>-845.8</v>
      </c>
      <c r="N50" s="69">
        <v>-715.31</v>
      </c>
      <c r="O50" s="69">
        <v>-1138.5999999999999</v>
      </c>
      <c r="P50" s="115">
        <v>-1815.24</v>
      </c>
      <c r="Q50" s="115">
        <v>-1243.6500000000001</v>
      </c>
      <c r="R50" s="115">
        <v>-1776.5</v>
      </c>
      <c r="S50" s="115">
        <v>-2216.73</v>
      </c>
      <c r="T50" s="115">
        <v>-756.12</v>
      </c>
      <c r="U50" s="115">
        <v>-837.28</v>
      </c>
      <c r="V50" s="115">
        <v>-1034.56</v>
      </c>
      <c r="W50" s="115">
        <v>-371.16</v>
      </c>
      <c r="X50" s="115">
        <v>-526.84</v>
      </c>
      <c r="Y50" s="168">
        <f t="shared" si="3"/>
        <v>-1607.0691666666667</v>
      </c>
    </row>
    <row r="51" spans="1:25" ht="15.75" thickBot="1" x14ac:dyDescent="0.3">
      <c r="A51" s="59" t="s">
        <v>2340</v>
      </c>
      <c r="B51" s="76" t="s">
        <v>2535</v>
      </c>
      <c r="C51" s="58" t="s">
        <v>4</v>
      </c>
      <c r="D51" s="68">
        <v>-97415.72</v>
      </c>
      <c r="E51" s="68">
        <v>-23583.83</v>
      </c>
      <c r="F51" s="68">
        <v>-33482.239999999998</v>
      </c>
      <c r="G51" s="68">
        <v>-40985.519999999997</v>
      </c>
      <c r="H51" s="68">
        <v>-46277.760000000002</v>
      </c>
      <c r="I51" s="68">
        <v>-48220.63</v>
      </c>
      <c r="J51" s="68">
        <v>-52195.01</v>
      </c>
      <c r="K51" s="68">
        <v>-56001.85</v>
      </c>
      <c r="L51" s="68">
        <v>-59988.07</v>
      </c>
      <c r="M51" s="68">
        <v>-66353.84</v>
      </c>
      <c r="N51" s="68">
        <v>-75194.06</v>
      </c>
      <c r="O51" s="68">
        <v>-88412.02</v>
      </c>
      <c r="P51" s="114">
        <v>-99627.55</v>
      </c>
      <c r="Q51" s="114">
        <v>-21387.58</v>
      </c>
      <c r="R51" s="114">
        <v>-30339.87</v>
      </c>
      <c r="S51" s="114">
        <v>-36917.589999999997</v>
      </c>
      <c r="T51" s="114">
        <v>-42144.05</v>
      </c>
      <c r="U51" s="114">
        <v>-43689.21</v>
      </c>
      <c r="V51" s="114">
        <v>-47703.27</v>
      </c>
      <c r="W51" s="114">
        <v>-51323.88</v>
      </c>
      <c r="X51" s="114">
        <v>-55342.86</v>
      </c>
      <c r="Y51" s="168">
        <f t="shared" si="3"/>
        <v>-107923.20833333334</v>
      </c>
    </row>
    <row r="52" spans="1:25" ht="15.75" thickBot="1" x14ac:dyDescent="0.3">
      <c r="A52" s="59" t="s">
        <v>2342</v>
      </c>
      <c r="B52" s="76" t="s">
        <v>2536</v>
      </c>
      <c r="C52" s="58" t="s">
        <v>4</v>
      </c>
      <c r="D52" s="69">
        <v>-4599.68</v>
      </c>
      <c r="E52" s="69">
        <v>-1219.8699999999999</v>
      </c>
      <c r="F52" s="69">
        <v>-1701.55</v>
      </c>
      <c r="G52" s="69">
        <v>-2043.09</v>
      </c>
      <c r="H52" s="69">
        <v>-2223.13</v>
      </c>
      <c r="I52" s="69">
        <v>-2262.8200000000002</v>
      </c>
      <c r="J52" s="69">
        <v>-2384.44</v>
      </c>
      <c r="K52" s="69">
        <v>-2507.6799999999998</v>
      </c>
      <c r="L52" s="69">
        <v>-2636.01</v>
      </c>
      <c r="M52" s="69">
        <v>-2910.42</v>
      </c>
      <c r="N52" s="69">
        <v>-3336.28</v>
      </c>
      <c r="O52" s="69">
        <v>-4000.36</v>
      </c>
      <c r="P52" s="115">
        <v>-4614.93</v>
      </c>
      <c r="Q52" s="115">
        <v>-1127.77</v>
      </c>
      <c r="R52" s="115">
        <v>-1589.95</v>
      </c>
      <c r="S52" s="115">
        <v>-1928.98</v>
      </c>
      <c r="T52" s="115">
        <v>-2142.4</v>
      </c>
      <c r="U52" s="115">
        <v>-2195.4899999999998</v>
      </c>
      <c r="V52" s="115">
        <v>-2322.2199999999998</v>
      </c>
      <c r="W52" s="115">
        <v>-2444.2199999999998</v>
      </c>
      <c r="X52" s="115">
        <v>-2568.7600000000002</v>
      </c>
      <c r="Y52" s="168">
        <f t="shared" si="3"/>
        <v>-4986.8033333333333</v>
      </c>
    </row>
    <row r="53" spans="1:25" ht="15.75" thickBot="1" x14ac:dyDescent="0.3">
      <c r="A53" s="59" t="s">
        <v>2344</v>
      </c>
      <c r="B53" s="76" t="s">
        <v>2537</v>
      </c>
      <c r="C53" s="58" t="s">
        <v>4</v>
      </c>
      <c r="D53" s="68">
        <v>-3109.59</v>
      </c>
      <c r="E53" s="68">
        <v>-962.79</v>
      </c>
      <c r="F53" s="68">
        <v>-1462.08</v>
      </c>
      <c r="G53" s="68">
        <v>-1743.98</v>
      </c>
      <c r="H53" s="68">
        <v>-1956.53</v>
      </c>
      <c r="I53" s="68">
        <v>-2008.5</v>
      </c>
      <c r="J53" s="68">
        <v>-2103.36</v>
      </c>
      <c r="K53" s="68">
        <v>-2189.19</v>
      </c>
      <c r="L53" s="68">
        <v>-2272.37</v>
      </c>
      <c r="M53" s="68">
        <v>-2422.1</v>
      </c>
      <c r="N53" s="68">
        <v>-2725.9</v>
      </c>
      <c r="O53" s="68">
        <v>-3209.01</v>
      </c>
      <c r="P53" s="114">
        <v>-3726.4</v>
      </c>
      <c r="Q53" s="114">
        <v>-964.73</v>
      </c>
      <c r="R53" s="114">
        <v>-1384.29</v>
      </c>
      <c r="S53" s="114">
        <v>-1718.75</v>
      </c>
      <c r="T53" s="114">
        <v>-1917.1</v>
      </c>
      <c r="U53" s="114">
        <v>-1979.17</v>
      </c>
      <c r="V53" s="114">
        <v>-2084.39</v>
      </c>
      <c r="W53" s="114">
        <v>-2171.79</v>
      </c>
      <c r="X53" s="114">
        <v>-2256.19</v>
      </c>
      <c r="Y53" s="168">
        <f t="shared" si="3"/>
        <v>-4289.5824999999995</v>
      </c>
    </row>
    <row r="54" spans="1:25" ht="15.75" thickBot="1" x14ac:dyDescent="0.3">
      <c r="A54" s="59" t="s">
        <v>2346</v>
      </c>
      <c r="B54" s="76" t="s">
        <v>2538</v>
      </c>
      <c r="C54" s="58" t="s">
        <v>4</v>
      </c>
      <c r="D54" s="69">
        <v>-16551.16</v>
      </c>
      <c r="E54" s="69">
        <v>-3875.71</v>
      </c>
      <c r="F54" s="69">
        <v>-5839.02</v>
      </c>
      <c r="G54" s="69">
        <v>-7135.11</v>
      </c>
      <c r="H54" s="69">
        <v>-8201.5</v>
      </c>
      <c r="I54" s="69">
        <v>-8575.98</v>
      </c>
      <c r="J54" s="69">
        <v>-9299.17</v>
      </c>
      <c r="K54" s="69">
        <v>-10116.4</v>
      </c>
      <c r="L54" s="69">
        <v>-10886.38</v>
      </c>
      <c r="M54" s="69">
        <v>-11818.15</v>
      </c>
      <c r="N54" s="69">
        <v>-13198.96</v>
      </c>
      <c r="O54" s="69">
        <v>-15184.74</v>
      </c>
      <c r="P54" s="115">
        <v>-17192.43</v>
      </c>
      <c r="Q54" s="115">
        <v>-4019.73</v>
      </c>
      <c r="R54" s="115">
        <v>-5792.58</v>
      </c>
      <c r="S54" s="115">
        <v>-7296.95</v>
      </c>
      <c r="T54" s="115">
        <v>-8381.31</v>
      </c>
      <c r="U54" s="115">
        <v>-8804.4599999999991</v>
      </c>
      <c r="V54" s="115">
        <v>-9616.6</v>
      </c>
      <c r="W54" s="115">
        <v>-10394.89</v>
      </c>
      <c r="X54" s="115">
        <v>-11225.5</v>
      </c>
      <c r="Y54" s="168">
        <f t="shared" si="3"/>
        <v>-20364.339999999997</v>
      </c>
    </row>
    <row r="55" spans="1:25" ht="15.75" thickBot="1" x14ac:dyDescent="0.3">
      <c r="A55" s="59" t="s">
        <v>2350</v>
      </c>
      <c r="B55" s="76" t="s">
        <v>2539</v>
      </c>
      <c r="C55" s="58" t="s">
        <v>4</v>
      </c>
      <c r="D55" s="68">
        <v>-7850.33</v>
      </c>
      <c r="E55" s="68">
        <v>-4598.8500000000004</v>
      </c>
      <c r="F55" s="68">
        <v>-6421.56</v>
      </c>
      <c r="G55" s="68">
        <v>-8005.63</v>
      </c>
      <c r="H55" s="68">
        <v>-2792.72</v>
      </c>
      <c r="I55" s="68">
        <v>-3182.95</v>
      </c>
      <c r="J55" s="68">
        <v>-4143.78</v>
      </c>
      <c r="K55" s="68">
        <v>-1829.32</v>
      </c>
      <c r="L55" s="68">
        <v>-2689.9</v>
      </c>
      <c r="M55" s="68">
        <v>-4033.66</v>
      </c>
      <c r="N55" s="68">
        <v>-3257.09</v>
      </c>
      <c r="O55" s="68">
        <v>-5973.53</v>
      </c>
      <c r="P55" s="114">
        <v>-8651.14</v>
      </c>
      <c r="Q55" s="114">
        <v>-4883.7299999999996</v>
      </c>
      <c r="R55" s="114">
        <v>-6940.89</v>
      </c>
      <c r="S55" s="114">
        <v>-8542.2000000000007</v>
      </c>
      <c r="T55" s="114">
        <v>-2752.71</v>
      </c>
      <c r="U55" s="114">
        <v>-3056.88</v>
      </c>
      <c r="V55" s="114">
        <v>-3890.5</v>
      </c>
      <c r="W55" s="114">
        <v>-1651.43</v>
      </c>
      <c r="X55" s="114">
        <v>-2415.7199999999998</v>
      </c>
      <c r="Y55" s="168">
        <f t="shared" si="3"/>
        <v>-7022.2900000000009</v>
      </c>
    </row>
    <row r="56" spans="1:25" ht="15.75" thickBot="1" x14ac:dyDescent="0.3">
      <c r="A56" s="59" t="s">
        <v>2352</v>
      </c>
      <c r="B56" s="76" t="s">
        <v>2540</v>
      </c>
      <c r="C56" s="58" t="s">
        <v>4</v>
      </c>
      <c r="D56" s="69">
        <v>-73949.83</v>
      </c>
      <c r="E56" s="69">
        <v>-17676.810000000001</v>
      </c>
      <c r="F56" s="69">
        <v>-26849.71</v>
      </c>
      <c r="G56" s="69">
        <v>-33093.980000000003</v>
      </c>
      <c r="H56" s="69">
        <v>-38046.92</v>
      </c>
      <c r="I56" s="69">
        <v>-40059.15</v>
      </c>
      <c r="J56" s="69">
        <v>-42933.919999999998</v>
      </c>
      <c r="K56" s="69">
        <v>-45380.480000000003</v>
      </c>
      <c r="L56" s="69">
        <v>-47956.72</v>
      </c>
      <c r="M56" s="69">
        <v>-51309.56</v>
      </c>
      <c r="N56" s="69">
        <v>-56902.76</v>
      </c>
      <c r="O56" s="69">
        <v>-64879.05</v>
      </c>
      <c r="P56" s="115">
        <v>-74373.36</v>
      </c>
      <c r="Q56" s="115">
        <v>-18337.87</v>
      </c>
      <c r="R56" s="115">
        <v>-26209.25</v>
      </c>
      <c r="S56" s="115">
        <v>-32727.24</v>
      </c>
      <c r="T56" s="115">
        <v>-37171.72</v>
      </c>
      <c r="U56" s="115">
        <v>-38782.06</v>
      </c>
      <c r="V56" s="115">
        <v>-41723.26</v>
      </c>
      <c r="W56" s="115">
        <v>-44178.12</v>
      </c>
      <c r="X56" s="115">
        <v>-46699.72</v>
      </c>
      <c r="Y56" s="168">
        <f t="shared" si="3"/>
        <v>-87877.74083333333</v>
      </c>
    </row>
    <row r="57" spans="1:25" ht="15.75" thickBot="1" x14ac:dyDescent="0.3">
      <c r="A57" s="59" t="s">
        <v>2354</v>
      </c>
      <c r="B57" s="76" t="s">
        <v>2541</v>
      </c>
      <c r="C57" s="58" t="s">
        <v>4</v>
      </c>
      <c r="D57" s="68">
        <v>-3515.95</v>
      </c>
      <c r="E57" s="68">
        <v>-825.76</v>
      </c>
      <c r="F57" s="68">
        <v>-1246.5999999999999</v>
      </c>
      <c r="G57" s="68">
        <v>-1555.75</v>
      </c>
      <c r="H57" s="68">
        <v>-1786.92</v>
      </c>
      <c r="I57" s="68">
        <v>-1851.96</v>
      </c>
      <c r="J57" s="68">
        <v>-1985.15</v>
      </c>
      <c r="K57" s="68">
        <v>-2102.9299999999998</v>
      </c>
      <c r="L57" s="68">
        <v>-2248.6999999999998</v>
      </c>
      <c r="M57" s="68">
        <v>-2412.2199999999998</v>
      </c>
      <c r="N57" s="68">
        <v>-2704.85</v>
      </c>
      <c r="O57" s="68">
        <v>-3107.22</v>
      </c>
      <c r="P57" s="114">
        <v>-3534.29</v>
      </c>
      <c r="Q57" s="114">
        <v>-848.53</v>
      </c>
      <c r="R57" s="114">
        <v>-1203.83</v>
      </c>
      <c r="S57" s="114">
        <v>-1488.98</v>
      </c>
      <c r="T57" s="114">
        <v>-1677.37</v>
      </c>
      <c r="U57" s="114">
        <v>-1711.2</v>
      </c>
      <c r="V57" s="114">
        <v>-1856.4</v>
      </c>
      <c r="W57" s="114">
        <v>-1960.65</v>
      </c>
      <c r="X57" s="114">
        <v>-2066.14</v>
      </c>
      <c r="Y57" s="168">
        <f t="shared" si="3"/>
        <v>-4032.8816666666671</v>
      </c>
    </row>
    <row r="58" spans="1:25" ht="15.75" thickBot="1" x14ac:dyDescent="0.3">
      <c r="A58" s="59" t="s">
        <v>2356</v>
      </c>
      <c r="B58" s="76" t="s">
        <v>2542</v>
      </c>
      <c r="C58" s="58" t="s">
        <v>4</v>
      </c>
      <c r="D58" s="69">
        <v>-8764.48</v>
      </c>
      <c r="E58" s="69">
        <v>-2242.65</v>
      </c>
      <c r="F58" s="69">
        <v>-3213.49</v>
      </c>
      <c r="G58" s="69">
        <v>-3946.95</v>
      </c>
      <c r="H58" s="69">
        <v>-4348.34</v>
      </c>
      <c r="I58" s="69">
        <v>-4509.32</v>
      </c>
      <c r="J58" s="69">
        <v>-4779.16</v>
      </c>
      <c r="K58" s="69">
        <v>-5047.8999999999996</v>
      </c>
      <c r="L58" s="69">
        <v>-5318.76</v>
      </c>
      <c r="M58" s="69">
        <v>-5793.59</v>
      </c>
      <c r="N58" s="69">
        <v>-6533.57</v>
      </c>
      <c r="O58" s="69">
        <v>-7693.81</v>
      </c>
      <c r="P58" s="115">
        <v>-8951.06</v>
      </c>
      <c r="Q58" s="115">
        <v>-2245.0300000000002</v>
      </c>
      <c r="R58" s="115">
        <v>-3133.11</v>
      </c>
      <c r="S58" s="115">
        <v>-3824.96</v>
      </c>
      <c r="T58" s="115">
        <v>-4306.96</v>
      </c>
      <c r="U58" s="115">
        <v>-4504.83</v>
      </c>
      <c r="V58" s="115">
        <v>-4792.83</v>
      </c>
      <c r="W58" s="115">
        <v>-5069.5200000000004</v>
      </c>
      <c r="X58" s="115">
        <v>-5347.42</v>
      </c>
      <c r="Y58" s="168">
        <f t="shared" si="3"/>
        <v>-10070.529166666667</v>
      </c>
    </row>
    <row r="59" spans="1:25" ht="15.75" thickBot="1" x14ac:dyDescent="0.3">
      <c r="A59" s="59" t="s">
        <v>2364</v>
      </c>
      <c r="B59" s="76" t="s">
        <v>2543</v>
      </c>
      <c r="C59" s="58" t="s">
        <v>4</v>
      </c>
      <c r="D59" s="68">
        <v>-768.89</v>
      </c>
      <c r="E59" s="68">
        <v>-223.86</v>
      </c>
      <c r="F59" s="68">
        <v>-335.95</v>
      </c>
      <c r="G59" s="68">
        <v>-405.93</v>
      </c>
      <c r="H59" s="68">
        <v>-460.58</v>
      </c>
      <c r="I59" s="68">
        <v>-468.97</v>
      </c>
      <c r="J59" s="68">
        <v>-487.76</v>
      </c>
      <c r="K59" s="68">
        <v>-505.13</v>
      </c>
      <c r="L59" s="68">
        <v>-522.35</v>
      </c>
      <c r="M59" s="68">
        <v>-546.26</v>
      </c>
      <c r="N59" s="68">
        <v>-607.08000000000004</v>
      </c>
      <c r="O59" s="68">
        <v>-687.91</v>
      </c>
      <c r="P59" s="114">
        <v>-796.02</v>
      </c>
      <c r="Q59" s="114">
        <v>-205.1</v>
      </c>
      <c r="R59" s="114">
        <v>-288.07</v>
      </c>
      <c r="S59" s="114">
        <v>-356.83</v>
      </c>
      <c r="T59" s="114">
        <v>-403.29</v>
      </c>
      <c r="U59" s="114">
        <v>-411.32</v>
      </c>
      <c r="V59" s="114">
        <v>-431.41</v>
      </c>
      <c r="W59" s="114">
        <v>-449.53</v>
      </c>
      <c r="X59" s="114">
        <v>-466.23</v>
      </c>
      <c r="Y59" s="168">
        <f t="shared" si="3"/>
        <v>-926.19166666666661</v>
      </c>
    </row>
    <row r="60" spans="1:25" ht="15.75" thickBot="1" x14ac:dyDescent="0.3">
      <c r="A60" s="59" t="s">
        <v>2366</v>
      </c>
      <c r="B60" s="76" t="s">
        <v>2544</v>
      </c>
      <c r="C60" s="58" t="s">
        <v>4</v>
      </c>
      <c r="D60" s="69">
        <v>-5850.26</v>
      </c>
      <c r="E60" s="69">
        <v>-1525.75</v>
      </c>
      <c r="F60" s="69">
        <v>-2155.11</v>
      </c>
      <c r="G60" s="69">
        <v>-2610.9899999999998</v>
      </c>
      <c r="H60" s="69">
        <v>-2874.54</v>
      </c>
      <c r="I60" s="69">
        <v>-2951.76</v>
      </c>
      <c r="J60" s="69">
        <v>-3112.84</v>
      </c>
      <c r="K60" s="69">
        <v>-3253.96</v>
      </c>
      <c r="L60" s="69">
        <v>-3430.18</v>
      </c>
      <c r="M60" s="69">
        <v>-3813.58</v>
      </c>
      <c r="N60" s="69">
        <v>-4363.63</v>
      </c>
      <c r="O60" s="69">
        <v>-5252.51</v>
      </c>
      <c r="P60" s="115">
        <v>-6079.17</v>
      </c>
      <c r="Q60" s="115">
        <v>-1524.99</v>
      </c>
      <c r="R60" s="115">
        <v>-2118.31</v>
      </c>
      <c r="S60" s="115">
        <v>-2555.35</v>
      </c>
      <c r="T60" s="115">
        <v>-2831.09</v>
      </c>
      <c r="U60" s="115">
        <v>-2919.12</v>
      </c>
      <c r="V60" s="115">
        <v>-3085.31</v>
      </c>
      <c r="W60" s="115">
        <v>-3237.92</v>
      </c>
      <c r="X60" s="115">
        <v>-3402.74</v>
      </c>
      <c r="Y60" s="168">
        <f t="shared" si="3"/>
        <v>-6564.875</v>
      </c>
    </row>
    <row r="61" spans="1:25" ht="15.75" thickBot="1" x14ac:dyDescent="0.3">
      <c r="A61" s="59" t="s">
        <v>2368</v>
      </c>
      <c r="B61" s="76" t="s">
        <v>2545</v>
      </c>
      <c r="C61" s="58" t="s">
        <v>4</v>
      </c>
      <c r="D61" s="68">
        <v>-595.73</v>
      </c>
      <c r="E61" s="68">
        <v>-175.61</v>
      </c>
      <c r="F61" s="68">
        <v>-255.88</v>
      </c>
      <c r="G61" s="68">
        <v>-315.55</v>
      </c>
      <c r="H61" s="68">
        <v>-347.47</v>
      </c>
      <c r="I61" s="68">
        <v>-356.55</v>
      </c>
      <c r="J61" s="68">
        <v>-377.42</v>
      </c>
      <c r="K61" s="68">
        <v>-395.97</v>
      </c>
      <c r="L61" s="68">
        <v>-417.07</v>
      </c>
      <c r="M61" s="68">
        <v>-463.79</v>
      </c>
      <c r="N61" s="68">
        <v>-532.48</v>
      </c>
      <c r="O61" s="68">
        <v>-621.66999999999996</v>
      </c>
      <c r="P61" s="114">
        <v>-721.03</v>
      </c>
      <c r="Q61" s="114">
        <v>-179.66</v>
      </c>
      <c r="R61" s="114">
        <v>-248.69</v>
      </c>
      <c r="S61" s="114">
        <v>-305.45</v>
      </c>
      <c r="T61" s="114">
        <v>-336.54</v>
      </c>
      <c r="U61" s="114">
        <v>-348.09</v>
      </c>
      <c r="V61" s="114">
        <v>-368.2</v>
      </c>
      <c r="W61" s="114">
        <v>-386.27</v>
      </c>
      <c r="X61" s="114">
        <v>-406.54</v>
      </c>
      <c r="Y61" s="168">
        <f t="shared" si="3"/>
        <v>-787.7941666666668</v>
      </c>
    </row>
    <row r="62" spans="1:25" ht="15.75" thickBot="1" x14ac:dyDescent="0.3">
      <c r="A62" s="59" t="s">
        <v>2370</v>
      </c>
      <c r="B62" s="76" t="s">
        <v>2546</v>
      </c>
      <c r="C62" s="58" t="s">
        <v>4</v>
      </c>
      <c r="D62" s="69">
        <v>-628.98</v>
      </c>
      <c r="E62" s="69">
        <v>-170.41</v>
      </c>
      <c r="F62" s="69">
        <v>-248.86</v>
      </c>
      <c r="G62" s="69">
        <v>-301.86</v>
      </c>
      <c r="H62" s="69">
        <v>-329.24</v>
      </c>
      <c r="I62" s="69">
        <v>-332.85</v>
      </c>
      <c r="J62" s="69">
        <v>-347.69</v>
      </c>
      <c r="K62" s="69">
        <v>-360.18</v>
      </c>
      <c r="L62" s="69">
        <v>-374.88</v>
      </c>
      <c r="M62" s="69">
        <v>-414.26</v>
      </c>
      <c r="N62" s="69">
        <v>-477.36</v>
      </c>
      <c r="O62" s="69">
        <v>-566.54999999999995</v>
      </c>
      <c r="P62" s="115">
        <v>-668.25</v>
      </c>
      <c r="Q62" s="115">
        <v>-178.55</v>
      </c>
      <c r="R62" s="115">
        <v>-250.16</v>
      </c>
      <c r="S62" s="115">
        <v>-305.95</v>
      </c>
      <c r="T62" s="115">
        <v>-334.13</v>
      </c>
      <c r="U62" s="115">
        <v>-343.04</v>
      </c>
      <c r="V62" s="115">
        <v>-359.39</v>
      </c>
      <c r="W62" s="115">
        <v>-372.95</v>
      </c>
      <c r="X62" s="115">
        <v>-388.6</v>
      </c>
      <c r="Y62" s="168">
        <f t="shared" si="3"/>
        <v>-737.62249999999995</v>
      </c>
    </row>
    <row r="63" spans="1:25" ht="15.75" thickBot="1" x14ac:dyDescent="0.3">
      <c r="A63" s="59" t="s">
        <v>2376</v>
      </c>
      <c r="B63" s="76" t="s">
        <v>2547</v>
      </c>
      <c r="C63" s="58" t="s">
        <v>4</v>
      </c>
      <c r="D63" s="68">
        <v>-4634.5200000000004</v>
      </c>
      <c r="E63" s="68">
        <v>-8521.9500000000007</v>
      </c>
      <c r="F63" s="68">
        <v>-12262.17</v>
      </c>
      <c r="G63" s="68">
        <v>-2864.22</v>
      </c>
      <c r="H63" s="68">
        <v>-4910.41</v>
      </c>
      <c r="I63" s="68">
        <v>-6045.32</v>
      </c>
      <c r="J63" s="68">
        <v>-1733.97</v>
      </c>
      <c r="K63" s="68">
        <v>-3322.41</v>
      </c>
      <c r="L63" s="68">
        <v>-4821.63</v>
      </c>
      <c r="M63" s="68">
        <v>-2171.34</v>
      </c>
      <c r="N63" s="68">
        <v>-4999.71</v>
      </c>
      <c r="O63" s="68">
        <v>-9068.26</v>
      </c>
      <c r="P63" s="114">
        <v>-4789.83</v>
      </c>
      <c r="Q63" s="114">
        <v>-8497.42</v>
      </c>
      <c r="R63" s="114">
        <v>-12055.77</v>
      </c>
      <c r="S63" s="114">
        <v>-2786.03</v>
      </c>
      <c r="T63" s="114">
        <v>-4970.6400000000003</v>
      </c>
      <c r="U63" s="114">
        <v>-6274.12</v>
      </c>
      <c r="V63" s="114">
        <v>-2014.58</v>
      </c>
      <c r="W63" s="114">
        <v>-3775.91</v>
      </c>
      <c r="X63" s="114">
        <v>-5376.74</v>
      </c>
      <c r="Y63" s="168">
        <f t="shared" si="3"/>
        <v>-10216.1525</v>
      </c>
    </row>
    <row r="64" spans="1:25" ht="15.75" thickBot="1" x14ac:dyDescent="0.3">
      <c r="A64" s="59" t="s">
        <v>2378</v>
      </c>
      <c r="B64" s="76" t="s">
        <v>2548</v>
      </c>
      <c r="C64" s="58" t="s">
        <v>4</v>
      </c>
      <c r="D64" s="69">
        <v>-58687.51</v>
      </c>
      <c r="E64" s="69">
        <v>-13029.63</v>
      </c>
      <c r="F64" s="69">
        <v>-18822.79</v>
      </c>
      <c r="G64" s="69">
        <v>-23546.959999999999</v>
      </c>
      <c r="H64" s="69">
        <v>-27507.11</v>
      </c>
      <c r="I64" s="69">
        <v>-29342.93</v>
      </c>
      <c r="J64" s="69">
        <v>-32080.7</v>
      </c>
      <c r="K64" s="69">
        <v>-34658.1</v>
      </c>
      <c r="L64" s="69">
        <v>-37238.71</v>
      </c>
      <c r="M64" s="69">
        <v>-41341.33</v>
      </c>
      <c r="N64" s="69">
        <v>-46145.35</v>
      </c>
      <c r="O64" s="69">
        <v>-52925.62</v>
      </c>
      <c r="P64" s="115">
        <v>-60072.85</v>
      </c>
      <c r="Q64" s="115">
        <v>-13472.48</v>
      </c>
      <c r="R64" s="115">
        <v>-19227.61</v>
      </c>
      <c r="S64" s="115">
        <v>-23671.83</v>
      </c>
      <c r="T64" s="115">
        <v>-26773.5</v>
      </c>
      <c r="U64" s="115">
        <v>-28553.040000000001</v>
      </c>
      <c r="V64" s="115">
        <v>-31370.74</v>
      </c>
      <c r="W64" s="115">
        <v>-34231.19</v>
      </c>
      <c r="X64" s="115">
        <v>-36905.230000000003</v>
      </c>
      <c r="Y64" s="168">
        <f t="shared" si="3"/>
        <v>-68554.098333333328</v>
      </c>
    </row>
    <row r="65" spans="1:25" ht="15.75" thickBot="1" x14ac:dyDescent="0.3">
      <c r="A65" s="59" t="s">
        <v>2380</v>
      </c>
      <c r="B65" s="76" t="s">
        <v>2549</v>
      </c>
      <c r="C65" s="58" t="s">
        <v>4</v>
      </c>
      <c r="D65" s="68">
        <v>-28174.34</v>
      </c>
      <c r="E65" s="68">
        <v>-5057.3900000000003</v>
      </c>
      <c r="F65" s="68">
        <v>-9522.73</v>
      </c>
      <c r="G65" s="68">
        <v>-11193.49</v>
      </c>
      <c r="H65" s="68">
        <v>-12318.92</v>
      </c>
      <c r="I65" s="68">
        <v>-12333.27</v>
      </c>
      <c r="J65" s="68">
        <v>-13098.64</v>
      </c>
      <c r="K65" s="68">
        <v>-13801.28</v>
      </c>
      <c r="L65" s="68">
        <v>-14655</v>
      </c>
      <c r="M65" s="68">
        <v>-16183.62</v>
      </c>
      <c r="N65" s="68">
        <v>-18199.48</v>
      </c>
      <c r="O65" s="68">
        <v>-21154.06</v>
      </c>
      <c r="P65" s="114">
        <v>-23858.52</v>
      </c>
      <c r="Q65" s="114">
        <v>-5075.66</v>
      </c>
      <c r="R65" s="114">
        <v>-7218.82</v>
      </c>
      <c r="S65" s="114">
        <v>-8937.6200000000008</v>
      </c>
      <c r="T65" s="114">
        <v>-10076.120000000001</v>
      </c>
      <c r="U65" s="114">
        <v>-10617.63</v>
      </c>
      <c r="V65" s="114">
        <v>-11436.7</v>
      </c>
      <c r="W65" s="114">
        <v>-12205.42</v>
      </c>
      <c r="X65" s="114">
        <v>-13015.16</v>
      </c>
      <c r="Y65" s="168">
        <f t="shared" si="3"/>
        <v>-25915.38416666667</v>
      </c>
    </row>
    <row r="66" spans="1:25" ht="15.75" thickBot="1" x14ac:dyDescent="0.3">
      <c r="A66" s="59" t="s">
        <v>2382</v>
      </c>
      <c r="B66" s="76" t="s">
        <v>2550</v>
      </c>
      <c r="C66" s="58" t="s">
        <v>4</v>
      </c>
      <c r="D66" s="69">
        <v>-1994.9</v>
      </c>
      <c r="E66" s="69">
        <v>-1285.6099999999999</v>
      </c>
      <c r="F66" s="69">
        <v>-1984.99</v>
      </c>
      <c r="G66" s="69">
        <v>-2457.12</v>
      </c>
      <c r="H66" s="69">
        <v>-796.4</v>
      </c>
      <c r="I66" s="69">
        <v>-905.09</v>
      </c>
      <c r="J66" s="69">
        <v>-1094.0999999999999</v>
      </c>
      <c r="K66" s="69">
        <v>-340.01</v>
      </c>
      <c r="L66" s="69">
        <v>-515.20000000000005</v>
      </c>
      <c r="M66" s="69">
        <v>-827.07</v>
      </c>
      <c r="N66" s="69">
        <v>-739.73</v>
      </c>
      <c r="O66" s="69">
        <v>-1387.75</v>
      </c>
      <c r="P66" s="115">
        <v>-2088.39</v>
      </c>
      <c r="Q66" s="115">
        <v>-1315.15</v>
      </c>
      <c r="R66" s="115">
        <v>-1884.08</v>
      </c>
      <c r="S66" s="115">
        <v>-2344.61</v>
      </c>
      <c r="T66" s="115">
        <v>-797.09</v>
      </c>
      <c r="U66" s="115">
        <v>-952.53</v>
      </c>
      <c r="V66" s="115">
        <v>-1148.4000000000001</v>
      </c>
      <c r="W66" s="115">
        <v>-349.44</v>
      </c>
      <c r="X66" s="115">
        <v>-523.78</v>
      </c>
      <c r="Y66" s="168">
        <f t="shared" si="3"/>
        <v>-1672.3433333333335</v>
      </c>
    </row>
    <row r="67" spans="1:25" ht="15.75" thickBot="1" x14ac:dyDescent="0.3">
      <c r="A67" s="59" t="s">
        <v>2384</v>
      </c>
      <c r="B67" s="76" t="s">
        <v>2551</v>
      </c>
      <c r="C67" s="58" t="s">
        <v>4</v>
      </c>
      <c r="D67" s="68">
        <v>-27874.41</v>
      </c>
      <c r="E67" s="68">
        <v>-11988.14</v>
      </c>
      <c r="F67" s="68">
        <v>-17385.68</v>
      </c>
      <c r="G67" s="68">
        <v>-21880.71</v>
      </c>
      <c r="H67" s="68">
        <v>-25530.01</v>
      </c>
      <c r="I67" s="68">
        <v>-28040.87</v>
      </c>
      <c r="J67" s="68">
        <v>-31144.12</v>
      </c>
      <c r="K67" s="68">
        <v>-5777.08</v>
      </c>
      <c r="L67" s="68">
        <v>-8720.9</v>
      </c>
      <c r="M67" s="68">
        <v>-12350.24</v>
      </c>
      <c r="N67" s="68">
        <v>-16617.46</v>
      </c>
      <c r="O67" s="68">
        <v>-22341.1</v>
      </c>
      <c r="P67" s="114">
        <v>-28961.46</v>
      </c>
      <c r="Q67" s="114">
        <v>-12001.13</v>
      </c>
      <c r="R67" s="114">
        <v>-17048.82</v>
      </c>
      <c r="S67" s="114">
        <v>-21049.57</v>
      </c>
      <c r="T67" s="114">
        <v>-24218.02</v>
      </c>
      <c r="U67" s="114">
        <v>-25923.919999999998</v>
      </c>
      <c r="V67" s="114">
        <v>-28855.61</v>
      </c>
      <c r="W67" s="114">
        <v>-5798.38</v>
      </c>
      <c r="X67" s="114">
        <v>-8828.07</v>
      </c>
      <c r="Y67" s="168">
        <f t="shared" si="3"/>
        <v>-26704.960833333331</v>
      </c>
    </row>
    <row r="68" spans="1:25" ht="15.75" thickBot="1" x14ac:dyDescent="0.3">
      <c r="A68" s="59" t="s">
        <v>2386</v>
      </c>
      <c r="B68" s="76" t="s">
        <v>2552</v>
      </c>
      <c r="C68" s="58" t="s">
        <v>4</v>
      </c>
      <c r="D68" s="69">
        <v>-2812.95</v>
      </c>
      <c r="E68" s="69">
        <v>-2380.0700000000002</v>
      </c>
      <c r="F68" s="69">
        <v>-3617.33</v>
      </c>
      <c r="G68" s="69">
        <v>-4346.8500000000004</v>
      </c>
      <c r="H68" s="69">
        <v>-1277.76</v>
      </c>
      <c r="I68" s="69">
        <v>-1389.88</v>
      </c>
      <c r="J68" s="69">
        <v>-1632.53</v>
      </c>
      <c r="K68" s="69">
        <v>-464.35</v>
      </c>
      <c r="L68" s="69">
        <v>-689.94</v>
      </c>
      <c r="M68" s="69">
        <v>-998.58</v>
      </c>
      <c r="N68" s="69">
        <v>-983.31</v>
      </c>
      <c r="O68" s="69">
        <v>-1965.44</v>
      </c>
      <c r="P68" s="115">
        <v>-3180.95</v>
      </c>
      <c r="Q68" s="115">
        <v>-2282.2800000000002</v>
      </c>
      <c r="R68" s="115">
        <v>-3308.61</v>
      </c>
      <c r="S68" s="115">
        <v>-4123.2299999999996</v>
      </c>
      <c r="T68" s="115">
        <v>-1376.42</v>
      </c>
      <c r="U68" s="115">
        <v>-1552.13</v>
      </c>
      <c r="V68" s="115">
        <v>-1824.62</v>
      </c>
      <c r="W68" s="115">
        <v>-521.51</v>
      </c>
      <c r="X68" s="115">
        <v>-739.59</v>
      </c>
      <c r="Y68" s="168">
        <f t="shared" si="3"/>
        <v>-2557.855</v>
      </c>
    </row>
    <row r="69" spans="1:25" ht="15.75" thickBot="1" x14ac:dyDescent="0.3">
      <c r="A69" s="59" t="s">
        <v>2388</v>
      </c>
      <c r="B69" s="76" t="s">
        <v>2553</v>
      </c>
      <c r="C69" s="58" t="s">
        <v>4</v>
      </c>
      <c r="D69" s="68">
        <v>-75640.77</v>
      </c>
      <c r="E69" s="68">
        <v>-16673.68</v>
      </c>
      <c r="F69" s="68">
        <v>-24133.52</v>
      </c>
      <c r="G69" s="68">
        <v>-30582.9</v>
      </c>
      <c r="H69" s="68">
        <v>-35300.47</v>
      </c>
      <c r="I69" s="68">
        <v>-37745.839999999997</v>
      </c>
      <c r="J69" s="68">
        <v>-41677.58</v>
      </c>
      <c r="K69" s="68">
        <v>-45035.4</v>
      </c>
      <c r="L69" s="68">
        <v>-48601.31</v>
      </c>
      <c r="M69" s="68">
        <v>-53541.15</v>
      </c>
      <c r="N69" s="68">
        <v>-59905.7</v>
      </c>
      <c r="O69" s="68">
        <v>-68152.63</v>
      </c>
      <c r="P69" s="114">
        <v>-77567.59</v>
      </c>
      <c r="Q69" s="114">
        <v>-17206.759999999998</v>
      </c>
      <c r="R69" s="114">
        <v>-24362.78</v>
      </c>
      <c r="S69" s="114">
        <v>-29832.02</v>
      </c>
      <c r="T69" s="114">
        <v>-33730.269999999997</v>
      </c>
      <c r="U69" s="114">
        <v>-36095.760000000002</v>
      </c>
      <c r="V69" s="114">
        <v>-39891.64</v>
      </c>
      <c r="W69" s="114">
        <v>-43378.75</v>
      </c>
      <c r="X69" s="114">
        <v>-47106.02</v>
      </c>
      <c r="Y69" s="168">
        <f t="shared" si="3"/>
        <v>-88159.085833333331</v>
      </c>
    </row>
    <row r="70" spans="1:25" ht="15.75" thickBot="1" x14ac:dyDescent="0.3">
      <c r="A70" s="59" t="s">
        <v>2390</v>
      </c>
      <c r="B70" s="76" t="s">
        <v>2554</v>
      </c>
      <c r="C70" s="58" t="s">
        <v>4</v>
      </c>
      <c r="D70" s="69">
        <v>-2145.3000000000002</v>
      </c>
      <c r="E70" s="69">
        <v>-527.19000000000005</v>
      </c>
      <c r="F70" s="69">
        <v>-789.64</v>
      </c>
      <c r="G70" s="69">
        <v>-985.22</v>
      </c>
      <c r="H70" s="69">
        <v>-1122.8599999999999</v>
      </c>
      <c r="I70" s="69">
        <v>-1172.93</v>
      </c>
      <c r="J70" s="69">
        <v>-1245.0899999999999</v>
      </c>
      <c r="K70" s="69">
        <v>-1305.6400000000001</v>
      </c>
      <c r="L70" s="69">
        <v>-1370.36</v>
      </c>
      <c r="M70" s="69">
        <v>-1502.88</v>
      </c>
      <c r="N70" s="69">
        <v>-1687.91</v>
      </c>
      <c r="O70" s="69">
        <v>-1953.78</v>
      </c>
      <c r="P70" s="115">
        <v>-2227.3200000000002</v>
      </c>
      <c r="Q70" s="115">
        <v>-514.33000000000004</v>
      </c>
      <c r="R70" s="115">
        <v>-739.75</v>
      </c>
      <c r="S70" s="115">
        <v>-938.81</v>
      </c>
      <c r="T70" s="115">
        <v>-1089.03</v>
      </c>
      <c r="U70" s="115">
        <v>-1154.18</v>
      </c>
      <c r="V70" s="115">
        <v>-1243.1099999999999</v>
      </c>
      <c r="W70" s="115">
        <v>-1307.18</v>
      </c>
      <c r="X70" s="115">
        <v>-1380.97</v>
      </c>
      <c r="Y70" s="168">
        <f t="shared" ref="Y70:Y102" si="4">X70/2+L70/2+SUM(M70:W70)/12</f>
        <v>-2572.1883333333335</v>
      </c>
    </row>
    <row r="71" spans="1:25" ht="15.75" thickBot="1" x14ac:dyDescent="0.3">
      <c r="A71" s="59" t="s">
        <v>2392</v>
      </c>
      <c r="B71" s="76" t="s">
        <v>2555</v>
      </c>
      <c r="C71" s="58" t="s">
        <v>4</v>
      </c>
      <c r="D71" s="68">
        <v>-60451.44</v>
      </c>
      <c r="E71" s="68">
        <v>-15152.46</v>
      </c>
      <c r="F71" s="68">
        <v>-22548.34</v>
      </c>
      <c r="G71" s="68">
        <v>-27440.3</v>
      </c>
      <c r="H71" s="68">
        <v>-30822.19</v>
      </c>
      <c r="I71" s="68">
        <v>-32212.01</v>
      </c>
      <c r="J71" s="68">
        <v>-34502.519999999997</v>
      </c>
      <c r="K71" s="68">
        <v>-36524.519999999997</v>
      </c>
      <c r="L71" s="68">
        <v>-38788.35</v>
      </c>
      <c r="M71" s="68">
        <v>-42200.47</v>
      </c>
      <c r="N71" s="68">
        <v>-47221.78</v>
      </c>
      <c r="O71" s="68">
        <v>-54695.05</v>
      </c>
      <c r="P71" s="114">
        <v>-63399.73</v>
      </c>
      <c r="Q71" s="114">
        <v>-16236.69</v>
      </c>
      <c r="R71" s="114">
        <v>-22767.25</v>
      </c>
      <c r="S71" s="114">
        <v>-27754.16</v>
      </c>
      <c r="T71" s="114">
        <v>-31262.93</v>
      </c>
      <c r="U71" s="114">
        <v>-32861.64</v>
      </c>
      <c r="V71" s="114">
        <v>-35229.39</v>
      </c>
      <c r="W71" s="114">
        <v>-37161.019999999997</v>
      </c>
      <c r="X71" s="114">
        <v>-39243.120000000003</v>
      </c>
      <c r="Y71" s="168">
        <f t="shared" si="4"/>
        <v>-73248.244166666671</v>
      </c>
    </row>
    <row r="72" spans="1:25" ht="15.75" thickBot="1" x14ac:dyDescent="0.3">
      <c r="A72" s="59" t="s">
        <v>2394</v>
      </c>
      <c r="B72" s="76" t="s">
        <v>2556</v>
      </c>
      <c r="C72" s="58" t="s">
        <v>4</v>
      </c>
      <c r="D72" s="69">
        <v>-66404.639999999999</v>
      </c>
      <c r="E72" s="69">
        <v>-17681.37</v>
      </c>
      <c r="F72" s="69">
        <v>-26793.06</v>
      </c>
      <c r="G72" s="69">
        <v>-33220.959999999999</v>
      </c>
      <c r="H72" s="69">
        <v>-37909.120000000003</v>
      </c>
      <c r="I72" s="69">
        <v>-39343.839999999997</v>
      </c>
      <c r="J72" s="69">
        <v>-41664.68</v>
      </c>
      <c r="K72" s="69">
        <v>-43911.79</v>
      </c>
      <c r="L72" s="69">
        <v>-46135.79</v>
      </c>
      <c r="M72" s="69">
        <v>-48993.7</v>
      </c>
      <c r="N72" s="69">
        <v>-54766.83</v>
      </c>
      <c r="O72" s="69">
        <v>-62259.02</v>
      </c>
      <c r="P72" s="115">
        <v>-71886.13</v>
      </c>
      <c r="Q72" s="115">
        <v>-18277.599999999999</v>
      </c>
      <c r="R72" s="115">
        <v>-25742.18</v>
      </c>
      <c r="S72" s="115">
        <v>-32216.7</v>
      </c>
      <c r="T72" s="115">
        <v>-36648.31</v>
      </c>
      <c r="U72" s="115">
        <v>-38045.19</v>
      </c>
      <c r="V72" s="115">
        <v>-40604.26</v>
      </c>
      <c r="W72" s="115">
        <v>-42924.94</v>
      </c>
      <c r="X72" s="115">
        <v>-45049.95</v>
      </c>
      <c r="Y72" s="168">
        <f t="shared" si="4"/>
        <v>-84956.608333333337</v>
      </c>
    </row>
    <row r="73" spans="1:25" ht="15.75" thickBot="1" x14ac:dyDescent="0.3">
      <c r="A73" s="59" t="s">
        <v>2396</v>
      </c>
      <c r="B73" s="76" t="s">
        <v>2557</v>
      </c>
      <c r="C73" s="58" t="s">
        <v>4</v>
      </c>
      <c r="D73" s="68">
        <v>-24928.5</v>
      </c>
      <c r="E73" s="68">
        <v>-6694.73</v>
      </c>
      <c r="F73" s="68">
        <v>-9487.3700000000008</v>
      </c>
      <c r="G73" s="68">
        <v>-11478.35</v>
      </c>
      <c r="H73" s="68">
        <v>-12630.68</v>
      </c>
      <c r="I73" s="68">
        <v>-13060.3</v>
      </c>
      <c r="J73" s="68">
        <v>-13857.15</v>
      </c>
      <c r="K73" s="68">
        <v>-14584.41</v>
      </c>
      <c r="L73" s="68">
        <v>-15354.31</v>
      </c>
      <c r="M73" s="68">
        <v>-16739.900000000001</v>
      </c>
      <c r="N73" s="68">
        <v>-18887.38</v>
      </c>
      <c r="O73" s="68">
        <v>-22233.599999999999</v>
      </c>
      <c r="P73" s="114">
        <v>-26021.94</v>
      </c>
      <c r="Q73" s="114">
        <v>-6796.77</v>
      </c>
      <c r="R73" s="114">
        <v>-9402.82</v>
      </c>
      <c r="S73" s="114">
        <v>-11401.95</v>
      </c>
      <c r="T73" s="114">
        <v>-12680.54</v>
      </c>
      <c r="U73" s="114">
        <v>-13126.18</v>
      </c>
      <c r="V73" s="114">
        <v>-13936.13</v>
      </c>
      <c r="W73" s="114">
        <v>-14616.05</v>
      </c>
      <c r="X73" s="114">
        <v>-15348.77</v>
      </c>
      <c r="Y73" s="168">
        <f t="shared" si="4"/>
        <v>-29171.811666666668</v>
      </c>
    </row>
    <row r="74" spans="1:25" ht="15.75" thickBot="1" x14ac:dyDescent="0.3">
      <c r="A74" s="59" t="s">
        <v>2398</v>
      </c>
      <c r="B74" s="76" t="s">
        <v>2558</v>
      </c>
      <c r="C74" s="58" t="s">
        <v>4</v>
      </c>
      <c r="D74" s="69">
        <v>-50472.82</v>
      </c>
      <c r="E74" s="69">
        <v>-35905.129999999997</v>
      </c>
      <c r="F74" s="69">
        <v>-50725.07</v>
      </c>
      <c r="G74" s="69">
        <v>-60573.83</v>
      </c>
      <c r="H74" s="69">
        <v>-15540.35</v>
      </c>
      <c r="I74" s="69">
        <v>-17332.41</v>
      </c>
      <c r="J74" s="69">
        <v>-21287.32</v>
      </c>
      <c r="K74" s="69">
        <v>-7706.76</v>
      </c>
      <c r="L74" s="69">
        <v>-11522.99</v>
      </c>
      <c r="M74" s="69">
        <v>-19528.900000000001</v>
      </c>
      <c r="N74" s="69">
        <v>-19936.349999999999</v>
      </c>
      <c r="O74" s="69">
        <v>-39314.1</v>
      </c>
      <c r="P74" s="115">
        <v>-59103.71</v>
      </c>
      <c r="Q74" s="115">
        <v>-36332.949999999997</v>
      </c>
      <c r="R74" s="115">
        <v>-50538.2</v>
      </c>
      <c r="S74" s="115">
        <v>-61477.54</v>
      </c>
      <c r="T74" s="115">
        <v>-17844.07</v>
      </c>
      <c r="U74" s="115">
        <v>-20206.47</v>
      </c>
      <c r="V74" s="115">
        <v>-24791.57</v>
      </c>
      <c r="W74" s="115">
        <v>-8357.5300000000007</v>
      </c>
      <c r="X74" s="115">
        <v>-12425.13</v>
      </c>
      <c r="Y74" s="168">
        <f t="shared" si="4"/>
        <v>-41760.00916666667</v>
      </c>
    </row>
    <row r="75" spans="1:25" ht="15.75" thickBot="1" x14ac:dyDescent="0.3">
      <c r="A75" s="59" t="s">
        <v>2400</v>
      </c>
      <c r="B75" s="76" t="s">
        <v>2559</v>
      </c>
      <c r="C75" s="58" t="s">
        <v>4</v>
      </c>
      <c r="D75" s="68">
        <v>-12688.92</v>
      </c>
      <c r="E75" s="68">
        <v>-3600.35</v>
      </c>
      <c r="F75" s="68">
        <v>-5368.23</v>
      </c>
      <c r="G75" s="68">
        <v>-6356.67</v>
      </c>
      <c r="H75" s="68">
        <v>-7056.77</v>
      </c>
      <c r="I75" s="68">
        <v>-7158.58</v>
      </c>
      <c r="J75" s="68">
        <v>-7440.66</v>
      </c>
      <c r="K75" s="68">
        <v>-7679.33</v>
      </c>
      <c r="L75" s="68">
        <v>-7926.34</v>
      </c>
      <c r="M75" s="68">
        <v>-8520.1</v>
      </c>
      <c r="N75" s="68">
        <v>-9611.34</v>
      </c>
      <c r="O75" s="68">
        <v>-11296.87</v>
      </c>
      <c r="P75" s="114">
        <v>-13302.27</v>
      </c>
      <c r="Q75" s="114">
        <v>-3587.34</v>
      </c>
      <c r="R75" s="114">
        <v>-5059.68</v>
      </c>
      <c r="S75" s="114">
        <v>-6296.86</v>
      </c>
      <c r="T75" s="114">
        <v>-6969.16</v>
      </c>
      <c r="U75" s="114">
        <v>-7112.81</v>
      </c>
      <c r="V75" s="114">
        <v>-7451.25</v>
      </c>
      <c r="W75" s="114">
        <v>-7683.01</v>
      </c>
      <c r="X75" s="114">
        <v>-7911.15</v>
      </c>
      <c r="Y75" s="168">
        <f t="shared" si="4"/>
        <v>-15159.635833333332</v>
      </c>
    </row>
    <row r="76" spans="1:25" ht="15.75" thickBot="1" x14ac:dyDescent="0.3">
      <c r="A76" s="59" t="s">
        <v>2402</v>
      </c>
      <c r="B76" s="76" t="s">
        <v>2560</v>
      </c>
      <c r="C76" s="58" t="s">
        <v>4</v>
      </c>
      <c r="D76" s="69">
        <v>-5390.14</v>
      </c>
      <c r="E76" s="69">
        <v>-3644.66</v>
      </c>
      <c r="F76" s="69">
        <v>-5133.45</v>
      </c>
      <c r="G76" s="69">
        <v>-6178.37</v>
      </c>
      <c r="H76" s="69">
        <v>-1688.55</v>
      </c>
      <c r="I76" s="69">
        <v>-1903.06</v>
      </c>
      <c r="J76" s="69">
        <v>-2401.38</v>
      </c>
      <c r="K76" s="69">
        <v>-917.23</v>
      </c>
      <c r="L76" s="69">
        <v>-1385.67</v>
      </c>
      <c r="M76" s="69">
        <v>-2257.61</v>
      </c>
      <c r="N76" s="69">
        <v>-2166.31</v>
      </c>
      <c r="O76" s="69">
        <v>-4009.07</v>
      </c>
      <c r="P76" s="115">
        <v>-6119.73</v>
      </c>
      <c r="Q76" s="115">
        <v>-3769.05</v>
      </c>
      <c r="R76" s="115">
        <v>-5186.3999999999996</v>
      </c>
      <c r="S76" s="115">
        <v>-6299.86</v>
      </c>
      <c r="T76" s="115">
        <v>-1757.52</v>
      </c>
      <c r="U76" s="115">
        <v>-2034.86</v>
      </c>
      <c r="V76" s="115">
        <v>-2476.64</v>
      </c>
      <c r="W76" s="115">
        <v>-857.76</v>
      </c>
      <c r="X76" s="115">
        <v>-1306.33</v>
      </c>
      <c r="Y76" s="168">
        <f t="shared" si="4"/>
        <v>-4423.9008333333331</v>
      </c>
    </row>
    <row r="77" spans="1:25" ht="15.75" thickBot="1" x14ac:dyDescent="0.3">
      <c r="A77" s="59" t="s">
        <v>2404</v>
      </c>
      <c r="B77" s="76" t="s">
        <v>2561</v>
      </c>
      <c r="C77" s="58" t="s">
        <v>4</v>
      </c>
      <c r="D77" s="68">
        <v>-2697.53</v>
      </c>
      <c r="E77" s="68">
        <v>-1636.03</v>
      </c>
      <c r="F77" s="68">
        <v>-2282.08</v>
      </c>
      <c r="G77" s="68">
        <v>-2714.48</v>
      </c>
      <c r="H77" s="68">
        <v>-2920.54</v>
      </c>
      <c r="I77" s="68">
        <v>-2953.81</v>
      </c>
      <c r="J77" s="68">
        <v>-3092.79</v>
      </c>
      <c r="K77" s="68">
        <v>-261.26</v>
      </c>
      <c r="L77" s="68">
        <v>-393.42</v>
      </c>
      <c r="M77" s="68">
        <v>-790.22</v>
      </c>
      <c r="N77" s="68">
        <v>-1338.51</v>
      </c>
      <c r="O77" s="68">
        <v>-2223.16</v>
      </c>
      <c r="P77" s="114">
        <v>-3099.86</v>
      </c>
      <c r="Q77" s="114">
        <v>-1613.38</v>
      </c>
      <c r="R77" s="114">
        <v>-2222.4</v>
      </c>
      <c r="S77" s="114">
        <v>-2717.16</v>
      </c>
      <c r="T77" s="114">
        <v>-2965.31</v>
      </c>
      <c r="U77" s="114">
        <v>-3013.16</v>
      </c>
      <c r="V77" s="114">
        <v>-3158.33</v>
      </c>
      <c r="W77" s="114">
        <v>-269.60000000000002</v>
      </c>
      <c r="X77" s="114">
        <v>-401.93</v>
      </c>
      <c r="Y77" s="168">
        <f t="shared" si="4"/>
        <v>-2348.5991666666664</v>
      </c>
    </row>
    <row r="78" spans="1:25" ht="15.75" thickBot="1" x14ac:dyDescent="0.3">
      <c r="A78" s="59" t="s">
        <v>2406</v>
      </c>
      <c r="B78" s="76" t="s">
        <v>2562</v>
      </c>
      <c r="C78" s="58" t="s">
        <v>4</v>
      </c>
      <c r="D78" s="69">
        <v>-20110.46</v>
      </c>
      <c r="E78" s="69">
        <v>-38806.550000000003</v>
      </c>
      <c r="F78" s="69">
        <v>-58367.47</v>
      </c>
      <c r="G78" s="69">
        <v>-13809.86</v>
      </c>
      <c r="H78" s="69">
        <v>-23792.92</v>
      </c>
      <c r="I78" s="69">
        <v>-28800.16</v>
      </c>
      <c r="J78" s="69">
        <v>-1903.72</v>
      </c>
      <c r="K78" s="69">
        <v>-6763.13</v>
      </c>
      <c r="L78" s="69">
        <v>-10484.82</v>
      </c>
      <c r="M78" s="69">
        <v>-5202.25</v>
      </c>
      <c r="N78" s="69">
        <v>-15111.17</v>
      </c>
      <c r="O78" s="69">
        <v>-29706.17</v>
      </c>
      <c r="P78" s="115">
        <v>-21937.22</v>
      </c>
      <c r="Q78" s="115">
        <v>-40737.910000000003</v>
      </c>
      <c r="R78" s="115">
        <v>-57569.79</v>
      </c>
      <c r="S78" s="115">
        <v>-14728.39</v>
      </c>
      <c r="T78" s="115">
        <v>-23979.75</v>
      </c>
      <c r="U78" s="115">
        <v>-29293.55</v>
      </c>
      <c r="V78" s="115">
        <v>-1967.15</v>
      </c>
      <c r="W78" s="115">
        <v>-6285.46</v>
      </c>
      <c r="X78" s="115">
        <v>-10096.950000000001</v>
      </c>
      <c r="Y78" s="168">
        <f t="shared" si="4"/>
        <v>-30834.119166666664</v>
      </c>
    </row>
    <row r="79" spans="1:25" ht="15.75" thickBot="1" x14ac:dyDescent="0.3">
      <c r="A79" s="59" t="s">
        <v>2408</v>
      </c>
      <c r="B79" s="76" t="s">
        <v>2563</v>
      </c>
      <c r="C79" s="58" t="s">
        <v>4</v>
      </c>
      <c r="D79" s="68">
        <v>-114.79</v>
      </c>
      <c r="E79" s="68">
        <v>-27.17</v>
      </c>
      <c r="F79" s="68">
        <v>-37.72</v>
      </c>
      <c r="G79" s="68">
        <v>-46.83</v>
      </c>
      <c r="H79" s="68">
        <v>-51.43</v>
      </c>
      <c r="I79" s="68">
        <v>-52.69</v>
      </c>
      <c r="J79" s="68">
        <v>-55.88</v>
      </c>
      <c r="K79" s="68">
        <v>-58.82</v>
      </c>
      <c r="L79" s="68">
        <v>-62</v>
      </c>
      <c r="M79" s="68">
        <v>-68.78</v>
      </c>
      <c r="N79" s="68">
        <v>-78.31</v>
      </c>
      <c r="O79" s="68">
        <v>-92.72</v>
      </c>
      <c r="P79" s="114">
        <v>-110.05</v>
      </c>
      <c r="Q79" s="114">
        <v>-30.45</v>
      </c>
      <c r="R79" s="114">
        <v>-41.74</v>
      </c>
      <c r="S79" s="114">
        <v>-50.74</v>
      </c>
      <c r="T79" s="114">
        <v>-56.01</v>
      </c>
      <c r="U79" s="114">
        <v>-58.12</v>
      </c>
      <c r="V79" s="114">
        <v>-61.54</v>
      </c>
      <c r="W79" s="114">
        <v>-64.55</v>
      </c>
      <c r="X79" s="114">
        <v>-68.290000000000006</v>
      </c>
      <c r="Y79" s="168">
        <f t="shared" si="4"/>
        <v>-124.5625</v>
      </c>
    </row>
    <row r="80" spans="1:25" ht="15.75" thickBot="1" x14ac:dyDescent="0.3">
      <c r="A80" s="59" t="s">
        <v>2410</v>
      </c>
      <c r="B80" s="76" t="s">
        <v>2564</v>
      </c>
      <c r="C80" s="58" t="s">
        <v>4</v>
      </c>
      <c r="D80" s="69">
        <v>-1233.3</v>
      </c>
      <c r="E80" s="69">
        <v>-851.16</v>
      </c>
      <c r="F80" s="69">
        <v>-1270.8499999999999</v>
      </c>
      <c r="G80" s="69">
        <v>-1604.87</v>
      </c>
      <c r="H80" s="69">
        <v>-1825.91</v>
      </c>
      <c r="I80" s="69">
        <v>-1940.15</v>
      </c>
      <c r="J80" s="69">
        <v>-1971.18</v>
      </c>
      <c r="K80" s="69">
        <v>-118.1</v>
      </c>
      <c r="L80" s="69">
        <v>-197.59</v>
      </c>
      <c r="M80" s="69">
        <v>-314.64</v>
      </c>
      <c r="N80" s="69">
        <v>-558.20000000000005</v>
      </c>
      <c r="O80" s="69">
        <v>-945.27</v>
      </c>
      <c r="P80" s="115">
        <v>-1384.95</v>
      </c>
      <c r="Q80" s="115">
        <v>-831.13</v>
      </c>
      <c r="R80" s="115">
        <v>-1257.2</v>
      </c>
      <c r="S80" s="115">
        <v>-1578.18</v>
      </c>
      <c r="T80" s="115">
        <v>-1818.43</v>
      </c>
      <c r="U80" s="115">
        <v>-1977.57</v>
      </c>
      <c r="V80" s="115">
        <v>-2028.45</v>
      </c>
      <c r="W80" s="115">
        <v>-146.62</v>
      </c>
      <c r="X80" s="115">
        <v>-233.08</v>
      </c>
      <c r="Y80" s="168">
        <f t="shared" si="4"/>
        <v>-1285.3883333333335</v>
      </c>
    </row>
    <row r="81" spans="1:25" ht="15.75" thickBot="1" x14ac:dyDescent="0.3">
      <c r="A81" s="59" t="s">
        <v>2412</v>
      </c>
      <c r="B81" s="76" t="s">
        <v>2565</v>
      </c>
      <c r="C81" s="58" t="s">
        <v>4</v>
      </c>
      <c r="D81" s="68">
        <v>-1088.21</v>
      </c>
      <c r="E81" s="68">
        <v>-1021.96</v>
      </c>
      <c r="F81" s="68">
        <v>-1230.05</v>
      </c>
      <c r="G81" s="68">
        <v>-654.46</v>
      </c>
      <c r="H81" s="68">
        <v>-457.12</v>
      </c>
      <c r="I81" s="68">
        <v>-106.03</v>
      </c>
      <c r="J81" s="68">
        <v>-233.47</v>
      </c>
      <c r="K81" s="68">
        <v>-226.97</v>
      </c>
      <c r="L81" s="68">
        <v>-242.69</v>
      </c>
      <c r="M81" s="68">
        <v>-374.99</v>
      </c>
      <c r="N81" s="68">
        <v>-629.17999999999995</v>
      </c>
      <c r="O81" s="68">
        <v>-1066.0899999999999</v>
      </c>
      <c r="P81" s="114">
        <v>-1100.6300000000001</v>
      </c>
      <c r="Q81" s="114">
        <v>-940.58</v>
      </c>
      <c r="R81" s="114">
        <v>-834.78</v>
      </c>
      <c r="S81" s="114">
        <v>-707.39</v>
      </c>
      <c r="T81" s="114">
        <v>-1123.26</v>
      </c>
      <c r="U81" s="114">
        <v>-98.74</v>
      </c>
      <c r="V81" s="114">
        <v>-258</v>
      </c>
      <c r="W81" s="114">
        <v>-233.1</v>
      </c>
      <c r="X81" s="114">
        <v>-241.9</v>
      </c>
      <c r="Y81" s="168">
        <f t="shared" si="4"/>
        <v>-856.19</v>
      </c>
    </row>
    <row r="82" spans="1:25" ht="15.75" thickBot="1" x14ac:dyDescent="0.3">
      <c r="A82" s="59" t="s">
        <v>2414</v>
      </c>
      <c r="B82" s="76" t="s">
        <v>2566</v>
      </c>
      <c r="C82" s="58" t="s">
        <v>4</v>
      </c>
      <c r="D82" s="69">
        <v>-13013.67</v>
      </c>
      <c r="E82" s="69">
        <v>-2847.26</v>
      </c>
      <c r="F82" s="69">
        <v>-4101.18</v>
      </c>
      <c r="G82" s="69">
        <v>-5167.78</v>
      </c>
      <c r="H82" s="69">
        <v>-5969.66</v>
      </c>
      <c r="I82" s="69">
        <v>-6441.9</v>
      </c>
      <c r="J82" s="69">
        <v>-7053.84</v>
      </c>
      <c r="K82" s="69">
        <v>-7641.08</v>
      </c>
      <c r="L82" s="69">
        <v>-8211.81</v>
      </c>
      <c r="M82" s="69">
        <v>-9014.9</v>
      </c>
      <c r="N82" s="69">
        <v>-10084.459999999999</v>
      </c>
      <c r="O82" s="69">
        <v>-11488.08</v>
      </c>
      <c r="P82" s="115">
        <v>-13147.8</v>
      </c>
      <c r="Q82" s="115">
        <v>-2986.36</v>
      </c>
      <c r="R82" s="115">
        <v>-4221.54</v>
      </c>
      <c r="S82" s="115">
        <v>-5198.71</v>
      </c>
      <c r="T82" s="115">
        <v>-5821.26</v>
      </c>
      <c r="U82" s="115">
        <v>-6146.74</v>
      </c>
      <c r="V82" s="115">
        <v>-6810.17</v>
      </c>
      <c r="W82" s="115">
        <v>-7410.29</v>
      </c>
      <c r="X82" s="115">
        <v>-8056.51</v>
      </c>
      <c r="Y82" s="168">
        <f t="shared" si="4"/>
        <v>-14995.019166666665</v>
      </c>
    </row>
    <row r="83" spans="1:25" ht="15.75" thickBot="1" x14ac:dyDescent="0.3">
      <c r="A83" s="59" t="s">
        <v>2416</v>
      </c>
      <c r="B83" s="76" t="s">
        <v>2567</v>
      </c>
      <c r="C83" s="58" t="s">
        <v>4</v>
      </c>
      <c r="D83" s="68">
        <v>-18278.13</v>
      </c>
      <c r="E83" s="68">
        <v>-5335.83</v>
      </c>
      <c r="F83" s="68">
        <v>-7593.57</v>
      </c>
      <c r="G83" s="68">
        <v>-9233.69</v>
      </c>
      <c r="H83" s="68">
        <v>-10313.379999999999</v>
      </c>
      <c r="I83" s="68">
        <v>-11036.79</v>
      </c>
      <c r="J83" s="68">
        <v>-11986.86</v>
      </c>
      <c r="K83" s="68">
        <v>-12917.5</v>
      </c>
      <c r="L83" s="68">
        <v>-13858.32</v>
      </c>
      <c r="M83" s="68">
        <v>-15141.84</v>
      </c>
      <c r="N83" s="68">
        <v>-16864.37</v>
      </c>
      <c r="O83" s="68">
        <v>-19584.02</v>
      </c>
      <c r="P83" s="114">
        <v>-22456.81</v>
      </c>
      <c r="Q83" s="114">
        <v>-5237.01</v>
      </c>
      <c r="R83" s="114">
        <v>-7398.73</v>
      </c>
      <c r="S83" s="114">
        <v>-9156.77</v>
      </c>
      <c r="T83" s="114">
        <v>-10530.04</v>
      </c>
      <c r="U83" s="114">
        <v>-11374.63</v>
      </c>
      <c r="V83" s="114">
        <v>-12445.87</v>
      </c>
      <c r="W83" s="114">
        <v>-13483.76</v>
      </c>
      <c r="X83" s="114">
        <v>-14489.78</v>
      </c>
      <c r="Y83" s="168">
        <f t="shared" si="4"/>
        <v>-26146.870833333334</v>
      </c>
    </row>
    <row r="84" spans="1:25" ht="15.75" thickBot="1" x14ac:dyDescent="0.3">
      <c r="A84" s="59" t="s">
        <v>2418</v>
      </c>
      <c r="B84" s="76" t="s">
        <v>2568</v>
      </c>
      <c r="C84" s="58" t="s">
        <v>4</v>
      </c>
      <c r="D84" s="69">
        <v>-3107.54</v>
      </c>
      <c r="E84" s="69">
        <v>-903.22</v>
      </c>
      <c r="F84" s="69">
        <v>-1246.67</v>
      </c>
      <c r="G84" s="69">
        <v>-1490.03</v>
      </c>
      <c r="H84" s="69">
        <v>-1647.43</v>
      </c>
      <c r="I84" s="69">
        <v>-1671.22</v>
      </c>
      <c r="J84" s="69">
        <v>-1773.73</v>
      </c>
      <c r="K84" s="69">
        <v>-1860.41</v>
      </c>
      <c r="L84" s="69">
        <v>-1969.77</v>
      </c>
      <c r="M84" s="69">
        <v>-2242.81</v>
      </c>
      <c r="N84" s="69">
        <v>-2649.33</v>
      </c>
      <c r="O84" s="69">
        <v>-3238.88</v>
      </c>
      <c r="P84" s="115">
        <v>-3763.41</v>
      </c>
      <c r="Q84" s="115">
        <v>-1004.61</v>
      </c>
      <c r="R84" s="115">
        <v>-1407.55</v>
      </c>
      <c r="S84" s="115">
        <v>-1716.78</v>
      </c>
      <c r="T84" s="115">
        <v>-1908.97</v>
      </c>
      <c r="U84" s="115">
        <v>-1959.25</v>
      </c>
      <c r="V84" s="115">
        <v>-2085.42</v>
      </c>
      <c r="W84" s="115">
        <v>-2201.71</v>
      </c>
      <c r="X84" s="115">
        <v>-2328.5300000000002</v>
      </c>
      <c r="Y84" s="168">
        <f t="shared" si="4"/>
        <v>-4164.0433333333331</v>
      </c>
    </row>
    <row r="85" spans="1:25" ht="15.75" thickBot="1" x14ac:dyDescent="0.3">
      <c r="A85" s="59" t="s">
        <v>2420</v>
      </c>
      <c r="B85" s="76" t="s">
        <v>2569</v>
      </c>
      <c r="C85" s="58" t="s">
        <v>4</v>
      </c>
      <c r="D85" s="68">
        <v>-48658.89</v>
      </c>
      <c r="E85" s="68">
        <v>-39233.69</v>
      </c>
      <c r="F85" s="68">
        <v>-60467.79</v>
      </c>
      <c r="G85" s="68">
        <v>-73795.75</v>
      </c>
      <c r="H85" s="68">
        <v>-23275.56</v>
      </c>
      <c r="I85" s="68">
        <v>-28492.77</v>
      </c>
      <c r="J85" s="68">
        <v>-31002.65</v>
      </c>
      <c r="K85" s="68">
        <v>-6917.31</v>
      </c>
      <c r="L85" s="68">
        <v>-11232.12</v>
      </c>
      <c r="M85" s="68">
        <v>-16814.36</v>
      </c>
      <c r="N85" s="68">
        <v>-16062.45</v>
      </c>
      <c r="O85" s="68">
        <v>-33624.74</v>
      </c>
      <c r="P85" s="114">
        <v>-53675.97</v>
      </c>
      <c r="Q85" s="114">
        <v>-39818.82</v>
      </c>
      <c r="R85" s="114">
        <v>-56337.49</v>
      </c>
      <c r="S85" s="114">
        <v>-70063.44</v>
      </c>
      <c r="T85" s="114">
        <v>-23204.38</v>
      </c>
      <c r="U85" s="114">
        <v>-29167.93</v>
      </c>
      <c r="V85" s="114">
        <v>-31897.52</v>
      </c>
      <c r="W85" s="114">
        <v>-7356.06</v>
      </c>
      <c r="X85" s="114">
        <v>-11901.85</v>
      </c>
      <c r="Y85" s="168">
        <f t="shared" si="4"/>
        <v>-43068.915000000008</v>
      </c>
    </row>
    <row r="86" spans="1:25" ht="15.75" thickBot="1" x14ac:dyDescent="0.3">
      <c r="A86" s="59" t="s">
        <v>2426</v>
      </c>
      <c r="B86" s="76" t="s">
        <v>2570</v>
      </c>
      <c r="C86" s="58" t="s">
        <v>4</v>
      </c>
      <c r="D86" s="69">
        <v>-3397.6</v>
      </c>
      <c r="E86" s="69">
        <v>-2607.42</v>
      </c>
      <c r="F86" s="69">
        <v>-3912.91</v>
      </c>
      <c r="G86" s="69">
        <v>-4893.49</v>
      </c>
      <c r="H86" s="69">
        <v>-1765.25</v>
      </c>
      <c r="I86" s="69">
        <v>-2171.02</v>
      </c>
      <c r="J86" s="69">
        <v>-2314.4</v>
      </c>
      <c r="K86" s="69">
        <v>-431.11</v>
      </c>
      <c r="L86" s="69">
        <v>-715</v>
      </c>
      <c r="M86" s="69">
        <v>-1133.55</v>
      </c>
      <c r="N86" s="69">
        <v>-1203.21</v>
      </c>
      <c r="O86" s="69">
        <v>-2453.21</v>
      </c>
      <c r="P86" s="115">
        <v>-3734.42</v>
      </c>
      <c r="Q86" s="115">
        <v>-2658.07</v>
      </c>
      <c r="R86" s="115">
        <v>-3877.95</v>
      </c>
      <c r="S86" s="115">
        <v>-4916.8500000000004</v>
      </c>
      <c r="T86" s="115">
        <v>-1863.71</v>
      </c>
      <c r="U86" s="115">
        <v>-2180.58</v>
      </c>
      <c r="V86" s="115">
        <v>-2559.1999999999998</v>
      </c>
      <c r="W86" s="115">
        <v>-719.53</v>
      </c>
      <c r="X86" s="115">
        <v>-1013.71</v>
      </c>
      <c r="Y86" s="168">
        <f t="shared" si="4"/>
        <v>-3139.3783333333336</v>
      </c>
    </row>
    <row r="87" spans="1:25" ht="15.75" thickBot="1" x14ac:dyDescent="0.3">
      <c r="A87" s="59" t="s">
        <v>2428</v>
      </c>
      <c r="B87" s="76" t="s">
        <v>2571</v>
      </c>
      <c r="C87" s="58" t="s">
        <v>4</v>
      </c>
      <c r="D87" s="68">
        <v>-17967.490000000002</v>
      </c>
      <c r="E87" s="68">
        <v>-8405.81</v>
      </c>
      <c r="F87" s="68">
        <v>-12373.5</v>
      </c>
      <c r="G87" s="68">
        <v>-15789.88</v>
      </c>
      <c r="H87" s="68">
        <v>-18324.439999999999</v>
      </c>
      <c r="I87" s="68">
        <v>-19403.11</v>
      </c>
      <c r="J87" s="68">
        <v>-21117.84</v>
      </c>
      <c r="K87" s="68">
        <v>-3201.29</v>
      </c>
      <c r="L87" s="68">
        <v>-4691.26</v>
      </c>
      <c r="M87" s="68">
        <v>-6844.61</v>
      </c>
      <c r="N87" s="68">
        <v>-9758.91</v>
      </c>
      <c r="O87" s="68">
        <v>-13729.74</v>
      </c>
      <c r="P87" s="114">
        <v>-18671.87</v>
      </c>
      <c r="Q87" s="114">
        <v>-9103.4</v>
      </c>
      <c r="R87" s="114">
        <v>-12986.79</v>
      </c>
      <c r="S87" s="114">
        <v>-16643.11</v>
      </c>
      <c r="T87" s="114">
        <v>-19069.57</v>
      </c>
      <c r="U87" s="114">
        <v>-20752.11</v>
      </c>
      <c r="V87" s="114">
        <v>-21765.97</v>
      </c>
      <c r="W87" s="114">
        <v>-2601.0700000000002</v>
      </c>
      <c r="X87" s="114">
        <v>-4272.25</v>
      </c>
      <c r="Y87" s="168">
        <f t="shared" si="4"/>
        <v>-17142.350833333334</v>
      </c>
    </row>
    <row r="88" spans="1:25" ht="15.75" thickBot="1" x14ac:dyDescent="0.3">
      <c r="A88" s="59" t="s">
        <v>2430</v>
      </c>
      <c r="B88" s="76" t="s">
        <v>2572</v>
      </c>
      <c r="C88" s="58" t="s">
        <v>4</v>
      </c>
      <c r="D88" s="69">
        <v>-19178.91</v>
      </c>
      <c r="E88" s="69">
        <v>-4030.42</v>
      </c>
      <c r="F88" s="69">
        <v>-6135.79</v>
      </c>
      <c r="G88" s="69">
        <v>-7760.86</v>
      </c>
      <c r="H88" s="69">
        <v>-9227.08</v>
      </c>
      <c r="I88" s="69">
        <v>-9917.67</v>
      </c>
      <c r="J88" s="69">
        <v>-10885.77</v>
      </c>
      <c r="K88" s="69">
        <v>-11669.27</v>
      </c>
      <c r="L88" s="69">
        <v>-12488.23</v>
      </c>
      <c r="M88" s="69">
        <v>-13678.69</v>
      </c>
      <c r="N88" s="69">
        <v>-15237.96</v>
      </c>
      <c r="O88" s="69">
        <v>-17273.740000000002</v>
      </c>
      <c r="P88" s="115">
        <v>-19659.98</v>
      </c>
      <c r="Q88" s="115">
        <v>-4511.28</v>
      </c>
      <c r="R88" s="115">
        <v>-6454.68</v>
      </c>
      <c r="S88" s="115">
        <v>-8090.16</v>
      </c>
      <c r="T88" s="115">
        <v>-9273.33</v>
      </c>
      <c r="U88" s="115">
        <v>-9769.4599999999991</v>
      </c>
      <c r="V88" s="115">
        <v>-10694.06</v>
      </c>
      <c r="W88" s="115">
        <v>-11490.42</v>
      </c>
      <c r="X88" s="115">
        <v>-12313.98</v>
      </c>
      <c r="Y88" s="168">
        <f t="shared" si="4"/>
        <v>-22912.251666666663</v>
      </c>
    </row>
    <row r="89" spans="1:25" ht="15.75" thickBot="1" x14ac:dyDescent="0.3">
      <c r="A89" s="59" t="s">
        <v>2432</v>
      </c>
      <c r="B89" s="76" t="s">
        <v>2573</v>
      </c>
      <c r="C89" s="58" t="s">
        <v>4</v>
      </c>
      <c r="D89" s="68">
        <v>-5514.31</v>
      </c>
      <c r="E89" s="68">
        <v>-1213.57</v>
      </c>
      <c r="F89" s="68">
        <v>-1787.84</v>
      </c>
      <c r="G89" s="68">
        <v>-2336.7600000000002</v>
      </c>
      <c r="H89" s="68">
        <v>-2772.98</v>
      </c>
      <c r="I89" s="68">
        <v>-2938.5</v>
      </c>
      <c r="J89" s="68">
        <v>-3286.48</v>
      </c>
      <c r="K89" s="68">
        <v>-3587.22</v>
      </c>
      <c r="L89" s="68">
        <v>-3916.53</v>
      </c>
      <c r="M89" s="68">
        <v>-4295.6000000000004</v>
      </c>
      <c r="N89" s="68">
        <v>-4723.3599999999997</v>
      </c>
      <c r="O89" s="68">
        <v>-5335.2</v>
      </c>
      <c r="P89" s="114">
        <v>-5939.92</v>
      </c>
      <c r="Q89" s="114">
        <v>-1150.67</v>
      </c>
      <c r="R89" s="114">
        <v>-1742.22</v>
      </c>
      <c r="S89" s="114">
        <v>-2264.35</v>
      </c>
      <c r="T89" s="114">
        <v>-2683.39</v>
      </c>
      <c r="U89" s="114">
        <v>-2872.04</v>
      </c>
      <c r="V89" s="114">
        <v>-3211.17</v>
      </c>
      <c r="W89" s="114">
        <v>-3540.87</v>
      </c>
      <c r="X89" s="114">
        <v>-3930.18</v>
      </c>
      <c r="Y89" s="168">
        <f t="shared" si="4"/>
        <v>-7069.9208333333336</v>
      </c>
    </row>
    <row r="90" spans="1:25" ht="15.75" thickBot="1" x14ac:dyDescent="0.3">
      <c r="A90" s="59" t="s">
        <v>2434</v>
      </c>
      <c r="B90" s="76" t="s">
        <v>2574</v>
      </c>
      <c r="C90" s="58" t="s">
        <v>4</v>
      </c>
      <c r="D90" s="69">
        <v>-10322.75</v>
      </c>
      <c r="E90" s="69">
        <v>-2373</v>
      </c>
      <c r="F90" s="69">
        <v>-3464.21</v>
      </c>
      <c r="G90" s="69">
        <v>-4303.57</v>
      </c>
      <c r="H90" s="69">
        <v>-4838.46</v>
      </c>
      <c r="I90" s="69">
        <v>-5054.5600000000004</v>
      </c>
      <c r="J90" s="69">
        <v>-5448.93</v>
      </c>
      <c r="K90" s="69">
        <v>-5779.68</v>
      </c>
      <c r="L90" s="69">
        <v>-6104.27</v>
      </c>
      <c r="M90" s="69">
        <v>-6631.37</v>
      </c>
      <c r="N90" s="69">
        <v>-7423.37</v>
      </c>
      <c r="O90" s="69">
        <v>-8667.5400000000009</v>
      </c>
      <c r="P90" s="115">
        <v>-9859.99</v>
      </c>
      <c r="Q90" s="115">
        <v>-2270.9899999999998</v>
      </c>
      <c r="R90" s="115">
        <v>-3377.51</v>
      </c>
      <c r="S90" s="115">
        <v>-4224.7</v>
      </c>
      <c r="T90" s="115">
        <v>-4768.1899999999996</v>
      </c>
      <c r="U90" s="115">
        <v>-4916.18</v>
      </c>
      <c r="V90" s="115">
        <v>-5218.79</v>
      </c>
      <c r="W90" s="115">
        <v>-5458.76</v>
      </c>
      <c r="X90" s="115">
        <v>-5741.18</v>
      </c>
      <c r="Y90" s="168">
        <f t="shared" si="4"/>
        <v>-11157.5075</v>
      </c>
    </row>
    <row r="91" spans="1:25" ht="15.75" thickBot="1" x14ac:dyDescent="0.3">
      <c r="A91" s="59" t="s">
        <v>2436</v>
      </c>
      <c r="B91" s="76" t="s">
        <v>2575</v>
      </c>
      <c r="C91" s="58" t="s">
        <v>4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114">
        <v>0</v>
      </c>
      <c r="Q91" s="114">
        <v>0</v>
      </c>
      <c r="R91" s="114">
        <v>0</v>
      </c>
      <c r="S91" s="114">
        <v>0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68">
        <f t="shared" si="4"/>
        <v>0</v>
      </c>
    </row>
    <row r="92" spans="1:25" ht="15.75" thickBot="1" x14ac:dyDescent="0.3">
      <c r="A92" s="59" t="s">
        <v>2576</v>
      </c>
      <c r="B92" s="76" t="s">
        <v>2577</v>
      </c>
      <c r="C92" s="58" t="s">
        <v>4</v>
      </c>
      <c r="D92" s="69">
        <v>-235885.57</v>
      </c>
      <c r="E92" s="69">
        <v>-470811.98</v>
      </c>
      <c r="F92" s="69">
        <v>-731220.72</v>
      </c>
      <c r="G92" s="69">
        <v>-133554.75</v>
      </c>
      <c r="H92" s="69">
        <v>-235702.01</v>
      </c>
      <c r="I92" s="69">
        <v>-313629.19</v>
      </c>
      <c r="J92" s="69">
        <v>-72770.48</v>
      </c>
      <c r="K92" s="69">
        <v>-134022.89000000001</v>
      </c>
      <c r="L92" s="69">
        <v>-200251.89</v>
      </c>
      <c r="M92" s="69">
        <v>-103573.31</v>
      </c>
      <c r="N92" s="69">
        <v>-266259.17</v>
      </c>
      <c r="O92" s="69">
        <v>-504457.53</v>
      </c>
      <c r="P92" s="115">
        <v>-219524.79</v>
      </c>
      <c r="Q92" s="115">
        <v>-443108.63</v>
      </c>
      <c r="R92" s="115">
        <v>-666470.12</v>
      </c>
      <c r="S92" s="115">
        <v>-125327.82</v>
      </c>
      <c r="T92" s="115">
        <v>-230454.75</v>
      </c>
      <c r="U92" s="115">
        <v>-320193.28999999998</v>
      </c>
      <c r="V92" s="115">
        <v>-32219</v>
      </c>
      <c r="W92" s="115">
        <v>-99829.53</v>
      </c>
      <c r="X92" s="115">
        <v>-171780.63</v>
      </c>
      <c r="Y92" s="168">
        <f t="shared" si="4"/>
        <v>-436967.755</v>
      </c>
    </row>
    <row r="93" spans="1:25" ht="15.75" thickBot="1" x14ac:dyDescent="0.3">
      <c r="A93" s="59" t="s">
        <v>3596</v>
      </c>
      <c r="B93" s="76" t="s">
        <v>3597</v>
      </c>
      <c r="C93" s="5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115"/>
      <c r="Q93" s="115"/>
      <c r="R93" s="115"/>
      <c r="S93" s="115"/>
      <c r="T93" s="115"/>
      <c r="U93" s="115"/>
      <c r="V93" s="115"/>
      <c r="W93" s="115"/>
      <c r="X93" s="115"/>
      <c r="Y93" s="168">
        <f t="shared" si="4"/>
        <v>0</v>
      </c>
    </row>
    <row r="94" spans="1:25" ht="15.75" thickBot="1" x14ac:dyDescent="0.3">
      <c r="A94" s="59" t="s">
        <v>2578</v>
      </c>
      <c r="B94" s="76" t="s">
        <v>2579</v>
      </c>
      <c r="C94" s="58" t="s">
        <v>4</v>
      </c>
      <c r="D94" s="68">
        <v>-15240.79</v>
      </c>
      <c r="E94" s="68">
        <v>-38317.230000000003</v>
      </c>
      <c r="F94" s="68">
        <v>-59852.97</v>
      </c>
      <c r="G94" s="68">
        <v>-11603</v>
      </c>
      <c r="H94" s="68">
        <v>-18715.060000000001</v>
      </c>
      <c r="I94" s="68">
        <v>-24947.09</v>
      </c>
      <c r="J94" s="68">
        <v>-5254.94</v>
      </c>
      <c r="K94" s="68">
        <v>-10003.94</v>
      </c>
      <c r="L94" s="68">
        <v>-14959.18</v>
      </c>
      <c r="M94" s="68">
        <v>-8952.41</v>
      </c>
      <c r="N94" s="68">
        <v>-23931.119999999999</v>
      </c>
      <c r="O94" s="68">
        <v>-46205.72</v>
      </c>
      <c r="P94" s="114">
        <v>-72204.52</v>
      </c>
      <c r="Q94" s="114">
        <v>-92112.11</v>
      </c>
      <c r="R94" s="114">
        <v>-111563.85</v>
      </c>
      <c r="S94" s="114">
        <v>-60781.81</v>
      </c>
      <c r="T94" s="114">
        <v>-69395.7</v>
      </c>
      <c r="U94" s="114">
        <v>-77210.149999999994</v>
      </c>
      <c r="V94" s="114">
        <v>-52603.13</v>
      </c>
      <c r="W94" s="114">
        <v>-57855.07</v>
      </c>
      <c r="X94" s="114">
        <v>-63318.62</v>
      </c>
      <c r="Y94" s="168">
        <f t="shared" si="4"/>
        <v>-95206.86583333333</v>
      </c>
    </row>
    <row r="95" spans="1:25" ht="15.75" thickBot="1" x14ac:dyDescent="0.3">
      <c r="A95" s="59" t="s">
        <v>2580</v>
      </c>
      <c r="B95" s="76" t="s">
        <v>2581</v>
      </c>
      <c r="C95" s="58" t="s">
        <v>4</v>
      </c>
      <c r="D95" s="69">
        <v>-25438.78</v>
      </c>
      <c r="E95" s="69">
        <v>-50214.18</v>
      </c>
      <c r="F95" s="69">
        <v>-77139.179999999993</v>
      </c>
      <c r="G95" s="69">
        <v>-12406.99</v>
      </c>
      <c r="H95" s="69">
        <v>-20269.64</v>
      </c>
      <c r="I95" s="69">
        <v>-27075.35</v>
      </c>
      <c r="J95" s="69">
        <v>-5957.49</v>
      </c>
      <c r="K95" s="69">
        <v>-10869.32</v>
      </c>
      <c r="L95" s="69">
        <v>-16150.01</v>
      </c>
      <c r="M95" s="69">
        <v>-9936.2999999999993</v>
      </c>
      <c r="N95" s="69">
        <v>-26501.62</v>
      </c>
      <c r="O95" s="69">
        <v>-52480.7</v>
      </c>
      <c r="P95" s="115">
        <v>-29713.02</v>
      </c>
      <c r="Q95" s="115">
        <v>-52245.29</v>
      </c>
      <c r="R95" s="115">
        <v>-74525.41</v>
      </c>
      <c r="S95" s="115">
        <v>-16535.919999999998</v>
      </c>
      <c r="T95" s="115">
        <v>-26151.78</v>
      </c>
      <c r="U95" s="115">
        <v>-35172.76</v>
      </c>
      <c r="V95" s="115">
        <v>-6656.25</v>
      </c>
      <c r="W95" s="115">
        <v>-12475.56</v>
      </c>
      <c r="X95" s="115">
        <v>-18600.3</v>
      </c>
      <c r="Y95" s="168">
        <f t="shared" si="4"/>
        <v>-45908.039166666669</v>
      </c>
    </row>
    <row r="96" spans="1:25" ht="15.75" thickBot="1" x14ac:dyDescent="0.3">
      <c r="A96" s="59" t="s">
        <v>2582</v>
      </c>
      <c r="B96" s="76" t="s">
        <v>2583</v>
      </c>
      <c r="C96" s="58" t="s">
        <v>4</v>
      </c>
      <c r="D96" s="68">
        <v>-1884.29</v>
      </c>
      <c r="E96" s="68">
        <v>-3810.84</v>
      </c>
      <c r="F96" s="68">
        <v>-5696.83</v>
      </c>
      <c r="G96" s="68">
        <v>-854.35</v>
      </c>
      <c r="H96" s="68">
        <v>-1398.62</v>
      </c>
      <c r="I96" s="68">
        <v>-1847.87</v>
      </c>
      <c r="J96" s="68">
        <v>-473.4</v>
      </c>
      <c r="K96" s="68">
        <v>-893.54</v>
      </c>
      <c r="L96" s="68">
        <v>-1386.88</v>
      </c>
      <c r="M96" s="68">
        <v>-999.22</v>
      </c>
      <c r="N96" s="68">
        <v>-2493.39</v>
      </c>
      <c r="O96" s="68">
        <v>-4724.78</v>
      </c>
      <c r="P96" s="114">
        <v>-2190.36</v>
      </c>
      <c r="Q96" s="114">
        <v>-3994.05</v>
      </c>
      <c r="R96" s="114">
        <v>-5475.8</v>
      </c>
      <c r="S96" s="114">
        <v>-1028.52</v>
      </c>
      <c r="T96" s="114">
        <v>-1695.88</v>
      </c>
      <c r="U96" s="114">
        <v>-2220.7800000000002</v>
      </c>
      <c r="V96" s="114">
        <v>-451.7</v>
      </c>
      <c r="W96" s="114">
        <v>-893.6</v>
      </c>
      <c r="X96" s="114">
        <v>-1384.53</v>
      </c>
      <c r="Y96" s="168">
        <f t="shared" si="4"/>
        <v>-3566.3783333333331</v>
      </c>
    </row>
    <row r="97" spans="1:25" ht="15.75" thickBot="1" x14ac:dyDescent="0.3">
      <c r="A97" s="59" t="s">
        <v>2584</v>
      </c>
      <c r="B97" s="76" t="s">
        <v>2585</v>
      </c>
      <c r="C97" s="58" t="s">
        <v>4</v>
      </c>
      <c r="D97" s="69">
        <v>-37560.400000000001</v>
      </c>
      <c r="E97" s="69">
        <v>-10350.799999999999</v>
      </c>
      <c r="F97" s="69">
        <v>-15278.01</v>
      </c>
      <c r="G97" s="69">
        <v>-17601.150000000001</v>
      </c>
      <c r="H97" s="69">
        <v>-19569</v>
      </c>
      <c r="I97" s="69">
        <v>-20909.14</v>
      </c>
      <c r="J97" s="69">
        <v>-22168.46</v>
      </c>
      <c r="K97" s="69">
        <v>-23236.33</v>
      </c>
      <c r="L97" s="69">
        <v>-24451.279999999999</v>
      </c>
      <c r="M97" s="69">
        <v>-26796.53</v>
      </c>
      <c r="N97" s="69">
        <v>-30536.19</v>
      </c>
      <c r="O97" s="69">
        <v>-36199.040000000001</v>
      </c>
      <c r="P97" s="115">
        <v>-41871.82</v>
      </c>
      <c r="Q97" s="115">
        <v>-10357.280000000001</v>
      </c>
      <c r="R97" s="115">
        <v>-14256.46</v>
      </c>
      <c r="S97" s="115">
        <v>-17205.509999999998</v>
      </c>
      <c r="T97" s="115">
        <v>-19198.509999999998</v>
      </c>
      <c r="U97" s="115">
        <v>-20962.3</v>
      </c>
      <c r="V97" s="115">
        <v>-22347.95</v>
      </c>
      <c r="W97" s="115">
        <v>-23597.89</v>
      </c>
      <c r="X97" s="115">
        <v>-25015.37</v>
      </c>
      <c r="Y97" s="168">
        <f t="shared" si="4"/>
        <v>-46677.448333333334</v>
      </c>
    </row>
    <row r="98" spans="1:25" ht="15.75" thickBot="1" x14ac:dyDescent="0.3">
      <c r="A98" s="59" t="s">
        <v>2586</v>
      </c>
      <c r="B98" s="76" t="s">
        <v>2587</v>
      </c>
      <c r="C98" s="58" t="s">
        <v>4</v>
      </c>
      <c r="D98" s="68">
        <v>-199014.84</v>
      </c>
      <c r="E98" s="68">
        <v>-52630.55</v>
      </c>
      <c r="F98" s="68">
        <v>-72800.69</v>
      </c>
      <c r="G98" s="68">
        <v>-85681.98</v>
      </c>
      <c r="H98" s="68">
        <v>-95122.880000000005</v>
      </c>
      <c r="I98" s="68">
        <v>-102107.74</v>
      </c>
      <c r="J98" s="68">
        <v>-108916.94</v>
      </c>
      <c r="K98" s="68">
        <v>-114933.21</v>
      </c>
      <c r="L98" s="68">
        <v>-121688.95</v>
      </c>
      <c r="M98" s="68">
        <v>-135223.49</v>
      </c>
      <c r="N98" s="68">
        <v>-157858.78</v>
      </c>
      <c r="O98" s="68">
        <v>-188554.09</v>
      </c>
      <c r="P98" s="114">
        <v>-214100.85</v>
      </c>
      <c r="Q98" s="114">
        <v>-50816.87</v>
      </c>
      <c r="R98" s="114">
        <v>-72892.73</v>
      </c>
      <c r="S98" s="114">
        <v>-89232.86</v>
      </c>
      <c r="T98" s="114">
        <v>-99620.09</v>
      </c>
      <c r="U98" s="114">
        <v>-107955.12</v>
      </c>
      <c r="V98" s="114">
        <v>-115874.1</v>
      </c>
      <c r="W98" s="114">
        <v>-122893.89</v>
      </c>
      <c r="X98" s="114">
        <v>-130542.39999999999</v>
      </c>
      <c r="Y98" s="168">
        <f t="shared" si="4"/>
        <v>-239034.2475</v>
      </c>
    </row>
    <row r="99" spans="1:25" ht="15.75" thickBot="1" x14ac:dyDescent="0.3">
      <c r="A99" s="59" t="s">
        <v>2588</v>
      </c>
      <c r="B99" s="76" t="s">
        <v>2589</v>
      </c>
      <c r="C99" s="58" t="s">
        <v>4</v>
      </c>
      <c r="D99" s="69">
        <v>-15736.32</v>
      </c>
      <c r="E99" s="69">
        <v>-31399.42</v>
      </c>
      <c r="F99" s="69">
        <v>-49879.5</v>
      </c>
      <c r="G99" s="69">
        <v>-12479.83</v>
      </c>
      <c r="H99" s="69">
        <v>-20731.71</v>
      </c>
      <c r="I99" s="69">
        <v>-25975.360000000001</v>
      </c>
      <c r="J99" s="69">
        <v>-4392.3100000000004</v>
      </c>
      <c r="K99" s="69">
        <v>-9378.5400000000009</v>
      </c>
      <c r="L99" s="69">
        <v>-12545.82</v>
      </c>
      <c r="M99" s="69">
        <v>-4632.03</v>
      </c>
      <c r="N99" s="69">
        <v>-14163.4</v>
      </c>
      <c r="O99" s="69">
        <v>-28097.01</v>
      </c>
      <c r="P99" s="115">
        <v>-21146.38</v>
      </c>
      <c r="Q99" s="115">
        <v>-38719.620000000003</v>
      </c>
      <c r="R99" s="115">
        <v>-56865.96</v>
      </c>
      <c r="S99" s="115">
        <v>-15121.14</v>
      </c>
      <c r="T99" s="115">
        <v>-25261.68</v>
      </c>
      <c r="U99" s="115">
        <v>-32207.759999999998</v>
      </c>
      <c r="V99" s="115">
        <v>-6303.18</v>
      </c>
      <c r="W99" s="115">
        <v>-11781.89</v>
      </c>
      <c r="X99" s="115">
        <v>-17020.77</v>
      </c>
      <c r="Y99" s="168">
        <f t="shared" si="4"/>
        <v>-35974.965833333335</v>
      </c>
    </row>
    <row r="100" spans="1:25" ht="15.75" thickBot="1" x14ac:dyDescent="0.3">
      <c r="A100" s="59" t="s">
        <v>2590</v>
      </c>
      <c r="B100" s="76" t="s">
        <v>2591</v>
      </c>
      <c r="C100" s="58" t="s">
        <v>4</v>
      </c>
      <c r="D100" s="68">
        <v>-8591.4699999999993</v>
      </c>
      <c r="E100" s="68">
        <v>-2253.17</v>
      </c>
      <c r="F100" s="68">
        <v>-3349.69</v>
      </c>
      <c r="G100" s="68">
        <v>-3924.62</v>
      </c>
      <c r="H100" s="68">
        <v>-4283.6099999999997</v>
      </c>
      <c r="I100" s="68">
        <v>-4567.6099999999997</v>
      </c>
      <c r="J100" s="68">
        <v>-4844.71</v>
      </c>
      <c r="K100" s="68">
        <v>-5080.5</v>
      </c>
      <c r="L100" s="68">
        <v>-5342.86</v>
      </c>
      <c r="M100" s="68">
        <v>-5870.52</v>
      </c>
      <c r="N100" s="68">
        <v>-6704.46</v>
      </c>
      <c r="O100" s="68">
        <v>-7989.1</v>
      </c>
      <c r="P100" s="114">
        <v>-9298.69</v>
      </c>
      <c r="Q100" s="114">
        <v>-2395.9</v>
      </c>
      <c r="R100" s="114">
        <v>-3339.96</v>
      </c>
      <c r="S100" s="114">
        <v>-4050.21</v>
      </c>
      <c r="T100" s="114">
        <v>-4530.21</v>
      </c>
      <c r="U100" s="114">
        <v>-4960.16</v>
      </c>
      <c r="V100" s="114">
        <v>-5284.8</v>
      </c>
      <c r="W100" s="114">
        <v>-5556.29</v>
      </c>
      <c r="X100" s="114">
        <v>-5848.22</v>
      </c>
      <c r="Y100" s="168">
        <f t="shared" si="4"/>
        <v>-10593.898333333334</v>
      </c>
    </row>
    <row r="101" spans="1:25" ht="15.75" thickBot="1" x14ac:dyDescent="0.3">
      <c r="A101" s="59" t="s">
        <v>3598</v>
      </c>
      <c r="B101" s="76" t="s">
        <v>3599</v>
      </c>
      <c r="C101" s="5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114"/>
      <c r="Q101" s="114"/>
      <c r="R101" s="114"/>
      <c r="S101" s="117"/>
      <c r="T101" s="117"/>
      <c r="U101" s="117"/>
      <c r="V101" s="114"/>
      <c r="W101" s="114"/>
      <c r="X101" s="114"/>
      <c r="Y101" s="168">
        <f t="shared" si="4"/>
        <v>0</v>
      </c>
    </row>
    <row r="102" spans="1:25" ht="15.75" thickBot="1" x14ac:dyDescent="0.3">
      <c r="A102" s="59" t="s">
        <v>2592</v>
      </c>
      <c r="B102" s="76" t="s">
        <v>2593</v>
      </c>
      <c r="C102" s="58" t="s">
        <v>4</v>
      </c>
      <c r="D102" s="69">
        <v>-5691.03</v>
      </c>
      <c r="E102" s="69">
        <v>-11042.14</v>
      </c>
      <c r="F102" s="69">
        <v>-17239.09</v>
      </c>
      <c r="G102" s="69">
        <v>-4343.4799999999996</v>
      </c>
      <c r="H102" s="69">
        <v>-7087.8</v>
      </c>
      <c r="I102" s="69">
        <v>-8962.5400000000009</v>
      </c>
      <c r="J102" s="69">
        <v>-1515.02</v>
      </c>
      <c r="K102" s="69">
        <v>-3026.52</v>
      </c>
      <c r="L102" s="69">
        <v>-4293.34</v>
      </c>
      <c r="M102" s="69">
        <v>-1722.29</v>
      </c>
      <c r="N102" s="69">
        <v>-4905.91</v>
      </c>
      <c r="O102" s="69">
        <v>-9434</v>
      </c>
      <c r="P102" s="115">
        <v>-7064.26</v>
      </c>
      <c r="Q102" s="115">
        <v>-12934.87</v>
      </c>
      <c r="R102" s="115">
        <v>-18434.7</v>
      </c>
      <c r="S102" s="114">
        <v>-5174.99</v>
      </c>
      <c r="T102" s="114">
        <v>-8414.17</v>
      </c>
      <c r="U102" s="114">
        <v>-10628.18</v>
      </c>
      <c r="V102" s="115">
        <v>-1877.04</v>
      </c>
      <c r="W102" s="115">
        <v>-3474.19</v>
      </c>
      <c r="X102" s="115">
        <v>-4905.54</v>
      </c>
      <c r="Y102" s="168">
        <f t="shared" si="4"/>
        <v>-11604.823333333334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9C67F85-3CC3-4864-AE00-D6937CF5AE13}"/>
</file>

<file path=customXml/itemProps2.xml><?xml version="1.0" encoding="utf-8"?>
<ds:datastoreItem xmlns:ds="http://schemas.openxmlformats.org/officeDocument/2006/customXml" ds:itemID="{7A6E1285-54D8-4345-BAF7-204A182D7C29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2B6B11-A73F-44B9-BA05-B78CD2F75A0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D1CDB3-8420-48AD-83A6-238053A9D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WC Model</vt:lpstr>
      <vt:lpstr>SAP Data</vt:lpstr>
      <vt:lpstr>RCL ADJ</vt:lpstr>
      <vt:lpstr>500159</vt:lpstr>
      <vt:lpstr>500164</vt:lpstr>
      <vt:lpstr>500170</vt:lpstr>
      <vt:lpstr>500171</vt:lpstr>
      <vt:lpstr>500172</vt:lpstr>
      <vt:lpstr>500179</vt:lpstr>
      <vt:lpstr>500181</vt:lpstr>
      <vt:lpstr>500193</vt:lpstr>
      <vt:lpstr>line assign basis</vt:lpstr>
      <vt:lpstr>Factors</vt:lpstr>
      <vt:lpstr>2018 GRC WC</vt:lpstr>
      <vt:lpstr>N.Mist</vt:lpstr>
      <vt:lpstr>N Mist Accts</vt:lpstr>
      <vt:lpstr>Acct Comp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McVay, Kevin</dc:creator>
  <cp:keywords/>
  <cp:lastModifiedBy>Lee-Pella, Erica N.</cp:lastModifiedBy>
  <cp:lastPrinted>2020-12-17T20:21:41Z</cp:lastPrinted>
  <dcterms:created xsi:type="dcterms:W3CDTF">2018-08-14T22:35:29Z</dcterms:created>
  <dcterms:modified xsi:type="dcterms:W3CDTF">2020-12-17T20:21:44Z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0x0101006E56B4D1795A2E4DB2F0B01679ED314A008EEC80525953A745BD9B79DC421B8604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WorkflowChangePath">
    <vt:lpwstr>e15325a3-eeff-4eba-aa43-c52ed44ddc00,5;</vt:lpwstr>
  </property>
  <property fmtid="{D5CDD505-2E9C-101B-9397-08002B2CF9AE}" pid="6" name="i76a50f827f74a6db952d52db0ed214f">
    <vt:lpwstr>NWN|189a21d5-4508-41eb-a617-0aabe068765e</vt:lpwstr>
  </property>
  <property fmtid="{D5CDD505-2E9C-101B-9397-08002B2CF9AE}" pid="7" name="nwnGasandRegulatoryReportMonth">
    <vt:lpwstr>20;#March|b675a993-7276-4335-b006-b0d164189a76</vt:lpwstr>
  </property>
  <property fmtid="{D5CDD505-2E9C-101B-9397-08002B2CF9AE}" pid="8" name="nwnGasRegReportYear">
    <vt:lpwstr>11;#2019|4635c11d-9832-48ff-9710-212d5f6335a7</vt:lpwstr>
  </property>
  <property fmtid="{D5CDD505-2E9C-101B-9397-08002B2CF9AE}" pid="9" name="nwnEntity">
    <vt:lpwstr>1;#NWN|189a21d5-4508-41eb-a617-0aabe068765e</vt:lpwstr>
  </property>
  <property fmtid="{D5CDD505-2E9C-101B-9397-08002B2CF9AE}" pid="10" name="nwnGasRegAgency">
    <vt:lpwstr/>
  </property>
  <property fmtid="{D5CDD505-2E9C-101B-9397-08002B2CF9AE}" pid="11" name="_dlc_DocIdItemGuid">
    <vt:lpwstr>501b92d6-ab52-45ca-9457-1275b89ec751</vt:lpwstr>
  </property>
  <property fmtid="{D5CDD505-2E9C-101B-9397-08002B2CF9AE}" pid="12" name="_docset_NoMedatataSyncRequired">
    <vt:lpwstr>False</vt:lpwstr>
  </property>
  <property fmtid="{D5CDD505-2E9C-101B-9397-08002B2CF9AE}" pid="13" name="IsEFSEC">
    <vt:bool>false</vt:bool>
  </property>
</Properties>
</file>