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DE8A8274-9BC3-48A6-9C4C-AF2B4AEA7E37}" xr6:coauthVersionLast="36" xr6:coauthVersionMax="36" xr10:uidLastSave="{00000000-0000-0000-0000-000000000000}"/>
  <bookViews>
    <workbookView xWindow="0" yWindow="0" windowWidth="51600" windowHeight="17025" activeTab="2" xr2:uid="{2154C6AD-EAE3-4627-8D36-D2A96F46F236}"/>
  </bookViews>
  <sheets>
    <sheet name="2018" sheetId="3" r:id="rId1"/>
    <sheet name="2019" sheetId="5" r:id="rId2"/>
    <sheet name="2020" sheetId="6" r:id="rId3"/>
    <sheet name="Normal Adj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4" l="1"/>
  <c r="B105" i="5" l="1"/>
  <c r="G78" i="5"/>
  <c r="G74" i="5"/>
  <c r="E80" i="5"/>
  <c r="O65" i="5"/>
  <c r="K65" i="5"/>
  <c r="G65" i="5"/>
  <c r="K64" i="5"/>
  <c r="O63" i="5"/>
  <c r="E21" i="4"/>
  <c r="K63" i="5"/>
  <c r="E20" i="4"/>
  <c r="G62" i="5"/>
  <c r="O53" i="5"/>
  <c r="K53" i="5"/>
  <c r="O52" i="5"/>
  <c r="K52" i="5"/>
  <c r="G52" i="5"/>
  <c r="G51" i="5"/>
  <c r="K50" i="5"/>
  <c r="G50" i="5"/>
  <c r="O47" i="5"/>
  <c r="G39" i="5"/>
  <c r="G38" i="5"/>
  <c r="G37" i="5"/>
  <c r="G28" i="5"/>
  <c r="O18" i="5"/>
  <c r="G18" i="5"/>
  <c r="O17" i="5"/>
  <c r="G17" i="5"/>
  <c r="O15" i="5"/>
  <c r="K15" i="5"/>
  <c r="E14" i="4"/>
  <c r="G14" i="5"/>
  <c r="G13" i="5"/>
  <c r="E12" i="4"/>
  <c r="K11" i="5"/>
  <c r="O51" i="5" l="1"/>
  <c r="M16" i="5"/>
  <c r="G12" i="5"/>
  <c r="K13" i="5"/>
  <c r="G26" i="5"/>
  <c r="G48" i="5"/>
  <c r="K49" i="5"/>
  <c r="O50" i="5"/>
  <c r="G61" i="5"/>
  <c r="O66" i="5"/>
  <c r="F41" i="5"/>
  <c r="F42" i="5" s="1"/>
  <c r="O13" i="5"/>
  <c r="G27" i="5"/>
  <c r="G36" i="5"/>
  <c r="G47" i="5"/>
  <c r="O49" i="5"/>
  <c r="K61" i="5"/>
  <c r="O62" i="5"/>
  <c r="K12" i="5"/>
  <c r="G53" i="5"/>
  <c r="K60" i="5"/>
  <c r="K67" i="5" s="1"/>
  <c r="K68" i="5" s="1"/>
  <c r="O61" i="5"/>
  <c r="G63" i="5"/>
  <c r="G66" i="5"/>
  <c r="J67" i="5"/>
  <c r="E30" i="5"/>
  <c r="E81" i="5" s="1"/>
  <c r="M67" i="5"/>
  <c r="G64" i="5"/>
  <c r="I54" i="5"/>
  <c r="E11" i="4"/>
  <c r="E16" i="5"/>
  <c r="K14" i="5"/>
  <c r="G25" i="5"/>
  <c r="K48" i="5"/>
  <c r="O60" i="5"/>
  <c r="G77" i="5"/>
  <c r="N16" i="5"/>
  <c r="N19" i="5" s="1"/>
  <c r="N67" i="5"/>
  <c r="N68" i="5" s="1"/>
  <c r="F19" i="5"/>
  <c r="O14" i="5"/>
  <c r="K18" i="5"/>
  <c r="G29" i="5"/>
  <c r="K47" i="5"/>
  <c r="O48" i="5"/>
  <c r="E67" i="5"/>
  <c r="K62" i="5"/>
  <c r="O64" i="5"/>
  <c r="O67" i="5" s="1"/>
  <c r="O68" i="5" s="1"/>
  <c r="K66" i="5"/>
  <c r="E13" i="4"/>
  <c r="F54" i="5"/>
  <c r="F30" i="5"/>
  <c r="F81" i="5" s="1"/>
  <c r="I16" i="5"/>
  <c r="I19" i="5" s="1"/>
  <c r="K19" i="5" s="1"/>
  <c r="J16" i="5"/>
  <c r="J19" i="5" s="1"/>
  <c r="O12" i="5"/>
  <c r="G15" i="5"/>
  <c r="K17" i="5"/>
  <c r="E41" i="5"/>
  <c r="G40" i="5"/>
  <c r="N54" i="5"/>
  <c r="N55" i="5" s="1"/>
  <c r="G49" i="5"/>
  <c r="K51" i="5"/>
  <c r="G60" i="5"/>
  <c r="G67" i="5" s="1"/>
  <c r="G79" i="5"/>
  <c r="E18" i="4"/>
  <c r="F80" i="5"/>
  <c r="G76" i="5"/>
  <c r="E19" i="4"/>
  <c r="M68" i="5"/>
  <c r="K54" i="5"/>
  <c r="E42" i="5"/>
  <c r="M19" i="5"/>
  <c r="J54" i="5"/>
  <c r="F16" i="5"/>
  <c r="F67" i="5"/>
  <c r="E19" i="5"/>
  <c r="G19" i="5" s="1"/>
  <c r="G35" i="5"/>
  <c r="G75" i="5"/>
  <c r="M54" i="5"/>
  <c r="I67" i="5"/>
  <c r="G11" i="5"/>
  <c r="G73" i="5"/>
  <c r="G24" i="5"/>
  <c r="G30" i="5" s="1"/>
  <c r="E54" i="5"/>
  <c r="O11" i="5"/>
  <c r="G16" i="5" l="1"/>
  <c r="E68" i="5"/>
  <c r="O54" i="5"/>
  <c r="O55" i="5" s="1"/>
  <c r="G54" i="5"/>
  <c r="G55" i="5" s="1"/>
  <c r="G41" i="5"/>
  <c r="G42" i="5" s="1"/>
  <c r="G68" i="5"/>
  <c r="G80" i="5"/>
  <c r="G81" i="5" s="1"/>
  <c r="J55" i="5"/>
  <c r="K16" i="5"/>
  <c r="F55" i="5"/>
  <c r="I68" i="5"/>
  <c r="O16" i="5"/>
  <c r="O19" i="5" s="1"/>
  <c r="J68" i="5"/>
  <c r="M55" i="5"/>
  <c r="K55" i="5"/>
  <c r="I81" i="5"/>
  <c r="AJ81" i="5"/>
  <c r="E55" i="5"/>
  <c r="F68" i="5"/>
  <c r="I55" i="5"/>
  <c r="B105" i="3" l="1"/>
  <c r="G79" i="3"/>
  <c r="G78" i="3"/>
  <c r="G77" i="3"/>
  <c r="G75" i="3"/>
  <c r="O66" i="3"/>
  <c r="G65" i="3"/>
  <c r="AK63" i="3"/>
  <c r="AK62" i="3"/>
  <c r="AK60" i="3"/>
  <c r="O53" i="3"/>
  <c r="K53" i="3"/>
  <c r="G52" i="3"/>
  <c r="O51" i="3"/>
  <c r="O47" i="3"/>
  <c r="G39" i="3"/>
  <c r="G38" i="3"/>
  <c r="G25" i="3"/>
  <c r="G18" i="3"/>
  <c r="O17" i="3"/>
  <c r="O15" i="3"/>
  <c r="AK14" i="3"/>
  <c r="G14" i="3"/>
  <c r="AK13" i="3"/>
  <c r="G13" i="3"/>
  <c r="AK12" i="3"/>
  <c r="AK11" i="3"/>
  <c r="K11" i="3"/>
  <c r="G12" i="3" l="1"/>
  <c r="K13" i="3"/>
  <c r="K18" i="3"/>
  <c r="K49" i="3"/>
  <c r="K66" i="3"/>
  <c r="G60" i="3"/>
  <c r="G28" i="3"/>
  <c r="O61" i="3"/>
  <c r="G63" i="3"/>
  <c r="K63" i="3"/>
  <c r="G27" i="3"/>
  <c r="O49" i="3"/>
  <c r="G76" i="3"/>
  <c r="O50" i="3"/>
  <c r="E54" i="3"/>
  <c r="K52" i="3"/>
  <c r="M67" i="3"/>
  <c r="G15" i="3"/>
  <c r="O18" i="3"/>
  <c r="G51" i="3"/>
  <c r="G66" i="3"/>
  <c r="AK61" i="3"/>
  <c r="G50" i="3"/>
  <c r="K51" i="3"/>
  <c r="K61" i="3"/>
  <c r="K62" i="3"/>
  <c r="G64" i="3"/>
  <c r="N16" i="3"/>
  <c r="N19" i="3" s="1"/>
  <c r="K14" i="3"/>
  <c r="J54" i="3"/>
  <c r="O48" i="3"/>
  <c r="G29" i="3"/>
  <c r="G26" i="3"/>
  <c r="G35" i="3"/>
  <c r="G62" i="3"/>
  <c r="K17" i="3"/>
  <c r="G48" i="3"/>
  <c r="J67" i="3"/>
  <c r="G37" i="3"/>
  <c r="G47" i="3"/>
  <c r="K48" i="3"/>
  <c r="E16" i="3"/>
  <c r="O63" i="3"/>
  <c r="O64" i="3"/>
  <c r="G73" i="3"/>
  <c r="F19" i="3"/>
  <c r="K12" i="3"/>
  <c r="K15" i="3"/>
  <c r="F41" i="3"/>
  <c r="G40" i="3"/>
  <c r="N54" i="3"/>
  <c r="G49" i="3"/>
  <c r="O52" i="3"/>
  <c r="N67" i="3"/>
  <c r="E80" i="3"/>
  <c r="G36" i="3"/>
  <c r="K50" i="3"/>
  <c r="E30" i="3"/>
  <c r="E81" i="3" s="1"/>
  <c r="E67" i="3"/>
  <c r="E68" i="3" s="1"/>
  <c r="G11" i="3"/>
  <c r="J16" i="3"/>
  <c r="J19" i="3" s="1"/>
  <c r="F30" i="3"/>
  <c r="F81" i="3" s="1"/>
  <c r="F54" i="3"/>
  <c r="F55" i="3" s="1"/>
  <c r="G53" i="3"/>
  <c r="F67" i="3"/>
  <c r="K65" i="3"/>
  <c r="O12" i="3"/>
  <c r="O14" i="3"/>
  <c r="F16" i="3"/>
  <c r="G17" i="3"/>
  <c r="I54" i="3"/>
  <c r="I67" i="3"/>
  <c r="K64" i="3"/>
  <c r="O65" i="3"/>
  <c r="F11" i="4"/>
  <c r="E41" i="3"/>
  <c r="O13" i="3"/>
  <c r="I16" i="3"/>
  <c r="E19" i="3"/>
  <c r="G19" i="3" s="1"/>
  <c r="M54" i="3"/>
  <c r="G61" i="3"/>
  <c r="O62" i="3"/>
  <c r="F80" i="3"/>
  <c r="K47" i="3"/>
  <c r="K60" i="3"/>
  <c r="M16" i="3"/>
  <c r="G24" i="3"/>
  <c r="O11" i="3"/>
  <c r="O60" i="3"/>
  <c r="G74" i="3"/>
  <c r="J55" i="3" l="1"/>
  <c r="O54" i="3"/>
  <c r="O55" i="3" s="1"/>
  <c r="G41" i="3"/>
  <c r="F42" i="3"/>
  <c r="E55" i="3"/>
  <c r="M68" i="3"/>
  <c r="I81" i="3"/>
  <c r="G54" i="3"/>
  <c r="G55" i="3" s="1"/>
  <c r="K67" i="3"/>
  <c r="K68" i="3" s="1"/>
  <c r="E42" i="3"/>
  <c r="J68" i="3"/>
  <c r="F68" i="3"/>
  <c r="N55" i="3"/>
  <c r="G80" i="3"/>
  <c r="G81" i="3" s="1"/>
  <c r="G67" i="3"/>
  <c r="G68" i="3" s="1"/>
  <c r="G30" i="3"/>
  <c r="N68" i="3"/>
  <c r="K54" i="3"/>
  <c r="K55" i="3" s="1"/>
  <c r="I68" i="3"/>
  <c r="AJ81" i="3"/>
  <c r="O67" i="3"/>
  <c r="O68" i="3" s="1"/>
  <c r="G42" i="3"/>
  <c r="G16" i="3"/>
  <c r="M19" i="3"/>
  <c r="M55" i="3" s="1"/>
  <c r="O16" i="3"/>
  <c r="O19" i="3" s="1"/>
  <c r="I19" i="3"/>
  <c r="K16" i="3"/>
  <c r="K19" i="3" l="1"/>
  <c r="I55" i="3"/>
  <c r="D19" i="4" l="1"/>
  <c r="D20" i="4"/>
  <c r="D21" i="4"/>
  <c r="D18" i="4"/>
  <c r="D11" i="4"/>
  <c r="B105" i="6"/>
  <c r="G79" i="6"/>
  <c r="G78" i="6"/>
  <c r="G77" i="6"/>
  <c r="G76" i="6"/>
  <c r="G75" i="6"/>
  <c r="F80" i="6"/>
  <c r="E80" i="6"/>
  <c r="G73" i="6"/>
  <c r="O66" i="6"/>
  <c r="K66" i="6"/>
  <c r="G66" i="6"/>
  <c r="O65" i="6"/>
  <c r="K65" i="6"/>
  <c r="G65" i="6"/>
  <c r="O64" i="6"/>
  <c r="K64" i="6"/>
  <c r="G64" i="6"/>
  <c r="O63" i="6"/>
  <c r="K63" i="6"/>
  <c r="G63" i="6"/>
  <c r="O62" i="6"/>
  <c r="K62" i="6"/>
  <c r="G62" i="6"/>
  <c r="O61" i="6"/>
  <c r="K61" i="6"/>
  <c r="F67" i="6"/>
  <c r="N67" i="6"/>
  <c r="O60" i="6"/>
  <c r="K60" i="6"/>
  <c r="I67" i="6"/>
  <c r="G60" i="6"/>
  <c r="E67" i="6"/>
  <c r="O53" i="6"/>
  <c r="K53" i="6"/>
  <c r="G53" i="6"/>
  <c r="O52" i="6"/>
  <c r="K52" i="6"/>
  <c r="G52" i="6"/>
  <c r="O51" i="6"/>
  <c r="K51" i="6"/>
  <c r="G51" i="6"/>
  <c r="O50" i="6"/>
  <c r="K50" i="6"/>
  <c r="G50" i="6"/>
  <c r="O49" i="6"/>
  <c r="K49" i="6"/>
  <c r="G49" i="6"/>
  <c r="N54" i="6"/>
  <c r="J54" i="6"/>
  <c r="G48" i="6"/>
  <c r="O47" i="6"/>
  <c r="M54" i="6"/>
  <c r="K47" i="6"/>
  <c r="F54" i="6"/>
  <c r="G47" i="6"/>
  <c r="E41" i="6"/>
  <c r="G40" i="6"/>
  <c r="G39" i="6"/>
  <c r="G38" i="6"/>
  <c r="G37" i="6"/>
  <c r="G36" i="6"/>
  <c r="G35" i="6"/>
  <c r="G41" i="6" s="1"/>
  <c r="G29" i="6"/>
  <c r="G28" i="6"/>
  <c r="E30" i="6"/>
  <c r="E81" i="6" s="1"/>
  <c r="G26" i="6"/>
  <c r="G25" i="6"/>
  <c r="G24" i="6"/>
  <c r="O18" i="6"/>
  <c r="K18" i="6"/>
  <c r="G18" i="6"/>
  <c r="O17" i="6"/>
  <c r="K17" i="6"/>
  <c r="G17" i="6"/>
  <c r="M16" i="6"/>
  <c r="K15" i="6"/>
  <c r="G15" i="6"/>
  <c r="O14" i="6"/>
  <c r="K14" i="6"/>
  <c r="G14" i="6"/>
  <c r="O13" i="6"/>
  <c r="K13" i="6"/>
  <c r="E16" i="6"/>
  <c r="O12" i="6"/>
  <c r="K12" i="6"/>
  <c r="G12" i="6"/>
  <c r="O11" i="6"/>
  <c r="J16" i="6"/>
  <c r="J19" i="6" s="1"/>
  <c r="K11" i="6"/>
  <c r="G11" i="6"/>
  <c r="F19" i="6"/>
  <c r="E19" i="6"/>
  <c r="G19" i="6" s="1"/>
  <c r="M55" i="6" l="1"/>
  <c r="O54" i="6"/>
  <c r="O55" i="6" s="1"/>
  <c r="K67" i="6"/>
  <c r="G54" i="6"/>
  <c r="G55" i="6" s="1"/>
  <c r="O67" i="6"/>
  <c r="O68" i="6" s="1"/>
  <c r="F55" i="6"/>
  <c r="N68" i="6"/>
  <c r="G80" i="6"/>
  <c r="G81" i="6" s="1"/>
  <c r="N55" i="6"/>
  <c r="E42" i="6"/>
  <c r="M19" i="6"/>
  <c r="O16" i="6"/>
  <c r="O19" i="6" s="1"/>
  <c r="J55" i="6"/>
  <c r="E68" i="6"/>
  <c r="O48" i="6"/>
  <c r="G13" i="6"/>
  <c r="F30" i="6"/>
  <c r="F81" i="6" s="1"/>
  <c r="M67" i="6"/>
  <c r="M68" i="6" s="1"/>
  <c r="F41" i="6"/>
  <c r="F42" i="6" s="1"/>
  <c r="G74" i="6"/>
  <c r="F16" i="6"/>
  <c r="G16" i="6" s="1"/>
  <c r="I54" i="6"/>
  <c r="N16" i="6"/>
  <c r="N19" i="6" s="1"/>
  <c r="E54" i="6"/>
  <c r="E55" i="6" s="1"/>
  <c r="O15" i="6"/>
  <c r="G27" i="6"/>
  <c r="G30" i="6" s="1"/>
  <c r="I16" i="6"/>
  <c r="K48" i="6"/>
  <c r="K54" i="6" s="1"/>
  <c r="K55" i="6" s="1"/>
  <c r="G61" i="6"/>
  <c r="G67" i="6" s="1"/>
  <c r="G68" i="6" s="1"/>
  <c r="J67" i="6"/>
  <c r="J68" i="6" s="1"/>
  <c r="K68" i="6" l="1"/>
  <c r="F68" i="6"/>
  <c r="AJ81" i="6"/>
  <c r="I81" i="6"/>
  <c r="K16" i="6"/>
  <c r="I19" i="6"/>
  <c r="K19" i="6" s="1"/>
  <c r="G42" i="6"/>
  <c r="I68" i="6"/>
  <c r="I55" i="6" l="1"/>
  <c r="D14" i="4" l="1"/>
  <c r="D12" i="4"/>
  <c r="D13" i="4" l="1"/>
  <c r="E7" i="4" l="1"/>
  <c r="F7" i="4" s="1"/>
  <c r="D15" i="4"/>
  <c r="E15" i="4"/>
  <c r="D22" i="4"/>
  <c r="E22" i="4"/>
  <c r="D25" i="4"/>
  <c r="E25" i="4"/>
  <c r="D26" i="4"/>
  <c r="E26" i="4"/>
  <c r="D27" i="4"/>
  <c r="E27" i="4"/>
  <c r="D28" i="4"/>
  <c r="E28" i="4"/>
  <c r="F18" i="4"/>
  <c r="C18" i="4" s="1"/>
  <c r="F19" i="4"/>
  <c r="C19" i="4" s="1"/>
  <c r="F20" i="4"/>
  <c r="F21" i="4"/>
  <c r="C21" i="4" s="1"/>
  <c r="E29" i="4" l="1"/>
  <c r="D29" i="4"/>
  <c r="C20" i="4"/>
  <c r="C22" i="4" s="1"/>
  <c r="F22" i="4"/>
  <c r="F13" i="4" l="1"/>
  <c r="F12" i="4"/>
  <c r="F14" i="4" l="1"/>
  <c r="F15" i="4" s="1"/>
  <c r="F29" i="4" s="1"/>
  <c r="C13" i="4"/>
  <c r="C27" i="4" s="1"/>
  <c r="C34" i="4" s="1"/>
  <c r="F27" i="4"/>
  <c r="C12" i="4"/>
  <c r="C26" i="4" s="1"/>
  <c r="C33" i="4" s="1"/>
  <c r="F26" i="4"/>
  <c r="C11" i="4"/>
  <c r="F25" i="4"/>
  <c r="C25" i="4" l="1"/>
  <c r="C32" i="4" s="1"/>
  <c r="C14" i="4"/>
  <c r="C28" i="4" s="1"/>
  <c r="C35" i="4" s="1"/>
  <c r="F28" i="4"/>
  <c r="C36" i="4" l="1"/>
  <c r="C40" i="4" s="1"/>
  <c r="C15" i="4"/>
  <c r="C2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Plourd, Elena</author>
  </authors>
  <commentList>
    <comment ref="K55" authorId="0" shapeId="0" xr:uid="{09436782-2122-4382-B090-515050B7CA9D}">
      <text>
        <r>
          <rPr>
            <b/>
            <sz val="9"/>
            <color indexed="81"/>
            <rFont val="Tahoma"/>
            <family val="2"/>
          </rPr>
          <t>Plourd, Elena:</t>
        </r>
        <r>
          <rPr>
            <sz val="9"/>
            <color indexed="81"/>
            <rFont val="Tahoma"/>
            <family val="2"/>
          </rPr>
          <t xml:space="preserve">
Not increase over last year, but instead is change in year to year divided by the previous year.
</t>
        </r>
      </text>
    </comment>
  </commentList>
</comments>
</file>

<file path=xl/sharedStrings.xml><?xml version="1.0" encoding="utf-8"?>
<sst xmlns="http://schemas.openxmlformats.org/spreadsheetml/2006/main" count="449" uniqueCount="88">
  <si>
    <t xml:space="preserve">                                   NORTHWEST NATURAL</t>
  </si>
  <si>
    <t>UNCOLLECTIBLE ACCOUNTS ANALYSIS</t>
  </si>
  <si>
    <t>CURRENT MONTH</t>
  </si>
  <si>
    <t>YEAR-TO-DATE</t>
  </si>
  <si>
    <t>TWELVE MONTHS</t>
  </si>
  <si>
    <t>CURRENT</t>
  </si>
  <si>
    <t>PREVIOUS</t>
  </si>
  <si>
    <t>INCREASE OVER</t>
  </si>
  <si>
    <t>YEAR</t>
  </si>
  <si>
    <t>LAST YEAR</t>
  </si>
  <si>
    <t xml:space="preserve">GAS REVENUES </t>
  </si>
  <si>
    <t>Residential</t>
  </si>
  <si>
    <t>Commercial</t>
  </si>
  <si>
    <t>Industrial - Firm</t>
  </si>
  <si>
    <t xml:space="preserve">Industrial - Interruptible </t>
  </si>
  <si>
    <t>Transportation</t>
  </si>
  <si>
    <t>Sub-total</t>
  </si>
  <si>
    <t>Unbilled</t>
  </si>
  <si>
    <r>
      <t xml:space="preserve">Interstate Storage </t>
    </r>
    <r>
      <rPr>
        <b/>
        <sz val="12"/>
        <color indexed="10"/>
        <rFont val="Arial"/>
        <family val="2"/>
      </rPr>
      <t>(3)</t>
    </r>
  </si>
  <si>
    <t>TOTAL</t>
  </si>
  <si>
    <t xml:space="preserve">ACCOUNTS RECEIVABLE BALANCE  </t>
  </si>
  <si>
    <t xml:space="preserve"> </t>
  </si>
  <si>
    <t>Industrial - Firm &amp; Trans</t>
  </si>
  <si>
    <t>Industrial - Inter &amp; Trans</t>
  </si>
  <si>
    <t>Interstate Storage</t>
  </si>
  <si>
    <t>Miscellaneous (SAP)</t>
  </si>
  <si>
    <t xml:space="preserve">DELINQUENT ACCOUNTS  </t>
  </si>
  <si>
    <t xml:space="preserve">Commercial   </t>
  </si>
  <si>
    <t xml:space="preserve">Industrial - Firm </t>
  </si>
  <si>
    <t xml:space="preserve">TOTAL </t>
  </si>
  <si>
    <t xml:space="preserve">     % of Accounts Receivable</t>
  </si>
  <si>
    <t xml:space="preserve">UNCOLLECTIBLE ACCRUAL </t>
  </si>
  <si>
    <t xml:space="preserve">Industrial - Interruptible  </t>
  </si>
  <si>
    <t>Unbilled revenues</t>
  </si>
  <si>
    <r>
      <t xml:space="preserve">     % of Gas Revenues </t>
    </r>
    <r>
      <rPr>
        <b/>
        <sz val="12"/>
        <color indexed="10"/>
        <rFont val="Arial"/>
        <family val="2"/>
      </rPr>
      <t>(4)</t>
    </r>
  </si>
  <si>
    <t xml:space="preserve">NET WRITE OFF </t>
  </si>
  <si>
    <r>
      <t xml:space="preserve">     % of Gas Revenues</t>
    </r>
    <r>
      <rPr>
        <b/>
        <sz val="12"/>
        <color indexed="10"/>
        <rFont val="Arial"/>
        <family val="2"/>
      </rPr>
      <t xml:space="preserve"> (2) (4) (5)</t>
    </r>
  </si>
  <si>
    <t>ALLOWANCE FOR UNCOLLECTIBLE</t>
  </si>
  <si>
    <t xml:space="preserve">ACCOUNTS BALANCE </t>
  </si>
  <si>
    <r>
      <t xml:space="preserve">     % of Accounts Receivable</t>
    </r>
    <r>
      <rPr>
        <b/>
        <sz val="12"/>
        <color indexed="10"/>
        <rFont val="Arial"/>
        <family val="2"/>
      </rPr>
      <t xml:space="preserve"> (1) (4)</t>
    </r>
  </si>
  <si>
    <t>Difference</t>
  </si>
  <si>
    <t>Footnotes to "Uncollectible Accounts Analysis" report:</t>
  </si>
  <si>
    <t>1)</t>
  </si>
  <si>
    <t>Calculation excludes Unbilled Allowance for Uncollectible Accounts Balance.</t>
  </si>
  <si>
    <t>2)</t>
  </si>
  <si>
    <t>Calculation excludes Unbilled Gas Revenues.</t>
  </si>
  <si>
    <t>3)</t>
  </si>
  <si>
    <t xml:space="preserve">Interstate Storage  revenues include optimization and interstate gas storage services. </t>
  </si>
  <si>
    <t>4)</t>
  </si>
  <si>
    <t>Excludes Miscellaneous</t>
  </si>
  <si>
    <t>5)</t>
  </si>
  <si>
    <t>Net write off amount is net of Allowance for Uncollectible Accounts for puplic purpose programs.</t>
  </si>
  <si>
    <t>Accounts Receivable balances are queried from the Lawson General Ledger System. Balances are all unpaid amounts as of month end for the different business classes.</t>
  </si>
  <si>
    <t>Delinquencies are pulled off of the "Aging Report" for balances over sixty days old.</t>
  </si>
  <si>
    <t xml:space="preserve">       </t>
  </si>
  <si>
    <t>The "Uncollectible Accruals", and "Net Write-offs" are recorded in account 144XXX through journal entries to record uncollectible estimates and payments or write-offs against the estimates.  The total balances, by business class, in account 144XXX make up the  "Allowance for Uncollectible Accounts Balance."</t>
  </si>
  <si>
    <t>Revenues are pulled off of the "Gas Revenues" section of the Income Statement.</t>
  </si>
  <si>
    <t>N/A</t>
  </si>
  <si>
    <t>12/31/17 Allowance</t>
  </si>
  <si>
    <t>Washington Normalized Amount (X 1000)</t>
  </si>
  <si>
    <t>Customers - All</t>
  </si>
  <si>
    <t>Allocation Factor</t>
  </si>
  <si>
    <t xml:space="preserve">       Total </t>
  </si>
  <si>
    <t xml:space="preserve">    Interruptible</t>
  </si>
  <si>
    <t xml:space="preserve">    Industrial</t>
  </si>
  <si>
    <t xml:space="preserve">    Commercial</t>
  </si>
  <si>
    <t xml:space="preserve">    Residential </t>
  </si>
  <si>
    <t xml:space="preserve">Normalized Uncollectible </t>
  </si>
  <si>
    <t xml:space="preserve">       Weighted Total [1]</t>
  </si>
  <si>
    <t>Write-Off % - 3-Year Average</t>
  </si>
  <si>
    <t>Net Write-Offs</t>
  </si>
  <si>
    <t>Gas Revenues</t>
  </si>
  <si>
    <t>(d)</t>
  </si>
  <si>
    <t>(c)</t>
  </si>
  <si>
    <t>(b)</t>
  </si>
  <si>
    <t>(a)</t>
  </si>
  <si>
    <t>Actual</t>
  </si>
  <si>
    <t>Total</t>
  </si>
  <si>
    <t>No.</t>
  </si>
  <si>
    <t>Line</t>
  </si>
  <si>
    <t xml:space="preserve">($000 - except Washington amounts) </t>
  </si>
  <si>
    <t>Uncollectible Accounts Adjustments</t>
  </si>
  <si>
    <t>NW Natural</t>
  </si>
  <si>
    <t>2018 - 2020</t>
  </si>
  <si>
    <t>Rollforward Check</t>
  </si>
  <si>
    <t>12 Months Ended February</t>
  </si>
  <si>
    <t>Uncollectibles Based on Twelve Months Ended February 2020, 2019 and 2018</t>
  </si>
  <si>
    <t>12/31/18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</si>
</sst>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;;;"/>
    <numFmt numFmtId="167" formatCode="mmmm\ yyyy"/>
    <numFmt numFmtId="168" formatCode="0.00_);[Red]\(0.00\)"/>
    <numFmt numFmtId="169" formatCode="0_);\(0\)"/>
    <numFmt numFmtId="170" formatCode="0.0%"/>
    <numFmt numFmtId="171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2"/>
      <color indexed="14"/>
      <name val="Arial"/>
      <family val="2"/>
    </font>
    <font>
      <b/>
      <sz val="12"/>
      <color indexed="12"/>
      <name val="Arial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>
      <alignment vertical="top"/>
    </xf>
    <xf numFmtId="5" fontId="5" fillId="0" borderId="0" applyFont="0" applyFill="0" applyBorder="0" applyAlignment="0" applyProtection="0">
      <alignment vertical="top"/>
    </xf>
  </cellStyleXfs>
  <cellXfs count="19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37" fontId="4" fillId="2" borderId="0" xfId="0" applyNumberFormat="1" applyFont="1" applyFill="1" applyAlignment="1">
      <alignment horizontal="centerContinuous"/>
    </xf>
    <xf numFmtId="37" fontId="2" fillId="2" borderId="0" xfId="0" applyNumberFormat="1" applyFont="1" applyFill="1" applyAlignment="1">
      <alignment horizontal="centerContinuous"/>
    </xf>
    <xf numFmtId="37" fontId="2" fillId="2" borderId="0" xfId="0" applyNumberFormat="1" applyFont="1" applyFill="1"/>
    <xf numFmtId="0" fontId="2" fillId="2" borderId="0" xfId="0" applyFont="1" applyFill="1" applyAlignment="1">
      <alignment horizontal="centerContinuous"/>
    </xf>
    <xf numFmtId="164" fontId="2" fillId="2" borderId="0" xfId="1" applyNumberFormat="1" applyFont="1" applyFill="1"/>
    <xf numFmtId="0" fontId="2" fillId="3" borderId="0" xfId="0" applyFont="1" applyFill="1"/>
    <xf numFmtId="165" fontId="4" fillId="2" borderId="0" xfId="0" applyNumberFormat="1" applyFont="1" applyFill="1" applyAlignment="1" applyProtection="1">
      <alignment horizontal="centerContinuous"/>
    </xf>
    <xf numFmtId="166" fontId="4" fillId="2" borderId="0" xfId="0" applyNumberFormat="1" applyFont="1" applyFill="1" applyAlignment="1" applyProtection="1">
      <alignment horizontal="centerContinuous"/>
    </xf>
    <xf numFmtId="167" fontId="4" fillId="2" borderId="0" xfId="0" applyNumberFormat="1" applyFont="1" applyFill="1" applyAlignment="1">
      <alignment horizontal="centerContinuous"/>
    </xf>
    <xf numFmtId="167" fontId="2" fillId="2" borderId="0" xfId="0" applyNumberFormat="1" applyFont="1" applyFill="1"/>
    <xf numFmtId="167" fontId="2" fillId="2" borderId="0" xfId="0" applyNumberFormat="1" applyFont="1" applyFill="1" applyAlignment="1">
      <alignment horizontal="centerContinuous"/>
    </xf>
    <xf numFmtId="167" fontId="2" fillId="2" borderId="0" xfId="1" applyNumberFormat="1" applyFont="1" applyFill="1"/>
    <xf numFmtId="39" fontId="4" fillId="2" borderId="0" xfId="0" applyNumberFormat="1" applyFont="1" applyFill="1" applyAlignment="1">
      <alignment horizontal="centerContinuous"/>
    </xf>
    <xf numFmtId="0" fontId="4" fillId="2" borderId="0" xfId="0" applyFont="1" applyFill="1"/>
    <xf numFmtId="37" fontId="4" fillId="2" borderId="0" xfId="0" applyNumberFormat="1" applyFont="1" applyFill="1"/>
    <xf numFmtId="165" fontId="2" fillId="2" borderId="0" xfId="0" applyNumberFormat="1" applyFont="1" applyFill="1" applyAlignment="1" applyProtection="1">
      <alignment horizontal="left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7" fontId="4" fillId="2" borderId="0" xfId="0" applyNumberFormat="1" applyFont="1" applyFill="1" applyAlignment="1">
      <alignment vertical="center"/>
    </xf>
    <xf numFmtId="37" fontId="4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5" fontId="2" fillId="2" borderId="0" xfId="0" applyNumberFormat="1" applyFont="1" applyFill="1" applyAlignment="1" applyProtection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37" fontId="4" fillId="4" borderId="2" xfId="0" applyNumberFormat="1" applyFont="1" applyFill="1" applyBorder="1" applyAlignment="1" applyProtection="1">
      <alignment horizontal="center" vertical="center"/>
    </xf>
    <xf numFmtId="37" fontId="4" fillId="4" borderId="3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165" fontId="2" fillId="2" borderId="0" xfId="0" applyNumberFormat="1" applyFont="1" applyFill="1" applyAlignment="1" applyProtection="1">
      <alignment horizontal="center" vertical="center"/>
    </xf>
    <xf numFmtId="0" fontId="4" fillId="4" borderId="4" xfId="0" applyFont="1" applyFill="1" applyBorder="1" applyAlignment="1">
      <alignment vertical="center"/>
    </xf>
    <xf numFmtId="165" fontId="4" fillId="4" borderId="5" xfId="0" applyNumberFormat="1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37" fontId="4" fillId="4" borderId="5" xfId="0" applyNumberFormat="1" applyFont="1" applyFill="1" applyBorder="1" applyAlignment="1" applyProtection="1">
      <alignment horizontal="center" vertical="center"/>
    </xf>
    <xf numFmtId="37" fontId="4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165" fontId="4" fillId="2" borderId="7" xfId="0" applyNumberFormat="1" applyFont="1" applyFill="1" applyBorder="1" applyAlignment="1" applyProtection="1">
      <alignment horizontal="left"/>
    </xf>
    <xf numFmtId="0" fontId="4" fillId="2" borderId="0" xfId="0" applyFont="1" applyFill="1" applyBorder="1"/>
    <xf numFmtId="0" fontId="4" fillId="2" borderId="3" xfId="0" applyFont="1" applyFill="1" applyBorder="1"/>
    <xf numFmtId="0" fontId="4" fillId="2" borderId="8" xfId="0" applyFont="1" applyFill="1" applyBorder="1"/>
    <xf numFmtId="37" fontId="4" fillId="0" borderId="2" xfId="0" applyNumberFormat="1" applyFont="1" applyFill="1" applyBorder="1" applyAlignment="1" applyProtection="1">
      <alignment horizontal="center" vertical="center"/>
    </xf>
    <xf numFmtId="37" fontId="4" fillId="2" borderId="8" xfId="0" applyNumberFormat="1" applyFont="1" applyFill="1" applyBorder="1"/>
    <xf numFmtId="0" fontId="2" fillId="2" borderId="8" xfId="0" applyFont="1" applyFill="1" applyBorder="1"/>
    <xf numFmtId="0" fontId="4" fillId="2" borderId="7" xfId="0" applyFont="1" applyFill="1" applyBorder="1"/>
    <xf numFmtId="165" fontId="4" fillId="2" borderId="0" xfId="0" applyNumberFormat="1" applyFont="1" applyFill="1" applyBorder="1" applyAlignment="1" applyProtection="1">
      <alignment horizontal="left"/>
    </xf>
    <xf numFmtId="37" fontId="8" fillId="2" borderId="0" xfId="0" applyNumberFormat="1" applyFont="1" applyFill="1" applyProtection="1"/>
    <xf numFmtId="37" fontId="4" fillId="2" borderId="0" xfId="0" applyNumberFormat="1" applyFont="1" applyFill="1" applyProtection="1"/>
    <xf numFmtId="38" fontId="4" fillId="2" borderId="8" xfId="0" applyNumberFormat="1" applyFont="1" applyFill="1" applyBorder="1"/>
    <xf numFmtId="38" fontId="2" fillId="2" borderId="8" xfId="0" applyNumberFormat="1" applyFont="1" applyFill="1" applyBorder="1"/>
    <xf numFmtId="168" fontId="2" fillId="2" borderId="0" xfId="0" applyNumberFormat="1" applyFont="1" applyFill="1"/>
    <xf numFmtId="37" fontId="2" fillId="2" borderId="0" xfId="0" applyNumberFormat="1" applyFont="1" applyFill="1" applyProtection="1"/>
    <xf numFmtId="37" fontId="4" fillId="2" borderId="5" xfId="0" applyNumberFormat="1" applyFont="1" applyFill="1" applyBorder="1" applyProtection="1"/>
    <xf numFmtId="165" fontId="4" fillId="2" borderId="0" xfId="0" applyNumberFormat="1" applyFont="1" applyFill="1" applyBorder="1" applyAlignment="1" applyProtection="1">
      <alignment horizontal="center"/>
    </xf>
    <xf numFmtId="0" fontId="4" fillId="2" borderId="2" xfId="0" applyFont="1" applyFill="1" applyBorder="1"/>
    <xf numFmtId="37" fontId="4" fillId="2" borderId="2" xfId="0" applyNumberFormat="1" applyFont="1" applyFill="1" applyBorder="1" applyProtection="1"/>
    <xf numFmtId="38" fontId="4" fillId="2" borderId="3" xfId="0" applyNumberFormat="1" applyFont="1" applyFill="1" applyBorder="1"/>
    <xf numFmtId="37" fontId="4" fillId="2" borderId="3" xfId="0" applyNumberFormat="1" applyFont="1" applyFill="1" applyBorder="1"/>
    <xf numFmtId="38" fontId="2" fillId="2" borderId="3" xfId="0" applyNumberFormat="1" applyFont="1" applyFill="1" applyBorder="1"/>
    <xf numFmtId="0" fontId="4" fillId="2" borderId="4" xfId="0" applyFont="1" applyFill="1" applyBorder="1"/>
    <xf numFmtId="37" fontId="8" fillId="2" borderId="5" xfId="0" applyNumberFormat="1" applyFont="1" applyFill="1" applyBorder="1" applyProtection="1"/>
    <xf numFmtId="38" fontId="4" fillId="2" borderId="6" xfId="0" applyNumberFormat="1" applyFont="1" applyFill="1" applyBorder="1"/>
    <xf numFmtId="37" fontId="8" fillId="0" borderId="4" xfId="0" applyNumberFormat="1" applyFont="1" applyFill="1" applyBorder="1" applyProtection="1"/>
    <xf numFmtId="37" fontId="8" fillId="2" borderId="4" xfId="0" applyNumberFormat="1" applyFont="1" applyFill="1" applyBorder="1" applyProtection="1"/>
    <xf numFmtId="165" fontId="2" fillId="2" borderId="0" xfId="0" applyNumberFormat="1" applyFont="1" applyFill="1" applyAlignment="1" applyProtection="1">
      <alignment horizontal="center"/>
    </xf>
    <xf numFmtId="169" fontId="2" fillId="2" borderId="0" xfId="0" applyNumberFormat="1" applyFont="1" applyFill="1" applyProtection="1"/>
    <xf numFmtId="37" fontId="4" fillId="2" borderId="0" xfId="0" applyNumberFormat="1" applyFont="1" applyFill="1" applyBorder="1" applyProtection="1"/>
    <xf numFmtId="37" fontId="9" fillId="2" borderId="0" xfId="0" applyNumberFormat="1" applyFont="1" applyFill="1" applyBorder="1" applyProtection="1"/>
    <xf numFmtId="37" fontId="4" fillId="2" borderId="0" xfId="0" applyNumberFormat="1" applyFont="1" applyFill="1" applyAlignment="1" applyProtection="1">
      <alignment horizontal="left"/>
    </xf>
    <xf numFmtId="0" fontId="2" fillId="2" borderId="7" xfId="0" applyFont="1" applyFill="1" applyBorder="1"/>
    <xf numFmtId="3" fontId="2" fillId="2" borderId="0" xfId="0" applyNumberFormat="1" applyFont="1" applyFill="1"/>
    <xf numFmtId="37" fontId="2" fillId="2" borderId="0" xfId="0" applyNumberFormat="1" applyFont="1" applyFill="1" applyAlignment="1" applyProtection="1">
      <alignment horizontal="center"/>
    </xf>
    <xf numFmtId="170" fontId="4" fillId="2" borderId="7" xfId="2" applyNumberFormat="1" applyFont="1" applyFill="1" applyBorder="1" applyAlignment="1" applyProtection="1">
      <alignment horizontal="left"/>
    </xf>
    <xf numFmtId="170" fontId="2" fillId="2" borderId="0" xfId="2" applyNumberFormat="1" applyFont="1" applyFill="1"/>
    <xf numFmtId="170" fontId="4" fillId="2" borderId="8" xfId="2" applyNumberFormat="1" applyFont="1" applyFill="1" applyBorder="1"/>
    <xf numFmtId="170" fontId="4" fillId="2" borderId="0" xfId="2" applyNumberFormat="1" applyFont="1" applyFill="1"/>
    <xf numFmtId="10" fontId="4" fillId="2" borderId="0" xfId="2" applyNumberFormat="1" applyFont="1" applyFill="1" applyProtection="1"/>
    <xf numFmtId="10" fontId="4" fillId="0" borderId="0" xfId="2" applyNumberFormat="1" applyFont="1" applyFill="1" applyProtection="1"/>
    <xf numFmtId="37" fontId="4" fillId="2" borderId="0" xfId="2" applyNumberFormat="1" applyFont="1" applyFill="1"/>
    <xf numFmtId="37" fontId="4" fillId="2" borderId="8" xfId="2" applyNumberFormat="1" applyFont="1" applyFill="1" applyBorder="1"/>
    <xf numFmtId="170" fontId="2" fillId="2" borderId="8" xfId="2" applyNumberFormat="1" applyFont="1" applyFill="1" applyBorder="1"/>
    <xf numFmtId="170" fontId="2" fillId="2" borderId="0" xfId="2" applyNumberFormat="1" applyFont="1" applyFill="1" applyAlignment="1" applyProtection="1">
      <alignment horizontal="left"/>
    </xf>
    <xf numFmtId="170" fontId="2" fillId="2" borderId="0" xfId="2" applyNumberFormat="1" applyFont="1" applyFill="1" applyProtection="1"/>
    <xf numFmtId="0" fontId="4" fillId="2" borderId="5" xfId="0" applyFont="1" applyFill="1" applyBorder="1"/>
    <xf numFmtId="0" fontId="4" fillId="2" borderId="6" xfId="0" applyFont="1" applyFill="1" applyBorder="1"/>
    <xf numFmtId="37" fontId="4" fillId="2" borderId="5" xfId="0" applyNumberFormat="1" applyFont="1" applyFill="1" applyBorder="1"/>
    <xf numFmtId="37" fontId="4" fillId="2" borderId="5" xfId="0" applyNumberFormat="1" applyFont="1" applyFill="1" applyBorder="1" applyAlignment="1" applyProtection="1">
      <alignment horizontal="left"/>
    </xf>
    <xf numFmtId="37" fontId="4" fillId="2" borderId="6" xfId="0" applyNumberFormat="1" applyFont="1" applyFill="1" applyBorder="1"/>
    <xf numFmtId="38" fontId="2" fillId="2" borderId="6" xfId="0" applyNumberFormat="1" applyFont="1" applyFill="1" applyBorder="1"/>
    <xf numFmtId="37" fontId="4" fillId="2" borderId="0" xfId="0" applyNumberFormat="1" applyFont="1" applyFill="1" applyBorder="1"/>
    <xf numFmtId="37" fontId="4" fillId="2" borderId="0" xfId="0" applyNumberFormat="1" applyFont="1" applyFill="1" applyBorder="1" applyAlignment="1" applyProtection="1">
      <alignment horizontal="left"/>
    </xf>
    <xf numFmtId="10" fontId="4" fillId="2" borderId="7" xfId="2" applyNumberFormat="1" applyFont="1" applyFill="1" applyBorder="1" applyAlignment="1" applyProtection="1"/>
    <xf numFmtId="10" fontId="2" fillId="2" borderId="0" xfId="2" applyNumberFormat="1" applyFont="1" applyFill="1"/>
    <xf numFmtId="10" fontId="4" fillId="2" borderId="8" xfId="2" applyNumberFormat="1" applyFont="1" applyFill="1" applyBorder="1"/>
    <xf numFmtId="10" fontId="4" fillId="2" borderId="0" xfId="2" applyNumberFormat="1" applyFont="1" applyFill="1"/>
    <xf numFmtId="10" fontId="4" fillId="5" borderId="0" xfId="2" applyNumberFormat="1" applyFont="1" applyFill="1" applyProtection="1"/>
    <xf numFmtId="10" fontId="4" fillId="2" borderId="0" xfId="2" applyNumberFormat="1" applyFont="1" applyFill="1" applyBorder="1" applyProtection="1"/>
    <xf numFmtId="10" fontId="4" fillId="0" borderId="8" xfId="2" applyNumberFormat="1" applyFont="1" applyFill="1" applyBorder="1"/>
    <xf numFmtId="10" fontId="2" fillId="2" borderId="8" xfId="2" applyNumberFormat="1" applyFont="1" applyFill="1" applyBorder="1"/>
    <xf numFmtId="10" fontId="2" fillId="2" borderId="0" xfId="2" applyNumberFormat="1" applyFont="1" applyFill="1" applyAlignment="1" applyProtection="1">
      <alignment horizontal="left"/>
    </xf>
    <xf numFmtId="10" fontId="2" fillId="2" borderId="0" xfId="2" applyNumberFormat="1" applyFont="1" applyFill="1" applyProtection="1"/>
    <xf numFmtId="39" fontId="2" fillId="2" borderId="0" xfId="0" applyNumberFormat="1" applyFont="1" applyFill="1" applyProtection="1"/>
    <xf numFmtId="39" fontId="4" fillId="2" borderId="0" xfId="0" applyNumberFormat="1" applyFont="1" applyFill="1"/>
    <xf numFmtId="10" fontId="4" fillId="2" borderId="7" xfId="2" applyNumberFormat="1" applyFont="1" applyFill="1" applyBorder="1" applyAlignment="1" applyProtection="1">
      <alignment horizontal="left"/>
    </xf>
    <xf numFmtId="43" fontId="2" fillId="2" borderId="0" xfId="1" applyFont="1" applyFill="1" applyProtection="1"/>
    <xf numFmtId="37" fontId="10" fillId="2" borderId="0" xfId="2" applyNumberFormat="1" applyFont="1" applyFill="1" applyBorder="1"/>
    <xf numFmtId="37" fontId="11" fillId="2" borderId="0" xfId="0" applyNumberFormat="1" applyFont="1" applyFill="1"/>
    <xf numFmtId="0" fontId="4" fillId="2" borderId="1" xfId="0" applyFont="1" applyFill="1" applyBorder="1"/>
    <xf numFmtId="39" fontId="4" fillId="6" borderId="2" xfId="0" applyNumberFormat="1" applyFont="1" applyFill="1" applyBorder="1" applyProtection="1"/>
    <xf numFmtId="37" fontId="11" fillId="0" borderId="0" xfId="0" applyNumberFormat="1" applyFont="1" applyFill="1" applyProtection="1"/>
    <xf numFmtId="10" fontId="4" fillId="2" borderId="0" xfId="2" applyNumberFormat="1" applyFont="1" applyFill="1" applyBorder="1"/>
    <xf numFmtId="10" fontId="4" fillId="2" borderId="7" xfId="2" applyNumberFormat="1" applyFont="1" applyFill="1" applyBorder="1"/>
    <xf numFmtId="10" fontId="2" fillId="2" borderId="4" xfId="2" applyNumberFormat="1" applyFont="1" applyFill="1" applyBorder="1"/>
    <xf numFmtId="10" fontId="2" fillId="2" borderId="5" xfId="2" applyNumberFormat="1" applyFont="1" applyFill="1" applyBorder="1"/>
    <xf numFmtId="37" fontId="2" fillId="2" borderId="5" xfId="2" applyNumberFormat="1" applyFont="1" applyFill="1" applyBorder="1"/>
    <xf numFmtId="10" fontId="2" fillId="2" borderId="6" xfId="2" applyNumberFormat="1" applyFont="1" applyFill="1" applyBorder="1"/>
    <xf numFmtId="37" fontId="4" fillId="2" borderId="5" xfId="2" applyNumberFormat="1" applyFont="1" applyFill="1" applyBorder="1"/>
    <xf numFmtId="37" fontId="4" fillId="2" borderId="6" xfId="2" applyNumberFormat="1" applyFont="1" applyFill="1" applyBorder="1"/>
    <xf numFmtId="168" fontId="4" fillId="2" borderId="0" xfId="0" applyNumberFormat="1" applyFont="1" applyFill="1"/>
    <xf numFmtId="43" fontId="2" fillId="2" borderId="0" xfId="0" applyNumberFormat="1" applyFont="1" applyFill="1"/>
    <xf numFmtId="165" fontId="4" fillId="2" borderId="0" xfId="0" applyNumberFormat="1" applyFont="1" applyFill="1" applyAlignment="1" applyProtection="1">
      <alignment horizontal="left"/>
    </xf>
    <xf numFmtId="0" fontId="4" fillId="2" borderId="0" xfId="0" quotePrefix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Alignment="1">
      <alignment vertical="top" wrapText="1"/>
    </xf>
    <xf numFmtId="37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168" fontId="4" fillId="2" borderId="0" xfId="0" applyNumberFormat="1" applyFont="1" applyFill="1" applyAlignment="1"/>
    <xf numFmtId="0" fontId="12" fillId="0" borderId="0" xfId="3" applyFont="1"/>
    <xf numFmtId="37" fontId="8" fillId="2" borderId="0" xfId="0" applyNumberFormat="1" applyFont="1" applyFill="1" applyAlignment="1" applyProtection="1">
      <alignment horizontal="center"/>
    </xf>
    <xf numFmtId="37" fontId="4" fillId="2" borderId="0" xfId="0" applyNumberFormat="1" applyFont="1" applyFill="1" applyAlignment="1" applyProtection="1">
      <alignment horizontal="center"/>
    </xf>
    <xf numFmtId="37" fontId="8" fillId="2" borderId="0" xfId="0" applyNumberFormat="1" applyFont="1" applyFill="1" applyAlignment="1" applyProtection="1">
      <alignment horizontal="right"/>
    </xf>
    <xf numFmtId="37" fontId="4" fillId="2" borderId="0" xfId="0" applyNumberFormat="1" applyFont="1" applyFill="1" applyAlignment="1" applyProtection="1">
      <alignment horizontal="right"/>
    </xf>
    <xf numFmtId="10" fontId="4" fillId="0" borderId="0" xfId="2" applyNumberFormat="1" applyFont="1" applyFill="1" applyBorder="1" applyAlignment="1" applyProtection="1">
      <alignment horizontal="right"/>
    </xf>
    <xf numFmtId="3" fontId="15" fillId="0" borderId="0" xfId="0" applyNumberFormat="1" applyFont="1" applyAlignment="1">
      <alignment vertical="top"/>
    </xf>
    <xf numFmtId="171" fontId="15" fillId="0" borderId="0" xfId="2" applyNumberFormat="1" applyFont="1" applyAlignment="1">
      <alignment vertical="top"/>
    </xf>
    <xf numFmtId="3" fontId="16" fillId="0" borderId="0" xfId="0" applyNumberFormat="1" applyFont="1" applyAlignment="1">
      <alignment vertical="top"/>
    </xf>
    <xf numFmtId="5" fontId="15" fillId="0" borderId="0" xfId="0" applyNumberFormat="1" applyFont="1" applyAlignment="1">
      <alignment vertical="top"/>
    </xf>
    <xf numFmtId="3" fontId="16" fillId="0" borderId="0" xfId="0" applyNumberFormat="1" applyFont="1" applyAlignment="1">
      <alignment horizontal="center" vertical="top"/>
    </xf>
    <xf numFmtId="5" fontId="16" fillId="0" borderId="0" xfId="0" applyNumberFormat="1" applyFont="1" applyAlignment="1">
      <alignment vertical="top"/>
    </xf>
    <xf numFmtId="37" fontId="15" fillId="0" borderId="5" xfId="0" applyNumberFormat="1" applyFont="1" applyBorder="1" applyAlignment="1">
      <alignment vertical="top"/>
    </xf>
    <xf numFmtId="37" fontId="15" fillId="0" borderId="0" xfId="0" applyNumberFormat="1" applyFont="1" applyAlignment="1">
      <alignment vertical="top"/>
    </xf>
    <xf numFmtId="171" fontId="15" fillId="0" borderId="5" xfId="2" applyNumberFormat="1" applyFont="1" applyBorder="1" applyAlignment="1">
      <alignment vertical="top"/>
    </xf>
    <xf numFmtId="171" fontId="15" fillId="0" borderId="0" xfId="2" applyNumberFormat="1" applyFont="1" applyBorder="1" applyAlignment="1">
      <alignment vertical="top"/>
    </xf>
    <xf numFmtId="41" fontId="15" fillId="0" borderId="0" xfId="4" applyNumberFormat="1" applyFont="1" applyAlignment="1">
      <alignment horizontal="right" vertical="top"/>
    </xf>
    <xf numFmtId="37" fontId="15" fillId="0" borderId="5" xfId="4" applyNumberFormat="1" applyFont="1" applyBorder="1" applyAlignment="1">
      <alignment horizontal="right" vertical="top"/>
    </xf>
    <xf numFmtId="41" fontId="15" fillId="0" borderId="0" xfId="0" applyNumberFormat="1" applyFont="1" applyAlignment="1">
      <alignment vertical="top"/>
    </xf>
    <xf numFmtId="41" fontId="15" fillId="0" borderId="5" xfId="4" applyNumberFormat="1" applyFont="1" applyBorder="1" applyAlignment="1">
      <alignment horizontal="right" vertical="top"/>
    </xf>
    <xf numFmtId="5" fontId="15" fillId="0" borderId="0" xfId="5" applyFont="1" applyAlignment="1">
      <alignment horizontal="right" vertical="top"/>
    </xf>
    <xf numFmtId="3" fontId="16" fillId="0" borderId="5" xfId="0" applyNumberFormat="1" applyFont="1" applyBorder="1" applyAlignment="1">
      <alignment horizontal="center" vertical="top"/>
    </xf>
    <xf numFmtId="3" fontId="16" fillId="0" borderId="9" xfId="0" applyNumberFormat="1" applyFont="1" applyBorder="1" applyAlignment="1">
      <alignment horizontal="center" vertical="top"/>
    </xf>
    <xf numFmtId="1" fontId="16" fillId="0" borderId="0" xfId="0" applyNumberFormat="1" applyFont="1" applyAlignment="1">
      <alignment horizontal="center" vertical="top"/>
    </xf>
    <xf numFmtId="3" fontId="15" fillId="0" borderId="0" xfId="0" quotePrefix="1" applyNumberFormat="1" applyFont="1" applyAlignment="1">
      <alignment horizontal="left" vertical="top"/>
    </xf>
    <xf numFmtId="3" fontId="16" fillId="0" borderId="0" xfId="0" quotePrefix="1" applyNumberFormat="1" applyFont="1" applyAlignment="1">
      <alignment horizontal="left" vertical="top"/>
    </xf>
    <xf numFmtId="5" fontId="15" fillId="0" borderId="0" xfId="5" applyFont="1" applyFill="1" applyAlignment="1">
      <alignment horizontal="right" vertical="top"/>
    </xf>
    <xf numFmtId="41" fontId="15" fillId="0" borderId="0" xfId="4" applyNumberFormat="1" applyFont="1" applyFill="1" applyAlignment="1">
      <alignment horizontal="right" vertical="top"/>
    </xf>
    <xf numFmtId="41" fontId="15" fillId="0" borderId="5" xfId="4" applyNumberFormat="1" applyFont="1" applyFill="1" applyBorder="1" applyAlignment="1">
      <alignment horizontal="right" vertical="top"/>
    </xf>
    <xf numFmtId="37" fontId="15" fillId="0" borderId="5" xfId="4" applyNumberFormat="1" applyFont="1" applyFill="1" applyBorder="1" applyAlignment="1">
      <alignment horizontal="right" vertical="top"/>
    </xf>
    <xf numFmtId="10" fontId="15" fillId="0" borderId="5" xfId="2" applyNumberFormat="1" applyFont="1" applyFill="1" applyBorder="1" applyAlignment="1">
      <alignment vertical="top"/>
    </xf>
    <xf numFmtId="37" fontId="8" fillId="5" borderId="0" xfId="0" applyNumberFormat="1" applyFont="1" applyFill="1" applyProtection="1"/>
    <xf numFmtId="37" fontId="4" fillId="5" borderId="0" xfId="0" applyNumberFormat="1" applyFont="1" applyFill="1" applyProtection="1"/>
    <xf numFmtId="38" fontId="4" fillId="5" borderId="8" xfId="0" applyNumberFormat="1" applyFont="1" applyFill="1" applyBorder="1"/>
    <xf numFmtId="37" fontId="4" fillId="5" borderId="2" xfId="0" applyNumberFormat="1" applyFont="1" applyFill="1" applyBorder="1" applyProtection="1"/>
    <xf numFmtId="38" fontId="4" fillId="5" borderId="3" xfId="0" applyNumberFormat="1" applyFont="1" applyFill="1" applyBorder="1"/>
    <xf numFmtId="37" fontId="11" fillId="0" borderId="7" xfId="0" applyNumberFormat="1" applyFont="1" applyFill="1" applyBorder="1" applyProtection="1"/>
    <xf numFmtId="14" fontId="2" fillId="2" borderId="8" xfId="0" applyNumberFormat="1" applyFont="1" applyFill="1" applyBorder="1" applyProtection="1"/>
    <xf numFmtId="43" fontId="2" fillId="2" borderId="4" xfId="1" applyFont="1" applyFill="1" applyBorder="1" applyProtection="1"/>
    <xf numFmtId="37" fontId="2" fillId="2" borderId="6" xfId="0" applyNumberFormat="1" applyFont="1" applyFill="1" applyBorder="1" applyProtection="1"/>
    <xf numFmtId="5" fontId="15" fillId="0" borderId="0" xfId="5" applyFont="1" applyFill="1" applyBorder="1" applyAlignment="1">
      <alignment horizontal="right" vertical="top"/>
    </xf>
    <xf numFmtId="5" fontId="15" fillId="0" borderId="5" xfId="5" applyFont="1" applyFill="1" applyBorder="1" applyAlignment="1">
      <alignment horizontal="right" vertical="top"/>
    </xf>
    <xf numFmtId="41" fontId="15" fillId="0" borderId="0" xfId="4" applyNumberFormat="1" applyFont="1" applyFill="1" applyBorder="1" applyAlignment="1">
      <alignment horizontal="right" vertical="top"/>
    </xf>
    <xf numFmtId="165" fontId="4" fillId="2" borderId="0" xfId="0" applyNumberFormat="1" applyFont="1" applyFill="1" applyAlignment="1" applyProtection="1">
      <alignment horizontal="left" vertical="top" wrapText="1"/>
    </xf>
    <xf numFmtId="165" fontId="4" fillId="2" borderId="0" xfId="0" applyNumberFormat="1" applyFont="1" applyFill="1" applyAlignment="1" applyProtection="1">
      <alignment horizontal="left" vertical="top" wrapText="1"/>
    </xf>
    <xf numFmtId="10" fontId="4" fillId="2" borderId="0" xfId="2" applyNumberFormat="1" applyFont="1" applyFill="1" applyBorder="1" applyAlignment="1" applyProtection="1">
      <alignment horizontal="right"/>
    </xf>
    <xf numFmtId="1" fontId="16" fillId="0" borderId="0" xfId="0" applyNumberFormat="1" applyFont="1" applyFill="1" applyAlignment="1">
      <alignment horizontal="center" vertical="top"/>
    </xf>
    <xf numFmtId="3" fontId="16" fillId="0" borderId="0" xfId="0" applyNumberFormat="1" applyFont="1" applyFill="1" applyAlignment="1">
      <alignment vertical="top"/>
    </xf>
    <xf numFmtId="3" fontId="15" fillId="0" borderId="0" xfId="0" applyNumberFormat="1" applyFont="1" applyFill="1" applyAlignment="1">
      <alignment vertical="top"/>
    </xf>
    <xf numFmtId="165" fontId="4" fillId="2" borderId="0" xfId="0" applyNumberFormat="1" applyFont="1" applyFill="1" applyAlignment="1" applyProtection="1">
      <alignment horizontal="left" vertical="top" wrapText="1"/>
    </xf>
    <xf numFmtId="37" fontId="8" fillId="0" borderId="0" xfId="0" applyNumberFormat="1" applyFont="1" applyFill="1" applyProtection="1"/>
    <xf numFmtId="37" fontId="4" fillId="0" borderId="0" xfId="0" applyNumberFormat="1" applyFont="1" applyFill="1" applyProtection="1"/>
    <xf numFmtId="37" fontId="4" fillId="0" borderId="2" xfId="0" applyNumberFormat="1" applyFont="1" applyFill="1" applyBorder="1" applyProtection="1"/>
    <xf numFmtId="3" fontId="16" fillId="0" borderId="5" xfId="0" applyNumberFormat="1" applyFont="1" applyFill="1" applyBorder="1" applyAlignment="1">
      <alignment horizontal="center" vertical="top"/>
    </xf>
    <xf numFmtId="0" fontId="17" fillId="0" borderId="0" xfId="0" applyFont="1"/>
    <xf numFmtId="3" fontId="16" fillId="0" borderId="0" xfId="0" quotePrefix="1" applyNumberFormat="1" applyFont="1" applyAlignment="1">
      <alignment horizontal="center" vertical="top"/>
    </xf>
    <xf numFmtId="5" fontId="17" fillId="0" borderId="0" xfId="0" applyNumberFormat="1" applyFont="1"/>
    <xf numFmtId="167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 applyProtection="1">
      <alignment horizontal="left" vertical="top" wrapText="1"/>
    </xf>
    <xf numFmtId="37" fontId="11" fillId="2" borderId="10" xfId="0" applyNumberFormat="1" applyFont="1" applyFill="1" applyBorder="1" applyAlignment="1">
      <alignment horizontal="center"/>
    </xf>
    <xf numFmtId="37" fontId="11" fillId="2" borderId="11" xfId="0" applyNumberFormat="1" applyFont="1" applyFill="1" applyBorder="1" applyAlignment="1">
      <alignment horizontal="center"/>
    </xf>
    <xf numFmtId="3" fontId="16" fillId="0" borderId="5" xfId="0" applyNumberFormat="1" applyFont="1" applyFill="1" applyBorder="1" applyAlignment="1">
      <alignment horizontal="center" vertical="top"/>
    </xf>
  </cellXfs>
  <cellStyles count="6">
    <cellStyle name="Comma" xfId="1" builtinId="3"/>
    <cellStyle name="Comma0" xfId="4" xr:uid="{00000000-0005-0000-0000-000001000000}"/>
    <cellStyle name="Currency0" xfId="5" xr:uid="{00000000-0005-0000-0000-000002000000}"/>
    <cellStyle name="Normal" xfId="0" builtinId="0"/>
    <cellStyle name="Normal_JVJED" xfId="3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268787</xdr:colOff>
      <xdr:row>15</xdr:row>
      <xdr:rowOff>57411</xdr:rowOff>
    </xdr:from>
    <xdr:to>
      <xdr:col>4</xdr:col>
      <xdr:colOff>268787</xdr:colOff>
      <xdr:row>19</xdr:row>
      <xdr:rowOff>46973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190EA88-E651-4D5F-B597-25A89DFBA0F6}"/>
            </a:ext>
          </a:extLst>
        </xdr:cNvPr>
        <xdr:cNvCxnSpPr/>
      </xdr:nvCxnSpPr>
      <xdr:spPr>
        <a:xfrm>
          <a:off x="3497762" y="3314961"/>
          <a:ext cx="0" cy="8690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143528</xdr:colOff>
      <xdr:row>11</xdr:row>
      <xdr:rowOff>13049</xdr:rowOff>
    </xdr:from>
    <xdr:to>
      <xdr:col>4</xdr:col>
      <xdr:colOff>487994</xdr:colOff>
      <xdr:row>12</xdr:row>
      <xdr:rowOff>65240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C61B153-992A-4826-B8B5-A8596AFD3C5B}"/>
            </a:ext>
          </a:extLst>
        </xdr:cNvPr>
        <xdr:cNvSpPr txBox="1"/>
      </xdr:nvSpPr>
      <xdr:spPr>
        <a:xfrm>
          <a:off x="3369328" y="2391124"/>
          <a:ext cx="344466" cy="2776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B2</a:t>
          </a:r>
        </a:p>
      </xdr:txBody>
    </xdr:sp>
    <xdr:clientData/>
  </xdr:twoCellAnchor>
  <xdr:twoCellAnchor>
    <xdr:from>
      <xdr:col>4</xdr:col>
      <xdr:colOff>139353</xdr:colOff>
      <xdr:row>9</xdr:row>
      <xdr:rowOff>194154</xdr:rowOff>
    </xdr:from>
    <xdr:to>
      <xdr:col>4</xdr:col>
      <xdr:colOff>483819</xdr:colOff>
      <xdr:row>11</xdr:row>
      <xdr:rowOff>37579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B6342EE-D2B6-4BE8-9D76-AF3CB048AADC}"/>
            </a:ext>
          </a:extLst>
        </xdr:cNvPr>
        <xdr:cNvSpPr txBox="1"/>
      </xdr:nvSpPr>
      <xdr:spPr>
        <a:xfrm>
          <a:off x="3371503" y="2140429"/>
          <a:ext cx="344466" cy="278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4</xdr:col>
      <xdr:colOff>112211</xdr:colOff>
      <xdr:row>14</xdr:row>
      <xdr:rowOff>0</xdr:rowOff>
    </xdr:from>
    <xdr:to>
      <xdr:col>4</xdr:col>
      <xdr:colOff>456677</xdr:colOff>
      <xdr:row>15</xdr:row>
      <xdr:rowOff>44362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CCBBAB6-AF4A-40C6-A4C8-E93A8DFBCE38}"/>
            </a:ext>
          </a:extLst>
        </xdr:cNvPr>
        <xdr:cNvSpPr txBox="1"/>
      </xdr:nvSpPr>
      <xdr:spPr>
        <a:xfrm>
          <a:off x="3341186" y="3038475"/>
          <a:ext cx="344466" cy="266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4</xdr:col>
      <xdr:colOff>284445</xdr:colOff>
      <xdr:row>12</xdr:row>
      <xdr:rowOff>50624</xdr:rowOff>
    </xdr:from>
    <xdr:to>
      <xdr:col>4</xdr:col>
      <xdr:colOff>284445</xdr:colOff>
      <xdr:row>13</xdr:row>
      <xdr:rowOff>200937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41D5084-B12D-45F2-B7D1-D7B56F2BDDC7}"/>
            </a:ext>
          </a:extLst>
        </xdr:cNvPr>
        <xdr:cNvCxnSpPr/>
      </xdr:nvCxnSpPr>
      <xdr:spPr>
        <a:xfrm flipH="1">
          <a:off x="3513420" y="2647774"/>
          <a:ext cx="0" cy="36938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221816</xdr:colOff>
      <xdr:row>10</xdr:row>
      <xdr:rowOff>0</xdr:rowOff>
    </xdr:from>
    <xdr:to>
      <xdr:col>5</xdr:col>
      <xdr:colOff>566282</xdr:colOff>
      <xdr:row>11</xdr:row>
      <xdr:rowOff>52192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E964855-F9B1-4436-B8A9-F015479DA25E}"/>
            </a:ext>
          </a:extLst>
        </xdr:cNvPr>
        <xdr:cNvSpPr txBox="1"/>
      </xdr:nvSpPr>
      <xdr:spPr>
        <a:xfrm>
          <a:off x="4933516" y="2162175"/>
          <a:ext cx="344466" cy="268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5</xdr:col>
      <xdr:colOff>387263</xdr:colOff>
      <xdr:row>10</xdr:row>
      <xdr:rowOff>194154</xdr:rowOff>
    </xdr:from>
    <xdr:to>
      <xdr:col>5</xdr:col>
      <xdr:colOff>387263</xdr:colOff>
      <xdr:row>42</xdr:row>
      <xdr:rowOff>31315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4FF171CE-A48E-4119-ACF9-DB782716D4D2}"/>
            </a:ext>
          </a:extLst>
        </xdr:cNvPr>
        <xdr:cNvCxnSpPr/>
      </xdr:nvCxnSpPr>
      <xdr:spPr>
        <a:xfrm>
          <a:off x="5105313" y="2359504"/>
          <a:ext cx="0" cy="684121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207202</xdr:colOff>
      <xdr:row>9</xdr:row>
      <xdr:rowOff>191544</xdr:rowOff>
    </xdr:from>
    <xdr:to>
      <xdr:col>8</xdr:col>
      <xdr:colOff>551668</xdr:colOff>
      <xdr:row>11</xdr:row>
      <xdr:rowOff>34969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AA8BB9C-88EE-4D91-B415-AC5F96473E80}"/>
            </a:ext>
          </a:extLst>
        </xdr:cNvPr>
        <xdr:cNvSpPr txBox="1"/>
      </xdr:nvSpPr>
      <xdr:spPr>
        <a:xfrm>
          <a:off x="8189152" y="2134644"/>
          <a:ext cx="344466" cy="28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8</xdr:col>
      <xdr:colOff>211378</xdr:colOff>
      <xdr:row>10</xdr:row>
      <xdr:rowOff>172233</xdr:rowOff>
    </xdr:from>
    <xdr:to>
      <xdr:col>8</xdr:col>
      <xdr:colOff>555844</xdr:colOff>
      <xdr:row>12</xdr:row>
      <xdr:rowOff>15657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93DD009-B4E6-40E6-9007-AEE9B892294B}"/>
            </a:ext>
          </a:extLst>
        </xdr:cNvPr>
        <xdr:cNvSpPr txBox="1"/>
      </xdr:nvSpPr>
      <xdr:spPr>
        <a:xfrm>
          <a:off x="8193328" y="2334408"/>
          <a:ext cx="347641" cy="278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B2</a:t>
          </a:r>
        </a:p>
      </xdr:txBody>
    </xdr:sp>
    <xdr:clientData/>
  </xdr:twoCellAnchor>
  <xdr:twoCellAnchor>
    <xdr:from>
      <xdr:col>8</xdr:col>
      <xdr:colOff>228079</xdr:colOff>
      <xdr:row>13</xdr:row>
      <xdr:rowOff>194154</xdr:rowOff>
    </xdr:from>
    <xdr:to>
      <xdr:col>8</xdr:col>
      <xdr:colOff>572545</xdr:colOff>
      <xdr:row>15</xdr:row>
      <xdr:rowOff>37579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EDE621F-47E2-4881-88FE-37058BB1955B}"/>
            </a:ext>
          </a:extLst>
        </xdr:cNvPr>
        <xdr:cNvSpPr txBox="1"/>
      </xdr:nvSpPr>
      <xdr:spPr>
        <a:xfrm>
          <a:off x="8210029" y="3016729"/>
          <a:ext cx="344466" cy="27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8</xdr:col>
      <xdr:colOff>358558</xdr:colOff>
      <xdr:row>11</xdr:row>
      <xdr:rowOff>195195</xdr:rowOff>
    </xdr:from>
    <xdr:to>
      <xdr:col>8</xdr:col>
      <xdr:colOff>358558</xdr:colOff>
      <xdr:row>13</xdr:row>
      <xdr:rowOff>136741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FB5B7EE2-0F0B-4908-B393-AF39A19F7997}"/>
            </a:ext>
          </a:extLst>
        </xdr:cNvPr>
        <xdr:cNvCxnSpPr/>
      </xdr:nvCxnSpPr>
      <xdr:spPr>
        <a:xfrm flipH="1">
          <a:off x="8337333" y="2579620"/>
          <a:ext cx="0" cy="37969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389873</xdr:colOff>
      <xdr:row>15</xdr:row>
      <xdr:rowOff>19311</xdr:rowOff>
    </xdr:from>
    <xdr:to>
      <xdr:col>8</xdr:col>
      <xdr:colOff>389873</xdr:colOff>
      <xdr:row>19</xdr:row>
      <xdr:rowOff>8873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220743C-740A-44BB-B3CF-17D6FBEB4DC6}"/>
            </a:ext>
          </a:extLst>
        </xdr:cNvPr>
        <xdr:cNvCxnSpPr/>
      </xdr:nvCxnSpPr>
      <xdr:spPr>
        <a:xfrm>
          <a:off x="8374998" y="3276861"/>
          <a:ext cx="0" cy="8690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93945</xdr:colOff>
      <xdr:row>10</xdr:row>
      <xdr:rowOff>0</xdr:rowOff>
    </xdr:from>
    <xdr:to>
      <xdr:col>9</xdr:col>
      <xdr:colOff>438411</xdr:colOff>
      <xdr:row>11</xdr:row>
      <xdr:rowOff>52192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271DF00-1E70-4CF5-A125-C339271FD869}"/>
            </a:ext>
          </a:extLst>
        </xdr:cNvPr>
        <xdr:cNvSpPr txBox="1"/>
      </xdr:nvSpPr>
      <xdr:spPr>
        <a:xfrm>
          <a:off x="9666570" y="2162175"/>
          <a:ext cx="344466" cy="268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9</xdr:col>
      <xdr:colOff>255740</xdr:colOff>
      <xdr:row>11</xdr:row>
      <xdr:rowOff>56889</xdr:rowOff>
    </xdr:from>
    <xdr:to>
      <xdr:col>9</xdr:col>
      <xdr:colOff>255740</xdr:colOff>
      <xdr:row>19</xdr:row>
      <xdr:rowOff>23487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5B151E4-8326-45BC-85FF-1FDC9E7F695F}"/>
            </a:ext>
          </a:extLst>
        </xdr:cNvPr>
        <xdr:cNvCxnSpPr/>
      </xdr:nvCxnSpPr>
      <xdr:spPr>
        <a:xfrm flipH="1">
          <a:off x="9831540" y="2438139"/>
          <a:ext cx="0" cy="17223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66284</xdr:colOff>
      <xdr:row>9</xdr:row>
      <xdr:rowOff>169623</xdr:rowOff>
    </xdr:from>
    <xdr:to>
      <xdr:col>13</xdr:col>
      <xdr:colOff>410750</xdr:colOff>
      <xdr:row>11</xdr:row>
      <xdr:rowOff>48016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C8A6C1A-5D71-427A-8E78-0E5F97BE88D5}"/>
            </a:ext>
          </a:extLst>
        </xdr:cNvPr>
        <xdr:cNvSpPr txBox="1"/>
      </xdr:nvSpPr>
      <xdr:spPr>
        <a:xfrm>
          <a:off x="14309334" y="2112723"/>
          <a:ext cx="338116" cy="313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12</xdr:col>
      <xdr:colOff>98643</xdr:colOff>
      <xdr:row>9</xdr:row>
      <xdr:rowOff>187368</xdr:rowOff>
    </xdr:from>
    <xdr:to>
      <xdr:col>12</xdr:col>
      <xdr:colOff>443109</xdr:colOff>
      <xdr:row>11</xdr:row>
      <xdr:rowOff>30793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D29BA84-A682-4516-809D-6DF9E24FC66E}"/>
            </a:ext>
          </a:extLst>
        </xdr:cNvPr>
        <xdr:cNvSpPr txBox="1"/>
      </xdr:nvSpPr>
      <xdr:spPr>
        <a:xfrm>
          <a:off x="12903418" y="2130468"/>
          <a:ext cx="344466" cy="27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K</a:t>
          </a:r>
        </a:p>
      </xdr:txBody>
    </xdr:sp>
    <xdr:clientData/>
  </xdr:twoCellAnchor>
  <xdr:twoCellAnchor>
    <xdr:from>
      <xdr:col>13</xdr:col>
      <xdr:colOff>228078</xdr:colOff>
      <xdr:row>11</xdr:row>
      <xdr:rowOff>5741</xdr:rowOff>
    </xdr:from>
    <xdr:to>
      <xdr:col>13</xdr:col>
      <xdr:colOff>228078</xdr:colOff>
      <xdr:row>18</xdr:row>
      <xdr:rowOff>181106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F4E78F22-8EA8-4852-8FD4-03D24449FF98}"/>
            </a:ext>
          </a:extLst>
        </xdr:cNvPr>
        <xdr:cNvCxnSpPr/>
      </xdr:nvCxnSpPr>
      <xdr:spPr>
        <a:xfrm flipH="1">
          <a:off x="14467953" y="2390166"/>
          <a:ext cx="0" cy="17025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236950</xdr:colOff>
      <xdr:row>11</xdr:row>
      <xdr:rowOff>22444</xdr:rowOff>
    </xdr:from>
    <xdr:to>
      <xdr:col>12</xdr:col>
      <xdr:colOff>236950</xdr:colOff>
      <xdr:row>18</xdr:row>
      <xdr:rowOff>197809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E5E8ABAD-3645-4787-B271-EAA5A9751E18}"/>
            </a:ext>
          </a:extLst>
        </xdr:cNvPr>
        <xdr:cNvCxnSpPr/>
      </xdr:nvCxnSpPr>
      <xdr:spPr>
        <a:xfrm flipH="1">
          <a:off x="13041725" y="2406869"/>
          <a:ext cx="0" cy="170889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330896</xdr:colOff>
      <xdr:row>23</xdr:row>
      <xdr:rowOff>189456</xdr:rowOff>
    </xdr:from>
    <xdr:to>
      <xdr:col>4</xdr:col>
      <xdr:colOff>330896</xdr:colOff>
      <xdr:row>29</xdr:row>
      <xdr:rowOff>143528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A03AF70F-3262-46C4-8E9D-C330D53544ED}"/>
            </a:ext>
          </a:extLst>
        </xdr:cNvPr>
        <xdr:cNvCxnSpPr/>
      </xdr:nvCxnSpPr>
      <xdr:spPr>
        <a:xfrm>
          <a:off x="3563046" y="5199606"/>
          <a:ext cx="0" cy="126534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387263</xdr:colOff>
      <xdr:row>9</xdr:row>
      <xdr:rowOff>168057</xdr:rowOff>
    </xdr:from>
    <xdr:to>
      <xdr:col>10</xdr:col>
      <xdr:colOff>731729</xdr:colOff>
      <xdr:row>11</xdr:row>
      <xdr:rowOff>11482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86DC2C2-C5D0-44E8-9AC8-15C2B1D662B1}"/>
            </a:ext>
          </a:extLst>
        </xdr:cNvPr>
        <xdr:cNvSpPr txBox="1"/>
      </xdr:nvSpPr>
      <xdr:spPr>
        <a:xfrm>
          <a:off x="11372763" y="2107982"/>
          <a:ext cx="344466" cy="28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14</xdr:col>
      <xdr:colOff>122129</xdr:colOff>
      <xdr:row>9</xdr:row>
      <xdr:rowOff>197806</xdr:rowOff>
    </xdr:from>
    <xdr:to>
      <xdr:col>14</xdr:col>
      <xdr:colOff>466595</xdr:colOff>
      <xdr:row>11</xdr:row>
      <xdr:rowOff>41231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5EFD2F0-450A-4D8B-A0C5-0C5C65FF3CC4}"/>
            </a:ext>
          </a:extLst>
        </xdr:cNvPr>
        <xdr:cNvSpPr txBox="1"/>
      </xdr:nvSpPr>
      <xdr:spPr>
        <a:xfrm>
          <a:off x="15774879" y="2144081"/>
          <a:ext cx="344466" cy="27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344466</xdr:colOff>
      <xdr:row>9</xdr:row>
      <xdr:rowOff>198328</xdr:rowOff>
    </xdr:from>
    <xdr:to>
      <xdr:col>6</xdr:col>
      <xdr:colOff>688932</xdr:colOff>
      <xdr:row>11</xdr:row>
      <xdr:rowOff>41753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1457F136-174B-4690-AB3C-335A685A2FA8}"/>
            </a:ext>
          </a:extLst>
        </xdr:cNvPr>
        <xdr:cNvSpPr txBox="1"/>
      </xdr:nvSpPr>
      <xdr:spPr>
        <a:xfrm>
          <a:off x="6545241" y="2144603"/>
          <a:ext cx="344466" cy="28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475989</xdr:colOff>
      <xdr:row>11</xdr:row>
      <xdr:rowOff>8351</xdr:rowOff>
    </xdr:from>
    <xdr:to>
      <xdr:col>6</xdr:col>
      <xdr:colOff>475989</xdr:colOff>
      <xdr:row>42</xdr:row>
      <xdr:rowOff>83507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F761CE2F-881B-4B3C-82E4-9BB86D276986}"/>
            </a:ext>
          </a:extLst>
        </xdr:cNvPr>
        <xdr:cNvCxnSpPr/>
      </xdr:nvCxnSpPr>
      <xdr:spPr>
        <a:xfrm>
          <a:off x="6676764" y="2392776"/>
          <a:ext cx="0" cy="686648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542273</xdr:colOff>
      <xdr:row>11</xdr:row>
      <xdr:rowOff>35490</xdr:rowOff>
    </xdr:from>
    <xdr:to>
      <xdr:col>10</xdr:col>
      <xdr:colOff>542273</xdr:colOff>
      <xdr:row>19</xdr:row>
      <xdr:rowOff>2088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79CA14FD-5721-47AE-B5FF-CFC42C79955A}"/>
            </a:ext>
          </a:extLst>
        </xdr:cNvPr>
        <xdr:cNvCxnSpPr/>
      </xdr:nvCxnSpPr>
      <xdr:spPr>
        <a:xfrm flipH="1">
          <a:off x="11527773" y="2416740"/>
          <a:ext cx="0" cy="17191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268265</xdr:colOff>
      <xdr:row>11</xdr:row>
      <xdr:rowOff>45929</xdr:rowOff>
    </xdr:from>
    <xdr:to>
      <xdr:col>14</xdr:col>
      <xdr:colOff>268265</xdr:colOff>
      <xdr:row>19</xdr:row>
      <xdr:rowOff>12527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3C25B03F-C658-4A00-93C1-8D44298E9DB4}"/>
            </a:ext>
          </a:extLst>
        </xdr:cNvPr>
        <xdr:cNvCxnSpPr/>
      </xdr:nvCxnSpPr>
      <xdr:spPr>
        <a:xfrm flipH="1">
          <a:off x="15917840" y="2430354"/>
          <a:ext cx="0" cy="171284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200940</xdr:colOff>
      <xdr:row>22</xdr:row>
      <xdr:rowOff>203548</xdr:rowOff>
    </xdr:from>
    <xdr:to>
      <xdr:col>4</xdr:col>
      <xdr:colOff>545406</xdr:colOff>
      <xdr:row>24</xdr:row>
      <xdr:rowOff>46973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7581C965-8250-4265-AD6F-81A66C6F6BC4}"/>
            </a:ext>
          </a:extLst>
        </xdr:cNvPr>
        <xdr:cNvSpPr txBox="1"/>
      </xdr:nvSpPr>
      <xdr:spPr>
        <a:xfrm>
          <a:off x="3426740" y="4991448"/>
          <a:ext cx="344466" cy="287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C</a:t>
          </a:r>
        </a:p>
      </xdr:txBody>
    </xdr:sp>
    <xdr:clientData/>
  </xdr:twoCellAnchor>
  <xdr:twoCellAnchor>
    <xdr:from>
      <xdr:col>4</xdr:col>
      <xdr:colOff>298539</xdr:colOff>
      <xdr:row>33</xdr:row>
      <xdr:rowOff>204593</xdr:rowOff>
    </xdr:from>
    <xdr:to>
      <xdr:col>4</xdr:col>
      <xdr:colOff>643005</xdr:colOff>
      <xdr:row>35</xdr:row>
      <xdr:rowOff>48018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C47683C-E180-465A-B7E5-5C594866D23D}"/>
            </a:ext>
          </a:extLst>
        </xdr:cNvPr>
        <xdr:cNvSpPr txBox="1"/>
      </xdr:nvSpPr>
      <xdr:spPr>
        <a:xfrm>
          <a:off x="3524339" y="7402318"/>
          <a:ext cx="344466" cy="28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D1</a:t>
          </a:r>
        </a:p>
      </xdr:txBody>
    </xdr:sp>
    <xdr:clientData/>
  </xdr:twoCellAnchor>
  <xdr:twoCellAnchor>
    <xdr:from>
      <xdr:col>4</xdr:col>
      <xdr:colOff>431625</xdr:colOff>
      <xdr:row>35</xdr:row>
      <xdr:rowOff>37578</xdr:rowOff>
    </xdr:from>
    <xdr:to>
      <xdr:col>4</xdr:col>
      <xdr:colOff>431625</xdr:colOff>
      <xdr:row>39</xdr:row>
      <xdr:rowOff>27139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39961C95-E3F1-4D4E-A571-05A70707B12A}"/>
            </a:ext>
          </a:extLst>
        </xdr:cNvPr>
        <xdr:cNvCxnSpPr/>
      </xdr:nvCxnSpPr>
      <xdr:spPr>
        <a:xfrm>
          <a:off x="3657425" y="7676628"/>
          <a:ext cx="0" cy="8690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293319</xdr:colOff>
      <xdr:row>39</xdr:row>
      <xdr:rowOff>6263</xdr:rowOff>
    </xdr:from>
    <xdr:to>
      <xdr:col>4</xdr:col>
      <xdr:colOff>637785</xdr:colOff>
      <xdr:row>40</xdr:row>
      <xdr:rowOff>58455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48EC50E-3A6E-4E58-BBF7-9B89C5F095B3}"/>
            </a:ext>
          </a:extLst>
        </xdr:cNvPr>
        <xdr:cNvSpPr txBox="1"/>
      </xdr:nvSpPr>
      <xdr:spPr>
        <a:xfrm>
          <a:off x="3525469" y="8524788"/>
          <a:ext cx="344466" cy="268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D2</a:t>
          </a:r>
        </a:p>
      </xdr:txBody>
    </xdr:sp>
    <xdr:clientData/>
  </xdr:twoCellAnchor>
  <xdr:twoCellAnchor>
    <xdr:from>
      <xdr:col>4</xdr:col>
      <xdr:colOff>404487</xdr:colOff>
      <xdr:row>45</xdr:row>
      <xdr:rowOff>185280</xdr:rowOff>
    </xdr:from>
    <xdr:to>
      <xdr:col>4</xdr:col>
      <xdr:colOff>748953</xdr:colOff>
      <xdr:row>47</xdr:row>
      <xdr:rowOff>28705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A786B1B-F0D3-49B0-9B40-86C92D0301EC}"/>
            </a:ext>
          </a:extLst>
        </xdr:cNvPr>
        <xdr:cNvSpPr txBox="1"/>
      </xdr:nvSpPr>
      <xdr:spPr>
        <a:xfrm>
          <a:off x="3636637" y="10011905"/>
          <a:ext cx="344466" cy="28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E</a:t>
          </a:r>
        </a:p>
      </xdr:txBody>
    </xdr:sp>
    <xdr:clientData/>
  </xdr:twoCellAnchor>
  <xdr:twoCellAnchor>
    <xdr:from>
      <xdr:col>4</xdr:col>
      <xdr:colOff>521918</xdr:colOff>
      <xdr:row>47</xdr:row>
      <xdr:rowOff>7307</xdr:rowOff>
    </xdr:from>
    <xdr:to>
      <xdr:col>4</xdr:col>
      <xdr:colOff>521918</xdr:colOff>
      <xdr:row>78</xdr:row>
      <xdr:rowOff>193109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72D51013-B434-40BA-933D-6245DDD4B36A}"/>
            </a:ext>
          </a:extLst>
        </xdr:cNvPr>
        <xdr:cNvCxnSpPr/>
      </xdr:nvCxnSpPr>
      <xdr:spPr>
        <a:xfrm flipH="1">
          <a:off x="3754068" y="10278432"/>
          <a:ext cx="0" cy="697395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396137</xdr:colOff>
      <xdr:row>45</xdr:row>
      <xdr:rowOff>166491</xdr:rowOff>
    </xdr:from>
    <xdr:to>
      <xdr:col>5</xdr:col>
      <xdr:colOff>740603</xdr:colOff>
      <xdr:row>47</xdr:row>
      <xdr:rowOff>9916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8319E4C4-660A-44DC-8A95-1F43A3FFE7DA}"/>
            </a:ext>
          </a:extLst>
        </xdr:cNvPr>
        <xdr:cNvSpPr txBox="1"/>
      </xdr:nvSpPr>
      <xdr:spPr>
        <a:xfrm>
          <a:off x="5107837" y="9993116"/>
          <a:ext cx="347641" cy="28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5</xdr:col>
      <xdr:colOff>550624</xdr:colOff>
      <xdr:row>46</xdr:row>
      <xdr:rowOff>183194</xdr:rowOff>
    </xdr:from>
    <xdr:to>
      <xdr:col>5</xdr:col>
      <xdr:colOff>550624</xdr:colOff>
      <xdr:row>81</xdr:row>
      <xdr:rowOff>7829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B5830320-6965-448C-9404-3A3A10CCE719}"/>
            </a:ext>
          </a:extLst>
        </xdr:cNvPr>
        <xdr:cNvCxnSpPr/>
      </xdr:nvCxnSpPr>
      <xdr:spPr>
        <a:xfrm flipH="1">
          <a:off x="5265499" y="10228894"/>
          <a:ext cx="0" cy="74986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446240</xdr:colOff>
      <xdr:row>45</xdr:row>
      <xdr:rowOff>185280</xdr:rowOff>
    </xdr:from>
    <xdr:to>
      <xdr:col>6</xdr:col>
      <xdr:colOff>790706</xdr:colOff>
      <xdr:row>47</xdr:row>
      <xdr:rowOff>28705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213AF46-810A-493C-9FCB-2B92DCDE15A1}"/>
            </a:ext>
          </a:extLst>
        </xdr:cNvPr>
        <xdr:cNvSpPr txBox="1"/>
      </xdr:nvSpPr>
      <xdr:spPr>
        <a:xfrm>
          <a:off x="6650190" y="10011905"/>
          <a:ext cx="338116" cy="28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10</xdr:col>
      <xdr:colOff>559495</xdr:colOff>
      <xdr:row>45</xdr:row>
      <xdr:rowOff>207201</xdr:rowOff>
    </xdr:from>
    <xdr:to>
      <xdr:col>10</xdr:col>
      <xdr:colOff>903961</xdr:colOff>
      <xdr:row>47</xdr:row>
      <xdr:rowOff>50626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88778178-356C-4CF1-9555-AF665025BCF2}"/>
            </a:ext>
          </a:extLst>
        </xdr:cNvPr>
        <xdr:cNvSpPr txBox="1"/>
      </xdr:nvSpPr>
      <xdr:spPr>
        <a:xfrm>
          <a:off x="11544995" y="10037001"/>
          <a:ext cx="344466" cy="27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14</xdr:col>
      <xdr:colOff>291753</xdr:colOff>
      <xdr:row>45</xdr:row>
      <xdr:rowOff>200416</xdr:rowOff>
    </xdr:from>
    <xdr:to>
      <xdr:col>14</xdr:col>
      <xdr:colOff>636219</xdr:colOff>
      <xdr:row>47</xdr:row>
      <xdr:rowOff>43841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3163E40F-FCDC-421C-97B9-3A726ED18CBC}"/>
            </a:ext>
          </a:extLst>
        </xdr:cNvPr>
        <xdr:cNvSpPr txBox="1"/>
      </xdr:nvSpPr>
      <xdr:spPr>
        <a:xfrm>
          <a:off x="15944503" y="10027041"/>
          <a:ext cx="344466" cy="287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580374</xdr:colOff>
      <xdr:row>46</xdr:row>
      <xdr:rowOff>202505</xdr:rowOff>
    </xdr:from>
    <xdr:to>
      <xdr:col>6</xdr:col>
      <xdr:colOff>580374</xdr:colOff>
      <xdr:row>81</xdr:row>
      <xdr:rowOff>27140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E94AB774-5A24-4B68-BE7C-4B684BB74650}"/>
            </a:ext>
          </a:extLst>
        </xdr:cNvPr>
        <xdr:cNvCxnSpPr/>
      </xdr:nvCxnSpPr>
      <xdr:spPr>
        <a:xfrm flipH="1">
          <a:off x="6784324" y="10248205"/>
          <a:ext cx="0" cy="74986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453547</xdr:colOff>
      <xdr:row>46</xdr:row>
      <xdr:rowOff>187891</xdr:rowOff>
    </xdr:from>
    <xdr:to>
      <xdr:col>14</xdr:col>
      <xdr:colOff>453547</xdr:colOff>
      <xdr:row>81</xdr:row>
      <xdr:rowOff>12526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F1FC9F68-C10F-461A-BE8A-A1772371DDB0}"/>
            </a:ext>
          </a:extLst>
        </xdr:cNvPr>
        <xdr:cNvCxnSpPr/>
      </xdr:nvCxnSpPr>
      <xdr:spPr>
        <a:xfrm flipH="1">
          <a:off x="16099947" y="10236766"/>
          <a:ext cx="0" cy="74890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746865</xdr:colOff>
      <xdr:row>47</xdr:row>
      <xdr:rowOff>6264</xdr:rowOff>
    </xdr:from>
    <xdr:to>
      <xdr:col>10</xdr:col>
      <xdr:colOff>746865</xdr:colOff>
      <xdr:row>81</xdr:row>
      <xdr:rowOff>39666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6F9B9ADD-3DA8-47F2-A1FA-18576C8EB7DB}"/>
            </a:ext>
          </a:extLst>
        </xdr:cNvPr>
        <xdr:cNvCxnSpPr/>
      </xdr:nvCxnSpPr>
      <xdr:spPr>
        <a:xfrm flipH="1">
          <a:off x="11732365" y="10277389"/>
          <a:ext cx="0" cy="747877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324111</xdr:colOff>
      <xdr:row>45</xdr:row>
      <xdr:rowOff>206679</xdr:rowOff>
    </xdr:from>
    <xdr:to>
      <xdr:col>9</xdr:col>
      <xdr:colOff>668577</xdr:colOff>
      <xdr:row>47</xdr:row>
      <xdr:rowOff>50104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99761DFE-2137-43BF-B497-2A6F7157FF00}"/>
            </a:ext>
          </a:extLst>
        </xdr:cNvPr>
        <xdr:cNvSpPr txBox="1"/>
      </xdr:nvSpPr>
      <xdr:spPr>
        <a:xfrm>
          <a:off x="9896736" y="10036479"/>
          <a:ext cx="344466" cy="27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13</xdr:col>
      <xdr:colOff>301667</xdr:colOff>
      <xdr:row>45</xdr:row>
      <xdr:rowOff>169624</xdr:rowOff>
    </xdr:from>
    <xdr:to>
      <xdr:col>13</xdr:col>
      <xdr:colOff>646133</xdr:colOff>
      <xdr:row>47</xdr:row>
      <xdr:rowOff>35491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2CDE8414-5618-4010-8F59-38E75772EB65}"/>
            </a:ext>
          </a:extLst>
        </xdr:cNvPr>
        <xdr:cNvSpPr txBox="1"/>
      </xdr:nvSpPr>
      <xdr:spPr>
        <a:xfrm>
          <a:off x="14541542" y="9999424"/>
          <a:ext cx="344466" cy="30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9</xdr:col>
      <xdr:colOff>484862</xdr:colOff>
      <xdr:row>47</xdr:row>
      <xdr:rowOff>54803</xdr:rowOff>
    </xdr:from>
    <xdr:to>
      <xdr:col>9</xdr:col>
      <xdr:colOff>484862</xdr:colOff>
      <xdr:row>67</xdr:row>
      <xdr:rowOff>200939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13B1B31A-4759-4A2E-A715-C5270B1A9C06}"/>
            </a:ext>
          </a:extLst>
        </xdr:cNvPr>
        <xdr:cNvCxnSpPr/>
      </xdr:nvCxnSpPr>
      <xdr:spPr>
        <a:xfrm>
          <a:off x="10060662" y="10322753"/>
          <a:ext cx="0" cy="45244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464506</xdr:colOff>
      <xdr:row>46</xdr:row>
      <xdr:rowOff>207203</xdr:rowOff>
    </xdr:from>
    <xdr:to>
      <xdr:col>13</xdr:col>
      <xdr:colOff>464506</xdr:colOff>
      <xdr:row>68</xdr:row>
      <xdr:rowOff>23487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152A5222-3B96-4AE4-870A-09A13C156855}"/>
            </a:ext>
          </a:extLst>
        </xdr:cNvPr>
        <xdr:cNvCxnSpPr/>
      </xdr:nvCxnSpPr>
      <xdr:spPr>
        <a:xfrm flipH="1">
          <a:off x="14707556" y="10256078"/>
          <a:ext cx="0" cy="463910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515134</xdr:colOff>
      <xdr:row>45</xdr:row>
      <xdr:rowOff>183714</xdr:rowOff>
    </xdr:from>
    <xdr:to>
      <xdr:col>8</xdr:col>
      <xdr:colOff>859600</xdr:colOff>
      <xdr:row>47</xdr:row>
      <xdr:rowOff>27139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57EB1C4-B0C8-4B1F-B7D4-5B9F5F8C3EE0}"/>
            </a:ext>
          </a:extLst>
        </xdr:cNvPr>
        <xdr:cNvSpPr txBox="1"/>
      </xdr:nvSpPr>
      <xdr:spPr>
        <a:xfrm>
          <a:off x="8497084" y="10010339"/>
          <a:ext cx="344466" cy="287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E</a:t>
          </a:r>
        </a:p>
      </xdr:txBody>
    </xdr:sp>
    <xdr:clientData/>
  </xdr:twoCellAnchor>
  <xdr:twoCellAnchor>
    <xdr:from>
      <xdr:col>8</xdr:col>
      <xdr:colOff>632044</xdr:colOff>
      <xdr:row>47</xdr:row>
      <xdr:rowOff>24532</xdr:rowOff>
    </xdr:from>
    <xdr:to>
      <xdr:col>8</xdr:col>
      <xdr:colOff>632044</xdr:colOff>
      <xdr:row>67</xdr:row>
      <xdr:rowOff>170668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CF35781D-20B4-4CE2-8C35-0C075A04CC80}"/>
            </a:ext>
          </a:extLst>
        </xdr:cNvPr>
        <xdr:cNvCxnSpPr/>
      </xdr:nvCxnSpPr>
      <xdr:spPr>
        <a:xfrm>
          <a:off x="8617169" y="10295657"/>
          <a:ext cx="0" cy="45244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489560</xdr:colOff>
      <xdr:row>47</xdr:row>
      <xdr:rowOff>38624</xdr:rowOff>
    </xdr:from>
    <xdr:to>
      <xdr:col>12</xdr:col>
      <xdr:colOff>489560</xdr:colOff>
      <xdr:row>67</xdr:row>
      <xdr:rowOff>184760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D4F49C84-2B55-45C1-9068-55183D546B63}"/>
            </a:ext>
          </a:extLst>
        </xdr:cNvPr>
        <xdr:cNvCxnSpPr/>
      </xdr:nvCxnSpPr>
      <xdr:spPr>
        <a:xfrm>
          <a:off x="13287985" y="10306574"/>
          <a:ext cx="0" cy="45244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372650</xdr:colOff>
      <xdr:row>45</xdr:row>
      <xdr:rowOff>189977</xdr:rowOff>
    </xdr:from>
    <xdr:to>
      <xdr:col>12</xdr:col>
      <xdr:colOff>717116</xdr:colOff>
      <xdr:row>47</xdr:row>
      <xdr:rowOff>33402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FDD26C33-7CD6-4166-8C7F-A15A73EB4E12}"/>
            </a:ext>
          </a:extLst>
        </xdr:cNvPr>
        <xdr:cNvSpPr txBox="1"/>
      </xdr:nvSpPr>
      <xdr:spPr>
        <a:xfrm>
          <a:off x="13171075" y="10019777"/>
          <a:ext cx="344466" cy="27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268787</xdr:colOff>
      <xdr:row>15</xdr:row>
      <xdr:rowOff>57411</xdr:rowOff>
    </xdr:from>
    <xdr:to>
      <xdr:col>4</xdr:col>
      <xdr:colOff>268787</xdr:colOff>
      <xdr:row>19</xdr:row>
      <xdr:rowOff>46973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B7AC3A4-4188-4F46-99CC-ED4F97B94D55}"/>
            </a:ext>
          </a:extLst>
        </xdr:cNvPr>
        <xdr:cNvCxnSpPr/>
      </xdr:nvCxnSpPr>
      <xdr:spPr>
        <a:xfrm>
          <a:off x="3367587" y="3232411"/>
          <a:ext cx="0" cy="8309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143528</xdr:colOff>
      <xdr:row>11</xdr:row>
      <xdr:rowOff>13049</xdr:rowOff>
    </xdr:from>
    <xdr:to>
      <xdr:col>4</xdr:col>
      <xdr:colOff>487994</xdr:colOff>
      <xdr:row>12</xdr:row>
      <xdr:rowOff>65240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E355810-DD84-4C25-A506-3D053FA4EDF7}"/>
            </a:ext>
          </a:extLst>
        </xdr:cNvPr>
        <xdr:cNvSpPr txBox="1"/>
      </xdr:nvSpPr>
      <xdr:spPr>
        <a:xfrm>
          <a:off x="3245503" y="2353024"/>
          <a:ext cx="344466" cy="2617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B2</a:t>
          </a:r>
        </a:p>
      </xdr:txBody>
    </xdr:sp>
    <xdr:clientData/>
  </xdr:twoCellAnchor>
  <xdr:twoCellAnchor>
    <xdr:from>
      <xdr:col>4</xdr:col>
      <xdr:colOff>139353</xdr:colOff>
      <xdr:row>9</xdr:row>
      <xdr:rowOff>194154</xdr:rowOff>
    </xdr:from>
    <xdr:to>
      <xdr:col>4</xdr:col>
      <xdr:colOff>483819</xdr:colOff>
      <xdr:row>11</xdr:row>
      <xdr:rowOff>37579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53F5892-9C7A-499C-96E3-5032A2414815}"/>
            </a:ext>
          </a:extLst>
        </xdr:cNvPr>
        <xdr:cNvSpPr txBox="1"/>
      </xdr:nvSpPr>
      <xdr:spPr>
        <a:xfrm>
          <a:off x="3241328" y="2111854"/>
          <a:ext cx="344466" cy="262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4</xdr:col>
      <xdr:colOff>112211</xdr:colOff>
      <xdr:row>14</xdr:row>
      <xdr:rowOff>0</xdr:rowOff>
    </xdr:from>
    <xdr:to>
      <xdr:col>4</xdr:col>
      <xdr:colOff>456677</xdr:colOff>
      <xdr:row>15</xdr:row>
      <xdr:rowOff>44362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A195805-3B8D-49A4-B165-78A7775C2D9B}"/>
            </a:ext>
          </a:extLst>
        </xdr:cNvPr>
        <xdr:cNvSpPr txBox="1"/>
      </xdr:nvSpPr>
      <xdr:spPr>
        <a:xfrm>
          <a:off x="3211011" y="2965450"/>
          <a:ext cx="344466" cy="257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4</xdr:col>
      <xdr:colOff>284445</xdr:colOff>
      <xdr:row>12</xdr:row>
      <xdr:rowOff>50624</xdr:rowOff>
    </xdr:from>
    <xdr:to>
      <xdr:col>4</xdr:col>
      <xdr:colOff>284445</xdr:colOff>
      <xdr:row>13</xdr:row>
      <xdr:rowOff>200937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320F92B4-04B9-4063-A686-7AD6CBD17742}"/>
            </a:ext>
          </a:extLst>
        </xdr:cNvPr>
        <xdr:cNvCxnSpPr/>
      </xdr:nvCxnSpPr>
      <xdr:spPr>
        <a:xfrm flipH="1">
          <a:off x="3383245" y="2600149"/>
          <a:ext cx="0" cy="3598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221816</xdr:colOff>
      <xdr:row>10</xdr:row>
      <xdr:rowOff>0</xdr:rowOff>
    </xdr:from>
    <xdr:to>
      <xdr:col>5</xdr:col>
      <xdr:colOff>566282</xdr:colOff>
      <xdr:row>11</xdr:row>
      <xdr:rowOff>52192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A904AF4-C988-4C09-B7EC-8E1DA8AB335E}"/>
            </a:ext>
          </a:extLst>
        </xdr:cNvPr>
        <xdr:cNvSpPr txBox="1"/>
      </xdr:nvSpPr>
      <xdr:spPr>
        <a:xfrm>
          <a:off x="4752541" y="2127250"/>
          <a:ext cx="344466" cy="264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5</xdr:col>
      <xdr:colOff>387263</xdr:colOff>
      <xdr:row>10</xdr:row>
      <xdr:rowOff>194154</xdr:rowOff>
    </xdr:from>
    <xdr:to>
      <xdr:col>5</xdr:col>
      <xdr:colOff>387263</xdr:colOff>
      <xdr:row>42</xdr:row>
      <xdr:rowOff>31315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B7234F7-B13C-47B3-B5D7-9AAC42D463B3}"/>
            </a:ext>
          </a:extLst>
        </xdr:cNvPr>
        <xdr:cNvCxnSpPr/>
      </xdr:nvCxnSpPr>
      <xdr:spPr>
        <a:xfrm>
          <a:off x="4917988" y="2321404"/>
          <a:ext cx="0" cy="65459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207202</xdr:colOff>
      <xdr:row>9</xdr:row>
      <xdr:rowOff>191544</xdr:rowOff>
    </xdr:from>
    <xdr:to>
      <xdr:col>8</xdr:col>
      <xdr:colOff>551668</xdr:colOff>
      <xdr:row>11</xdr:row>
      <xdr:rowOff>34969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6976D63-093F-4FBA-B735-7714947CEE18}"/>
            </a:ext>
          </a:extLst>
        </xdr:cNvPr>
        <xdr:cNvSpPr txBox="1"/>
      </xdr:nvSpPr>
      <xdr:spPr>
        <a:xfrm>
          <a:off x="7871652" y="2109244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8</xdr:col>
      <xdr:colOff>211378</xdr:colOff>
      <xdr:row>10</xdr:row>
      <xdr:rowOff>172233</xdr:rowOff>
    </xdr:from>
    <xdr:to>
      <xdr:col>8</xdr:col>
      <xdr:colOff>555844</xdr:colOff>
      <xdr:row>12</xdr:row>
      <xdr:rowOff>15657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16952AF-69CD-4687-A475-532400A386FE}"/>
            </a:ext>
          </a:extLst>
        </xdr:cNvPr>
        <xdr:cNvSpPr txBox="1"/>
      </xdr:nvSpPr>
      <xdr:spPr>
        <a:xfrm>
          <a:off x="7875828" y="2299483"/>
          <a:ext cx="344466" cy="262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B2</a:t>
          </a:r>
        </a:p>
      </xdr:txBody>
    </xdr:sp>
    <xdr:clientData/>
  </xdr:twoCellAnchor>
  <xdr:twoCellAnchor>
    <xdr:from>
      <xdr:col>8</xdr:col>
      <xdr:colOff>228079</xdr:colOff>
      <xdr:row>13</xdr:row>
      <xdr:rowOff>194154</xdr:rowOff>
    </xdr:from>
    <xdr:to>
      <xdr:col>8</xdr:col>
      <xdr:colOff>572545</xdr:colOff>
      <xdr:row>15</xdr:row>
      <xdr:rowOff>37579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3F11A36-4424-46A5-89AD-7211CD9F001E}"/>
            </a:ext>
          </a:extLst>
        </xdr:cNvPr>
        <xdr:cNvSpPr txBox="1"/>
      </xdr:nvSpPr>
      <xdr:spPr>
        <a:xfrm>
          <a:off x="7892529" y="2950054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8</xdr:col>
      <xdr:colOff>358558</xdr:colOff>
      <xdr:row>11</xdr:row>
      <xdr:rowOff>195195</xdr:rowOff>
    </xdr:from>
    <xdr:to>
      <xdr:col>8</xdr:col>
      <xdr:colOff>358558</xdr:colOff>
      <xdr:row>13</xdr:row>
      <xdr:rowOff>136741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753A6AB-2EEF-4615-88CE-42538AF0388B}"/>
            </a:ext>
          </a:extLst>
        </xdr:cNvPr>
        <xdr:cNvCxnSpPr/>
      </xdr:nvCxnSpPr>
      <xdr:spPr>
        <a:xfrm flipH="1">
          <a:off x="8023008" y="2531995"/>
          <a:ext cx="0" cy="3606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389873</xdr:colOff>
      <xdr:row>15</xdr:row>
      <xdr:rowOff>19311</xdr:rowOff>
    </xdr:from>
    <xdr:to>
      <xdr:col>8</xdr:col>
      <xdr:colOff>389873</xdr:colOff>
      <xdr:row>19</xdr:row>
      <xdr:rowOff>8873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B5910D1-E3B9-4676-BB5B-901AE9AB5C27}"/>
            </a:ext>
          </a:extLst>
        </xdr:cNvPr>
        <xdr:cNvCxnSpPr/>
      </xdr:nvCxnSpPr>
      <xdr:spPr>
        <a:xfrm>
          <a:off x="8057498" y="3194311"/>
          <a:ext cx="0" cy="8309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93945</xdr:colOff>
      <xdr:row>10</xdr:row>
      <xdr:rowOff>0</xdr:rowOff>
    </xdr:from>
    <xdr:to>
      <xdr:col>9</xdr:col>
      <xdr:colOff>438411</xdr:colOff>
      <xdr:row>11</xdr:row>
      <xdr:rowOff>52192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967C664-4C31-4C33-8435-A45E7F9558FE}"/>
            </a:ext>
          </a:extLst>
        </xdr:cNvPr>
        <xdr:cNvSpPr txBox="1"/>
      </xdr:nvSpPr>
      <xdr:spPr>
        <a:xfrm>
          <a:off x="9263345" y="2127250"/>
          <a:ext cx="344466" cy="264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9</xdr:col>
      <xdr:colOff>255740</xdr:colOff>
      <xdr:row>11</xdr:row>
      <xdr:rowOff>56889</xdr:rowOff>
    </xdr:from>
    <xdr:to>
      <xdr:col>9</xdr:col>
      <xdr:colOff>255740</xdr:colOff>
      <xdr:row>19</xdr:row>
      <xdr:rowOff>23487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B0B8CED2-F9DD-47E1-9A8D-CA7665268785}"/>
            </a:ext>
          </a:extLst>
        </xdr:cNvPr>
        <xdr:cNvCxnSpPr/>
      </xdr:nvCxnSpPr>
      <xdr:spPr>
        <a:xfrm flipH="1">
          <a:off x="9428315" y="2393689"/>
          <a:ext cx="0" cy="16429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66284</xdr:colOff>
      <xdr:row>9</xdr:row>
      <xdr:rowOff>169623</xdr:rowOff>
    </xdr:from>
    <xdr:to>
      <xdr:col>13</xdr:col>
      <xdr:colOff>410750</xdr:colOff>
      <xdr:row>11</xdr:row>
      <xdr:rowOff>48016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503443A-F59D-42A7-A132-1F746D10340A}"/>
            </a:ext>
          </a:extLst>
        </xdr:cNvPr>
        <xdr:cNvSpPr txBox="1"/>
      </xdr:nvSpPr>
      <xdr:spPr>
        <a:xfrm>
          <a:off x="13715609" y="2087323"/>
          <a:ext cx="344466" cy="300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12</xdr:col>
      <xdr:colOff>98643</xdr:colOff>
      <xdr:row>9</xdr:row>
      <xdr:rowOff>187368</xdr:rowOff>
    </xdr:from>
    <xdr:to>
      <xdr:col>12</xdr:col>
      <xdr:colOff>443109</xdr:colOff>
      <xdr:row>11</xdr:row>
      <xdr:rowOff>30793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72561DA-B79F-43A8-948C-FC544260EA06}"/>
            </a:ext>
          </a:extLst>
        </xdr:cNvPr>
        <xdr:cNvSpPr txBox="1"/>
      </xdr:nvSpPr>
      <xdr:spPr>
        <a:xfrm>
          <a:off x="12373193" y="2105068"/>
          <a:ext cx="347641" cy="265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K</a:t>
          </a:r>
        </a:p>
      </xdr:txBody>
    </xdr:sp>
    <xdr:clientData/>
  </xdr:twoCellAnchor>
  <xdr:twoCellAnchor>
    <xdr:from>
      <xdr:col>13</xdr:col>
      <xdr:colOff>228078</xdr:colOff>
      <xdr:row>11</xdr:row>
      <xdr:rowOff>5741</xdr:rowOff>
    </xdr:from>
    <xdr:to>
      <xdr:col>13</xdr:col>
      <xdr:colOff>228078</xdr:colOff>
      <xdr:row>18</xdr:row>
      <xdr:rowOff>181106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EAAFF3A4-5090-4715-9C51-7A78B1B9B481}"/>
            </a:ext>
          </a:extLst>
        </xdr:cNvPr>
        <xdr:cNvCxnSpPr/>
      </xdr:nvCxnSpPr>
      <xdr:spPr>
        <a:xfrm flipH="1">
          <a:off x="13874228" y="2345716"/>
          <a:ext cx="0" cy="164221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236950</xdr:colOff>
      <xdr:row>11</xdr:row>
      <xdr:rowOff>22444</xdr:rowOff>
    </xdr:from>
    <xdr:to>
      <xdr:col>12</xdr:col>
      <xdr:colOff>236950</xdr:colOff>
      <xdr:row>18</xdr:row>
      <xdr:rowOff>197809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8EA4CB1C-DA94-46C2-B720-09AEF6041D59}"/>
            </a:ext>
          </a:extLst>
        </xdr:cNvPr>
        <xdr:cNvCxnSpPr/>
      </xdr:nvCxnSpPr>
      <xdr:spPr>
        <a:xfrm flipH="1">
          <a:off x="12514675" y="2359244"/>
          <a:ext cx="0" cy="164539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330896</xdr:colOff>
      <xdr:row>23</xdr:row>
      <xdr:rowOff>189456</xdr:rowOff>
    </xdr:from>
    <xdr:to>
      <xdr:col>4</xdr:col>
      <xdr:colOff>330896</xdr:colOff>
      <xdr:row>29</xdr:row>
      <xdr:rowOff>143528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16BD1B9-0E92-440A-B362-377398F8F9A9}"/>
            </a:ext>
          </a:extLst>
        </xdr:cNvPr>
        <xdr:cNvCxnSpPr/>
      </xdr:nvCxnSpPr>
      <xdr:spPr>
        <a:xfrm>
          <a:off x="3432871" y="5040856"/>
          <a:ext cx="0" cy="121454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387263</xdr:colOff>
      <xdr:row>9</xdr:row>
      <xdr:rowOff>168057</xdr:rowOff>
    </xdr:from>
    <xdr:to>
      <xdr:col>10</xdr:col>
      <xdr:colOff>731729</xdr:colOff>
      <xdr:row>11</xdr:row>
      <xdr:rowOff>11482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8323F11-2A0F-425B-A640-FEE98941073B}"/>
            </a:ext>
          </a:extLst>
        </xdr:cNvPr>
        <xdr:cNvSpPr txBox="1"/>
      </xdr:nvSpPr>
      <xdr:spPr>
        <a:xfrm>
          <a:off x="10906038" y="2085757"/>
          <a:ext cx="344466" cy="265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14</xdr:col>
      <xdr:colOff>122129</xdr:colOff>
      <xdr:row>9</xdr:row>
      <xdr:rowOff>197806</xdr:rowOff>
    </xdr:from>
    <xdr:to>
      <xdr:col>14</xdr:col>
      <xdr:colOff>466595</xdr:colOff>
      <xdr:row>11</xdr:row>
      <xdr:rowOff>41231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F0F918A-6E73-40E7-9998-12778559FB16}"/>
            </a:ext>
          </a:extLst>
        </xdr:cNvPr>
        <xdr:cNvSpPr txBox="1"/>
      </xdr:nvSpPr>
      <xdr:spPr>
        <a:xfrm>
          <a:off x="15117654" y="2118681"/>
          <a:ext cx="344466" cy="259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344466</xdr:colOff>
      <xdr:row>9</xdr:row>
      <xdr:rowOff>198328</xdr:rowOff>
    </xdr:from>
    <xdr:to>
      <xdr:col>6</xdr:col>
      <xdr:colOff>688932</xdr:colOff>
      <xdr:row>11</xdr:row>
      <xdr:rowOff>41753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F76CEA8-7691-447E-B6B7-C93555C2DF5B}"/>
            </a:ext>
          </a:extLst>
        </xdr:cNvPr>
        <xdr:cNvSpPr txBox="1"/>
      </xdr:nvSpPr>
      <xdr:spPr>
        <a:xfrm>
          <a:off x="6300766" y="2119203"/>
          <a:ext cx="344466" cy="259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475989</xdr:colOff>
      <xdr:row>11</xdr:row>
      <xdr:rowOff>8351</xdr:rowOff>
    </xdr:from>
    <xdr:to>
      <xdr:col>6</xdr:col>
      <xdr:colOff>475989</xdr:colOff>
      <xdr:row>42</xdr:row>
      <xdr:rowOff>83507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ABF23362-B3FA-4D7A-BBB2-3E986229C051}"/>
            </a:ext>
          </a:extLst>
        </xdr:cNvPr>
        <xdr:cNvCxnSpPr/>
      </xdr:nvCxnSpPr>
      <xdr:spPr>
        <a:xfrm>
          <a:off x="6432289" y="2348326"/>
          <a:ext cx="0" cy="657120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542273</xdr:colOff>
      <xdr:row>11</xdr:row>
      <xdr:rowOff>35490</xdr:rowOff>
    </xdr:from>
    <xdr:to>
      <xdr:col>10</xdr:col>
      <xdr:colOff>542273</xdr:colOff>
      <xdr:row>19</xdr:row>
      <xdr:rowOff>2088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FB5439D7-31AF-445B-990C-86A6E109AE05}"/>
            </a:ext>
          </a:extLst>
        </xdr:cNvPr>
        <xdr:cNvCxnSpPr/>
      </xdr:nvCxnSpPr>
      <xdr:spPr>
        <a:xfrm flipH="1">
          <a:off x="11061048" y="2372290"/>
          <a:ext cx="0" cy="16429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268265</xdr:colOff>
      <xdr:row>11</xdr:row>
      <xdr:rowOff>45929</xdr:rowOff>
    </xdr:from>
    <xdr:to>
      <xdr:col>14</xdr:col>
      <xdr:colOff>268265</xdr:colOff>
      <xdr:row>19</xdr:row>
      <xdr:rowOff>12527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CB3B4234-8F2C-46A2-B72A-7EFF5A5A0C17}"/>
            </a:ext>
          </a:extLst>
        </xdr:cNvPr>
        <xdr:cNvCxnSpPr/>
      </xdr:nvCxnSpPr>
      <xdr:spPr>
        <a:xfrm flipH="1">
          <a:off x="15260615" y="2385904"/>
          <a:ext cx="0" cy="16429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200940</xdr:colOff>
      <xdr:row>22</xdr:row>
      <xdr:rowOff>203548</xdr:rowOff>
    </xdr:from>
    <xdr:to>
      <xdr:col>4</xdr:col>
      <xdr:colOff>545406</xdr:colOff>
      <xdr:row>24</xdr:row>
      <xdr:rowOff>46973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DB37818-A397-4943-AFC0-E4DB9A833F69}"/>
            </a:ext>
          </a:extLst>
        </xdr:cNvPr>
        <xdr:cNvSpPr txBox="1"/>
      </xdr:nvSpPr>
      <xdr:spPr>
        <a:xfrm>
          <a:off x="3302915" y="4848573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C</a:t>
          </a:r>
        </a:p>
      </xdr:txBody>
    </xdr:sp>
    <xdr:clientData/>
  </xdr:twoCellAnchor>
  <xdr:twoCellAnchor>
    <xdr:from>
      <xdr:col>4</xdr:col>
      <xdr:colOff>298539</xdr:colOff>
      <xdr:row>33</xdr:row>
      <xdr:rowOff>204593</xdr:rowOff>
    </xdr:from>
    <xdr:to>
      <xdr:col>4</xdr:col>
      <xdr:colOff>643005</xdr:colOff>
      <xdr:row>35</xdr:row>
      <xdr:rowOff>48018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9A1FAC6E-608A-4BF1-8354-7CA9652398ED}"/>
            </a:ext>
          </a:extLst>
        </xdr:cNvPr>
        <xdr:cNvSpPr txBox="1"/>
      </xdr:nvSpPr>
      <xdr:spPr>
        <a:xfrm>
          <a:off x="3400514" y="7154668"/>
          <a:ext cx="341291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D1</a:t>
          </a:r>
        </a:p>
      </xdr:txBody>
    </xdr:sp>
    <xdr:clientData/>
  </xdr:twoCellAnchor>
  <xdr:twoCellAnchor>
    <xdr:from>
      <xdr:col>4</xdr:col>
      <xdr:colOff>431625</xdr:colOff>
      <xdr:row>35</xdr:row>
      <xdr:rowOff>37578</xdr:rowOff>
    </xdr:from>
    <xdr:to>
      <xdr:col>4</xdr:col>
      <xdr:colOff>431625</xdr:colOff>
      <xdr:row>39</xdr:row>
      <xdr:rowOff>27139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71D6F624-5A2D-4C47-B056-F44AF0C4AC0C}"/>
            </a:ext>
          </a:extLst>
        </xdr:cNvPr>
        <xdr:cNvCxnSpPr/>
      </xdr:nvCxnSpPr>
      <xdr:spPr>
        <a:xfrm>
          <a:off x="3533600" y="7403578"/>
          <a:ext cx="0" cy="8309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293319</xdr:colOff>
      <xdr:row>39</xdr:row>
      <xdr:rowOff>6263</xdr:rowOff>
    </xdr:from>
    <xdr:to>
      <xdr:col>4</xdr:col>
      <xdr:colOff>637785</xdr:colOff>
      <xdr:row>40</xdr:row>
      <xdr:rowOff>58455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73D30B5-3EF3-4BCE-88EE-53DD32CB7C80}"/>
            </a:ext>
          </a:extLst>
        </xdr:cNvPr>
        <xdr:cNvSpPr txBox="1"/>
      </xdr:nvSpPr>
      <xdr:spPr>
        <a:xfrm>
          <a:off x="3395294" y="8213638"/>
          <a:ext cx="344466" cy="258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D2</a:t>
          </a:r>
        </a:p>
      </xdr:txBody>
    </xdr:sp>
    <xdr:clientData/>
  </xdr:twoCellAnchor>
  <xdr:twoCellAnchor>
    <xdr:from>
      <xdr:col>4</xdr:col>
      <xdr:colOff>404487</xdr:colOff>
      <xdr:row>44</xdr:row>
      <xdr:rowOff>185280</xdr:rowOff>
    </xdr:from>
    <xdr:to>
      <xdr:col>4</xdr:col>
      <xdr:colOff>748953</xdr:colOff>
      <xdr:row>46</xdr:row>
      <xdr:rowOff>28705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759D851A-9DF6-467B-9970-ADE89F115891}"/>
            </a:ext>
          </a:extLst>
        </xdr:cNvPr>
        <xdr:cNvSpPr txBox="1"/>
      </xdr:nvSpPr>
      <xdr:spPr>
        <a:xfrm>
          <a:off x="3503287" y="9440405"/>
          <a:ext cx="347641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E</a:t>
          </a:r>
        </a:p>
      </xdr:txBody>
    </xdr:sp>
    <xdr:clientData/>
  </xdr:twoCellAnchor>
  <xdr:twoCellAnchor>
    <xdr:from>
      <xdr:col>4</xdr:col>
      <xdr:colOff>521918</xdr:colOff>
      <xdr:row>46</xdr:row>
      <xdr:rowOff>7307</xdr:rowOff>
    </xdr:from>
    <xdr:to>
      <xdr:col>4</xdr:col>
      <xdr:colOff>521918</xdr:colOff>
      <xdr:row>77</xdr:row>
      <xdr:rowOff>193109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B3657459-D922-4E8B-BCE9-FFE2F44349FA}"/>
            </a:ext>
          </a:extLst>
        </xdr:cNvPr>
        <xdr:cNvCxnSpPr/>
      </xdr:nvCxnSpPr>
      <xdr:spPr>
        <a:xfrm flipH="1">
          <a:off x="3623893" y="9681532"/>
          <a:ext cx="0" cy="667867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396137</xdr:colOff>
      <xdr:row>44</xdr:row>
      <xdr:rowOff>166491</xdr:rowOff>
    </xdr:from>
    <xdr:to>
      <xdr:col>5</xdr:col>
      <xdr:colOff>740603</xdr:colOff>
      <xdr:row>46</xdr:row>
      <xdr:rowOff>9916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0AF08AB-C1E0-491A-AB7E-AEE2A1738009}"/>
            </a:ext>
          </a:extLst>
        </xdr:cNvPr>
        <xdr:cNvSpPr txBox="1"/>
      </xdr:nvSpPr>
      <xdr:spPr>
        <a:xfrm>
          <a:off x="4923687" y="9421616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5</xdr:col>
      <xdr:colOff>550624</xdr:colOff>
      <xdr:row>45</xdr:row>
      <xdr:rowOff>183194</xdr:rowOff>
    </xdr:from>
    <xdr:to>
      <xdr:col>5</xdr:col>
      <xdr:colOff>550624</xdr:colOff>
      <xdr:row>80</xdr:row>
      <xdr:rowOff>7829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7AD259A7-D4EE-4358-BD0D-980168E6B157}"/>
            </a:ext>
          </a:extLst>
        </xdr:cNvPr>
        <xdr:cNvCxnSpPr/>
      </xdr:nvCxnSpPr>
      <xdr:spPr>
        <a:xfrm flipH="1">
          <a:off x="5078174" y="9647869"/>
          <a:ext cx="0" cy="71588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446240</xdr:colOff>
      <xdr:row>44</xdr:row>
      <xdr:rowOff>185280</xdr:rowOff>
    </xdr:from>
    <xdr:to>
      <xdr:col>6</xdr:col>
      <xdr:colOff>790706</xdr:colOff>
      <xdr:row>46</xdr:row>
      <xdr:rowOff>28705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6B348F70-0233-47F0-B812-27BDBAB750E7}"/>
            </a:ext>
          </a:extLst>
        </xdr:cNvPr>
        <xdr:cNvSpPr txBox="1"/>
      </xdr:nvSpPr>
      <xdr:spPr>
        <a:xfrm>
          <a:off x="6405715" y="9440405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10</xdr:col>
      <xdr:colOff>559495</xdr:colOff>
      <xdr:row>44</xdr:row>
      <xdr:rowOff>207201</xdr:rowOff>
    </xdr:from>
    <xdr:to>
      <xdr:col>10</xdr:col>
      <xdr:colOff>903961</xdr:colOff>
      <xdr:row>46</xdr:row>
      <xdr:rowOff>50626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3B0D62C5-877A-4C2D-8D38-D3902781356D}"/>
            </a:ext>
          </a:extLst>
        </xdr:cNvPr>
        <xdr:cNvSpPr txBox="1"/>
      </xdr:nvSpPr>
      <xdr:spPr>
        <a:xfrm>
          <a:off x="11078270" y="9459151"/>
          <a:ext cx="344466" cy="265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14</xdr:col>
      <xdr:colOff>291753</xdr:colOff>
      <xdr:row>44</xdr:row>
      <xdr:rowOff>200416</xdr:rowOff>
    </xdr:from>
    <xdr:to>
      <xdr:col>14</xdr:col>
      <xdr:colOff>636219</xdr:colOff>
      <xdr:row>46</xdr:row>
      <xdr:rowOff>43841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4649D291-C8FB-49DA-90CA-131086C7713D}"/>
            </a:ext>
          </a:extLst>
        </xdr:cNvPr>
        <xdr:cNvSpPr txBox="1"/>
      </xdr:nvSpPr>
      <xdr:spPr>
        <a:xfrm>
          <a:off x="15287278" y="9455541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580374</xdr:colOff>
      <xdr:row>45</xdr:row>
      <xdr:rowOff>202505</xdr:rowOff>
    </xdr:from>
    <xdr:to>
      <xdr:col>6</xdr:col>
      <xdr:colOff>580374</xdr:colOff>
      <xdr:row>80</xdr:row>
      <xdr:rowOff>27140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B8EF0A7-AF52-4F99-8169-E766159766B6}"/>
            </a:ext>
          </a:extLst>
        </xdr:cNvPr>
        <xdr:cNvCxnSpPr/>
      </xdr:nvCxnSpPr>
      <xdr:spPr>
        <a:xfrm flipH="1">
          <a:off x="6539849" y="9667180"/>
          <a:ext cx="0" cy="71588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453547</xdr:colOff>
      <xdr:row>45</xdr:row>
      <xdr:rowOff>187891</xdr:rowOff>
    </xdr:from>
    <xdr:to>
      <xdr:col>14</xdr:col>
      <xdr:colOff>453547</xdr:colOff>
      <xdr:row>80</xdr:row>
      <xdr:rowOff>12526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CDDC45E4-E915-46F1-AC8D-5FFFD63C53E2}"/>
            </a:ext>
          </a:extLst>
        </xdr:cNvPr>
        <xdr:cNvCxnSpPr/>
      </xdr:nvCxnSpPr>
      <xdr:spPr>
        <a:xfrm flipH="1">
          <a:off x="15445897" y="9649391"/>
          <a:ext cx="0" cy="71620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746865</xdr:colOff>
      <xdr:row>46</xdr:row>
      <xdr:rowOff>6264</xdr:rowOff>
    </xdr:from>
    <xdr:to>
      <xdr:col>10</xdr:col>
      <xdr:colOff>746865</xdr:colOff>
      <xdr:row>80</xdr:row>
      <xdr:rowOff>39666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DA1BFF41-B19F-4042-9123-405FCDFEF5BD}"/>
            </a:ext>
          </a:extLst>
        </xdr:cNvPr>
        <xdr:cNvCxnSpPr/>
      </xdr:nvCxnSpPr>
      <xdr:spPr>
        <a:xfrm flipH="1">
          <a:off x="11262465" y="9680489"/>
          <a:ext cx="0" cy="715492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324111</xdr:colOff>
      <xdr:row>44</xdr:row>
      <xdr:rowOff>206679</xdr:rowOff>
    </xdr:from>
    <xdr:to>
      <xdr:col>9</xdr:col>
      <xdr:colOff>668577</xdr:colOff>
      <xdr:row>46</xdr:row>
      <xdr:rowOff>50104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D6675D1F-556F-4425-818E-169DD7D22C72}"/>
            </a:ext>
          </a:extLst>
        </xdr:cNvPr>
        <xdr:cNvSpPr txBox="1"/>
      </xdr:nvSpPr>
      <xdr:spPr>
        <a:xfrm>
          <a:off x="9493511" y="9458629"/>
          <a:ext cx="344466" cy="265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13</xdr:col>
      <xdr:colOff>301667</xdr:colOff>
      <xdr:row>44</xdr:row>
      <xdr:rowOff>169624</xdr:rowOff>
    </xdr:from>
    <xdr:to>
      <xdr:col>13</xdr:col>
      <xdr:colOff>646133</xdr:colOff>
      <xdr:row>46</xdr:row>
      <xdr:rowOff>35491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C583FAA-1F9C-43E3-8601-5907EE458AE2}"/>
            </a:ext>
          </a:extLst>
        </xdr:cNvPr>
        <xdr:cNvSpPr txBox="1"/>
      </xdr:nvSpPr>
      <xdr:spPr>
        <a:xfrm>
          <a:off x="13947817" y="9421574"/>
          <a:ext cx="344466" cy="284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9</xdr:col>
      <xdr:colOff>484862</xdr:colOff>
      <xdr:row>46</xdr:row>
      <xdr:rowOff>54803</xdr:rowOff>
    </xdr:from>
    <xdr:to>
      <xdr:col>9</xdr:col>
      <xdr:colOff>484862</xdr:colOff>
      <xdr:row>66</xdr:row>
      <xdr:rowOff>200939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BEC49E15-5E8A-4AF0-A29C-4C2EC48674F8}"/>
            </a:ext>
          </a:extLst>
        </xdr:cNvPr>
        <xdr:cNvCxnSpPr/>
      </xdr:nvCxnSpPr>
      <xdr:spPr>
        <a:xfrm>
          <a:off x="9657437" y="9725853"/>
          <a:ext cx="0" cy="434031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464506</xdr:colOff>
      <xdr:row>45</xdr:row>
      <xdr:rowOff>207203</xdr:rowOff>
    </xdr:from>
    <xdr:to>
      <xdr:col>13</xdr:col>
      <xdr:colOff>464506</xdr:colOff>
      <xdr:row>67</xdr:row>
      <xdr:rowOff>23487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5276BBE5-5A35-41EA-BC74-99E946A4DC1D}"/>
            </a:ext>
          </a:extLst>
        </xdr:cNvPr>
        <xdr:cNvCxnSpPr/>
      </xdr:nvCxnSpPr>
      <xdr:spPr>
        <a:xfrm flipH="1">
          <a:off x="14113831" y="9668703"/>
          <a:ext cx="0" cy="442638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515134</xdr:colOff>
      <xdr:row>44</xdr:row>
      <xdr:rowOff>183714</xdr:rowOff>
    </xdr:from>
    <xdr:to>
      <xdr:col>8</xdr:col>
      <xdr:colOff>859600</xdr:colOff>
      <xdr:row>46</xdr:row>
      <xdr:rowOff>27139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DAB14BB2-903D-4C41-B51E-6133A34185CC}"/>
            </a:ext>
          </a:extLst>
        </xdr:cNvPr>
        <xdr:cNvSpPr txBox="1"/>
      </xdr:nvSpPr>
      <xdr:spPr>
        <a:xfrm>
          <a:off x="8179584" y="9438839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E</a:t>
          </a:r>
        </a:p>
      </xdr:txBody>
    </xdr:sp>
    <xdr:clientData/>
  </xdr:twoCellAnchor>
  <xdr:twoCellAnchor>
    <xdr:from>
      <xdr:col>8</xdr:col>
      <xdr:colOff>632044</xdr:colOff>
      <xdr:row>46</xdr:row>
      <xdr:rowOff>24532</xdr:rowOff>
    </xdr:from>
    <xdr:to>
      <xdr:col>8</xdr:col>
      <xdr:colOff>632044</xdr:colOff>
      <xdr:row>66</xdr:row>
      <xdr:rowOff>170668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68AFA397-CBCF-4272-8423-6E53CAD56385}"/>
            </a:ext>
          </a:extLst>
        </xdr:cNvPr>
        <xdr:cNvCxnSpPr/>
      </xdr:nvCxnSpPr>
      <xdr:spPr>
        <a:xfrm>
          <a:off x="8296494" y="9698757"/>
          <a:ext cx="0" cy="43339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489560</xdr:colOff>
      <xdr:row>46</xdr:row>
      <xdr:rowOff>38624</xdr:rowOff>
    </xdr:from>
    <xdr:to>
      <xdr:col>12</xdr:col>
      <xdr:colOff>489560</xdr:colOff>
      <xdr:row>66</xdr:row>
      <xdr:rowOff>184760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464E2C91-A89A-473F-8063-DD7105BAB6DA}"/>
            </a:ext>
          </a:extLst>
        </xdr:cNvPr>
        <xdr:cNvCxnSpPr/>
      </xdr:nvCxnSpPr>
      <xdr:spPr>
        <a:xfrm>
          <a:off x="12767285" y="9709674"/>
          <a:ext cx="0" cy="434031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372650</xdr:colOff>
      <xdr:row>44</xdr:row>
      <xdr:rowOff>189977</xdr:rowOff>
    </xdr:from>
    <xdr:to>
      <xdr:col>12</xdr:col>
      <xdr:colOff>717116</xdr:colOff>
      <xdr:row>46</xdr:row>
      <xdr:rowOff>33402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63EB715-7FD3-4B3B-845E-718AF7C6D027}"/>
            </a:ext>
          </a:extLst>
        </xdr:cNvPr>
        <xdr:cNvSpPr txBox="1"/>
      </xdr:nvSpPr>
      <xdr:spPr>
        <a:xfrm>
          <a:off x="12650375" y="9441927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K</a:t>
          </a:r>
        </a:p>
      </xdr:txBody>
    </xdr:sp>
    <xdr:clientData/>
  </xdr:twoCellAnchor>
  <xdr:twoCellAnchor>
    <xdr:from>
      <xdr:col>4</xdr:col>
      <xdr:colOff>268787</xdr:colOff>
      <xdr:row>15</xdr:row>
      <xdr:rowOff>57411</xdr:rowOff>
    </xdr:from>
    <xdr:to>
      <xdr:col>4</xdr:col>
      <xdr:colOff>268787</xdr:colOff>
      <xdr:row>19</xdr:row>
      <xdr:rowOff>46973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E212DB4C-A801-489F-8BD2-3BEDF2F04F7F}"/>
            </a:ext>
          </a:extLst>
        </xdr:cNvPr>
        <xdr:cNvCxnSpPr/>
      </xdr:nvCxnSpPr>
      <xdr:spPr>
        <a:xfrm>
          <a:off x="3364412" y="3219711"/>
          <a:ext cx="0" cy="82776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143528</xdr:colOff>
      <xdr:row>11</xdr:row>
      <xdr:rowOff>13049</xdr:rowOff>
    </xdr:from>
    <xdr:to>
      <xdr:col>4</xdr:col>
      <xdr:colOff>487994</xdr:colOff>
      <xdr:row>12</xdr:row>
      <xdr:rowOff>65240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A4E1B1DF-A9A4-43F7-A3B7-B6A803291711}"/>
            </a:ext>
          </a:extLst>
        </xdr:cNvPr>
        <xdr:cNvSpPr txBox="1"/>
      </xdr:nvSpPr>
      <xdr:spPr>
        <a:xfrm>
          <a:off x="3239153" y="2337149"/>
          <a:ext cx="344466" cy="2617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B2</a:t>
          </a:r>
        </a:p>
      </xdr:txBody>
    </xdr:sp>
    <xdr:clientData/>
  </xdr:twoCellAnchor>
  <xdr:twoCellAnchor>
    <xdr:from>
      <xdr:col>4</xdr:col>
      <xdr:colOff>139353</xdr:colOff>
      <xdr:row>9</xdr:row>
      <xdr:rowOff>194154</xdr:rowOff>
    </xdr:from>
    <xdr:to>
      <xdr:col>4</xdr:col>
      <xdr:colOff>483819</xdr:colOff>
      <xdr:row>11</xdr:row>
      <xdr:rowOff>37579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D2671F6-6FDC-4F25-8526-D4B9AD0B4FB7}"/>
            </a:ext>
          </a:extLst>
        </xdr:cNvPr>
        <xdr:cNvSpPr txBox="1"/>
      </xdr:nvSpPr>
      <xdr:spPr>
        <a:xfrm>
          <a:off x="3234978" y="2099154"/>
          <a:ext cx="344466" cy="262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4</xdr:col>
      <xdr:colOff>112211</xdr:colOff>
      <xdr:row>14</xdr:row>
      <xdr:rowOff>0</xdr:rowOff>
    </xdr:from>
    <xdr:to>
      <xdr:col>4</xdr:col>
      <xdr:colOff>456677</xdr:colOff>
      <xdr:row>15</xdr:row>
      <xdr:rowOff>44362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C22E3B91-D325-4F43-A0CA-C7178E52F39A}"/>
            </a:ext>
          </a:extLst>
        </xdr:cNvPr>
        <xdr:cNvSpPr txBox="1"/>
      </xdr:nvSpPr>
      <xdr:spPr>
        <a:xfrm>
          <a:off x="3207836" y="2952750"/>
          <a:ext cx="344466" cy="253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4</xdr:col>
      <xdr:colOff>284445</xdr:colOff>
      <xdr:row>12</xdr:row>
      <xdr:rowOff>50624</xdr:rowOff>
    </xdr:from>
    <xdr:to>
      <xdr:col>4</xdr:col>
      <xdr:colOff>284445</xdr:colOff>
      <xdr:row>13</xdr:row>
      <xdr:rowOff>200937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FC087E9C-24EE-41FC-AA2E-827568CDA9D4}"/>
            </a:ext>
          </a:extLst>
        </xdr:cNvPr>
        <xdr:cNvCxnSpPr/>
      </xdr:nvCxnSpPr>
      <xdr:spPr>
        <a:xfrm flipH="1">
          <a:off x="3380070" y="2584274"/>
          <a:ext cx="0" cy="35986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221816</xdr:colOff>
      <xdr:row>10</xdr:row>
      <xdr:rowOff>0</xdr:rowOff>
    </xdr:from>
    <xdr:to>
      <xdr:col>5</xdr:col>
      <xdr:colOff>566282</xdr:colOff>
      <xdr:row>11</xdr:row>
      <xdr:rowOff>52192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33B808C6-BCD2-4BCB-B7F3-5C3044E35D32}"/>
            </a:ext>
          </a:extLst>
        </xdr:cNvPr>
        <xdr:cNvSpPr txBox="1"/>
      </xdr:nvSpPr>
      <xdr:spPr>
        <a:xfrm>
          <a:off x="4746191" y="2114550"/>
          <a:ext cx="344466" cy="261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5</xdr:col>
      <xdr:colOff>387263</xdr:colOff>
      <xdr:row>10</xdr:row>
      <xdr:rowOff>194154</xdr:rowOff>
    </xdr:from>
    <xdr:to>
      <xdr:col>5</xdr:col>
      <xdr:colOff>387263</xdr:colOff>
      <xdr:row>42</xdr:row>
      <xdr:rowOff>31315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A4870707-E13D-4B59-BADD-FBFF6E5A9F5B}"/>
            </a:ext>
          </a:extLst>
        </xdr:cNvPr>
        <xdr:cNvCxnSpPr/>
      </xdr:nvCxnSpPr>
      <xdr:spPr>
        <a:xfrm>
          <a:off x="4911638" y="2308704"/>
          <a:ext cx="0" cy="65427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207202</xdr:colOff>
      <xdr:row>9</xdr:row>
      <xdr:rowOff>191544</xdr:rowOff>
    </xdr:from>
    <xdr:to>
      <xdr:col>8</xdr:col>
      <xdr:colOff>551668</xdr:colOff>
      <xdr:row>11</xdr:row>
      <xdr:rowOff>34969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CE1F3DE8-0A39-4BA2-9AE0-D1C440194D06}"/>
            </a:ext>
          </a:extLst>
        </xdr:cNvPr>
        <xdr:cNvSpPr txBox="1"/>
      </xdr:nvSpPr>
      <xdr:spPr>
        <a:xfrm>
          <a:off x="7865302" y="2096544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8</xdr:col>
      <xdr:colOff>211378</xdr:colOff>
      <xdr:row>10</xdr:row>
      <xdr:rowOff>172233</xdr:rowOff>
    </xdr:from>
    <xdr:to>
      <xdr:col>8</xdr:col>
      <xdr:colOff>555844</xdr:colOff>
      <xdr:row>12</xdr:row>
      <xdr:rowOff>15657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D02CA8AB-F229-4A39-BB64-818827A34147}"/>
            </a:ext>
          </a:extLst>
        </xdr:cNvPr>
        <xdr:cNvSpPr txBox="1"/>
      </xdr:nvSpPr>
      <xdr:spPr>
        <a:xfrm>
          <a:off x="7869478" y="2286783"/>
          <a:ext cx="344466" cy="262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B2</a:t>
          </a:r>
        </a:p>
      </xdr:txBody>
    </xdr:sp>
    <xdr:clientData/>
  </xdr:twoCellAnchor>
  <xdr:twoCellAnchor>
    <xdr:from>
      <xdr:col>8</xdr:col>
      <xdr:colOff>228079</xdr:colOff>
      <xdr:row>13</xdr:row>
      <xdr:rowOff>194154</xdr:rowOff>
    </xdr:from>
    <xdr:to>
      <xdr:col>8</xdr:col>
      <xdr:colOff>572545</xdr:colOff>
      <xdr:row>15</xdr:row>
      <xdr:rowOff>37579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D7E53F23-0C9E-4D41-B94C-1EAC80E97B1A}"/>
            </a:ext>
          </a:extLst>
        </xdr:cNvPr>
        <xdr:cNvSpPr txBox="1"/>
      </xdr:nvSpPr>
      <xdr:spPr>
        <a:xfrm>
          <a:off x="7886179" y="2937354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B1</a:t>
          </a:r>
        </a:p>
      </xdr:txBody>
    </xdr:sp>
    <xdr:clientData/>
  </xdr:twoCellAnchor>
  <xdr:twoCellAnchor>
    <xdr:from>
      <xdr:col>8</xdr:col>
      <xdr:colOff>358558</xdr:colOff>
      <xdr:row>11</xdr:row>
      <xdr:rowOff>195195</xdr:rowOff>
    </xdr:from>
    <xdr:to>
      <xdr:col>8</xdr:col>
      <xdr:colOff>358558</xdr:colOff>
      <xdr:row>13</xdr:row>
      <xdr:rowOff>136741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D4F50A2A-E9E7-43D3-A1D6-F3BF701F9534}"/>
            </a:ext>
          </a:extLst>
        </xdr:cNvPr>
        <xdr:cNvCxnSpPr/>
      </xdr:nvCxnSpPr>
      <xdr:spPr>
        <a:xfrm flipH="1">
          <a:off x="8016658" y="2519295"/>
          <a:ext cx="0" cy="3606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389873</xdr:colOff>
      <xdr:row>15</xdr:row>
      <xdr:rowOff>19311</xdr:rowOff>
    </xdr:from>
    <xdr:to>
      <xdr:col>8</xdr:col>
      <xdr:colOff>389873</xdr:colOff>
      <xdr:row>19</xdr:row>
      <xdr:rowOff>8873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48A7B56E-B3F9-4934-B2AD-FAE2027F213F}"/>
            </a:ext>
          </a:extLst>
        </xdr:cNvPr>
        <xdr:cNvCxnSpPr/>
      </xdr:nvCxnSpPr>
      <xdr:spPr>
        <a:xfrm>
          <a:off x="8047973" y="3181611"/>
          <a:ext cx="0" cy="82776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93945</xdr:colOff>
      <xdr:row>10</xdr:row>
      <xdr:rowOff>0</xdr:rowOff>
    </xdr:from>
    <xdr:to>
      <xdr:col>9</xdr:col>
      <xdr:colOff>438411</xdr:colOff>
      <xdr:row>11</xdr:row>
      <xdr:rowOff>52192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DE488AF0-742B-4925-B1DB-04876FE85CF1}"/>
            </a:ext>
          </a:extLst>
        </xdr:cNvPr>
        <xdr:cNvSpPr txBox="1"/>
      </xdr:nvSpPr>
      <xdr:spPr>
        <a:xfrm>
          <a:off x="9256995" y="2114550"/>
          <a:ext cx="344466" cy="261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9</xdr:col>
      <xdr:colOff>255740</xdr:colOff>
      <xdr:row>11</xdr:row>
      <xdr:rowOff>56889</xdr:rowOff>
    </xdr:from>
    <xdr:to>
      <xdr:col>9</xdr:col>
      <xdr:colOff>255740</xdr:colOff>
      <xdr:row>19</xdr:row>
      <xdr:rowOff>23487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380B399-2841-4FA1-B9FE-5F0079E88DB7}"/>
            </a:ext>
          </a:extLst>
        </xdr:cNvPr>
        <xdr:cNvCxnSpPr/>
      </xdr:nvCxnSpPr>
      <xdr:spPr>
        <a:xfrm flipH="1">
          <a:off x="9418790" y="2380989"/>
          <a:ext cx="0" cy="16429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66284</xdr:colOff>
      <xdr:row>9</xdr:row>
      <xdr:rowOff>169623</xdr:rowOff>
    </xdr:from>
    <xdr:to>
      <xdr:col>13</xdr:col>
      <xdr:colOff>410750</xdr:colOff>
      <xdr:row>11</xdr:row>
      <xdr:rowOff>48016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29AF5FAB-31D1-4E53-B422-D2D8C5164DE0}"/>
            </a:ext>
          </a:extLst>
        </xdr:cNvPr>
        <xdr:cNvSpPr txBox="1"/>
      </xdr:nvSpPr>
      <xdr:spPr>
        <a:xfrm>
          <a:off x="13696559" y="2074623"/>
          <a:ext cx="344466" cy="297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L1</a:t>
          </a:r>
        </a:p>
      </xdr:txBody>
    </xdr:sp>
    <xdr:clientData/>
  </xdr:twoCellAnchor>
  <xdr:twoCellAnchor>
    <xdr:from>
      <xdr:col>12</xdr:col>
      <xdr:colOff>98643</xdr:colOff>
      <xdr:row>9</xdr:row>
      <xdr:rowOff>187368</xdr:rowOff>
    </xdr:from>
    <xdr:to>
      <xdr:col>12</xdr:col>
      <xdr:colOff>443109</xdr:colOff>
      <xdr:row>11</xdr:row>
      <xdr:rowOff>30793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DAB60F58-1955-4223-94A0-52D2AE58B806}"/>
            </a:ext>
          </a:extLst>
        </xdr:cNvPr>
        <xdr:cNvSpPr txBox="1"/>
      </xdr:nvSpPr>
      <xdr:spPr>
        <a:xfrm>
          <a:off x="12357318" y="2092368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K</a:t>
          </a:r>
        </a:p>
      </xdr:txBody>
    </xdr:sp>
    <xdr:clientData/>
  </xdr:twoCellAnchor>
  <xdr:twoCellAnchor>
    <xdr:from>
      <xdr:col>13</xdr:col>
      <xdr:colOff>228078</xdr:colOff>
      <xdr:row>11</xdr:row>
      <xdr:rowOff>5741</xdr:rowOff>
    </xdr:from>
    <xdr:to>
      <xdr:col>13</xdr:col>
      <xdr:colOff>228078</xdr:colOff>
      <xdr:row>18</xdr:row>
      <xdr:rowOff>181106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AF86B80C-A5A6-447A-8340-AD11CFBEDFFB}"/>
            </a:ext>
          </a:extLst>
        </xdr:cNvPr>
        <xdr:cNvCxnSpPr/>
      </xdr:nvCxnSpPr>
      <xdr:spPr>
        <a:xfrm flipH="1">
          <a:off x="13858353" y="2329841"/>
          <a:ext cx="0" cy="164221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236950</xdr:colOff>
      <xdr:row>11</xdr:row>
      <xdr:rowOff>22444</xdr:rowOff>
    </xdr:from>
    <xdr:to>
      <xdr:col>12</xdr:col>
      <xdr:colOff>236950</xdr:colOff>
      <xdr:row>18</xdr:row>
      <xdr:rowOff>197809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C0FFF3EB-32CD-4E63-B6F3-4B30E5963E15}"/>
            </a:ext>
          </a:extLst>
        </xdr:cNvPr>
        <xdr:cNvCxnSpPr/>
      </xdr:nvCxnSpPr>
      <xdr:spPr>
        <a:xfrm flipH="1">
          <a:off x="12495625" y="2346544"/>
          <a:ext cx="0" cy="164221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330896</xdr:colOff>
      <xdr:row>23</xdr:row>
      <xdr:rowOff>189456</xdr:rowOff>
    </xdr:from>
    <xdr:to>
      <xdr:col>4</xdr:col>
      <xdr:colOff>330896</xdr:colOff>
      <xdr:row>29</xdr:row>
      <xdr:rowOff>143528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522B07A1-9B69-464A-A8A5-BE0078F7AA16}"/>
            </a:ext>
          </a:extLst>
        </xdr:cNvPr>
        <xdr:cNvCxnSpPr/>
      </xdr:nvCxnSpPr>
      <xdr:spPr>
        <a:xfrm>
          <a:off x="3426521" y="5028156"/>
          <a:ext cx="0" cy="121137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387263</xdr:colOff>
      <xdr:row>9</xdr:row>
      <xdr:rowOff>168057</xdr:rowOff>
    </xdr:from>
    <xdr:to>
      <xdr:col>10</xdr:col>
      <xdr:colOff>731729</xdr:colOff>
      <xdr:row>11</xdr:row>
      <xdr:rowOff>11482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9FEF642D-4B5F-428F-962B-1D8DEF40AB84}"/>
            </a:ext>
          </a:extLst>
        </xdr:cNvPr>
        <xdr:cNvSpPr txBox="1"/>
      </xdr:nvSpPr>
      <xdr:spPr>
        <a:xfrm>
          <a:off x="10893338" y="2073057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14</xdr:col>
      <xdr:colOff>122129</xdr:colOff>
      <xdr:row>9</xdr:row>
      <xdr:rowOff>197806</xdr:rowOff>
    </xdr:from>
    <xdr:to>
      <xdr:col>14</xdr:col>
      <xdr:colOff>466595</xdr:colOff>
      <xdr:row>11</xdr:row>
      <xdr:rowOff>41231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ED9E8756-EE1B-48AF-9390-21786E4E6610}"/>
            </a:ext>
          </a:extLst>
        </xdr:cNvPr>
        <xdr:cNvSpPr txBox="1"/>
      </xdr:nvSpPr>
      <xdr:spPr>
        <a:xfrm>
          <a:off x="15095429" y="2102806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344466</xdr:colOff>
      <xdr:row>9</xdr:row>
      <xdr:rowOff>198328</xdr:rowOff>
    </xdr:from>
    <xdr:to>
      <xdr:col>6</xdr:col>
      <xdr:colOff>688932</xdr:colOff>
      <xdr:row>11</xdr:row>
      <xdr:rowOff>41753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F91953B7-02FE-4BBC-A05D-397C7534392A}"/>
            </a:ext>
          </a:extLst>
        </xdr:cNvPr>
        <xdr:cNvSpPr txBox="1"/>
      </xdr:nvSpPr>
      <xdr:spPr>
        <a:xfrm>
          <a:off x="6297591" y="2103328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475989</xdr:colOff>
      <xdr:row>11</xdr:row>
      <xdr:rowOff>8351</xdr:rowOff>
    </xdr:from>
    <xdr:to>
      <xdr:col>6</xdr:col>
      <xdr:colOff>475989</xdr:colOff>
      <xdr:row>42</xdr:row>
      <xdr:rowOff>83507</xdr:rowOff>
    </xdr:to>
    <xdr:cxnSp macro="">
      <xdr:nvCxnSpPr>
        <xdr:cNvPr id="73" name="Straight Arrow Connector 72">
          <a:extLst>
            <a:ext uri="{FF2B5EF4-FFF2-40B4-BE49-F238E27FC236}">
              <a16:creationId xmlns:a16="http://schemas.microsoft.com/office/drawing/2014/main" id="{9D40C915-5ABD-43FE-B82C-5BA75F756ED3}"/>
            </a:ext>
          </a:extLst>
        </xdr:cNvPr>
        <xdr:cNvCxnSpPr/>
      </xdr:nvCxnSpPr>
      <xdr:spPr>
        <a:xfrm>
          <a:off x="6429114" y="2332451"/>
          <a:ext cx="0" cy="657120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542273</xdr:colOff>
      <xdr:row>11</xdr:row>
      <xdr:rowOff>35490</xdr:rowOff>
    </xdr:from>
    <xdr:to>
      <xdr:col>10</xdr:col>
      <xdr:colOff>542273</xdr:colOff>
      <xdr:row>19</xdr:row>
      <xdr:rowOff>2088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77B9F40B-D5A3-4C14-B8B8-ACD28E7576D3}"/>
            </a:ext>
          </a:extLst>
        </xdr:cNvPr>
        <xdr:cNvCxnSpPr/>
      </xdr:nvCxnSpPr>
      <xdr:spPr>
        <a:xfrm flipH="1">
          <a:off x="11048348" y="2359590"/>
          <a:ext cx="0" cy="16429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268265</xdr:colOff>
      <xdr:row>11</xdr:row>
      <xdr:rowOff>45929</xdr:rowOff>
    </xdr:from>
    <xdr:to>
      <xdr:col>14</xdr:col>
      <xdr:colOff>268265</xdr:colOff>
      <xdr:row>19</xdr:row>
      <xdr:rowOff>12527</xdr:rowOff>
    </xdr:to>
    <xdr:cxnSp macro="">
      <xdr:nvCxnSpPr>
        <xdr:cNvPr id="75" name="Straight Arrow Connector 74">
          <a:extLst>
            <a:ext uri="{FF2B5EF4-FFF2-40B4-BE49-F238E27FC236}">
              <a16:creationId xmlns:a16="http://schemas.microsoft.com/office/drawing/2014/main" id="{1EFA5A5A-17E4-4D16-B8B4-7C615F1DF1F3}"/>
            </a:ext>
          </a:extLst>
        </xdr:cNvPr>
        <xdr:cNvCxnSpPr/>
      </xdr:nvCxnSpPr>
      <xdr:spPr>
        <a:xfrm flipH="1">
          <a:off x="15241565" y="2370029"/>
          <a:ext cx="0" cy="16429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200940</xdr:colOff>
      <xdr:row>22</xdr:row>
      <xdr:rowOff>203548</xdr:rowOff>
    </xdr:from>
    <xdr:to>
      <xdr:col>4</xdr:col>
      <xdr:colOff>545406</xdr:colOff>
      <xdr:row>24</xdr:row>
      <xdr:rowOff>46973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ADF7C659-16B5-4C39-A12A-BA02F657568F}"/>
            </a:ext>
          </a:extLst>
        </xdr:cNvPr>
        <xdr:cNvSpPr txBox="1"/>
      </xdr:nvSpPr>
      <xdr:spPr>
        <a:xfrm>
          <a:off x="3296565" y="4832698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C</a:t>
          </a:r>
        </a:p>
      </xdr:txBody>
    </xdr:sp>
    <xdr:clientData/>
  </xdr:twoCellAnchor>
  <xdr:twoCellAnchor>
    <xdr:from>
      <xdr:col>4</xdr:col>
      <xdr:colOff>298539</xdr:colOff>
      <xdr:row>33</xdr:row>
      <xdr:rowOff>204593</xdr:rowOff>
    </xdr:from>
    <xdr:to>
      <xdr:col>4</xdr:col>
      <xdr:colOff>643005</xdr:colOff>
      <xdr:row>35</xdr:row>
      <xdr:rowOff>48018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29D6D905-6B7A-4ED8-91F0-01458A653D66}"/>
            </a:ext>
          </a:extLst>
        </xdr:cNvPr>
        <xdr:cNvSpPr txBox="1"/>
      </xdr:nvSpPr>
      <xdr:spPr>
        <a:xfrm>
          <a:off x="3394164" y="7138793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D1</a:t>
          </a:r>
        </a:p>
      </xdr:txBody>
    </xdr:sp>
    <xdr:clientData/>
  </xdr:twoCellAnchor>
  <xdr:twoCellAnchor>
    <xdr:from>
      <xdr:col>4</xdr:col>
      <xdr:colOff>431625</xdr:colOff>
      <xdr:row>35</xdr:row>
      <xdr:rowOff>37578</xdr:rowOff>
    </xdr:from>
    <xdr:to>
      <xdr:col>4</xdr:col>
      <xdr:colOff>431625</xdr:colOff>
      <xdr:row>39</xdr:row>
      <xdr:rowOff>27139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44239854-D3C3-4B6C-A147-83A4F7A87D71}"/>
            </a:ext>
          </a:extLst>
        </xdr:cNvPr>
        <xdr:cNvCxnSpPr/>
      </xdr:nvCxnSpPr>
      <xdr:spPr>
        <a:xfrm>
          <a:off x="3527250" y="7390878"/>
          <a:ext cx="0" cy="8277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293319</xdr:colOff>
      <xdr:row>39</xdr:row>
      <xdr:rowOff>6263</xdr:rowOff>
    </xdr:from>
    <xdr:to>
      <xdr:col>4</xdr:col>
      <xdr:colOff>637785</xdr:colOff>
      <xdr:row>40</xdr:row>
      <xdr:rowOff>58455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B718E69D-3999-47F3-B024-B7A819079782}"/>
            </a:ext>
          </a:extLst>
        </xdr:cNvPr>
        <xdr:cNvSpPr txBox="1"/>
      </xdr:nvSpPr>
      <xdr:spPr>
        <a:xfrm>
          <a:off x="3388944" y="8197763"/>
          <a:ext cx="344466" cy="261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D2</a:t>
          </a:r>
        </a:p>
      </xdr:txBody>
    </xdr:sp>
    <xdr:clientData/>
  </xdr:twoCellAnchor>
  <xdr:twoCellAnchor>
    <xdr:from>
      <xdr:col>4</xdr:col>
      <xdr:colOff>404487</xdr:colOff>
      <xdr:row>45</xdr:row>
      <xdr:rowOff>185280</xdr:rowOff>
    </xdr:from>
    <xdr:to>
      <xdr:col>4</xdr:col>
      <xdr:colOff>748953</xdr:colOff>
      <xdr:row>47</xdr:row>
      <xdr:rowOff>28705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8DCA242E-B036-447B-9123-4F3AF31C986D}"/>
            </a:ext>
          </a:extLst>
        </xdr:cNvPr>
        <xdr:cNvSpPr txBox="1"/>
      </xdr:nvSpPr>
      <xdr:spPr>
        <a:xfrm>
          <a:off x="3500112" y="9634080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E</a:t>
          </a:r>
        </a:p>
      </xdr:txBody>
    </xdr:sp>
    <xdr:clientData/>
  </xdr:twoCellAnchor>
  <xdr:twoCellAnchor>
    <xdr:from>
      <xdr:col>4</xdr:col>
      <xdr:colOff>521918</xdr:colOff>
      <xdr:row>47</xdr:row>
      <xdr:rowOff>7307</xdr:rowOff>
    </xdr:from>
    <xdr:to>
      <xdr:col>4</xdr:col>
      <xdr:colOff>521918</xdr:colOff>
      <xdr:row>78</xdr:row>
      <xdr:rowOff>193109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81CB8621-A586-46A3-8414-139FF0099A57}"/>
            </a:ext>
          </a:extLst>
        </xdr:cNvPr>
        <xdr:cNvCxnSpPr/>
      </xdr:nvCxnSpPr>
      <xdr:spPr>
        <a:xfrm flipH="1">
          <a:off x="3617543" y="9875207"/>
          <a:ext cx="0" cy="668185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396137</xdr:colOff>
      <xdr:row>45</xdr:row>
      <xdr:rowOff>166491</xdr:rowOff>
    </xdr:from>
    <xdr:to>
      <xdr:col>5</xdr:col>
      <xdr:colOff>740603</xdr:colOff>
      <xdr:row>47</xdr:row>
      <xdr:rowOff>9916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4A3A709D-F204-4D39-8565-936F05D726FE}"/>
            </a:ext>
          </a:extLst>
        </xdr:cNvPr>
        <xdr:cNvSpPr txBox="1"/>
      </xdr:nvSpPr>
      <xdr:spPr>
        <a:xfrm>
          <a:off x="4920512" y="9615291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5</xdr:col>
      <xdr:colOff>550624</xdr:colOff>
      <xdr:row>46</xdr:row>
      <xdr:rowOff>183194</xdr:rowOff>
    </xdr:from>
    <xdr:to>
      <xdr:col>5</xdr:col>
      <xdr:colOff>550624</xdr:colOff>
      <xdr:row>81</xdr:row>
      <xdr:rowOff>7829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545325B1-8FFF-4699-8E0B-0A64CF8720B2}"/>
            </a:ext>
          </a:extLst>
        </xdr:cNvPr>
        <xdr:cNvCxnSpPr/>
      </xdr:nvCxnSpPr>
      <xdr:spPr>
        <a:xfrm flipH="1">
          <a:off x="5074999" y="9841544"/>
          <a:ext cx="0" cy="71588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446240</xdr:colOff>
      <xdr:row>45</xdr:row>
      <xdr:rowOff>185280</xdr:rowOff>
    </xdr:from>
    <xdr:to>
      <xdr:col>6</xdr:col>
      <xdr:colOff>790706</xdr:colOff>
      <xdr:row>47</xdr:row>
      <xdr:rowOff>28705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4A7A228F-E77A-49FF-B374-1ABD7ABA78D4}"/>
            </a:ext>
          </a:extLst>
        </xdr:cNvPr>
        <xdr:cNvSpPr txBox="1"/>
      </xdr:nvSpPr>
      <xdr:spPr>
        <a:xfrm>
          <a:off x="6399365" y="9634080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10</xdr:col>
      <xdr:colOff>559495</xdr:colOff>
      <xdr:row>45</xdr:row>
      <xdr:rowOff>207201</xdr:rowOff>
    </xdr:from>
    <xdr:to>
      <xdr:col>10</xdr:col>
      <xdr:colOff>903961</xdr:colOff>
      <xdr:row>47</xdr:row>
      <xdr:rowOff>50626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D7097EFF-7012-42BF-B898-AEF94D10E13E}"/>
            </a:ext>
          </a:extLst>
        </xdr:cNvPr>
        <xdr:cNvSpPr txBox="1"/>
      </xdr:nvSpPr>
      <xdr:spPr>
        <a:xfrm>
          <a:off x="11065570" y="9656001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14</xdr:col>
      <xdr:colOff>291753</xdr:colOff>
      <xdr:row>45</xdr:row>
      <xdr:rowOff>200416</xdr:rowOff>
    </xdr:from>
    <xdr:to>
      <xdr:col>14</xdr:col>
      <xdr:colOff>636219</xdr:colOff>
      <xdr:row>47</xdr:row>
      <xdr:rowOff>43841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C3797080-DBB7-4DCD-BC76-5AB7AA58517F}"/>
            </a:ext>
          </a:extLst>
        </xdr:cNvPr>
        <xdr:cNvSpPr txBox="1"/>
      </xdr:nvSpPr>
      <xdr:spPr>
        <a:xfrm>
          <a:off x="15265053" y="9649216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Rx</a:t>
          </a:r>
        </a:p>
      </xdr:txBody>
    </xdr:sp>
    <xdr:clientData/>
  </xdr:twoCellAnchor>
  <xdr:twoCellAnchor>
    <xdr:from>
      <xdr:col>6</xdr:col>
      <xdr:colOff>580374</xdr:colOff>
      <xdr:row>46</xdr:row>
      <xdr:rowOff>202505</xdr:rowOff>
    </xdr:from>
    <xdr:to>
      <xdr:col>6</xdr:col>
      <xdr:colOff>580374</xdr:colOff>
      <xdr:row>81</xdr:row>
      <xdr:rowOff>27140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9D8E7674-8D4C-4255-AF40-6AB590262752}"/>
            </a:ext>
          </a:extLst>
        </xdr:cNvPr>
        <xdr:cNvCxnSpPr/>
      </xdr:nvCxnSpPr>
      <xdr:spPr>
        <a:xfrm flipH="1">
          <a:off x="6533499" y="9860855"/>
          <a:ext cx="0" cy="71588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453547</xdr:colOff>
      <xdr:row>46</xdr:row>
      <xdr:rowOff>187891</xdr:rowOff>
    </xdr:from>
    <xdr:to>
      <xdr:col>14</xdr:col>
      <xdr:colOff>453547</xdr:colOff>
      <xdr:row>81</xdr:row>
      <xdr:rowOff>12526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4F5059EF-6130-44AB-83B8-C87CFC2163A2}"/>
            </a:ext>
          </a:extLst>
        </xdr:cNvPr>
        <xdr:cNvCxnSpPr/>
      </xdr:nvCxnSpPr>
      <xdr:spPr>
        <a:xfrm flipH="1">
          <a:off x="15426847" y="9846241"/>
          <a:ext cx="0" cy="715888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746865</xdr:colOff>
      <xdr:row>47</xdr:row>
      <xdr:rowOff>6264</xdr:rowOff>
    </xdr:from>
    <xdr:to>
      <xdr:col>10</xdr:col>
      <xdr:colOff>746865</xdr:colOff>
      <xdr:row>81</xdr:row>
      <xdr:rowOff>39666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id="{A0C2DD7B-9819-4B58-86CF-7734A5557C48}"/>
            </a:ext>
          </a:extLst>
        </xdr:cNvPr>
        <xdr:cNvCxnSpPr/>
      </xdr:nvCxnSpPr>
      <xdr:spPr>
        <a:xfrm flipH="1">
          <a:off x="11252940" y="9874164"/>
          <a:ext cx="0" cy="715810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324111</xdr:colOff>
      <xdr:row>45</xdr:row>
      <xdr:rowOff>206679</xdr:rowOff>
    </xdr:from>
    <xdr:to>
      <xdr:col>9</xdr:col>
      <xdr:colOff>668577</xdr:colOff>
      <xdr:row>47</xdr:row>
      <xdr:rowOff>50104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51CD3699-98DD-4792-AE7F-9871F2E62268}"/>
            </a:ext>
          </a:extLst>
        </xdr:cNvPr>
        <xdr:cNvSpPr txBox="1"/>
      </xdr:nvSpPr>
      <xdr:spPr>
        <a:xfrm>
          <a:off x="9487161" y="9655479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13</xdr:col>
      <xdr:colOff>301667</xdr:colOff>
      <xdr:row>45</xdr:row>
      <xdr:rowOff>169624</xdr:rowOff>
    </xdr:from>
    <xdr:to>
      <xdr:col>13</xdr:col>
      <xdr:colOff>646133</xdr:colOff>
      <xdr:row>47</xdr:row>
      <xdr:rowOff>35491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8FDD9DF1-D5EC-46E8-AF66-5B8E4F8C2CAF}"/>
            </a:ext>
          </a:extLst>
        </xdr:cNvPr>
        <xdr:cNvSpPr txBox="1"/>
      </xdr:nvSpPr>
      <xdr:spPr>
        <a:xfrm>
          <a:off x="13931942" y="9618424"/>
          <a:ext cx="344466" cy="284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L2</a:t>
          </a:r>
        </a:p>
      </xdr:txBody>
    </xdr:sp>
    <xdr:clientData/>
  </xdr:twoCellAnchor>
  <xdr:twoCellAnchor>
    <xdr:from>
      <xdr:col>9</xdr:col>
      <xdr:colOff>484862</xdr:colOff>
      <xdr:row>47</xdr:row>
      <xdr:rowOff>54803</xdr:rowOff>
    </xdr:from>
    <xdr:to>
      <xdr:col>9</xdr:col>
      <xdr:colOff>484862</xdr:colOff>
      <xdr:row>67</xdr:row>
      <xdr:rowOff>200939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id="{C61590E8-A1DD-450B-86F5-AD9888E11F6F}"/>
            </a:ext>
          </a:extLst>
        </xdr:cNvPr>
        <xdr:cNvCxnSpPr/>
      </xdr:nvCxnSpPr>
      <xdr:spPr>
        <a:xfrm>
          <a:off x="9647912" y="9922703"/>
          <a:ext cx="0" cy="43371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464506</xdr:colOff>
      <xdr:row>46</xdr:row>
      <xdr:rowOff>207203</xdr:rowOff>
    </xdr:from>
    <xdr:to>
      <xdr:col>13</xdr:col>
      <xdr:colOff>464506</xdr:colOff>
      <xdr:row>68</xdr:row>
      <xdr:rowOff>23487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id="{4B18B209-D774-405A-810A-B1F5F8D8A9F9}"/>
            </a:ext>
          </a:extLst>
        </xdr:cNvPr>
        <xdr:cNvCxnSpPr/>
      </xdr:nvCxnSpPr>
      <xdr:spPr>
        <a:xfrm flipH="1">
          <a:off x="14094781" y="9865553"/>
          <a:ext cx="0" cy="442638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515134</xdr:colOff>
      <xdr:row>45</xdr:row>
      <xdr:rowOff>183714</xdr:rowOff>
    </xdr:from>
    <xdr:to>
      <xdr:col>8</xdr:col>
      <xdr:colOff>859600</xdr:colOff>
      <xdr:row>47</xdr:row>
      <xdr:rowOff>27139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8F29497D-E88F-4B93-B8DD-7D65DB92252C}"/>
            </a:ext>
          </a:extLst>
        </xdr:cNvPr>
        <xdr:cNvSpPr txBox="1"/>
      </xdr:nvSpPr>
      <xdr:spPr>
        <a:xfrm>
          <a:off x="8173234" y="9632514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E</a:t>
          </a:r>
        </a:p>
      </xdr:txBody>
    </xdr:sp>
    <xdr:clientData/>
  </xdr:twoCellAnchor>
  <xdr:twoCellAnchor>
    <xdr:from>
      <xdr:col>8</xdr:col>
      <xdr:colOff>632044</xdr:colOff>
      <xdr:row>47</xdr:row>
      <xdr:rowOff>24532</xdr:rowOff>
    </xdr:from>
    <xdr:to>
      <xdr:col>8</xdr:col>
      <xdr:colOff>632044</xdr:colOff>
      <xdr:row>67</xdr:row>
      <xdr:rowOff>170668</xdr:rowOff>
    </xdr:to>
    <xdr:cxnSp macro="">
      <xdr:nvCxnSpPr>
        <xdr:cNvPr id="95" name="Straight Arrow Connector 94">
          <a:extLst>
            <a:ext uri="{FF2B5EF4-FFF2-40B4-BE49-F238E27FC236}">
              <a16:creationId xmlns:a16="http://schemas.microsoft.com/office/drawing/2014/main" id="{8839F438-1E16-4523-944E-0EB5311DE98F}"/>
            </a:ext>
          </a:extLst>
        </xdr:cNvPr>
        <xdr:cNvCxnSpPr/>
      </xdr:nvCxnSpPr>
      <xdr:spPr>
        <a:xfrm>
          <a:off x="8290144" y="9892432"/>
          <a:ext cx="0" cy="43371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489560</xdr:colOff>
      <xdr:row>47</xdr:row>
      <xdr:rowOff>38624</xdr:rowOff>
    </xdr:from>
    <xdr:to>
      <xdr:col>12</xdr:col>
      <xdr:colOff>489560</xdr:colOff>
      <xdr:row>67</xdr:row>
      <xdr:rowOff>184760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id="{A214088E-6031-429A-BFD5-C59136E70747}"/>
            </a:ext>
          </a:extLst>
        </xdr:cNvPr>
        <xdr:cNvCxnSpPr/>
      </xdr:nvCxnSpPr>
      <xdr:spPr>
        <a:xfrm>
          <a:off x="12748235" y="9906524"/>
          <a:ext cx="0" cy="433713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372650</xdr:colOff>
      <xdr:row>45</xdr:row>
      <xdr:rowOff>189977</xdr:rowOff>
    </xdr:from>
    <xdr:to>
      <xdr:col>12</xdr:col>
      <xdr:colOff>717116</xdr:colOff>
      <xdr:row>47</xdr:row>
      <xdr:rowOff>33402</xdr:rowOff>
    </xdr:to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8FE13A3E-8F52-41B4-88A9-BCFD73426ECC}"/>
            </a:ext>
          </a:extLst>
        </xdr:cNvPr>
        <xdr:cNvSpPr txBox="1"/>
      </xdr:nvSpPr>
      <xdr:spPr>
        <a:xfrm>
          <a:off x="12631325" y="9638777"/>
          <a:ext cx="344466" cy="26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rgbClr val="FF0000"/>
              </a:solidFill>
            </a:rPr>
            <a:t>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208"/>
  <sheetViews>
    <sheetView zoomScale="55" zoomScaleNormal="55" workbookViewId="0">
      <selection activeCell="E1" sqref="E1"/>
    </sheetView>
  </sheetViews>
  <sheetFormatPr defaultColWidth="14.42578125" defaultRowHeight="15" x14ac:dyDescent="0.2"/>
  <cols>
    <col min="1" max="1" width="14" style="1" customWidth="1"/>
    <col min="2" max="2" width="15.28515625" style="1" customWidth="1"/>
    <col min="3" max="3" width="15.140625" style="1" customWidth="1"/>
    <col min="4" max="4" width="1.85546875" style="1" customWidth="1"/>
    <col min="5" max="7" width="21.28515625" style="6" customWidth="1"/>
    <col min="8" max="8" width="4.140625" style="1" customWidth="1"/>
    <col min="9" max="9" width="22.7109375" style="6" customWidth="1"/>
    <col min="10" max="10" width="20.140625" style="6" customWidth="1"/>
    <col min="11" max="11" width="24.28515625" style="6" bestFit="1" customWidth="1"/>
    <col min="12" max="12" width="1.85546875" style="6" customWidth="1"/>
    <col min="13" max="13" width="20.5703125" style="6" bestFit="1" customWidth="1"/>
    <col min="14" max="15" width="20.140625" style="6" customWidth="1"/>
    <col min="16" max="16" width="4.140625" style="1" customWidth="1"/>
    <col min="17" max="17" width="1.85546875" style="1" customWidth="1"/>
    <col min="18" max="18" width="19.5703125" style="8" hidden="1" customWidth="1"/>
    <col min="19" max="21" width="0" style="1" hidden="1" customWidth="1"/>
    <col min="22" max="22" width="14.42578125" style="1" hidden="1" customWidth="1"/>
    <col min="23" max="23" width="15.42578125" style="1" hidden="1" customWidth="1"/>
    <col min="24" max="24" width="24.85546875" style="1" hidden="1" customWidth="1"/>
    <col min="25" max="32" width="23.140625" style="1" hidden="1" customWidth="1"/>
    <col min="33" max="34" width="24.85546875" style="1" hidden="1" customWidth="1"/>
    <col min="35" max="35" width="22.85546875" style="1" hidden="1" customWidth="1"/>
    <col min="36" max="36" width="18.42578125" style="1" bestFit="1" customWidth="1"/>
    <col min="37" max="44" width="23.140625" style="1" bestFit="1" customWidth="1"/>
    <col min="45" max="45" width="24.85546875" style="1" bestFit="1" customWidth="1"/>
    <col min="46" max="47" width="20" style="1" bestFit="1" customWidth="1"/>
    <col min="48" max="55" width="16.42578125" style="1" customWidth="1"/>
    <col min="56" max="56" width="21.7109375" style="1" bestFit="1" customWidth="1"/>
    <col min="57" max="59" width="16.42578125" style="1" customWidth="1"/>
    <col min="60" max="60" width="18.42578125" style="1" bestFit="1" customWidth="1"/>
    <col min="61" max="61" width="16.140625" style="1" customWidth="1"/>
    <col min="62" max="70" width="14.42578125" style="1"/>
    <col min="71" max="71" width="18.42578125" style="1" bestFit="1" customWidth="1"/>
    <col min="72" max="16384" width="14.42578125" style="1"/>
  </cols>
  <sheetData>
    <row r="1" spans="1:62" ht="15.75" x14ac:dyDescent="0.2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ht="15.75" x14ac:dyDescent="0.2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ht="15.75" x14ac:dyDescent="0.25">
      <c r="A3" s="12"/>
      <c r="B3" s="12"/>
      <c r="C3" s="12"/>
      <c r="D3" s="12"/>
      <c r="E3" s="12"/>
      <c r="F3" s="12"/>
      <c r="G3" s="189">
        <v>43159</v>
      </c>
      <c r="H3" s="189"/>
      <c r="I3" s="189"/>
      <c r="J3" s="189"/>
      <c r="L3" s="12"/>
      <c r="M3" s="12"/>
      <c r="N3" s="12"/>
      <c r="O3" s="12"/>
      <c r="P3" s="14"/>
      <c r="R3" s="15"/>
    </row>
    <row r="4" spans="1:62" ht="15.75" x14ac:dyDescent="0.2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2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00000000000001" customHeight="1" x14ac:dyDescent="0.2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00000000000001" customHeight="1" x14ac:dyDescent="0.2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00000000000001" customHeight="1" x14ac:dyDescent="0.2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00000000000001" customHeight="1" x14ac:dyDescent="0.2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00000000000001" customHeight="1" x14ac:dyDescent="0.2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00000000000001" customHeight="1" x14ac:dyDescent="0.25">
      <c r="A11" s="49"/>
      <c r="B11" s="50" t="s">
        <v>11</v>
      </c>
      <c r="C11" s="45"/>
      <c r="D11" s="17"/>
      <c r="E11" s="51">
        <v>56634290.640000001</v>
      </c>
      <c r="F11" s="51">
        <v>69824566</v>
      </c>
      <c r="G11" s="52">
        <f t="shared" ref="G11:G19" si="0">E11-F11</f>
        <v>-13190275.359999999</v>
      </c>
      <c r="H11" s="53"/>
      <c r="I11" s="51">
        <v>127962371.64</v>
      </c>
      <c r="J11" s="51">
        <v>158687171</v>
      </c>
      <c r="K11" s="52">
        <f t="shared" ref="K11:K19" si="1">I11-J11</f>
        <v>-30724799.359999999</v>
      </c>
      <c r="L11" s="47"/>
      <c r="M11" s="51">
        <v>428038138.50999999</v>
      </c>
      <c r="N11" s="51">
        <v>426612638</v>
      </c>
      <c r="O11" s="52">
        <f t="shared" ref="O11:O18" si="2">M11-N11</f>
        <v>1425500.5099999905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>
        <f>M11/1000</f>
        <v>428038.13851000002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00000000000001" customHeight="1" x14ac:dyDescent="0.25">
      <c r="A12" s="49"/>
      <c r="B12" s="50" t="s">
        <v>12</v>
      </c>
      <c r="C12" s="45"/>
      <c r="D12" s="17"/>
      <c r="E12" s="51">
        <v>26150425.149999999</v>
      </c>
      <c r="F12" s="51">
        <v>34543653</v>
      </c>
      <c r="G12" s="52">
        <f t="shared" si="0"/>
        <v>-8393227.8500000015</v>
      </c>
      <c r="H12" s="53"/>
      <c r="I12" s="51">
        <v>59982390.149999999</v>
      </c>
      <c r="J12" s="51">
        <v>78071763</v>
      </c>
      <c r="K12" s="52">
        <f t="shared" si="1"/>
        <v>-18089372.850000001</v>
      </c>
      <c r="L12" s="47"/>
      <c r="M12" s="51">
        <v>211591212.64999998</v>
      </c>
      <c r="N12" s="51">
        <v>213630113</v>
      </c>
      <c r="O12" s="52">
        <f t="shared" si="2"/>
        <v>-2038900.3500000238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>
        <f t="shared" ref="AK12:AK14" si="3">M12/1000</f>
        <v>211591.21264999997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00000000000001" customHeight="1" x14ac:dyDescent="0.25">
      <c r="A13" s="49"/>
      <c r="B13" s="50" t="s">
        <v>13</v>
      </c>
      <c r="C13" s="45"/>
      <c r="D13" s="17"/>
      <c r="E13" s="51">
        <v>2036886.07</v>
      </c>
      <c r="F13" s="51">
        <v>2371924</v>
      </c>
      <c r="G13" s="52">
        <f t="shared" si="0"/>
        <v>-335037.92999999993</v>
      </c>
      <c r="H13" s="53"/>
      <c r="I13" s="51">
        <v>4301938.07</v>
      </c>
      <c r="J13" s="51">
        <v>4954842</v>
      </c>
      <c r="K13" s="52">
        <f t="shared" si="1"/>
        <v>-652903.9299999997</v>
      </c>
      <c r="L13" s="47"/>
      <c r="M13" s="51">
        <v>22104512.18</v>
      </c>
      <c r="N13" s="51">
        <v>21534478</v>
      </c>
      <c r="O13" s="52">
        <f t="shared" si="2"/>
        <v>570034.1799999997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>
        <f t="shared" si="3"/>
        <v>22104.512179999998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00000000000001" customHeight="1" x14ac:dyDescent="0.25">
      <c r="A14" s="49"/>
      <c r="B14" s="50" t="s">
        <v>14</v>
      </c>
      <c r="C14" s="45"/>
      <c r="D14" s="17"/>
      <c r="E14" s="51">
        <v>2138845.67</v>
      </c>
      <c r="F14" s="51">
        <v>2297781</v>
      </c>
      <c r="G14" s="52">
        <f t="shared" si="0"/>
        <v>-158935.33000000007</v>
      </c>
      <c r="H14" s="53"/>
      <c r="I14" s="51">
        <v>4336801.67</v>
      </c>
      <c r="J14" s="51">
        <v>4927727</v>
      </c>
      <c r="K14" s="52">
        <f t="shared" si="1"/>
        <v>-590925.33000000007</v>
      </c>
      <c r="L14" s="47"/>
      <c r="M14" s="51">
        <v>21582202.599999998</v>
      </c>
      <c r="N14" s="51">
        <v>19646721</v>
      </c>
      <c r="O14" s="52">
        <f t="shared" si="2"/>
        <v>1935481.5999999978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>
        <f t="shared" si="3"/>
        <v>21582.202599999997</v>
      </c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00000000000001" customHeight="1" x14ac:dyDescent="0.25">
      <c r="A15" s="49"/>
      <c r="B15" s="50" t="s">
        <v>15</v>
      </c>
      <c r="C15" s="45"/>
      <c r="D15" s="17"/>
      <c r="E15" s="51">
        <v>1698444.31</v>
      </c>
      <c r="F15" s="51">
        <v>1756539</v>
      </c>
      <c r="G15" s="57">
        <f t="shared" si="0"/>
        <v>-58094.689999999944</v>
      </c>
      <c r="H15" s="53"/>
      <c r="I15" s="51">
        <v>3456921.31</v>
      </c>
      <c r="J15" s="51">
        <v>3728960</v>
      </c>
      <c r="K15" s="57">
        <f t="shared" si="1"/>
        <v>-272038.68999999994</v>
      </c>
      <c r="L15" s="47"/>
      <c r="M15" s="51">
        <v>20078976.100000001</v>
      </c>
      <c r="N15" s="51">
        <v>20161019</v>
      </c>
      <c r="O15" s="52">
        <f t="shared" si="2"/>
        <v>-82042.89999999851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00000000000001" customHeight="1" x14ac:dyDescent="0.25">
      <c r="A16" s="49"/>
      <c r="B16" s="58" t="s">
        <v>16</v>
      </c>
      <c r="C16" s="45"/>
      <c r="D16" s="59"/>
      <c r="E16" s="60">
        <f>E11+E12+E13+E14+E15</f>
        <v>88658891.839999989</v>
      </c>
      <c r="F16" s="60">
        <f>F11+F12+F13+F14+F15</f>
        <v>110794463</v>
      </c>
      <c r="G16" s="60">
        <f t="shared" si="0"/>
        <v>-22135571.160000011</v>
      </c>
      <c r="H16" s="61"/>
      <c r="I16" s="60">
        <f>SUM(I11:I15)</f>
        <v>200040422.83999997</v>
      </c>
      <c r="J16" s="60">
        <f>J11+J12+J13+J14+J15</f>
        <v>250370463</v>
      </c>
      <c r="K16" s="52">
        <f t="shared" si="1"/>
        <v>-50330040.160000026</v>
      </c>
      <c r="L16" s="62"/>
      <c r="M16" s="60">
        <f>SUM(M11:M15)</f>
        <v>703395042.03999996</v>
      </c>
      <c r="N16" s="60">
        <f>N11+N12+N13+N14+N15</f>
        <v>701584969</v>
      </c>
      <c r="O16" s="60">
        <f t="shared" si="2"/>
        <v>1810073.0399999619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00000000000001" customHeight="1" x14ac:dyDescent="0.25">
      <c r="A17" s="49"/>
      <c r="B17" s="50" t="s">
        <v>17</v>
      </c>
      <c r="C17" s="45"/>
      <c r="D17" s="49"/>
      <c r="E17" s="51">
        <v>-974405.4</v>
      </c>
      <c r="F17" s="51">
        <v>-14403264</v>
      </c>
      <c r="G17" s="52">
        <f t="shared" si="0"/>
        <v>13428858.6</v>
      </c>
      <c r="H17" s="53"/>
      <c r="I17" s="51">
        <v>-15199072.4</v>
      </c>
      <c r="J17" s="51">
        <v>-20530029</v>
      </c>
      <c r="K17" s="52">
        <f t="shared" si="1"/>
        <v>5330956.5999999996</v>
      </c>
      <c r="L17" s="47"/>
      <c r="M17" s="51">
        <v>4996689.8499999987</v>
      </c>
      <c r="N17" s="51">
        <v>4665327</v>
      </c>
      <c r="O17" s="52">
        <f t="shared" si="2"/>
        <v>331362.8499999987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00000000000001" customHeight="1" x14ac:dyDescent="0.25">
      <c r="A18" s="49"/>
      <c r="B18" s="43" t="s">
        <v>18</v>
      </c>
      <c r="C18" s="45"/>
      <c r="D18" s="64"/>
      <c r="E18" s="65">
        <v>2060878.22</v>
      </c>
      <c r="F18" s="51">
        <v>1731477</v>
      </c>
      <c r="G18" s="52">
        <f t="shared" si="0"/>
        <v>329401.21999999997</v>
      </c>
      <c r="H18" s="66"/>
      <c r="I18" s="67">
        <v>4222702.22</v>
      </c>
      <c r="J18" s="51">
        <v>3420649</v>
      </c>
      <c r="K18" s="57">
        <f t="shared" si="1"/>
        <v>802053.21999999974</v>
      </c>
      <c r="L18" s="47"/>
      <c r="M18" s="68">
        <v>30190986.809999999</v>
      </c>
      <c r="N18" s="51">
        <v>29812085</v>
      </c>
      <c r="O18" s="52">
        <f t="shared" si="2"/>
        <v>378901.80999999866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00000000000001" customHeight="1" x14ac:dyDescent="0.25">
      <c r="A19" s="49"/>
      <c r="B19" s="58" t="s">
        <v>19</v>
      </c>
      <c r="C19" s="45"/>
      <c r="D19" s="43"/>
      <c r="E19" s="71">
        <f>E11+E12+E13+E14+E15+E17+E18</f>
        <v>89745364.659999982</v>
      </c>
      <c r="F19" s="60">
        <f>F11+F12+F13+F14+F15+F17+F18</f>
        <v>98122676</v>
      </c>
      <c r="G19" s="60">
        <f t="shared" si="0"/>
        <v>-8377311.3400000185</v>
      </c>
      <c r="H19" s="53"/>
      <c r="I19" s="71">
        <f>SUM(I16:I18)</f>
        <v>189064052.65999997</v>
      </c>
      <c r="J19" s="60">
        <f>SUM(J16:J18)</f>
        <v>233261083</v>
      </c>
      <c r="K19" s="52">
        <f t="shared" si="1"/>
        <v>-44197030.340000033</v>
      </c>
      <c r="L19" s="47"/>
      <c r="M19" s="71">
        <f>SUM(M16:M18)</f>
        <v>738582718.69999993</v>
      </c>
      <c r="N19" s="60">
        <f>SUM(N16:N18)</f>
        <v>736062381</v>
      </c>
      <c r="O19" s="60">
        <f>SUM(O16:O18)</f>
        <v>2520337.6999999592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00000000000001" customHeight="1" x14ac:dyDescent="0.2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00000000000001" customHeight="1" x14ac:dyDescent="0.2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00000000000001" customHeight="1" x14ac:dyDescent="0.2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00000000000001" customHeight="1" x14ac:dyDescent="0.2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00000000000001" customHeight="1" x14ac:dyDescent="0.25">
      <c r="A24" s="49"/>
      <c r="B24" s="50" t="s">
        <v>11</v>
      </c>
      <c r="C24" s="45"/>
      <c r="D24" s="17"/>
      <c r="E24" s="51">
        <v>41380184.840000004</v>
      </c>
      <c r="F24" s="51">
        <v>53140928</v>
      </c>
      <c r="G24" s="52">
        <f t="shared" ref="G24:G29" si="4">E24-F24</f>
        <v>-11760743.159999996</v>
      </c>
      <c r="H24" s="53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00000000000001" customHeight="1" x14ac:dyDescent="0.25">
      <c r="A25" s="49"/>
      <c r="B25" s="50" t="s">
        <v>12</v>
      </c>
      <c r="C25" s="45"/>
      <c r="D25" s="17"/>
      <c r="E25" s="51">
        <v>17123558.52</v>
      </c>
      <c r="F25" s="51">
        <v>21433930</v>
      </c>
      <c r="G25" s="52">
        <f t="shared" si="4"/>
        <v>-4310371.4800000004</v>
      </c>
      <c r="H25" s="53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00000000000001" customHeight="1" x14ac:dyDescent="0.25">
      <c r="A26" s="49"/>
      <c r="B26" s="50" t="s">
        <v>22</v>
      </c>
      <c r="C26" s="45"/>
      <c r="D26" s="17"/>
      <c r="E26" s="51">
        <v>2886543.15</v>
      </c>
      <c r="F26" s="51">
        <v>3595606</v>
      </c>
      <c r="G26" s="52">
        <f t="shared" si="4"/>
        <v>-709062.85000000009</v>
      </c>
      <c r="H26" s="53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00000000000001" customHeight="1" x14ac:dyDescent="0.25">
      <c r="A27" s="49"/>
      <c r="B27" s="50" t="s">
        <v>23</v>
      </c>
      <c r="C27" s="45"/>
      <c r="D27" s="17"/>
      <c r="E27" s="51">
        <v>1010453.85</v>
      </c>
      <c r="F27" s="51">
        <v>1155817</v>
      </c>
      <c r="G27" s="52">
        <f t="shared" si="4"/>
        <v>-145363.15000000002</v>
      </c>
      <c r="H27" s="53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00000000000001" customHeight="1" x14ac:dyDescent="0.25">
      <c r="A28" s="49"/>
      <c r="B28" s="43" t="s">
        <v>24</v>
      </c>
      <c r="C28" s="45"/>
      <c r="D28" s="17"/>
      <c r="E28" s="51">
        <v>1682384.41</v>
      </c>
      <c r="F28" s="51">
        <v>1360266</v>
      </c>
      <c r="G28" s="52">
        <f t="shared" si="4"/>
        <v>322118.40999999992</v>
      </c>
      <c r="H28" s="53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00000000000001" customHeight="1" x14ac:dyDescent="0.25">
      <c r="A29" s="49"/>
      <c r="B29" s="50" t="s">
        <v>25</v>
      </c>
      <c r="C29" s="45"/>
      <c r="D29" s="17"/>
      <c r="E29" s="51">
        <v>680909.84</v>
      </c>
      <c r="F29" s="51">
        <v>795232</v>
      </c>
      <c r="G29" s="52">
        <f t="shared" si="4"/>
        <v>-114322.16000000003</v>
      </c>
      <c r="H29" s="53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00000000000001" customHeight="1" x14ac:dyDescent="0.25">
      <c r="A30" s="49"/>
      <c r="B30" s="58" t="s">
        <v>19</v>
      </c>
      <c r="C30" s="45"/>
      <c r="D30" s="59"/>
      <c r="E30" s="60">
        <f>E24+E25+E26+E27+E28+E29</f>
        <v>64764034.609999999</v>
      </c>
      <c r="F30" s="60">
        <f>F24+F25+F26+F27+F28+F29</f>
        <v>81481779</v>
      </c>
      <c r="G30" s="60">
        <f>G24+G25+G26+G27+G28+G29</f>
        <v>-16717744.389999997</v>
      </c>
      <c r="H30" s="61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00000000000001" customHeight="1" x14ac:dyDescent="0.2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00000000000001" customHeight="1" x14ac:dyDescent="0.2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00000000000001" customHeight="1" x14ac:dyDescent="0.2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00000000000001" customHeight="1" x14ac:dyDescent="0.2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00000000000001" customHeight="1" x14ac:dyDescent="0.25">
      <c r="A35" s="49"/>
      <c r="B35" s="50" t="s">
        <v>11</v>
      </c>
      <c r="C35" s="45"/>
      <c r="D35" s="17"/>
      <c r="E35" s="51">
        <v>1463252.5800000005</v>
      </c>
      <c r="F35" s="51">
        <v>1634368</v>
      </c>
      <c r="G35" s="52">
        <f t="shared" ref="G35:G40" si="5">E35-F35</f>
        <v>-171115.41999999946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00000000000001" customHeight="1" x14ac:dyDescent="0.25">
      <c r="A36" s="49"/>
      <c r="B36" s="50" t="s">
        <v>27</v>
      </c>
      <c r="C36" s="45"/>
      <c r="D36" s="17"/>
      <c r="E36" s="51">
        <v>91728.650000000009</v>
      </c>
      <c r="F36" s="51">
        <v>115030</v>
      </c>
      <c r="G36" s="52">
        <f t="shared" si="5"/>
        <v>-23301.349999999991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00000000000001" customHeight="1" x14ac:dyDescent="0.25">
      <c r="A37" s="49"/>
      <c r="B37" s="50" t="s">
        <v>28</v>
      </c>
      <c r="C37" s="45"/>
      <c r="D37" s="17"/>
      <c r="E37" s="51">
        <v>6905.08</v>
      </c>
      <c r="F37" s="51">
        <v>1458</v>
      </c>
      <c r="G37" s="52">
        <f t="shared" si="5"/>
        <v>5447.08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00000000000001" customHeight="1" x14ac:dyDescent="0.25">
      <c r="A38" s="49"/>
      <c r="B38" s="50" t="s">
        <v>14</v>
      </c>
      <c r="C38" s="45"/>
      <c r="D38" s="17"/>
      <c r="E38" s="133" t="s">
        <v>57</v>
      </c>
      <c r="F38" s="133" t="s">
        <v>57</v>
      </c>
      <c r="G38" s="134" t="str">
        <f>IF(E38="N/A","N/A",E38-F38)</f>
        <v>N/A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00000000000001" customHeight="1" x14ac:dyDescent="0.25">
      <c r="A39" s="49"/>
      <c r="B39" s="43" t="s">
        <v>24</v>
      </c>
      <c r="C39" s="45"/>
      <c r="D39" s="17"/>
      <c r="E39" s="133" t="s">
        <v>57</v>
      </c>
      <c r="F39" s="133" t="s">
        <v>57</v>
      </c>
      <c r="G39" s="134" t="str">
        <f>IF(E39="N/A","N/A",E39-F39)</f>
        <v>N/A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00000000000001" customHeight="1" x14ac:dyDescent="0.25">
      <c r="A40" s="49"/>
      <c r="B40" s="50" t="s">
        <v>25</v>
      </c>
      <c r="C40" s="45"/>
      <c r="D40" s="17"/>
      <c r="E40" s="51">
        <v>128671</v>
      </c>
      <c r="F40" s="51">
        <v>346590</v>
      </c>
      <c r="G40" s="52">
        <f t="shared" si="5"/>
        <v>-217919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00000000000001" customHeight="1" x14ac:dyDescent="0.25">
      <c r="A41" s="49"/>
      <c r="B41" s="58" t="s">
        <v>29</v>
      </c>
      <c r="C41" s="45"/>
      <c r="D41" s="59"/>
      <c r="E41" s="60">
        <f>SUM(E35:E40)</f>
        <v>1690557.3100000005</v>
      </c>
      <c r="F41" s="60">
        <f>SUM(F35:F40)</f>
        <v>2097446</v>
      </c>
      <c r="G41" s="60">
        <f>SUM(G35:G40)</f>
        <v>-406888.68999999948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00000000000001" customHeight="1" x14ac:dyDescent="0.25">
      <c r="A42" s="77" t="s">
        <v>30</v>
      </c>
      <c r="C42" s="79"/>
      <c r="D42" s="80"/>
      <c r="E42" s="81">
        <f>ROUND(E41/E30,4)</f>
        <v>2.6100000000000002E-2</v>
      </c>
      <c r="F42" s="81">
        <f>ROUND(F41/F30,4)</f>
        <v>2.5700000000000001E-2</v>
      </c>
      <c r="G42" s="82">
        <f>G41/F41</f>
        <v>-0.19399245081875743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00000000000001" customHeight="1" x14ac:dyDescent="0.2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00000000000001" customHeight="1" x14ac:dyDescent="0.2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00000000000001" customHeight="1" x14ac:dyDescent="0.2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00000000000001" customHeight="1" x14ac:dyDescent="0.2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00000000000001" customHeight="1" x14ac:dyDescent="0.25">
      <c r="A47" s="49"/>
      <c r="B47" s="50" t="s">
        <v>11</v>
      </c>
      <c r="C47" s="45"/>
      <c r="D47" s="17"/>
      <c r="E47" s="51">
        <v>105748.97</v>
      </c>
      <c r="F47" s="51">
        <v>131594</v>
      </c>
      <c r="G47" s="52">
        <f>E47-F47</f>
        <v>-25845.03</v>
      </c>
      <c r="H47" s="53"/>
      <c r="I47" s="51">
        <v>239636.97</v>
      </c>
      <c r="J47" s="51">
        <v>296611.04000000004</v>
      </c>
      <c r="K47" s="52">
        <f t="shared" ref="K47:K53" si="6">I47-J47</f>
        <v>-56974.070000000036</v>
      </c>
      <c r="L47" s="47"/>
      <c r="M47" s="51">
        <v>645872.29999999993</v>
      </c>
      <c r="N47" s="51">
        <v>548295</v>
      </c>
      <c r="O47" s="52">
        <f t="shared" ref="O47:O53" si="7">M47-N47</f>
        <v>97577.29999999993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00000000000001" customHeight="1" x14ac:dyDescent="0.25">
      <c r="A48" s="49"/>
      <c r="B48" s="50" t="s">
        <v>12</v>
      </c>
      <c r="C48" s="45"/>
      <c r="D48" s="17"/>
      <c r="E48" s="51">
        <v>12280.39</v>
      </c>
      <c r="F48" s="51">
        <v>14106</v>
      </c>
      <c r="G48" s="52">
        <f t="shared" ref="G48:G53" si="8">E48-F48</f>
        <v>-1825.6100000000006</v>
      </c>
      <c r="H48" s="53"/>
      <c r="I48" s="51">
        <v>28107.39</v>
      </c>
      <c r="J48" s="51">
        <v>31558.239999999998</v>
      </c>
      <c r="K48" s="52">
        <f t="shared" si="6"/>
        <v>-3450.8499999999985</v>
      </c>
      <c r="L48" s="47"/>
      <c r="M48" s="51">
        <v>79253.430000000008</v>
      </c>
      <c r="N48" s="51">
        <v>71517</v>
      </c>
      <c r="O48" s="52">
        <f t="shared" si="7"/>
        <v>7736.4300000000076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00000000000001" customHeight="1" x14ac:dyDescent="0.25">
      <c r="A49" s="49" t="s">
        <v>21</v>
      </c>
      <c r="B49" s="50" t="s">
        <v>13</v>
      </c>
      <c r="C49" s="45"/>
      <c r="D49" s="17"/>
      <c r="E49" s="51">
        <v>1104.1500000000001</v>
      </c>
      <c r="F49" s="51">
        <v>1233</v>
      </c>
      <c r="G49" s="52">
        <f t="shared" si="8"/>
        <v>-128.84999999999991</v>
      </c>
      <c r="H49" s="53"/>
      <c r="I49" s="51">
        <v>2299.15</v>
      </c>
      <c r="J49" s="51">
        <v>2603.39</v>
      </c>
      <c r="K49" s="52">
        <f t="shared" si="6"/>
        <v>-304.23999999999978</v>
      </c>
      <c r="L49" s="47"/>
      <c r="M49" s="51">
        <v>27155.270000000004</v>
      </c>
      <c r="N49" s="51">
        <v>120371</v>
      </c>
      <c r="O49" s="52">
        <f t="shared" si="7"/>
        <v>-93215.73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00000000000001" customHeight="1" x14ac:dyDescent="0.25">
      <c r="A50" s="49"/>
      <c r="B50" s="50" t="s">
        <v>32</v>
      </c>
      <c r="C50" s="45"/>
      <c r="D50" s="17"/>
      <c r="E50" s="51">
        <v>1155.0899999999999</v>
      </c>
      <c r="F50" s="51">
        <v>1186</v>
      </c>
      <c r="G50" s="52">
        <f t="shared" si="8"/>
        <v>-30.910000000000082</v>
      </c>
      <c r="H50" s="53"/>
      <c r="I50" s="51">
        <v>2360.09</v>
      </c>
      <c r="J50" s="51">
        <v>2597.21</v>
      </c>
      <c r="K50" s="52">
        <f t="shared" si="6"/>
        <v>-237.11999999999989</v>
      </c>
      <c r="L50" s="47"/>
      <c r="M50" s="51">
        <v>1075.2500000000018</v>
      </c>
      <c r="N50" s="51">
        <v>11099</v>
      </c>
      <c r="O50" s="52">
        <f t="shared" si="7"/>
        <v>-10023.749999999998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00000000000001" customHeight="1" x14ac:dyDescent="0.25">
      <c r="A51" s="49"/>
      <c r="B51" s="50" t="s">
        <v>33</v>
      </c>
      <c r="C51" s="45"/>
      <c r="D51" s="17"/>
      <c r="E51" s="51">
        <v>-1345.3999999999996</v>
      </c>
      <c r="F51" s="51">
        <v>-25168</v>
      </c>
      <c r="G51" s="52">
        <f t="shared" si="8"/>
        <v>23822.6</v>
      </c>
      <c r="H51" s="53"/>
      <c r="I51" s="51">
        <v>-18821.400000000001</v>
      </c>
      <c r="J51" s="51">
        <v>-35765.350000000006</v>
      </c>
      <c r="K51" s="52">
        <f t="shared" si="6"/>
        <v>16943.950000000004</v>
      </c>
      <c r="L51" s="47"/>
      <c r="M51" s="51">
        <v>-15487.259999999998</v>
      </c>
      <c r="N51" s="51">
        <v>13049</v>
      </c>
      <c r="O51" s="52">
        <f t="shared" si="7"/>
        <v>-28536.26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00000000000001" customHeight="1" x14ac:dyDescent="0.25">
      <c r="A52" s="49"/>
      <c r="B52" s="43" t="s">
        <v>24</v>
      </c>
      <c r="C52" s="45"/>
      <c r="D52" s="17"/>
      <c r="E52" s="51" t="s">
        <v>57</v>
      </c>
      <c r="F52" s="133" t="s">
        <v>57</v>
      </c>
      <c r="G52" s="134" t="str">
        <f>IF(E52="N/A","N/A",E52-F52)</f>
        <v>N/A</v>
      </c>
      <c r="H52" s="53"/>
      <c r="I52" s="51">
        <v>0</v>
      </c>
      <c r="J52" s="51">
        <v>0</v>
      </c>
      <c r="K52" s="52">
        <f t="shared" si="6"/>
        <v>0</v>
      </c>
      <c r="L52" s="47"/>
      <c r="M52" s="51">
        <v>0</v>
      </c>
      <c r="N52" s="51">
        <v>0</v>
      </c>
      <c r="O52" s="52">
        <f t="shared" si="7"/>
        <v>0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00000000000001" customHeight="1" x14ac:dyDescent="0.25">
      <c r="A53" s="49"/>
      <c r="B53" s="50" t="s">
        <v>25</v>
      </c>
      <c r="C53" s="45"/>
      <c r="D53" s="17"/>
      <c r="E53" s="51">
        <v>0</v>
      </c>
      <c r="F53" s="51">
        <v>0</v>
      </c>
      <c r="G53" s="52">
        <f t="shared" si="8"/>
        <v>0</v>
      </c>
      <c r="H53" s="53"/>
      <c r="I53" s="51">
        <v>0</v>
      </c>
      <c r="J53" s="51">
        <v>0</v>
      </c>
      <c r="K53" s="52">
        <f t="shared" si="6"/>
        <v>0</v>
      </c>
      <c r="L53" s="47"/>
      <c r="M53" s="51">
        <v>82800</v>
      </c>
      <c r="N53" s="51">
        <v>516410</v>
      </c>
      <c r="O53" s="52">
        <f t="shared" si="7"/>
        <v>-433610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00000000000001" customHeight="1" x14ac:dyDescent="0.25">
      <c r="A54" s="49"/>
      <c r="B54" s="58" t="s">
        <v>19</v>
      </c>
      <c r="C54" s="45"/>
      <c r="D54" s="59"/>
      <c r="E54" s="60">
        <f>SUM(E47:E53)</f>
        <v>118943.2</v>
      </c>
      <c r="F54" s="60">
        <f t="shared" ref="F54:G54" si="9">SUM(F47:F53)</f>
        <v>122951</v>
      </c>
      <c r="G54" s="60">
        <f t="shared" si="9"/>
        <v>-4007.7999999999993</v>
      </c>
      <c r="H54" s="61"/>
      <c r="I54" s="60">
        <f>I47+I48+I53+I49+I50+I51+I52</f>
        <v>253582.20000000004</v>
      </c>
      <c r="J54" s="60">
        <f>J47+J48+J53+J49+J50+J51+J52</f>
        <v>297604.53000000003</v>
      </c>
      <c r="K54" s="60">
        <f>K47+K48+K53+K49+K50+K51+K52</f>
        <v>-44022.330000000031</v>
      </c>
      <c r="L54" s="62"/>
      <c r="M54" s="60">
        <f>M47+M48+M53+M49+M50+M51+M52</f>
        <v>820668.99</v>
      </c>
      <c r="N54" s="60">
        <f>N47+N48+N53+N49+N50+N51+N52</f>
        <v>1280741</v>
      </c>
      <c r="O54" s="60">
        <f>O47+O48+O53+O49+O50+O51+O52</f>
        <v>-460072.01000000007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00000000000001" customHeight="1" x14ac:dyDescent="0.25">
      <c r="A55" s="96" t="s">
        <v>34</v>
      </c>
      <c r="C55" s="98"/>
      <c r="D55" s="99"/>
      <c r="E55" s="100">
        <f>ROUND((E54-E53)/E19,4)</f>
        <v>1.2999999999999999E-3</v>
      </c>
      <c r="F55" s="100">
        <f>ROUND((F54-F53)/F19,4)</f>
        <v>1.2999999999999999E-3</v>
      </c>
      <c r="G55" s="101">
        <f>G54/F54</f>
        <v>-3.2596725524802556E-2</v>
      </c>
      <c r="H55" s="102"/>
      <c r="I55" s="82">
        <f>ROUND((I54-I53)/I19,4)</f>
        <v>1.2999999999999999E-3</v>
      </c>
      <c r="J55" s="82">
        <f>ROUND((J54-J53)/J19,4)</f>
        <v>1.2999999999999999E-3</v>
      </c>
      <c r="K55" s="101">
        <f>K54/J54</f>
        <v>-0.14792224432874065</v>
      </c>
      <c r="L55" s="98"/>
      <c r="M55" s="100">
        <f>ROUND((M54-M53)/M19,4)</f>
        <v>1E-3</v>
      </c>
      <c r="N55" s="82">
        <f>ROUND((N54-N53)/N19,4)</f>
        <v>1E-3</v>
      </c>
      <c r="O55" s="101">
        <f>O54/N54</f>
        <v>-0.35922330119829071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00000000000001" customHeight="1" x14ac:dyDescent="0.2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00000000000001" customHeight="1" x14ac:dyDescent="0.2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00000000000001" customHeight="1" x14ac:dyDescent="0.2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00000000000001" customHeight="1" x14ac:dyDescent="0.2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00000000000001" customHeight="1" x14ac:dyDescent="0.25">
      <c r="A60" s="49"/>
      <c r="B60" s="50" t="s">
        <v>11</v>
      </c>
      <c r="C60" s="45"/>
      <c r="D60" s="17"/>
      <c r="E60" s="51">
        <v>-16468.570000000007</v>
      </c>
      <c r="F60" s="51">
        <v>-12828</v>
      </c>
      <c r="G60" s="52">
        <f>E60-F60</f>
        <v>-3640.570000000007</v>
      </c>
      <c r="H60" s="53"/>
      <c r="I60" s="51">
        <v>-50610.570000000007</v>
      </c>
      <c r="J60" s="51">
        <v>-59177.86</v>
      </c>
      <c r="K60" s="52">
        <f t="shared" ref="K60:K66" si="10">I60-J60</f>
        <v>8567.2899999999936</v>
      </c>
      <c r="L60" s="47"/>
      <c r="M60" s="51">
        <v>732063.91</v>
      </c>
      <c r="N60" s="51">
        <v>562926</v>
      </c>
      <c r="O60" s="52">
        <f t="shared" ref="O60:O66" si="11">M60-N60</f>
        <v>169137.91000000003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>
        <f>M60/1000</f>
        <v>732.06391000000008</v>
      </c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00000000000001" customHeight="1" x14ac:dyDescent="0.25">
      <c r="A61" s="49"/>
      <c r="B61" s="50" t="s">
        <v>12</v>
      </c>
      <c r="C61" s="45"/>
      <c r="D61" s="17"/>
      <c r="E61" s="51">
        <v>674.26000000000204</v>
      </c>
      <c r="F61" s="51">
        <v>-864</v>
      </c>
      <c r="G61" s="52">
        <f t="shared" ref="G61:G66" si="12">E61-F61</f>
        <v>1538.260000000002</v>
      </c>
      <c r="H61" s="53"/>
      <c r="I61" s="51">
        <v>-2583.739999999998</v>
      </c>
      <c r="J61" s="51">
        <v>-3247.79</v>
      </c>
      <c r="K61" s="52">
        <f t="shared" si="10"/>
        <v>664.050000000002</v>
      </c>
      <c r="L61" s="47"/>
      <c r="M61" s="51">
        <v>98803.91</v>
      </c>
      <c r="N61" s="51">
        <v>94343</v>
      </c>
      <c r="O61" s="52">
        <f t="shared" si="11"/>
        <v>4460.9100000000035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>
        <f t="shared" ref="AK61:AK63" si="13">M61/1000</f>
        <v>98.803910000000002</v>
      </c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00000000000001" customHeight="1" x14ac:dyDescent="0.25">
      <c r="A62" s="49"/>
      <c r="B62" s="50" t="s">
        <v>13</v>
      </c>
      <c r="C62" s="45"/>
      <c r="D62" s="17"/>
      <c r="E62" s="51">
        <v>2.5399999999999636</v>
      </c>
      <c r="F62" s="51">
        <v>-1</v>
      </c>
      <c r="G62" s="52">
        <f t="shared" si="12"/>
        <v>3.5399999999999636</v>
      </c>
      <c r="H62" s="53"/>
      <c r="I62" s="51">
        <v>2.5399999999999636</v>
      </c>
      <c r="J62" s="51">
        <v>-2.19</v>
      </c>
      <c r="K62" s="52">
        <f t="shared" si="10"/>
        <v>4.7299999999999631</v>
      </c>
      <c r="L62" s="47"/>
      <c r="M62" s="51">
        <v>26591.780000000002</v>
      </c>
      <c r="N62" s="51">
        <v>123752</v>
      </c>
      <c r="O62" s="52">
        <f t="shared" si="11"/>
        <v>-97160.22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>
        <f t="shared" si="13"/>
        <v>26.591780000000004</v>
      </c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00000000000001" customHeight="1" x14ac:dyDescent="0.25">
      <c r="A63" s="49"/>
      <c r="B63" s="50" t="s">
        <v>14</v>
      </c>
      <c r="C63" s="45"/>
      <c r="D63" s="17"/>
      <c r="E63" s="51">
        <v>0</v>
      </c>
      <c r="F63" s="51">
        <v>0</v>
      </c>
      <c r="G63" s="52">
        <f t="shared" si="12"/>
        <v>0</v>
      </c>
      <c r="H63" s="53"/>
      <c r="I63" s="51">
        <v>0</v>
      </c>
      <c r="J63" s="51">
        <v>0</v>
      </c>
      <c r="K63" s="52">
        <f t="shared" si="10"/>
        <v>0</v>
      </c>
      <c r="L63" s="47"/>
      <c r="M63" s="51">
        <v>0</v>
      </c>
      <c r="N63" s="51">
        <v>0</v>
      </c>
      <c r="O63" s="52">
        <f t="shared" si="11"/>
        <v>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>
        <f t="shared" si="13"/>
        <v>0</v>
      </c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00000000000001" customHeight="1" x14ac:dyDescent="0.25">
      <c r="A64" s="49"/>
      <c r="B64" s="50" t="s">
        <v>33</v>
      </c>
      <c r="C64" s="45"/>
      <c r="D64" s="17"/>
      <c r="E64" s="51">
        <v>0</v>
      </c>
      <c r="F64" s="51">
        <v>0</v>
      </c>
      <c r="G64" s="52">
        <f t="shared" si="12"/>
        <v>0</v>
      </c>
      <c r="H64" s="53"/>
      <c r="I64" s="51">
        <v>0</v>
      </c>
      <c r="J64" s="51">
        <v>0</v>
      </c>
      <c r="K64" s="52">
        <f t="shared" si="10"/>
        <v>0</v>
      </c>
      <c r="L64" s="47"/>
      <c r="M64" s="51">
        <v>0</v>
      </c>
      <c r="N64" s="51">
        <v>0</v>
      </c>
      <c r="O64" s="52">
        <f t="shared" si="11"/>
        <v>0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00000000000001" customHeight="1" x14ac:dyDescent="0.25">
      <c r="A65" s="49"/>
      <c r="B65" s="43" t="s">
        <v>24</v>
      </c>
      <c r="C65" s="45"/>
      <c r="D65" s="17"/>
      <c r="E65" s="133" t="s">
        <v>57</v>
      </c>
      <c r="F65" s="133" t="s">
        <v>57</v>
      </c>
      <c r="G65" s="134" t="str">
        <f>IF(E65="N/A","N/A",E65-F65)</f>
        <v>N/A</v>
      </c>
      <c r="H65" s="53"/>
      <c r="I65" s="51">
        <v>0</v>
      </c>
      <c r="J65" s="51">
        <v>0</v>
      </c>
      <c r="K65" s="52">
        <f t="shared" si="10"/>
        <v>0</v>
      </c>
      <c r="L65" s="47"/>
      <c r="M65" s="51">
        <v>0</v>
      </c>
      <c r="N65" s="51">
        <v>0</v>
      </c>
      <c r="O65" s="52">
        <f t="shared" si="11"/>
        <v>0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00000000000001" customHeight="1" x14ac:dyDescent="0.25">
      <c r="A66" s="49"/>
      <c r="B66" s="50" t="s">
        <v>25</v>
      </c>
      <c r="C66" s="45"/>
      <c r="D66" s="17"/>
      <c r="E66" s="51">
        <v>21626.649999999998</v>
      </c>
      <c r="F66" s="51">
        <v>3558</v>
      </c>
      <c r="G66" s="52">
        <f t="shared" si="12"/>
        <v>18068.649999999998</v>
      </c>
      <c r="H66" s="53"/>
      <c r="I66" s="51">
        <v>39401.649999999994</v>
      </c>
      <c r="J66" s="51">
        <v>17678.330000000002</v>
      </c>
      <c r="K66" s="52">
        <f t="shared" si="10"/>
        <v>21723.319999999992</v>
      </c>
      <c r="L66" s="47"/>
      <c r="M66" s="51">
        <v>372838.27999999997</v>
      </c>
      <c r="N66" s="51">
        <v>163662</v>
      </c>
      <c r="O66" s="52">
        <f t="shared" si="11"/>
        <v>209176.27999999997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00000000000001" customHeight="1" x14ac:dyDescent="0.25">
      <c r="A67" s="49"/>
      <c r="B67" s="58" t="s">
        <v>19</v>
      </c>
      <c r="C67" s="45"/>
      <c r="D67" s="59"/>
      <c r="E67" s="60">
        <f>SUM(E60:E66)</f>
        <v>5834.8799999999937</v>
      </c>
      <c r="F67" s="60">
        <f t="shared" ref="F67:G67" si="14">SUM(F60:F66)</f>
        <v>-10135</v>
      </c>
      <c r="G67" s="60">
        <f t="shared" si="14"/>
        <v>15969.879999999994</v>
      </c>
      <c r="H67" s="61"/>
      <c r="I67" s="60">
        <f>I60+I61+I62+I63+I64+I65+I66</f>
        <v>-13790.12000000001</v>
      </c>
      <c r="J67" s="60">
        <f>J60+J61+J62+J63+J64+J65+J66</f>
        <v>-44749.51</v>
      </c>
      <c r="K67" s="60">
        <f>K60+K61+K62+K63+K64+K65+K66</f>
        <v>30959.389999999989</v>
      </c>
      <c r="L67" s="62"/>
      <c r="M67" s="60">
        <f>M60+M61+M62+M63+M64+M65+M66</f>
        <v>1230297.8800000001</v>
      </c>
      <c r="N67" s="60">
        <f>N60+N61+N62+N63+N64+N65+N66</f>
        <v>944683</v>
      </c>
      <c r="O67" s="60">
        <f>O60+O61+O62+O63+O64+O65+O66</f>
        <v>285614.88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00000000000001" customHeight="1" x14ac:dyDescent="0.25">
      <c r="A68" s="108" t="s">
        <v>36</v>
      </c>
      <c r="C68" s="98"/>
      <c r="D68" s="99"/>
      <c r="E68" s="81">
        <f>ROUND((E67-E66)/(E16+E18),4)</f>
        <v>-2.0000000000000001E-4</v>
      </c>
      <c r="F68" s="81">
        <f>ROUND((F67-F66)/(F16+F18),4)</f>
        <v>-1E-4</v>
      </c>
      <c r="G68" s="101">
        <f>G67/F67</f>
        <v>-1.575715836211149</v>
      </c>
      <c r="H68" s="98"/>
      <c r="I68" s="81">
        <f>ROUND((I67-I66)/(I16+I18),4)</f>
        <v>-2.9999999999999997E-4</v>
      </c>
      <c r="J68" s="81">
        <f>ROUND((J67-J66)/(J16+J18),4)</f>
        <v>-2.0000000000000001E-4</v>
      </c>
      <c r="K68" s="101">
        <f>K67/J67</f>
        <v>-0.69183751956166639</v>
      </c>
      <c r="L68" s="98"/>
      <c r="M68" s="81">
        <f>ROUND((M67-M66)/(M16+M18),4)</f>
        <v>1.1999999999999999E-3</v>
      </c>
      <c r="N68" s="81">
        <f>ROUND((N67-N66)/(N16+N18),4)</f>
        <v>1.1000000000000001E-3</v>
      </c>
      <c r="O68" s="101">
        <f>O67/N67</f>
        <v>0.30233938792166259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00000000000001" customHeight="1" x14ac:dyDescent="0.2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00000000000001" customHeight="1" x14ac:dyDescent="0.2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00000000000001" customHeight="1" x14ac:dyDescent="0.2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00000000000001" customHeight="1" x14ac:dyDescent="0.2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00000000000001" customHeight="1" x14ac:dyDescent="0.25">
      <c r="A73" s="49"/>
      <c r="B73" s="50" t="s">
        <v>11</v>
      </c>
      <c r="C73" s="45"/>
      <c r="D73" s="17"/>
      <c r="E73" s="51">
        <v>781855.31</v>
      </c>
      <c r="F73" s="51">
        <v>868046</v>
      </c>
      <c r="G73" s="52">
        <f t="shared" ref="G73:G77" si="15">E73-F73</f>
        <v>-86190.689999999944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00000000000001" customHeight="1" x14ac:dyDescent="0.25">
      <c r="A74" s="49"/>
      <c r="B74" s="50" t="s">
        <v>12</v>
      </c>
      <c r="C74" s="45"/>
      <c r="D74" s="17"/>
      <c r="E74" s="51">
        <v>85726.75</v>
      </c>
      <c r="F74" s="51">
        <v>105278</v>
      </c>
      <c r="G74" s="52">
        <f t="shared" si="15"/>
        <v>-19551.25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00000000000001" customHeight="1" x14ac:dyDescent="0.25">
      <c r="A75" s="49"/>
      <c r="B75" s="50" t="s">
        <v>13</v>
      </c>
      <c r="C75" s="45"/>
      <c r="D75" s="17"/>
      <c r="E75" s="51">
        <v>16350.31</v>
      </c>
      <c r="F75" s="51">
        <v>15787</v>
      </c>
      <c r="G75" s="52">
        <f t="shared" si="15"/>
        <v>563.30999999999949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00000000000001" customHeight="1" x14ac:dyDescent="0.25">
      <c r="A76" s="49"/>
      <c r="B76" s="50" t="s">
        <v>32</v>
      </c>
      <c r="C76" s="45"/>
      <c r="D76" s="17"/>
      <c r="E76" s="51">
        <v>28314.95</v>
      </c>
      <c r="F76" s="51">
        <v>27240</v>
      </c>
      <c r="G76" s="52">
        <f t="shared" si="15"/>
        <v>1074.9500000000007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00000000000001" customHeight="1" x14ac:dyDescent="0.25">
      <c r="A77" s="49"/>
      <c r="B77" s="50" t="s">
        <v>17</v>
      </c>
      <c r="C77" s="45"/>
      <c r="D77" s="17"/>
      <c r="E77" s="51">
        <v>59155.130000000005</v>
      </c>
      <c r="F77" s="51">
        <v>74642</v>
      </c>
      <c r="G77" s="52">
        <f t="shared" si="15"/>
        <v>-15486.869999999995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00000000000001" customHeight="1" x14ac:dyDescent="0.25">
      <c r="A78" s="49"/>
      <c r="B78" s="50" t="s">
        <v>24</v>
      </c>
      <c r="C78" s="45"/>
      <c r="D78" s="17"/>
      <c r="E78" s="133" t="s">
        <v>57</v>
      </c>
      <c r="F78" s="133" t="s">
        <v>57</v>
      </c>
      <c r="G78" s="134" t="str">
        <f>IF(E78="N/A","N/A",E78-F78)</f>
        <v>N/A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00000000000001" customHeight="1" x14ac:dyDescent="0.25">
      <c r="A79" s="49"/>
      <c r="B79" s="50" t="s">
        <v>25</v>
      </c>
      <c r="C79" s="45"/>
      <c r="D79" s="17"/>
      <c r="E79" s="51">
        <v>251599.13</v>
      </c>
      <c r="F79" s="51">
        <v>541638</v>
      </c>
      <c r="G79" s="52">
        <f>E79-F79</f>
        <v>-290038.87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11"/>
      <c r="AK79" s="10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00000000000001" customHeight="1" x14ac:dyDescent="0.25">
      <c r="A80" s="49"/>
      <c r="B80" s="58" t="s">
        <v>19</v>
      </c>
      <c r="C80" s="43"/>
      <c r="D80" s="112"/>
      <c r="E80" s="113">
        <f>SUM(E73:E79)</f>
        <v>1223001.58</v>
      </c>
      <c r="F80" s="60">
        <f>SUM(F73:F79)</f>
        <v>1632631</v>
      </c>
      <c r="G80" s="60">
        <f>SUM(G73:G79)</f>
        <v>-409629.41999999993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14">
        <v>955629.96</v>
      </c>
      <c r="AK80" s="56" t="s">
        <v>58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00000000000001" customHeight="1" x14ac:dyDescent="0.25">
      <c r="A81" s="108" t="s">
        <v>39</v>
      </c>
      <c r="C81" s="115"/>
      <c r="D81" s="116"/>
      <c r="E81" s="177">
        <f>ROUND(SUM(E73:E76)/E30,4)</f>
        <v>1.41E-2</v>
      </c>
      <c r="F81" s="101">
        <f>ROUND(SUM(F73:F76)/F30,4)</f>
        <v>1.2500000000000001E-2</v>
      </c>
      <c r="G81" s="101">
        <f>G80/F80</f>
        <v>-0.25090141005530331</v>
      </c>
      <c r="H81" s="98"/>
      <c r="I81" s="110" t="str">
        <f>IF(ROUND((AJ80+I54-I67),0)=ROUND(E80,0),"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109">
        <f>AJ80+I54-I67-E80</f>
        <v>0.69999999995343387</v>
      </c>
      <c r="AK81" s="56" t="s">
        <v>40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00000000000001" customHeight="1" x14ac:dyDescent="0.25">
      <c r="A82" s="117"/>
      <c r="B82" s="118"/>
      <c r="C82" s="118"/>
      <c r="D82" s="117"/>
      <c r="E82" s="119"/>
      <c r="F82" s="119"/>
      <c r="G82" s="119"/>
      <c r="H82" s="120"/>
      <c r="I82" s="119"/>
      <c r="J82" s="121"/>
      <c r="K82" s="121"/>
      <c r="L82" s="122"/>
      <c r="M82" s="121"/>
      <c r="N82" s="121"/>
      <c r="O82" s="121"/>
      <c r="P82" s="120"/>
      <c r="R82" s="8"/>
      <c r="T82" s="104"/>
      <c r="AJ82" s="8"/>
      <c r="AX82" s="104"/>
      <c r="BA82" s="105"/>
      <c r="BB82" s="105"/>
      <c r="BD82" s="105"/>
      <c r="BE82" s="105"/>
    </row>
    <row r="83" spans="1:69" ht="15.75" x14ac:dyDescent="0.25">
      <c r="A83" s="17"/>
      <c r="C83" s="17"/>
      <c r="D83" s="17"/>
      <c r="E83" s="18"/>
      <c r="F83" s="18"/>
      <c r="G83" s="18"/>
      <c r="H83" s="123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25">
      <c r="A84" s="17"/>
      <c r="B84" s="17"/>
      <c r="C84" s="17"/>
      <c r="D84" s="17"/>
      <c r="E84" s="18"/>
      <c r="F84" s="18"/>
      <c r="G84" s="18"/>
      <c r="H84" s="123"/>
      <c r="I84" s="18"/>
      <c r="J84" s="18"/>
      <c r="K84" s="107"/>
      <c r="L84" s="18"/>
      <c r="M84" s="107"/>
      <c r="N84" s="18"/>
      <c r="O84" s="18"/>
      <c r="P84" s="55"/>
      <c r="Q84" s="55"/>
      <c r="AJ84" s="124"/>
    </row>
    <row r="85" spans="1:69" ht="15" customHeight="1" x14ac:dyDescent="0.25">
      <c r="A85" s="125" t="s">
        <v>41</v>
      </c>
      <c r="B85" s="17"/>
      <c r="C85" s="17"/>
      <c r="D85" s="17"/>
      <c r="E85" s="18"/>
      <c r="F85" s="18"/>
      <c r="G85" s="18"/>
      <c r="H85" s="123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25">
      <c r="A86" s="126" t="s">
        <v>42</v>
      </c>
      <c r="B86" s="17" t="s">
        <v>43</v>
      </c>
      <c r="C86" s="17"/>
      <c r="D86" s="17"/>
      <c r="E86" s="18"/>
      <c r="F86" s="18"/>
      <c r="G86" s="18"/>
      <c r="H86" s="123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25">
      <c r="A87" s="126" t="s">
        <v>44</v>
      </c>
      <c r="B87" s="17" t="s">
        <v>45</v>
      </c>
      <c r="H87" s="123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25">
      <c r="A88" s="126" t="s">
        <v>46</v>
      </c>
      <c r="B88" s="17" t="s">
        <v>47</v>
      </c>
      <c r="H88" s="123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25">
      <c r="A89" s="127" t="s">
        <v>48</v>
      </c>
      <c r="B89" s="17" t="s">
        <v>49</v>
      </c>
      <c r="H89" s="123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25">
      <c r="A90" s="127" t="s">
        <v>50</v>
      </c>
      <c r="B90" s="17" t="s">
        <v>51</v>
      </c>
      <c r="C90" s="17"/>
      <c r="D90" s="17"/>
      <c r="E90" s="18"/>
      <c r="F90" s="18"/>
      <c r="G90" s="18"/>
      <c r="H90" s="123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25">
      <c r="A91" s="17"/>
      <c r="B91" s="190" t="s">
        <v>52</v>
      </c>
      <c r="C91" s="190"/>
      <c r="D91" s="190"/>
      <c r="E91" s="190"/>
      <c r="F91" s="190"/>
      <c r="G91" s="190"/>
      <c r="H91" s="190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25">
      <c r="B92" s="190"/>
      <c r="C92" s="190"/>
      <c r="D92" s="190"/>
      <c r="E92" s="190"/>
      <c r="F92" s="190"/>
      <c r="G92" s="190"/>
      <c r="H92" s="190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25">
      <c r="A93" s="17"/>
      <c r="B93" s="190"/>
      <c r="C93" s="190"/>
      <c r="D93" s="190"/>
      <c r="E93" s="190"/>
      <c r="F93" s="190"/>
      <c r="G93" s="190"/>
      <c r="H93" s="190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25">
      <c r="A94" s="17"/>
      <c r="B94" s="176" t="s">
        <v>53</v>
      </c>
      <c r="C94" s="128"/>
      <c r="D94" s="128"/>
      <c r="E94" s="129"/>
      <c r="F94" s="129"/>
      <c r="G94" s="129"/>
      <c r="H94" s="128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25">
      <c r="A95" s="126" t="s">
        <v>48</v>
      </c>
      <c r="B95" s="128" t="s">
        <v>54</v>
      </c>
      <c r="C95" s="128"/>
      <c r="D95" s="128"/>
      <c r="E95" s="129"/>
      <c r="F95" s="129"/>
      <c r="G95" s="129"/>
      <c r="H95" s="128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25">
      <c r="B96" s="128"/>
      <c r="C96" s="128"/>
      <c r="D96" s="128"/>
      <c r="E96" s="129"/>
      <c r="F96" s="129"/>
      <c r="G96" s="129"/>
      <c r="H96" s="128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25">
      <c r="A97" s="126" t="s">
        <v>50</v>
      </c>
      <c r="B97" s="190" t="s">
        <v>55</v>
      </c>
      <c r="C97" s="190"/>
      <c r="D97" s="190"/>
      <c r="E97" s="190"/>
      <c r="F97" s="190"/>
      <c r="G97" s="190"/>
      <c r="H97" s="130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25">
      <c r="A98" s="17"/>
      <c r="B98" s="190"/>
      <c r="C98" s="190"/>
      <c r="D98" s="190"/>
      <c r="E98" s="190"/>
      <c r="F98" s="190"/>
      <c r="G98" s="190"/>
      <c r="H98" s="130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25">
      <c r="A99" s="17"/>
      <c r="B99" s="190"/>
      <c r="C99" s="190"/>
      <c r="D99" s="190"/>
      <c r="E99" s="190"/>
      <c r="F99" s="190"/>
      <c r="G99" s="190"/>
      <c r="H99" s="130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25">
      <c r="A100" s="17"/>
      <c r="B100" s="190"/>
      <c r="C100" s="190"/>
      <c r="D100" s="190"/>
      <c r="E100" s="190"/>
      <c r="F100" s="190"/>
      <c r="G100" s="190"/>
      <c r="H100" s="131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25">
      <c r="A101" s="17"/>
      <c r="B101" s="190"/>
      <c r="C101" s="190"/>
      <c r="D101" s="190"/>
      <c r="E101" s="190"/>
      <c r="F101" s="190"/>
      <c r="G101" s="190"/>
      <c r="H101" s="123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25">
      <c r="A102" s="17"/>
      <c r="B102" s="125" t="s">
        <v>56</v>
      </c>
      <c r="C102" s="17"/>
      <c r="D102" s="17"/>
      <c r="E102" s="18"/>
      <c r="F102" s="18"/>
      <c r="G102" s="18"/>
      <c r="H102" s="123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25">
      <c r="A103" s="17"/>
      <c r="C103" s="17"/>
      <c r="D103" s="17"/>
      <c r="E103" s="18"/>
      <c r="F103" s="18"/>
      <c r="G103" s="18"/>
      <c r="H103" s="123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25">
      <c r="A104" s="17"/>
      <c r="B104" s="17"/>
      <c r="C104" s="17"/>
      <c r="D104" s="17"/>
      <c r="E104" s="18"/>
      <c r="F104" s="18"/>
      <c r="G104" s="18"/>
      <c r="H104" s="123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25">
      <c r="A105" s="17"/>
      <c r="B105" s="132" t="e">
        <f ca="1">CELL("FILENAME")</f>
        <v>#N/A</v>
      </c>
      <c r="C105" s="17"/>
      <c r="D105" s="17"/>
      <c r="E105" s="18"/>
      <c r="F105" s="18"/>
      <c r="G105" s="18"/>
      <c r="H105" s="123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ht="15.75" x14ac:dyDescent="0.2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ht="15.75" x14ac:dyDescent="0.2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ht="15.75" x14ac:dyDescent="0.2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ht="15.75" x14ac:dyDescent="0.2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ht="15.75" x14ac:dyDescent="0.2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ht="15.75" x14ac:dyDescent="0.2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ht="15.75" x14ac:dyDescent="0.2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ht="15.75" x14ac:dyDescent="0.2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ht="15.75" x14ac:dyDescent="0.2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ht="15.75" x14ac:dyDescent="0.2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ht="15.75" x14ac:dyDescent="0.2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ht="15.75" x14ac:dyDescent="0.2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ht="15.75" x14ac:dyDescent="0.2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ht="15.75" x14ac:dyDescent="0.2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ht="15.75" x14ac:dyDescent="0.2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ht="15.75" x14ac:dyDescent="0.2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ht="15.75" x14ac:dyDescent="0.2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ht="15.75" x14ac:dyDescent="0.2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ht="15.75" x14ac:dyDescent="0.2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ht="15.75" x14ac:dyDescent="0.2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ht="15.75" x14ac:dyDescent="0.2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ht="15.75" x14ac:dyDescent="0.2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ht="15.75" x14ac:dyDescent="0.2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ht="15.75" x14ac:dyDescent="0.2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ht="15.75" x14ac:dyDescent="0.2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ht="15.75" x14ac:dyDescent="0.2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ht="15.75" x14ac:dyDescent="0.2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ht="15.75" x14ac:dyDescent="0.2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ht="15.75" x14ac:dyDescent="0.2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ht="15.75" x14ac:dyDescent="0.2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ht="15.75" x14ac:dyDescent="0.2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ht="15.75" x14ac:dyDescent="0.2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ht="15.75" x14ac:dyDescent="0.2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ht="15.75" x14ac:dyDescent="0.2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ht="15.75" x14ac:dyDescent="0.2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ht="15.75" x14ac:dyDescent="0.2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ht="15.75" x14ac:dyDescent="0.2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ht="15.75" x14ac:dyDescent="0.2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ht="15.75" x14ac:dyDescent="0.2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ht="15.75" x14ac:dyDescent="0.2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ht="15.75" x14ac:dyDescent="0.2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ht="15.75" x14ac:dyDescent="0.2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ht="15.75" x14ac:dyDescent="0.2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ht="15.75" x14ac:dyDescent="0.2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ht="15.75" x14ac:dyDescent="0.2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ht="15.75" x14ac:dyDescent="0.2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ht="15.75" x14ac:dyDescent="0.2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ht="15.75" x14ac:dyDescent="0.2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ht="15.75" x14ac:dyDescent="0.2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ht="15.75" x14ac:dyDescent="0.2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ht="15.75" x14ac:dyDescent="0.2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ht="15.75" x14ac:dyDescent="0.2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ht="15.75" x14ac:dyDescent="0.2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ht="15.75" x14ac:dyDescent="0.2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ht="15.75" x14ac:dyDescent="0.2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ht="15.75" x14ac:dyDescent="0.2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ht="15.75" x14ac:dyDescent="0.2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ht="15.75" x14ac:dyDescent="0.2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ht="15.75" x14ac:dyDescent="0.2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ht="15.75" x14ac:dyDescent="0.2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ht="15.75" x14ac:dyDescent="0.2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ht="15.75" x14ac:dyDescent="0.2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ht="15.75" x14ac:dyDescent="0.2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ht="15.75" x14ac:dyDescent="0.2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ht="15.75" x14ac:dyDescent="0.2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ht="15.75" x14ac:dyDescent="0.2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ht="15.75" x14ac:dyDescent="0.2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ht="15.75" x14ac:dyDescent="0.2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ht="15.75" x14ac:dyDescent="0.2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ht="15.75" x14ac:dyDescent="0.2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ht="15.75" x14ac:dyDescent="0.2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ht="15.75" x14ac:dyDescent="0.2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ht="15.75" x14ac:dyDescent="0.2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ht="15.75" x14ac:dyDescent="0.2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ht="15.75" x14ac:dyDescent="0.2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ht="15.75" x14ac:dyDescent="0.2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ht="15.75" x14ac:dyDescent="0.2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ht="15.75" x14ac:dyDescent="0.2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ht="15.75" x14ac:dyDescent="0.2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ht="15.75" x14ac:dyDescent="0.2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ht="15.75" x14ac:dyDescent="0.2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ht="15.75" x14ac:dyDescent="0.2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ht="15.75" x14ac:dyDescent="0.2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ht="15.75" x14ac:dyDescent="0.2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ht="15.75" x14ac:dyDescent="0.2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ht="15.75" x14ac:dyDescent="0.2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ht="15.75" x14ac:dyDescent="0.2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ht="15.75" x14ac:dyDescent="0.2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ht="15.75" x14ac:dyDescent="0.2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ht="15.75" x14ac:dyDescent="0.2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ht="15.75" x14ac:dyDescent="0.2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ht="15.75" x14ac:dyDescent="0.2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ht="15.75" x14ac:dyDescent="0.2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ht="15.75" x14ac:dyDescent="0.2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ht="15.75" x14ac:dyDescent="0.2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ht="15.75" x14ac:dyDescent="0.2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ht="15.75" x14ac:dyDescent="0.2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ht="15.75" x14ac:dyDescent="0.2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ht="15.75" x14ac:dyDescent="0.2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ht="15.75" x14ac:dyDescent="0.2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ht="15.75" x14ac:dyDescent="0.2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ht="15.75" x14ac:dyDescent="0.2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ht="15.75" x14ac:dyDescent="0.2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3">
    <mergeCell ref="G3:J3"/>
    <mergeCell ref="B91:H93"/>
    <mergeCell ref="B97:G101"/>
  </mergeCells>
  <pageMargins left="0.7" right="0.7" top="0.75" bottom="0.75" header="0.3" footer="0.3"/>
  <pageSetup orientation="portrait" horizontalDpi="0" verticalDpi="0" r:id="rId1"/>
  <headerFooter>
    <oddHeader>&amp;RExh. KTW-4 Walker WP11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633DB-D1B3-4AA1-8DA6-5E9AEEC9EF0A}">
  <dimension ref="A1:BQ208"/>
  <sheetViews>
    <sheetView zoomScale="70" zoomScaleNormal="70" workbookViewId="0">
      <selection activeCell="E1" sqref="E1"/>
    </sheetView>
  </sheetViews>
  <sheetFormatPr defaultColWidth="14.42578125" defaultRowHeight="15" x14ac:dyDescent="0.2"/>
  <cols>
    <col min="1" max="1" width="14" style="1" customWidth="1"/>
    <col min="2" max="2" width="15.28515625" style="1" customWidth="1"/>
    <col min="3" max="3" width="15.140625" style="1" customWidth="1"/>
    <col min="4" max="4" width="1.85546875" style="1" customWidth="1"/>
    <col min="5" max="7" width="21.28515625" style="6" customWidth="1"/>
    <col min="8" max="8" width="4.140625" style="1" customWidth="1"/>
    <col min="9" max="9" width="22.7109375" style="6" customWidth="1"/>
    <col min="10" max="10" width="20.140625" style="6" customWidth="1"/>
    <col min="11" max="11" width="24.28515625" style="6" bestFit="1" customWidth="1"/>
    <col min="12" max="12" width="1.85546875" style="6" customWidth="1"/>
    <col min="13" max="13" width="20.5703125" style="6" bestFit="1" customWidth="1"/>
    <col min="14" max="15" width="20.140625" style="6" customWidth="1"/>
    <col min="16" max="16" width="4.140625" style="1" customWidth="1"/>
    <col min="17" max="17" width="1.85546875" style="1" customWidth="1"/>
    <col min="18" max="18" width="19.5703125" style="8" hidden="1" customWidth="1"/>
    <col min="19" max="21" width="0" style="1" hidden="1" customWidth="1"/>
    <col min="22" max="22" width="14.42578125" style="1" hidden="1" customWidth="1"/>
    <col min="23" max="23" width="15.42578125" style="1" hidden="1" customWidth="1"/>
    <col min="24" max="24" width="24.85546875" style="1" hidden="1" customWidth="1"/>
    <col min="25" max="32" width="23.140625" style="1" hidden="1" customWidth="1"/>
    <col min="33" max="34" width="24.85546875" style="1" hidden="1" customWidth="1"/>
    <col min="35" max="35" width="22.85546875" style="1" hidden="1" customWidth="1"/>
    <col min="36" max="36" width="18.42578125" style="1" bestFit="1" customWidth="1"/>
    <col min="37" max="44" width="23.140625" style="1" bestFit="1" customWidth="1"/>
    <col min="45" max="45" width="24.85546875" style="1" bestFit="1" customWidth="1"/>
    <col min="46" max="47" width="20" style="1" bestFit="1" customWidth="1"/>
    <col min="48" max="55" width="16.42578125" style="1" customWidth="1"/>
    <col min="56" max="56" width="21.7109375" style="1" bestFit="1" customWidth="1"/>
    <col min="57" max="59" width="16.42578125" style="1" customWidth="1"/>
    <col min="60" max="60" width="18.42578125" style="1" bestFit="1" customWidth="1"/>
    <col min="61" max="61" width="16.140625" style="1" customWidth="1"/>
    <col min="62" max="70" width="14.42578125" style="1"/>
    <col min="71" max="71" width="18.42578125" style="1" bestFit="1" customWidth="1"/>
    <col min="72" max="16384" width="14.42578125" style="1"/>
  </cols>
  <sheetData>
    <row r="1" spans="1:62" ht="15.75" x14ac:dyDescent="0.2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ht="15.75" x14ac:dyDescent="0.2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ht="15.75" x14ac:dyDescent="0.25">
      <c r="A3" s="12"/>
      <c r="B3" s="12"/>
      <c r="C3" s="12"/>
      <c r="D3" s="12"/>
      <c r="E3" s="12"/>
      <c r="F3" s="12"/>
      <c r="G3" s="189">
        <v>43524</v>
      </c>
      <c r="H3" s="189"/>
      <c r="I3" s="189"/>
      <c r="J3" s="189"/>
      <c r="L3" s="12"/>
      <c r="M3" s="12"/>
      <c r="N3" s="12"/>
      <c r="O3" s="12"/>
      <c r="P3" s="14"/>
      <c r="R3" s="15"/>
    </row>
    <row r="4" spans="1:62" ht="15.75" x14ac:dyDescent="0.2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2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00000000000001" customHeight="1" x14ac:dyDescent="0.2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00000000000001" customHeight="1" x14ac:dyDescent="0.2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00000000000001" customHeight="1" x14ac:dyDescent="0.2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00000000000001" customHeight="1" x14ac:dyDescent="0.2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00000000000001" customHeight="1" x14ac:dyDescent="0.2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00000000000001" customHeight="1" x14ac:dyDescent="0.25">
      <c r="A11" s="49"/>
      <c r="B11" s="50" t="s">
        <v>11</v>
      </c>
      <c r="C11" s="45"/>
      <c r="D11" s="17"/>
      <c r="E11" s="51">
        <v>62422850.210000001</v>
      </c>
      <c r="F11" s="51">
        <v>56634290.640000001</v>
      </c>
      <c r="G11" s="52">
        <f t="shared" ref="G11:G19" si="0">E11-F11</f>
        <v>5788559.5700000003</v>
      </c>
      <c r="H11" s="53"/>
      <c r="I11" s="51">
        <v>131780258.31</v>
      </c>
      <c r="J11" s="51">
        <v>127962371.64</v>
      </c>
      <c r="K11" s="52">
        <f t="shared" ref="K11:K19" si="1">I11-J11</f>
        <v>3817886.6700000018</v>
      </c>
      <c r="L11" s="47"/>
      <c r="M11" s="51">
        <v>422767445.25999999</v>
      </c>
      <c r="N11" s="51">
        <v>428038138.50999999</v>
      </c>
      <c r="O11" s="52">
        <f t="shared" ref="O11:O18" si="2">M11-N11</f>
        <v>-5270693.25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00000000000001" customHeight="1" x14ac:dyDescent="0.25">
      <c r="A12" s="49"/>
      <c r="B12" s="50" t="s">
        <v>12</v>
      </c>
      <c r="C12" s="45"/>
      <c r="D12" s="17"/>
      <c r="E12" s="51">
        <v>29941520.690000001</v>
      </c>
      <c r="F12" s="51">
        <v>26150425.149999999</v>
      </c>
      <c r="G12" s="52">
        <f t="shared" si="0"/>
        <v>3791095.5400000028</v>
      </c>
      <c r="H12" s="53"/>
      <c r="I12" s="51">
        <v>61657140.909999996</v>
      </c>
      <c r="J12" s="51">
        <v>59982390.149999999</v>
      </c>
      <c r="K12" s="52">
        <f t="shared" si="1"/>
        <v>1674750.7599999979</v>
      </c>
      <c r="L12" s="47"/>
      <c r="M12" s="51">
        <v>210023076.59</v>
      </c>
      <c r="N12" s="51">
        <v>211591212.64999998</v>
      </c>
      <c r="O12" s="52">
        <f t="shared" si="2"/>
        <v>-1568136.0599999726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00000000000001" customHeight="1" x14ac:dyDescent="0.25">
      <c r="A13" s="49"/>
      <c r="B13" s="50" t="s">
        <v>13</v>
      </c>
      <c r="C13" s="45"/>
      <c r="D13" s="17"/>
      <c r="E13" s="51">
        <v>2029235.23</v>
      </c>
      <c r="F13" s="51">
        <v>2036886.07</v>
      </c>
      <c r="G13" s="52">
        <f t="shared" si="0"/>
        <v>-7650.8400000000838</v>
      </c>
      <c r="H13" s="53"/>
      <c r="I13" s="51">
        <v>4030545.94</v>
      </c>
      <c r="J13" s="51">
        <v>4301938.07</v>
      </c>
      <c r="K13" s="52">
        <f t="shared" si="1"/>
        <v>-271392.13000000035</v>
      </c>
      <c r="L13" s="47"/>
      <c r="M13" s="51">
        <v>20816424.960000001</v>
      </c>
      <c r="N13" s="51">
        <v>22104512.18</v>
      </c>
      <c r="O13" s="52">
        <f t="shared" si="2"/>
        <v>-1288087.2199999988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00000000000001" customHeight="1" x14ac:dyDescent="0.25">
      <c r="A14" s="49"/>
      <c r="B14" s="50" t="s">
        <v>14</v>
      </c>
      <c r="C14" s="45"/>
      <c r="D14" s="17"/>
      <c r="E14" s="51">
        <v>1839948.59</v>
      </c>
      <c r="F14" s="51">
        <v>2138845.67</v>
      </c>
      <c r="G14" s="52">
        <f t="shared" si="0"/>
        <v>-298897.07999999984</v>
      </c>
      <c r="H14" s="53"/>
      <c r="I14" s="51">
        <v>3864024.83</v>
      </c>
      <c r="J14" s="51">
        <v>4336801.67</v>
      </c>
      <c r="K14" s="52">
        <f t="shared" si="1"/>
        <v>-472776.83999999985</v>
      </c>
      <c r="L14" s="47"/>
      <c r="M14" s="51">
        <v>18993256.869999997</v>
      </c>
      <c r="N14" s="51">
        <v>21582202.599999998</v>
      </c>
      <c r="O14" s="52">
        <f t="shared" si="2"/>
        <v>-2588945.7300000004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00000000000001" customHeight="1" x14ac:dyDescent="0.25">
      <c r="A15" s="49"/>
      <c r="B15" s="50" t="s">
        <v>15</v>
      </c>
      <c r="C15" s="45"/>
      <c r="D15" s="17"/>
      <c r="E15" s="51">
        <v>3157517.84</v>
      </c>
      <c r="F15" s="51">
        <v>1698444.31</v>
      </c>
      <c r="G15" s="57">
        <f t="shared" si="0"/>
        <v>1459073.5299999998</v>
      </c>
      <c r="H15" s="53"/>
      <c r="I15" s="51">
        <v>5116141.5</v>
      </c>
      <c r="J15" s="51">
        <v>3456921.31</v>
      </c>
      <c r="K15" s="57">
        <f t="shared" si="1"/>
        <v>1659220.19</v>
      </c>
      <c r="L15" s="47"/>
      <c r="M15" s="51">
        <v>25389587.769999996</v>
      </c>
      <c r="N15" s="51">
        <v>20078976.100000001</v>
      </c>
      <c r="O15" s="52">
        <f t="shared" si="2"/>
        <v>5310611.6699999943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00000000000001" customHeight="1" x14ac:dyDescent="0.25">
      <c r="A16" s="49"/>
      <c r="B16" s="58" t="s">
        <v>16</v>
      </c>
      <c r="C16" s="45"/>
      <c r="D16" s="59"/>
      <c r="E16" s="60">
        <f>E11+E12+E13+E14+E15</f>
        <v>99391072.560000017</v>
      </c>
      <c r="F16" s="60">
        <f>F11+F12+F13+F14+F15</f>
        <v>88658891.839999989</v>
      </c>
      <c r="G16" s="60">
        <f t="shared" si="0"/>
        <v>10732180.720000029</v>
      </c>
      <c r="H16" s="61"/>
      <c r="I16" s="60">
        <f>SUM(I11:I15)</f>
        <v>206448111.49000001</v>
      </c>
      <c r="J16" s="60">
        <f>J11+J12+J13+J14+J15</f>
        <v>200040422.83999997</v>
      </c>
      <c r="K16" s="52">
        <f t="shared" si="1"/>
        <v>6407688.6500000358</v>
      </c>
      <c r="L16" s="62"/>
      <c r="M16" s="60">
        <f>SUM(M11:M15)</f>
        <v>697989791.45000005</v>
      </c>
      <c r="N16" s="60">
        <f>N11+N12+N13+N14+N15</f>
        <v>703395042.03999996</v>
      </c>
      <c r="O16" s="60">
        <f t="shared" si="2"/>
        <v>-5405250.5899999142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00000000000001" customHeight="1" x14ac:dyDescent="0.25">
      <c r="A17" s="49"/>
      <c r="B17" s="50" t="s">
        <v>17</v>
      </c>
      <c r="C17" s="45"/>
      <c r="D17" s="49"/>
      <c r="E17" s="51">
        <v>894931.14</v>
      </c>
      <c r="F17" s="51">
        <v>-974405.4</v>
      </c>
      <c r="G17" s="52">
        <f t="shared" si="0"/>
        <v>1869336.54</v>
      </c>
      <c r="H17" s="53"/>
      <c r="I17" s="51">
        <v>-5532126.7699999996</v>
      </c>
      <c r="J17" s="51">
        <v>-15199072.4</v>
      </c>
      <c r="K17" s="52">
        <f t="shared" si="1"/>
        <v>9666945.6300000008</v>
      </c>
      <c r="L17" s="47"/>
      <c r="M17" s="51">
        <v>-4670464.379999999</v>
      </c>
      <c r="N17" s="51">
        <v>4996689.8499999987</v>
      </c>
      <c r="O17" s="52">
        <f t="shared" si="2"/>
        <v>-9667154.2299999967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00000000000001" customHeight="1" x14ac:dyDescent="0.25">
      <c r="A18" s="49"/>
      <c r="B18" s="43" t="s">
        <v>18</v>
      </c>
      <c r="C18" s="45"/>
      <c r="D18" s="64"/>
      <c r="E18" s="65">
        <v>3654754.6</v>
      </c>
      <c r="F18" s="51">
        <v>2060878.22</v>
      </c>
      <c r="G18" s="52">
        <f t="shared" si="0"/>
        <v>1593876.3800000001</v>
      </c>
      <c r="H18" s="66"/>
      <c r="I18" s="67">
        <v>4982798.4099999992</v>
      </c>
      <c r="J18" s="51">
        <v>4222702.22</v>
      </c>
      <c r="K18" s="57">
        <f t="shared" si="1"/>
        <v>760096.18999999948</v>
      </c>
      <c r="L18" s="47"/>
      <c r="M18" s="68">
        <v>38328986.289999999</v>
      </c>
      <c r="N18" s="51">
        <v>30190986.809999999</v>
      </c>
      <c r="O18" s="52">
        <f t="shared" si="2"/>
        <v>8137999.4800000004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00000000000001" customHeight="1" x14ac:dyDescent="0.25">
      <c r="A19" s="49"/>
      <c r="B19" s="58" t="s">
        <v>19</v>
      </c>
      <c r="C19" s="45"/>
      <c r="D19" s="43"/>
      <c r="E19" s="71">
        <f>E11+E12+E13+E14+E15+E17+E18</f>
        <v>103940758.30000001</v>
      </c>
      <c r="F19" s="60">
        <f>F11+F12+F13+F14+F15+F17+F18</f>
        <v>89745364.659999982</v>
      </c>
      <c r="G19" s="60">
        <f t="shared" si="0"/>
        <v>14195393.64000003</v>
      </c>
      <c r="H19" s="53"/>
      <c r="I19" s="71">
        <f>SUM(I16:I18)</f>
        <v>205898783.13</v>
      </c>
      <c r="J19" s="60">
        <f>SUM(J16:J18)</f>
        <v>189064052.65999997</v>
      </c>
      <c r="K19" s="52">
        <f t="shared" si="1"/>
        <v>16834730.470000029</v>
      </c>
      <c r="L19" s="47"/>
      <c r="M19" s="71">
        <f>SUM(M16:M18)</f>
        <v>731648313.36000001</v>
      </c>
      <c r="N19" s="60">
        <f>SUM(N16:N18)</f>
        <v>738582718.69999993</v>
      </c>
      <c r="O19" s="60">
        <f>SUM(O16:O18)</f>
        <v>-6934405.3399999104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00000000000001" customHeight="1" x14ac:dyDescent="0.2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00000000000001" customHeight="1" x14ac:dyDescent="0.2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00000000000001" customHeight="1" x14ac:dyDescent="0.2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00000000000001" customHeight="1" x14ac:dyDescent="0.2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00000000000001" customHeight="1" x14ac:dyDescent="0.25">
      <c r="A24" s="49"/>
      <c r="B24" s="50" t="s">
        <v>11</v>
      </c>
      <c r="C24" s="45"/>
      <c r="D24" s="17"/>
      <c r="E24" s="182">
        <v>43419119.689999998</v>
      </c>
      <c r="F24" s="51">
        <v>41380184.840000004</v>
      </c>
      <c r="G24" s="183">
        <f t="shared" ref="G24:G29" si="3">E24-F24</f>
        <v>2038934.849999994</v>
      </c>
      <c r="H24" s="53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00000000000001" customHeight="1" x14ac:dyDescent="0.25">
      <c r="A25" s="49"/>
      <c r="B25" s="50" t="s">
        <v>12</v>
      </c>
      <c r="C25" s="45"/>
      <c r="D25" s="17"/>
      <c r="E25" s="182">
        <v>20000082.760000002</v>
      </c>
      <c r="F25" s="51">
        <v>17123558.52</v>
      </c>
      <c r="G25" s="183">
        <f t="shared" si="3"/>
        <v>2876524.2400000021</v>
      </c>
      <c r="H25" s="53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00000000000001" customHeight="1" x14ac:dyDescent="0.25">
      <c r="A26" s="49"/>
      <c r="B26" s="50" t="s">
        <v>22</v>
      </c>
      <c r="C26" s="45"/>
      <c r="D26" s="17"/>
      <c r="E26" s="182">
        <v>3575151.04</v>
      </c>
      <c r="F26" s="51">
        <v>2886543.15</v>
      </c>
      <c r="G26" s="183">
        <f t="shared" si="3"/>
        <v>688607.89000000013</v>
      </c>
      <c r="H26" s="53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00000000000001" customHeight="1" x14ac:dyDescent="0.25">
      <c r="A27" s="49"/>
      <c r="B27" s="50" t="s">
        <v>23</v>
      </c>
      <c r="C27" s="45"/>
      <c r="D27" s="17"/>
      <c r="E27" s="182">
        <v>1376791.75</v>
      </c>
      <c r="F27" s="51">
        <v>1010453.85</v>
      </c>
      <c r="G27" s="183">
        <f t="shared" si="3"/>
        <v>366337.9</v>
      </c>
      <c r="H27" s="53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00000000000001" customHeight="1" x14ac:dyDescent="0.25">
      <c r="A28" s="49"/>
      <c r="B28" s="43" t="s">
        <v>24</v>
      </c>
      <c r="C28" s="45"/>
      <c r="D28" s="17"/>
      <c r="E28" s="182">
        <v>2528027.65</v>
      </c>
      <c r="F28" s="51">
        <v>1682384.41</v>
      </c>
      <c r="G28" s="183">
        <f t="shared" si="3"/>
        <v>845643.24</v>
      </c>
      <c r="H28" s="53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00000000000001" customHeight="1" x14ac:dyDescent="0.25">
      <c r="A29" s="49"/>
      <c r="B29" s="50" t="s">
        <v>25</v>
      </c>
      <c r="C29" s="45"/>
      <c r="D29" s="17"/>
      <c r="E29" s="182">
        <v>4412447.99</v>
      </c>
      <c r="F29" s="51">
        <v>680909.84</v>
      </c>
      <c r="G29" s="183">
        <f t="shared" si="3"/>
        <v>3731538.1500000004</v>
      </c>
      <c r="H29" s="53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00000000000001" customHeight="1" x14ac:dyDescent="0.25">
      <c r="A30" s="49"/>
      <c r="B30" s="58" t="s">
        <v>19</v>
      </c>
      <c r="C30" s="45"/>
      <c r="D30" s="59"/>
      <c r="E30" s="184">
        <f>E24+E25+E26+E27+E28+E29</f>
        <v>75311620.88000001</v>
      </c>
      <c r="F30" s="60">
        <f>F24+F25+F26+F27+F28+F29</f>
        <v>64764034.609999999</v>
      </c>
      <c r="G30" s="184">
        <f>G24+G25+G26+G27+G28+G29</f>
        <v>10547586.269999998</v>
      </c>
      <c r="H30" s="61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00000000000001" customHeight="1" x14ac:dyDescent="0.2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00000000000001" customHeight="1" x14ac:dyDescent="0.2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00000000000001" customHeight="1" x14ac:dyDescent="0.2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00000000000001" customHeight="1" x14ac:dyDescent="0.2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00000000000001" customHeight="1" x14ac:dyDescent="0.25">
      <c r="A35" s="49"/>
      <c r="B35" s="50" t="s">
        <v>11</v>
      </c>
      <c r="C35" s="45"/>
      <c r="D35" s="17"/>
      <c r="E35" s="51">
        <v>1275932.72</v>
      </c>
      <c r="F35" s="51">
        <v>1463252.5800000005</v>
      </c>
      <c r="G35" s="52">
        <f t="shared" ref="G35:G40" si="4">E35-F35</f>
        <v>-187319.86000000057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00000000000001" customHeight="1" x14ac:dyDescent="0.25">
      <c r="A36" s="49"/>
      <c r="B36" s="50" t="s">
        <v>27</v>
      </c>
      <c r="C36" s="45"/>
      <c r="D36" s="17"/>
      <c r="E36" s="51">
        <v>114555.14000000001</v>
      </c>
      <c r="F36" s="51">
        <v>91728.650000000009</v>
      </c>
      <c r="G36" s="52">
        <f t="shared" si="4"/>
        <v>22826.490000000005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00000000000001" customHeight="1" x14ac:dyDescent="0.25">
      <c r="A37" s="49"/>
      <c r="B37" s="50" t="s">
        <v>28</v>
      </c>
      <c r="C37" s="45"/>
      <c r="D37" s="17"/>
      <c r="E37" s="51">
        <v>845.31999999999994</v>
      </c>
      <c r="F37" s="51">
        <v>6905.08</v>
      </c>
      <c r="G37" s="52">
        <f t="shared" si="4"/>
        <v>-6059.76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00000000000001" customHeight="1" x14ac:dyDescent="0.25">
      <c r="A38" s="49"/>
      <c r="B38" s="50" t="s">
        <v>14</v>
      </c>
      <c r="C38" s="45"/>
      <c r="D38" s="17"/>
      <c r="E38" s="133" t="s">
        <v>57</v>
      </c>
      <c r="F38" s="133" t="s">
        <v>57</v>
      </c>
      <c r="G38" s="134" t="str">
        <f>IF(E38="N/A","N/A",E38-F38)</f>
        <v>N/A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00000000000001" customHeight="1" x14ac:dyDescent="0.25">
      <c r="A39" s="49"/>
      <c r="B39" s="43" t="s">
        <v>24</v>
      </c>
      <c r="C39" s="45"/>
      <c r="D39" s="17"/>
      <c r="E39" s="133" t="s">
        <v>57</v>
      </c>
      <c r="F39" s="133" t="s">
        <v>57</v>
      </c>
      <c r="G39" s="134" t="str">
        <f>IF(E39="N/A","N/A",E39-F39)</f>
        <v>N/A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00000000000001" customHeight="1" x14ac:dyDescent="0.25">
      <c r="A40" s="49"/>
      <c r="B40" s="50" t="s">
        <v>25</v>
      </c>
      <c r="C40" s="45"/>
      <c r="D40" s="17"/>
      <c r="E40" s="51">
        <v>165220</v>
      </c>
      <c r="F40" s="51">
        <v>128671</v>
      </c>
      <c r="G40" s="52">
        <f t="shared" si="4"/>
        <v>36549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00000000000001" customHeight="1" x14ac:dyDescent="0.25">
      <c r="A41" s="49"/>
      <c r="B41" s="58" t="s">
        <v>29</v>
      </c>
      <c r="C41" s="45"/>
      <c r="D41" s="59"/>
      <c r="E41" s="60">
        <f>SUM(E35:E40)</f>
        <v>1556553.18</v>
      </c>
      <c r="F41" s="60">
        <f>SUM(F35:F40)</f>
        <v>1690557.3100000005</v>
      </c>
      <c r="G41" s="60">
        <f>SUM(G35:G40)</f>
        <v>-134004.13000000059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00000000000001" customHeight="1" x14ac:dyDescent="0.25">
      <c r="A42" s="77" t="s">
        <v>30</v>
      </c>
      <c r="C42" s="79"/>
      <c r="D42" s="80"/>
      <c r="E42" s="82">
        <f>ROUND(E41/E30,4)</f>
        <v>2.07E-2</v>
      </c>
      <c r="F42" s="81">
        <f>ROUND(F41/F30,4)</f>
        <v>2.6100000000000002E-2</v>
      </c>
      <c r="G42" s="82">
        <f>G41/F41</f>
        <v>-7.9266245046729911E-2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00000000000001" customHeight="1" x14ac:dyDescent="0.2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00000000000001" customHeight="1" x14ac:dyDescent="0.2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00000000000001" customHeight="1" x14ac:dyDescent="0.2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00000000000001" customHeight="1" x14ac:dyDescent="0.2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00000000000001" customHeight="1" x14ac:dyDescent="0.25">
      <c r="A47" s="49"/>
      <c r="B47" s="50" t="s">
        <v>11</v>
      </c>
      <c r="C47" s="45"/>
      <c r="D47" s="17"/>
      <c r="E47" s="51">
        <v>91046.99</v>
      </c>
      <c r="F47" s="51">
        <v>105748.97</v>
      </c>
      <c r="G47" s="52">
        <f>E47-F47</f>
        <v>-14701.979999999996</v>
      </c>
      <c r="H47" s="53"/>
      <c r="I47" s="51">
        <v>191224.95</v>
      </c>
      <c r="J47" s="51">
        <v>239636.97</v>
      </c>
      <c r="K47" s="52">
        <f t="shared" ref="K47:K53" si="5">I47-J47</f>
        <v>-48412.01999999999</v>
      </c>
      <c r="L47" s="47"/>
      <c r="M47" s="51">
        <v>302050.02000000008</v>
      </c>
      <c r="N47" s="51">
        <v>645872.29999999993</v>
      </c>
      <c r="O47" s="52">
        <f t="shared" ref="O47:O53" si="6">M47-N47</f>
        <v>-343822.27999999985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00000000000001" customHeight="1" x14ac:dyDescent="0.25">
      <c r="A48" s="49"/>
      <c r="B48" s="50" t="s">
        <v>12</v>
      </c>
      <c r="C48" s="45"/>
      <c r="D48" s="17"/>
      <c r="E48" s="51">
        <v>13799.07</v>
      </c>
      <c r="F48" s="51">
        <v>12280.39</v>
      </c>
      <c r="G48" s="52">
        <f t="shared" ref="G48:G53" si="7">E48-F48</f>
        <v>1518.6800000000003</v>
      </c>
      <c r="H48" s="53"/>
      <c r="I48" s="51">
        <v>28315.99</v>
      </c>
      <c r="J48" s="51">
        <v>28107.39</v>
      </c>
      <c r="K48" s="52">
        <f t="shared" si="5"/>
        <v>208.60000000000218</v>
      </c>
      <c r="L48" s="47"/>
      <c r="M48" s="51">
        <v>76902.64</v>
      </c>
      <c r="N48" s="51">
        <v>79253.430000000008</v>
      </c>
      <c r="O48" s="52">
        <f t="shared" si="6"/>
        <v>-2350.7900000000081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00000000000001" customHeight="1" x14ac:dyDescent="0.25">
      <c r="A49" s="49" t="s">
        <v>21</v>
      </c>
      <c r="B49" s="50" t="s">
        <v>13</v>
      </c>
      <c r="C49" s="45"/>
      <c r="D49" s="17"/>
      <c r="E49" s="51">
        <v>1121.05</v>
      </c>
      <c r="F49" s="51">
        <v>1104.1500000000001</v>
      </c>
      <c r="G49" s="52">
        <f t="shared" si="7"/>
        <v>16.899999999999864</v>
      </c>
      <c r="H49" s="53"/>
      <c r="I49" s="51">
        <v>2246.5100000000002</v>
      </c>
      <c r="J49" s="51">
        <v>2299.15</v>
      </c>
      <c r="K49" s="52">
        <f t="shared" si="5"/>
        <v>-52.639999999999873</v>
      </c>
      <c r="L49" s="47"/>
      <c r="M49" s="51">
        <v>-6374.2800000000007</v>
      </c>
      <c r="N49" s="51">
        <v>27155.270000000004</v>
      </c>
      <c r="O49" s="52">
        <f t="shared" si="6"/>
        <v>-33529.550000000003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00000000000001" customHeight="1" x14ac:dyDescent="0.25">
      <c r="A50" s="49"/>
      <c r="B50" s="50" t="s">
        <v>32</v>
      </c>
      <c r="C50" s="45"/>
      <c r="D50" s="17"/>
      <c r="E50" s="51">
        <v>1451.87</v>
      </c>
      <c r="F50" s="51">
        <v>1155.0899999999999</v>
      </c>
      <c r="G50" s="52">
        <f t="shared" si="7"/>
        <v>296.77999999999997</v>
      </c>
      <c r="H50" s="53"/>
      <c r="I50" s="51">
        <v>2555.2399999999998</v>
      </c>
      <c r="J50" s="51">
        <v>2360.09</v>
      </c>
      <c r="K50" s="52">
        <f t="shared" si="5"/>
        <v>195.14999999999964</v>
      </c>
      <c r="L50" s="47"/>
      <c r="M50" s="51">
        <v>5686.8399999999992</v>
      </c>
      <c r="N50" s="51">
        <v>1075.2500000000018</v>
      </c>
      <c r="O50" s="52">
        <f t="shared" si="6"/>
        <v>4611.5899999999974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00000000000001" customHeight="1" x14ac:dyDescent="0.25">
      <c r="A51" s="49"/>
      <c r="B51" s="50" t="s">
        <v>33</v>
      </c>
      <c r="C51" s="45"/>
      <c r="D51" s="17"/>
      <c r="E51" s="51">
        <v>718.5600000000004</v>
      </c>
      <c r="F51" s="51">
        <v>-1345.3999999999996</v>
      </c>
      <c r="G51" s="52">
        <f t="shared" si="7"/>
        <v>2063.96</v>
      </c>
      <c r="H51" s="53"/>
      <c r="I51" s="51">
        <v>-6162.0300000000007</v>
      </c>
      <c r="J51" s="51">
        <v>-18821.400000000001</v>
      </c>
      <c r="K51" s="52">
        <f t="shared" si="5"/>
        <v>12659.37</v>
      </c>
      <c r="L51" s="47"/>
      <c r="M51" s="51">
        <v>-14017.389999999996</v>
      </c>
      <c r="N51" s="51">
        <v>-15487.259999999998</v>
      </c>
      <c r="O51" s="52">
        <f t="shared" si="6"/>
        <v>1469.8700000000026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00000000000001" customHeight="1" x14ac:dyDescent="0.25">
      <c r="A52" s="49"/>
      <c r="B52" s="43" t="s">
        <v>24</v>
      </c>
      <c r="C52" s="45"/>
      <c r="D52" s="17"/>
      <c r="E52" s="135" t="s">
        <v>57</v>
      </c>
      <c r="F52" s="135" t="s">
        <v>57</v>
      </c>
      <c r="G52" s="136" t="str">
        <f>IF(E52="N/A","N/A",E52-F52)</f>
        <v>N/A</v>
      </c>
      <c r="H52" s="53"/>
      <c r="I52" s="135" t="s">
        <v>57</v>
      </c>
      <c r="J52" s="135" t="s">
        <v>57</v>
      </c>
      <c r="K52" s="136" t="str">
        <f>IF(I52="N/A","N/A",I52-J52)</f>
        <v>N/A</v>
      </c>
      <c r="L52" s="47"/>
      <c r="M52" s="135" t="s">
        <v>57</v>
      </c>
      <c r="N52" s="135" t="s">
        <v>57</v>
      </c>
      <c r="O52" s="136" t="str">
        <f>IF(M52="N/A","N/A",M52-N52)</f>
        <v>N/A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00000000000001" customHeight="1" x14ac:dyDescent="0.25">
      <c r="A53" s="49"/>
      <c r="B53" s="50" t="s">
        <v>25</v>
      </c>
      <c r="C53" s="45"/>
      <c r="D53" s="17"/>
      <c r="E53" s="51">
        <v>0</v>
      </c>
      <c r="F53" s="51">
        <v>0</v>
      </c>
      <c r="G53" s="52">
        <f t="shared" si="7"/>
        <v>0</v>
      </c>
      <c r="H53" s="53"/>
      <c r="I53" s="51">
        <v>0</v>
      </c>
      <c r="J53" s="51">
        <v>0</v>
      </c>
      <c r="K53" s="52">
        <f t="shared" si="5"/>
        <v>0</v>
      </c>
      <c r="L53" s="47"/>
      <c r="M53" s="51">
        <v>53000</v>
      </c>
      <c r="N53" s="51">
        <v>82800</v>
      </c>
      <c r="O53" s="52">
        <f t="shared" si="6"/>
        <v>-29800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00000000000001" customHeight="1" x14ac:dyDescent="0.25">
      <c r="A54" s="49"/>
      <c r="B54" s="58" t="s">
        <v>19</v>
      </c>
      <c r="C54" s="45"/>
      <c r="D54" s="59"/>
      <c r="E54" s="60">
        <f>SUM(E47:E53)</f>
        <v>108137.54</v>
      </c>
      <c r="F54" s="60">
        <f t="shared" ref="F54:G54" si="8">SUM(F47:F53)</f>
        <v>118943.2</v>
      </c>
      <c r="G54" s="60">
        <f t="shared" si="8"/>
        <v>-10805.659999999996</v>
      </c>
      <c r="H54" s="61"/>
      <c r="I54" s="60">
        <f>SUM(I47:I53)</f>
        <v>218180.66</v>
      </c>
      <c r="J54" s="60">
        <f t="shared" ref="J54:K54" si="9">SUM(J47:J53)</f>
        <v>253582.20000000004</v>
      </c>
      <c r="K54" s="60">
        <f t="shared" si="9"/>
        <v>-35401.539999999979</v>
      </c>
      <c r="L54" s="62"/>
      <c r="M54" s="60">
        <f>SUM(M47:M53)</f>
        <v>417247.83000000007</v>
      </c>
      <c r="N54" s="60">
        <f t="shared" ref="N54:O54" si="10">SUM(N47:N53)</f>
        <v>820668.99</v>
      </c>
      <c r="O54" s="60">
        <f t="shared" si="10"/>
        <v>-403421.1599999998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00000000000001" customHeight="1" x14ac:dyDescent="0.25">
      <c r="A55" s="96" t="s">
        <v>34</v>
      </c>
      <c r="C55" s="98"/>
      <c r="D55" s="99"/>
      <c r="E55" s="100">
        <f>ROUND((E54-E53)/E19,4)</f>
        <v>1E-3</v>
      </c>
      <c r="F55" s="100">
        <f>ROUND((F54-F53)/F19,4)</f>
        <v>1.2999999999999999E-3</v>
      </c>
      <c r="G55" s="101">
        <f>G54/F54</f>
        <v>-9.084722792055365E-2</v>
      </c>
      <c r="H55" s="102"/>
      <c r="I55" s="100">
        <f>ROUND((I54-I53)/I19,4)</f>
        <v>1.1000000000000001E-3</v>
      </c>
      <c r="J55" s="100">
        <f>ROUND((J54-J53)/J19,4)</f>
        <v>1.2999999999999999E-3</v>
      </c>
      <c r="K55" s="101">
        <f>K54/J54</f>
        <v>-0.13960577674615951</v>
      </c>
      <c r="L55" s="98"/>
      <c r="M55" s="100">
        <f>ROUND((M54-M53)/M19,4)</f>
        <v>5.0000000000000001E-4</v>
      </c>
      <c r="N55" s="100">
        <f>ROUND((N54-N53)/N19,4)</f>
        <v>1E-3</v>
      </c>
      <c r="O55" s="101">
        <f>O54/N54</f>
        <v>-0.49157597632633809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00000000000001" customHeight="1" x14ac:dyDescent="0.2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00000000000001" customHeight="1" x14ac:dyDescent="0.2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00000000000001" customHeight="1" x14ac:dyDescent="0.2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00000000000001" customHeight="1" x14ac:dyDescent="0.2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00000000000001" customHeight="1" x14ac:dyDescent="0.25">
      <c r="A60" s="49"/>
      <c r="B60" s="50" t="s">
        <v>11</v>
      </c>
      <c r="C60" s="45"/>
      <c r="D60" s="17"/>
      <c r="E60" s="51">
        <v>-13883.829999999973</v>
      </c>
      <c r="F60" s="51">
        <v>-16468.570000000007</v>
      </c>
      <c r="G60" s="52">
        <f>E60-F60</f>
        <v>2584.7400000000343</v>
      </c>
      <c r="H60" s="53"/>
      <c r="I60" s="51">
        <v>-34461.94</v>
      </c>
      <c r="J60" s="51">
        <v>-50610.570000000007</v>
      </c>
      <c r="K60" s="52">
        <f t="shared" ref="K60:K66" si="11">I60-J60</f>
        <v>16148.630000000005</v>
      </c>
      <c r="L60" s="47"/>
      <c r="M60" s="51">
        <v>478158.56999999989</v>
      </c>
      <c r="N60" s="51">
        <v>732063.91</v>
      </c>
      <c r="O60" s="52">
        <f t="shared" ref="O60:O66" si="12">M60-N60</f>
        <v>-253905.34000000014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00000000000001" customHeight="1" x14ac:dyDescent="0.25">
      <c r="A61" s="49"/>
      <c r="B61" s="50" t="s">
        <v>12</v>
      </c>
      <c r="C61" s="45"/>
      <c r="D61" s="17"/>
      <c r="E61" s="51">
        <v>6036.6900000000023</v>
      </c>
      <c r="F61" s="51">
        <v>674.26000000000204</v>
      </c>
      <c r="G61" s="52">
        <f t="shared" ref="G61:G66" si="13">E61-F61</f>
        <v>5362.43</v>
      </c>
      <c r="H61" s="53"/>
      <c r="I61" s="51">
        <v>15123.499999999996</v>
      </c>
      <c r="J61" s="51">
        <v>-2583.739999999998</v>
      </c>
      <c r="K61" s="52">
        <f t="shared" si="11"/>
        <v>17707.239999999994</v>
      </c>
      <c r="L61" s="47"/>
      <c r="M61" s="51">
        <v>130972.45000000006</v>
      </c>
      <c r="N61" s="51">
        <v>98803.91</v>
      </c>
      <c r="O61" s="52">
        <f t="shared" si="12"/>
        <v>32168.540000000052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00000000000001" customHeight="1" x14ac:dyDescent="0.25">
      <c r="A62" s="49"/>
      <c r="B62" s="50" t="s">
        <v>13</v>
      </c>
      <c r="C62" s="45"/>
      <c r="D62" s="17"/>
      <c r="E62" s="51">
        <v>-0.53999999999996362</v>
      </c>
      <c r="F62" s="51">
        <v>2.5399999999999636</v>
      </c>
      <c r="G62" s="52">
        <f t="shared" si="13"/>
        <v>-3.0799999999999272</v>
      </c>
      <c r="H62" s="53"/>
      <c r="I62" s="51">
        <v>-0.77999999999974534</v>
      </c>
      <c r="J62" s="51">
        <v>2.5399999999999636</v>
      </c>
      <c r="K62" s="52">
        <f t="shared" si="11"/>
        <v>-3.319999999999709</v>
      </c>
      <c r="L62" s="47"/>
      <c r="M62" s="51">
        <v>1301.9499999999978</v>
      </c>
      <c r="N62" s="51">
        <v>26591.780000000002</v>
      </c>
      <c r="O62" s="52">
        <f t="shared" si="12"/>
        <v>-25289.830000000005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00000000000001" customHeight="1" x14ac:dyDescent="0.25">
      <c r="A63" s="49"/>
      <c r="B63" s="50" t="s">
        <v>14</v>
      </c>
      <c r="C63" s="45"/>
      <c r="D63" s="17"/>
      <c r="E63" s="51">
        <v>0</v>
      </c>
      <c r="F63" s="51">
        <v>0</v>
      </c>
      <c r="G63" s="52">
        <f t="shared" si="13"/>
        <v>0</v>
      </c>
      <c r="H63" s="53"/>
      <c r="I63" s="51">
        <v>0</v>
      </c>
      <c r="J63" s="51">
        <v>0</v>
      </c>
      <c r="K63" s="52">
        <f t="shared" si="11"/>
        <v>0</v>
      </c>
      <c r="L63" s="47"/>
      <c r="M63" s="51">
        <v>0</v>
      </c>
      <c r="N63" s="51">
        <v>0</v>
      </c>
      <c r="O63" s="52">
        <f t="shared" si="12"/>
        <v>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00000000000001" customHeight="1" x14ac:dyDescent="0.25">
      <c r="A64" s="49"/>
      <c r="B64" s="50" t="s">
        <v>33</v>
      </c>
      <c r="C64" s="45"/>
      <c r="D64" s="17"/>
      <c r="E64" s="51">
        <v>0</v>
      </c>
      <c r="F64" s="51">
        <v>0</v>
      </c>
      <c r="G64" s="52">
        <f t="shared" si="13"/>
        <v>0</v>
      </c>
      <c r="H64" s="53"/>
      <c r="I64" s="51">
        <v>0</v>
      </c>
      <c r="J64" s="51">
        <v>0</v>
      </c>
      <c r="K64" s="52">
        <f t="shared" si="11"/>
        <v>0</v>
      </c>
      <c r="L64" s="47"/>
      <c r="M64" s="51">
        <v>0</v>
      </c>
      <c r="N64" s="51">
        <v>0</v>
      </c>
      <c r="O64" s="52">
        <f t="shared" si="12"/>
        <v>0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00000000000001" customHeight="1" x14ac:dyDescent="0.25">
      <c r="A65" s="49"/>
      <c r="B65" s="43" t="s">
        <v>24</v>
      </c>
      <c r="C65" s="45"/>
      <c r="D65" s="17"/>
      <c r="E65" s="135" t="s">
        <v>57</v>
      </c>
      <c r="F65" s="135" t="s">
        <v>57</v>
      </c>
      <c r="G65" s="136" t="str">
        <f>IF(E65="N/A","N/A",E65-F65)</f>
        <v>N/A</v>
      </c>
      <c r="H65" s="53"/>
      <c r="I65" s="135" t="s">
        <v>57</v>
      </c>
      <c r="J65" s="135" t="s">
        <v>57</v>
      </c>
      <c r="K65" s="136" t="str">
        <f>IF(I65="N/A","N/A",I65-J65)</f>
        <v>N/A</v>
      </c>
      <c r="L65" s="47"/>
      <c r="M65" s="135" t="s">
        <v>57</v>
      </c>
      <c r="N65" s="135" t="s">
        <v>57</v>
      </c>
      <c r="O65" s="136" t="str">
        <f>IF(M65="N/A","N/A",M65-N65)</f>
        <v>N/A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00000000000001" customHeight="1" x14ac:dyDescent="0.25">
      <c r="A66" s="49"/>
      <c r="B66" s="50" t="s">
        <v>25</v>
      </c>
      <c r="C66" s="45"/>
      <c r="D66" s="17"/>
      <c r="E66" s="51">
        <v>338.6099999999999</v>
      </c>
      <c r="F66" s="51">
        <v>21626.649999999998</v>
      </c>
      <c r="G66" s="52">
        <f t="shared" si="13"/>
        <v>-21288.039999999997</v>
      </c>
      <c r="H66" s="53"/>
      <c r="I66" s="51">
        <v>15209.730000000001</v>
      </c>
      <c r="J66" s="51">
        <v>39401.649999999994</v>
      </c>
      <c r="K66" s="52">
        <f t="shared" si="11"/>
        <v>-24191.919999999991</v>
      </c>
      <c r="L66" s="47"/>
      <c r="M66" s="51">
        <v>62109.83</v>
      </c>
      <c r="N66" s="51">
        <v>372838.27999999997</v>
      </c>
      <c r="O66" s="52">
        <f t="shared" si="12"/>
        <v>-310728.44999999995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00000000000001" customHeight="1" x14ac:dyDescent="0.25">
      <c r="A67" s="49"/>
      <c r="B67" s="58" t="s">
        <v>19</v>
      </c>
      <c r="C67" s="45"/>
      <c r="D67" s="59"/>
      <c r="E67" s="60">
        <f>SUM(E60:E66)</f>
        <v>-7509.0699999999706</v>
      </c>
      <c r="F67" s="60">
        <f t="shared" ref="F67:G67" si="14">SUM(F60:F66)</f>
        <v>5834.8799999999937</v>
      </c>
      <c r="G67" s="60">
        <f t="shared" si="14"/>
        <v>-13343.949999999963</v>
      </c>
      <c r="H67" s="61"/>
      <c r="I67" s="60">
        <f>SUM(I60:I66)</f>
        <v>-4129.4900000000034</v>
      </c>
      <c r="J67" s="60">
        <f t="shared" ref="J67:K67" si="15">SUM(J60:J66)</f>
        <v>-13790.12000000001</v>
      </c>
      <c r="K67" s="60">
        <f t="shared" si="15"/>
        <v>9660.6300000000047</v>
      </c>
      <c r="L67" s="62"/>
      <c r="M67" s="60">
        <f>SUM(M60:M66)</f>
        <v>672542.79999999981</v>
      </c>
      <c r="N67" s="60">
        <f t="shared" ref="N67:O67" si="16">SUM(N60:N66)</f>
        <v>1230297.8800000001</v>
      </c>
      <c r="O67" s="60">
        <f t="shared" si="16"/>
        <v>-557755.08000000007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00000000000001" customHeight="1" x14ac:dyDescent="0.25">
      <c r="A68" s="108" t="s">
        <v>36</v>
      </c>
      <c r="C68" s="98"/>
      <c r="D68" s="99"/>
      <c r="E68" s="81">
        <f>ROUND((E67-E66)/(E16+E18),4)</f>
        <v>-1E-4</v>
      </c>
      <c r="F68" s="81">
        <f>ROUND((F67-F66)/(F16+F18),4)</f>
        <v>-2.0000000000000001E-4</v>
      </c>
      <c r="G68" s="101">
        <f>G67/F67</f>
        <v>-2.2869279231106683</v>
      </c>
      <c r="H68" s="98"/>
      <c r="I68" s="81">
        <f>ROUND((I67-I66)/(I16+I18),4)</f>
        <v>-1E-4</v>
      </c>
      <c r="J68" s="81">
        <f>ROUND((J67-J66)/(J16+J18),4)</f>
        <v>-2.9999999999999997E-4</v>
      </c>
      <c r="K68" s="101">
        <f>K67/J67</f>
        <v>-0.70054720336008658</v>
      </c>
      <c r="L68" s="98"/>
      <c r="M68" s="81">
        <f>ROUND((M67-M66)/(M16+M18),4)</f>
        <v>8.0000000000000004E-4</v>
      </c>
      <c r="N68" s="81">
        <f>ROUND((N67-N66)/(N16+N18),4)</f>
        <v>1.1999999999999999E-3</v>
      </c>
      <c r="O68" s="101">
        <f>O67/N67</f>
        <v>-0.45334962293847081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00000000000001" customHeight="1" x14ac:dyDescent="0.2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00000000000001" customHeight="1" x14ac:dyDescent="0.2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00000000000001" customHeight="1" x14ac:dyDescent="0.2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00000000000001" customHeight="1" x14ac:dyDescent="0.2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00000000000001" customHeight="1" x14ac:dyDescent="0.25">
      <c r="A73" s="49"/>
      <c r="B73" s="50" t="s">
        <v>11</v>
      </c>
      <c r="C73" s="45"/>
      <c r="D73" s="17"/>
      <c r="E73" s="51">
        <v>627274.87</v>
      </c>
      <c r="F73" s="51">
        <v>781855.31</v>
      </c>
      <c r="G73" s="52">
        <f t="shared" ref="G73:G77" si="17">E73-F73</f>
        <v>-154580.44000000006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00000000000001" customHeight="1" x14ac:dyDescent="0.25">
      <c r="A74" s="49"/>
      <c r="B74" s="50" t="s">
        <v>12</v>
      </c>
      <c r="C74" s="45"/>
      <c r="D74" s="17"/>
      <c r="E74" s="51">
        <v>43936.98000000001</v>
      </c>
      <c r="F74" s="51">
        <v>85726.75</v>
      </c>
      <c r="G74" s="52">
        <f t="shared" si="17"/>
        <v>-41789.76999999999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00000000000001" customHeight="1" x14ac:dyDescent="0.25">
      <c r="A75" s="49"/>
      <c r="B75" s="50" t="s">
        <v>13</v>
      </c>
      <c r="C75" s="45"/>
      <c r="D75" s="17"/>
      <c r="E75" s="51">
        <v>40658.01</v>
      </c>
      <c r="F75" s="51">
        <v>16350.31</v>
      </c>
      <c r="G75" s="52">
        <f t="shared" si="17"/>
        <v>24307.700000000004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00000000000001" customHeight="1" x14ac:dyDescent="0.25">
      <c r="A76" s="49"/>
      <c r="B76" s="50" t="s">
        <v>32</v>
      </c>
      <c r="C76" s="45"/>
      <c r="D76" s="17"/>
      <c r="E76" s="51">
        <v>32619.96</v>
      </c>
      <c r="F76" s="51">
        <v>28314.95</v>
      </c>
      <c r="G76" s="52">
        <f t="shared" si="17"/>
        <v>4305.0099999999984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00000000000001" customHeight="1" x14ac:dyDescent="0.25">
      <c r="A77" s="49"/>
      <c r="B77" s="50" t="s">
        <v>17</v>
      </c>
      <c r="C77" s="45"/>
      <c r="D77" s="17"/>
      <c r="E77" s="51">
        <v>55658.130000000005</v>
      </c>
      <c r="F77" s="51">
        <v>59155.130000000005</v>
      </c>
      <c r="G77" s="52">
        <f t="shared" si="17"/>
        <v>-3497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00000000000001" customHeight="1" x14ac:dyDescent="0.25">
      <c r="A78" s="49"/>
      <c r="B78" s="50" t="s">
        <v>24</v>
      </c>
      <c r="C78" s="45"/>
      <c r="D78" s="17"/>
      <c r="E78" s="135" t="s">
        <v>57</v>
      </c>
      <c r="F78" s="135" t="s">
        <v>57</v>
      </c>
      <c r="G78" s="136" t="str">
        <f>IF(E78="N/A","N/A",E78-F78)</f>
        <v>N/A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00000000000001" customHeight="1" x14ac:dyDescent="0.25">
      <c r="A79" s="49"/>
      <c r="B79" s="50" t="s">
        <v>25</v>
      </c>
      <c r="C79" s="45"/>
      <c r="D79" s="17"/>
      <c r="E79" s="51">
        <v>397528.89</v>
      </c>
      <c r="F79" s="51">
        <v>251599.13</v>
      </c>
      <c r="G79" s="52">
        <f>E79-F79</f>
        <v>145929.76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11"/>
      <c r="AK79" s="106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00000000000001" customHeight="1" x14ac:dyDescent="0.25">
      <c r="A80" s="49"/>
      <c r="B80" s="58" t="s">
        <v>19</v>
      </c>
      <c r="C80" s="43"/>
      <c r="D80" s="112"/>
      <c r="E80" s="113">
        <f>SUM(E73:E79)</f>
        <v>1197676.8399999999</v>
      </c>
      <c r="F80" s="60">
        <f>SUM(F73:F79)</f>
        <v>1223001.58</v>
      </c>
      <c r="G80" s="60">
        <f>SUM(G73:G79)</f>
        <v>-25324.74000000002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14">
        <v>975366.69</v>
      </c>
      <c r="AK80" s="56" t="s">
        <v>87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00000000000001" customHeight="1" x14ac:dyDescent="0.25">
      <c r="A81" s="108" t="s">
        <v>39</v>
      </c>
      <c r="C81" s="115"/>
      <c r="D81" s="116"/>
      <c r="E81" s="137">
        <f>ROUND(SUM(E73:E76)/E30,4)</f>
        <v>9.9000000000000008E-3</v>
      </c>
      <c r="F81" s="101">
        <f>ROUND(SUM(F73:F76)/F30,4)</f>
        <v>1.41E-2</v>
      </c>
      <c r="G81" s="101">
        <f>G80/F80</f>
        <v>-2.070703784372872E-2</v>
      </c>
      <c r="H81" s="98"/>
      <c r="I81" s="110" t="str">
        <f>IF(ROUND((AJ80+I54-I67),0)=ROUND(E80,0),"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109">
        <f>AJ80+I54-I67-E80</f>
        <v>0</v>
      </c>
      <c r="AK81" s="56" t="s">
        <v>40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00000000000001" customHeight="1" x14ac:dyDescent="0.25">
      <c r="A82" s="117"/>
      <c r="B82" s="118"/>
      <c r="C82" s="118"/>
      <c r="D82" s="117"/>
      <c r="E82" s="119"/>
      <c r="F82" s="119"/>
      <c r="G82" s="119"/>
      <c r="H82" s="120"/>
      <c r="I82" s="119"/>
      <c r="J82" s="121"/>
      <c r="K82" s="121"/>
      <c r="L82" s="122"/>
      <c r="M82" s="121"/>
      <c r="N82" s="121"/>
      <c r="O82" s="121"/>
      <c r="P82" s="120"/>
      <c r="R82" s="8"/>
      <c r="T82" s="104"/>
      <c r="AJ82" s="8"/>
      <c r="AX82" s="104"/>
      <c r="BA82" s="105"/>
      <c r="BB82" s="105"/>
      <c r="BD82" s="105"/>
      <c r="BE82" s="105"/>
    </row>
    <row r="83" spans="1:69" ht="15.75" x14ac:dyDescent="0.25">
      <c r="A83" s="17"/>
      <c r="C83" s="17"/>
      <c r="D83" s="17"/>
      <c r="E83" s="18"/>
      <c r="F83" s="18"/>
      <c r="G83" s="18"/>
      <c r="H83" s="123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25">
      <c r="A84" s="17"/>
      <c r="B84" s="17"/>
      <c r="C84" s="17"/>
      <c r="D84" s="17"/>
      <c r="E84" s="18"/>
      <c r="F84" s="18"/>
      <c r="G84" s="18"/>
      <c r="H84" s="123"/>
      <c r="I84" s="18"/>
      <c r="J84" s="18"/>
      <c r="K84" s="107"/>
      <c r="L84" s="18"/>
      <c r="M84" s="107"/>
      <c r="N84" s="18"/>
      <c r="O84" s="18"/>
      <c r="P84" s="55"/>
      <c r="Q84" s="55"/>
      <c r="AJ84" s="124"/>
    </row>
    <row r="85" spans="1:69" ht="15" customHeight="1" x14ac:dyDescent="0.25">
      <c r="A85" s="125" t="s">
        <v>41</v>
      </c>
      <c r="B85" s="17"/>
      <c r="C85" s="17"/>
      <c r="D85" s="17"/>
      <c r="E85" s="18"/>
      <c r="F85" s="18"/>
      <c r="G85" s="18"/>
      <c r="H85" s="123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25">
      <c r="A86" s="126" t="s">
        <v>42</v>
      </c>
      <c r="B86" s="17" t="s">
        <v>43</v>
      </c>
      <c r="C86" s="17"/>
      <c r="D86" s="17"/>
      <c r="E86" s="18"/>
      <c r="F86" s="18"/>
      <c r="G86" s="18"/>
      <c r="H86" s="123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25">
      <c r="A87" s="126" t="s">
        <v>44</v>
      </c>
      <c r="B87" s="17" t="s">
        <v>45</v>
      </c>
      <c r="H87" s="123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25">
      <c r="A88" s="126" t="s">
        <v>46</v>
      </c>
      <c r="B88" s="17" t="s">
        <v>47</v>
      </c>
      <c r="H88" s="123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25">
      <c r="A89" s="127" t="s">
        <v>48</v>
      </c>
      <c r="B89" s="17" t="s">
        <v>49</v>
      </c>
      <c r="H89" s="123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25">
      <c r="A90" s="127" t="s">
        <v>50</v>
      </c>
      <c r="B90" s="17" t="s">
        <v>51</v>
      </c>
      <c r="C90" s="17"/>
      <c r="D90" s="17"/>
      <c r="E90" s="18"/>
      <c r="F90" s="18"/>
      <c r="G90" s="18"/>
      <c r="H90" s="123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25">
      <c r="A91" s="17"/>
      <c r="B91" s="190" t="s">
        <v>52</v>
      </c>
      <c r="C91" s="190"/>
      <c r="D91" s="190"/>
      <c r="E91" s="190"/>
      <c r="F91" s="190"/>
      <c r="G91" s="190"/>
      <c r="H91" s="190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25">
      <c r="B92" s="190"/>
      <c r="C92" s="190"/>
      <c r="D92" s="190"/>
      <c r="E92" s="190"/>
      <c r="F92" s="190"/>
      <c r="G92" s="190"/>
      <c r="H92" s="190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25">
      <c r="A93" s="17"/>
      <c r="B93" s="190"/>
      <c r="C93" s="190"/>
      <c r="D93" s="190"/>
      <c r="E93" s="190"/>
      <c r="F93" s="190"/>
      <c r="G93" s="190"/>
      <c r="H93" s="190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25">
      <c r="A94" s="17"/>
      <c r="B94" s="181" t="s">
        <v>53</v>
      </c>
      <c r="C94" s="128"/>
      <c r="D94" s="128"/>
      <c r="E94" s="129"/>
      <c r="F94" s="129"/>
      <c r="G94" s="129"/>
      <c r="H94" s="128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25">
      <c r="A95" s="126" t="s">
        <v>48</v>
      </c>
      <c r="B95" s="128" t="s">
        <v>54</v>
      </c>
      <c r="C95" s="128"/>
      <c r="D95" s="128"/>
      <c r="E95" s="129"/>
      <c r="F95" s="129"/>
      <c r="G95" s="129"/>
      <c r="H95" s="128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25">
      <c r="B96" s="128"/>
      <c r="C96" s="128"/>
      <c r="D96" s="128"/>
      <c r="E96" s="129"/>
      <c r="F96" s="129"/>
      <c r="G96" s="129"/>
      <c r="H96" s="128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25">
      <c r="A97" s="126" t="s">
        <v>50</v>
      </c>
      <c r="B97" s="190" t="s">
        <v>55</v>
      </c>
      <c r="C97" s="190"/>
      <c r="D97" s="190"/>
      <c r="E97" s="190"/>
      <c r="F97" s="190"/>
      <c r="G97" s="190"/>
      <c r="H97" s="130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25">
      <c r="A98" s="17"/>
      <c r="B98" s="190"/>
      <c r="C98" s="190"/>
      <c r="D98" s="190"/>
      <c r="E98" s="190"/>
      <c r="F98" s="190"/>
      <c r="G98" s="190"/>
      <c r="H98" s="130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25">
      <c r="A99" s="17"/>
      <c r="B99" s="190"/>
      <c r="C99" s="190"/>
      <c r="D99" s="190"/>
      <c r="E99" s="190"/>
      <c r="F99" s="190"/>
      <c r="G99" s="190"/>
      <c r="H99" s="130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25">
      <c r="A100" s="17"/>
      <c r="B100" s="190"/>
      <c r="C100" s="190"/>
      <c r="D100" s="190"/>
      <c r="E100" s="190"/>
      <c r="F100" s="190"/>
      <c r="G100" s="190"/>
      <c r="H100" s="131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25">
      <c r="A101" s="17"/>
      <c r="B101" s="190"/>
      <c r="C101" s="190"/>
      <c r="D101" s="190"/>
      <c r="E101" s="190"/>
      <c r="F101" s="190"/>
      <c r="G101" s="190"/>
      <c r="H101" s="123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25">
      <c r="A102" s="17"/>
      <c r="B102" s="125" t="s">
        <v>56</v>
      </c>
      <c r="C102" s="17"/>
      <c r="D102" s="17"/>
      <c r="E102" s="18"/>
      <c r="F102" s="18"/>
      <c r="G102" s="18"/>
      <c r="H102" s="123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25">
      <c r="A103" s="17"/>
      <c r="C103" s="17"/>
      <c r="D103" s="17"/>
      <c r="E103" s="18"/>
      <c r="F103" s="18"/>
      <c r="G103" s="18"/>
      <c r="H103" s="123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25">
      <c r="A104" s="17"/>
      <c r="B104" s="17"/>
      <c r="C104" s="17"/>
      <c r="D104" s="17"/>
      <c r="E104" s="18"/>
      <c r="F104" s="18"/>
      <c r="G104" s="18"/>
      <c r="H104" s="123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25">
      <c r="A105" s="17"/>
      <c r="B105" s="132" t="e">
        <f ca="1">CELL("FILENAME")</f>
        <v>#N/A</v>
      </c>
      <c r="C105" s="17"/>
      <c r="D105" s="17"/>
      <c r="E105" s="18"/>
      <c r="F105" s="18"/>
      <c r="G105" s="18"/>
      <c r="H105" s="123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ht="15.75" x14ac:dyDescent="0.2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ht="15.75" x14ac:dyDescent="0.2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ht="15.75" x14ac:dyDescent="0.2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ht="15.75" x14ac:dyDescent="0.2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ht="15.75" x14ac:dyDescent="0.2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ht="15.75" x14ac:dyDescent="0.2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ht="15.75" x14ac:dyDescent="0.2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ht="15.75" x14ac:dyDescent="0.2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ht="15.75" x14ac:dyDescent="0.2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ht="15.75" x14ac:dyDescent="0.2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ht="15.75" x14ac:dyDescent="0.2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ht="15.75" x14ac:dyDescent="0.2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ht="15.75" x14ac:dyDescent="0.2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ht="15.75" x14ac:dyDescent="0.2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ht="15.75" x14ac:dyDescent="0.2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ht="15.75" x14ac:dyDescent="0.2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ht="15.75" x14ac:dyDescent="0.2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ht="15.75" x14ac:dyDescent="0.2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ht="15.75" x14ac:dyDescent="0.2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ht="15.75" x14ac:dyDescent="0.2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ht="15.75" x14ac:dyDescent="0.2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ht="15.75" x14ac:dyDescent="0.2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ht="15.75" x14ac:dyDescent="0.2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ht="15.75" x14ac:dyDescent="0.2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ht="15.75" x14ac:dyDescent="0.2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ht="15.75" x14ac:dyDescent="0.2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ht="15.75" x14ac:dyDescent="0.2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ht="15.75" x14ac:dyDescent="0.2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ht="15.75" x14ac:dyDescent="0.2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ht="15.75" x14ac:dyDescent="0.2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ht="15.75" x14ac:dyDescent="0.2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ht="15.75" x14ac:dyDescent="0.2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ht="15.75" x14ac:dyDescent="0.2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ht="15.75" x14ac:dyDescent="0.2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ht="15.75" x14ac:dyDescent="0.2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ht="15.75" x14ac:dyDescent="0.2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ht="15.75" x14ac:dyDescent="0.2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ht="15.75" x14ac:dyDescent="0.2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ht="15.75" x14ac:dyDescent="0.2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ht="15.75" x14ac:dyDescent="0.2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ht="15.75" x14ac:dyDescent="0.2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ht="15.75" x14ac:dyDescent="0.2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ht="15.75" x14ac:dyDescent="0.2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ht="15.75" x14ac:dyDescent="0.2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ht="15.75" x14ac:dyDescent="0.2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ht="15.75" x14ac:dyDescent="0.2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ht="15.75" x14ac:dyDescent="0.2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ht="15.75" x14ac:dyDescent="0.2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ht="15.75" x14ac:dyDescent="0.2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ht="15.75" x14ac:dyDescent="0.2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ht="15.75" x14ac:dyDescent="0.2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ht="15.75" x14ac:dyDescent="0.2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ht="15.75" x14ac:dyDescent="0.2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ht="15.75" x14ac:dyDescent="0.2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ht="15.75" x14ac:dyDescent="0.2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ht="15.75" x14ac:dyDescent="0.2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ht="15.75" x14ac:dyDescent="0.2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ht="15.75" x14ac:dyDescent="0.2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ht="15.75" x14ac:dyDescent="0.2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ht="15.75" x14ac:dyDescent="0.2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ht="15.75" x14ac:dyDescent="0.2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ht="15.75" x14ac:dyDescent="0.2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ht="15.75" x14ac:dyDescent="0.2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ht="15.75" x14ac:dyDescent="0.2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ht="15.75" x14ac:dyDescent="0.2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ht="15.75" x14ac:dyDescent="0.2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ht="15.75" x14ac:dyDescent="0.2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ht="15.75" x14ac:dyDescent="0.2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ht="15.75" x14ac:dyDescent="0.2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ht="15.75" x14ac:dyDescent="0.2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ht="15.75" x14ac:dyDescent="0.2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ht="15.75" x14ac:dyDescent="0.2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ht="15.75" x14ac:dyDescent="0.2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ht="15.75" x14ac:dyDescent="0.2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ht="15.75" x14ac:dyDescent="0.2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ht="15.75" x14ac:dyDescent="0.2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ht="15.75" x14ac:dyDescent="0.2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ht="15.75" x14ac:dyDescent="0.2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ht="15.75" x14ac:dyDescent="0.2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ht="15.75" x14ac:dyDescent="0.2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ht="15.75" x14ac:dyDescent="0.2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ht="15.75" x14ac:dyDescent="0.2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ht="15.75" x14ac:dyDescent="0.2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ht="15.75" x14ac:dyDescent="0.2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ht="15.75" x14ac:dyDescent="0.2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ht="15.75" x14ac:dyDescent="0.2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ht="15.75" x14ac:dyDescent="0.2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ht="15.75" x14ac:dyDescent="0.2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ht="15.75" x14ac:dyDescent="0.2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ht="15.75" x14ac:dyDescent="0.2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ht="15.75" x14ac:dyDescent="0.2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ht="15.75" x14ac:dyDescent="0.2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ht="15.75" x14ac:dyDescent="0.2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ht="15.75" x14ac:dyDescent="0.2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ht="15.75" x14ac:dyDescent="0.2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ht="15.75" x14ac:dyDescent="0.2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ht="15.75" x14ac:dyDescent="0.2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ht="15.75" x14ac:dyDescent="0.2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ht="15.75" x14ac:dyDescent="0.2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ht="15.75" x14ac:dyDescent="0.2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ht="15.75" x14ac:dyDescent="0.2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ht="15.75" x14ac:dyDescent="0.2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ht="15.75" x14ac:dyDescent="0.2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3">
    <mergeCell ref="G3:J3"/>
    <mergeCell ref="B91:H93"/>
    <mergeCell ref="B97:G101"/>
  </mergeCells>
  <pageMargins left="0.7" right="0.7" top="0.75" bottom="0.75" header="0.3" footer="0.3"/>
  <pageSetup orientation="portrait" horizontalDpi="0" verticalDpi="0" r:id="rId1"/>
  <headerFooter>
    <oddHeader>&amp;RExh. KTW-4 Walker WP11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2509D-CACB-4797-93E3-8BC391DD4C26}">
  <dimension ref="A1:BQ208"/>
  <sheetViews>
    <sheetView tabSelected="1" zoomScale="55" zoomScaleNormal="55" workbookViewId="0">
      <selection activeCell="E1" sqref="E1"/>
    </sheetView>
  </sheetViews>
  <sheetFormatPr defaultColWidth="14.42578125" defaultRowHeight="15" x14ac:dyDescent="0.2"/>
  <cols>
    <col min="1" max="1" width="14" style="1" customWidth="1"/>
    <col min="2" max="2" width="15.42578125" style="1" customWidth="1"/>
    <col min="3" max="3" width="15.140625" style="1" customWidth="1"/>
    <col min="4" max="4" width="1.85546875" style="1" customWidth="1"/>
    <col min="5" max="7" width="21.42578125" style="6" customWidth="1"/>
    <col min="8" max="8" width="4.140625" style="1" customWidth="1"/>
    <col min="9" max="9" width="22.5703125" style="6" customWidth="1"/>
    <col min="10" max="10" width="20.140625" style="6" customWidth="1"/>
    <col min="11" max="11" width="24.42578125" style="6" bestFit="1" customWidth="1"/>
    <col min="12" max="12" width="1.85546875" style="6" customWidth="1"/>
    <col min="13" max="13" width="20.5703125" style="6" bestFit="1" customWidth="1"/>
    <col min="14" max="15" width="20.140625" style="6" customWidth="1"/>
    <col min="16" max="16" width="4.140625" style="1" customWidth="1"/>
    <col min="17" max="17" width="1.85546875" style="1" customWidth="1"/>
    <col min="18" max="18" width="19.5703125" style="8" hidden="1" customWidth="1"/>
    <col min="19" max="21" width="0" style="1" hidden="1" customWidth="1"/>
    <col min="22" max="22" width="14.42578125" style="1" hidden="1" customWidth="1"/>
    <col min="23" max="23" width="15.42578125" style="1" hidden="1" customWidth="1"/>
    <col min="24" max="24" width="24.85546875" style="1" hidden="1" customWidth="1"/>
    <col min="25" max="32" width="23.140625" style="1" hidden="1" customWidth="1"/>
    <col min="33" max="34" width="24.85546875" style="1" hidden="1" customWidth="1"/>
    <col min="35" max="35" width="22.85546875" style="1" hidden="1" customWidth="1"/>
    <col min="36" max="36" width="18.42578125" style="1" bestFit="1" customWidth="1"/>
    <col min="37" max="44" width="23.140625" style="1" bestFit="1" customWidth="1"/>
    <col min="45" max="45" width="24.85546875" style="1" bestFit="1" customWidth="1"/>
    <col min="46" max="47" width="20" style="1" bestFit="1" customWidth="1"/>
    <col min="48" max="55" width="16.42578125" style="1" customWidth="1"/>
    <col min="56" max="56" width="21.5703125" style="1" bestFit="1" customWidth="1"/>
    <col min="57" max="59" width="16.42578125" style="1" customWidth="1"/>
    <col min="60" max="60" width="18.42578125" style="1" bestFit="1" customWidth="1"/>
    <col min="61" max="61" width="16.140625" style="1" customWidth="1"/>
    <col min="62" max="70" width="14.42578125" style="1"/>
    <col min="71" max="71" width="18.42578125" style="1" bestFit="1" customWidth="1"/>
    <col min="72" max="16384" width="14.42578125" style="1"/>
  </cols>
  <sheetData>
    <row r="1" spans="1:62" ht="15.75" x14ac:dyDescent="0.25">
      <c r="B1" s="2"/>
      <c r="C1" s="3"/>
      <c r="D1" s="3"/>
      <c r="E1" s="4" t="s">
        <v>0</v>
      </c>
      <c r="F1" s="4"/>
      <c r="G1" s="5"/>
      <c r="H1" s="3"/>
      <c r="I1" s="4"/>
      <c r="J1" s="4"/>
      <c r="K1" s="4"/>
      <c r="L1" s="4"/>
      <c r="N1" s="4"/>
      <c r="O1" s="4"/>
      <c r="P1" s="7"/>
      <c r="Z1" s="9"/>
    </row>
    <row r="2" spans="1:62" ht="15.75" x14ac:dyDescent="0.25">
      <c r="A2" s="10" t="s">
        <v>1</v>
      </c>
      <c r="B2" s="11"/>
      <c r="C2" s="3"/>
      <c r="D2" s="3"/>
      <c r="E2" s="4"/>
      <c r="F2" s="4"/>
      <c r="G2" s="5"/>
      <c r="H2" s="3"/>
      <c r="I2" s="4"/>
      <c r="J2" s="4"/>
      <c r="K2" s="4"/>
      <c r="L2" s="4"/>
      <c r="M2" s="4"/>
      <c r="N2" s="4"/>
      <c r="O2" s="4"/>
      <c r="P2" s="7"/>
    </row>
    <row r="3" spans="1:62" s="13" customFormat="1" ht="15.75" x14ac:dyDescent="0.25">
      <c r="A3" s="12"/>
      <c r="B3" s="12"/>
      <c r="C3" s="12"/>
      <c r="D3" s="12"/>
      <c r="E3" s="12"/>
      <c r="F3" s="12"/>
      <c r="G3" s="189">
        <v>43890</v>
      </c>
      <c r="H3" s="189"/>
      <c r="I3" s="189"/>
      <c r="J3" s="189"/>
      <c r="L3" s="12"/>
      <c r="M3" s="12"/>
      <c r="N3" s="12"/>
      <c r="O3" s="12"/>
      <c r="P3" s="14"/>
      <c r="R3" s="15"/>
    </row>
    <row r="4" spans="1:62" ht="15.75" x14ac:dyDescent="0.25">
      <c r="A4" s="10"/>
      <c r="B4" s="3"/>
      <c r="C4" s="3"/>
      <c r="D4" s="3"/>
      <c r="E4" s="4"/>
      <c r="F4" s="16"/>
      <c r="G4" s="5"/>
      <c r="H4" s="3"/>
      <c r="I4" s="4"/>
      <c r="J4" s="4"/>
      <c r="K4" s="4"/>
      <c r="L4" s="4"/>
      <c r="M4" s="4"/>
      <c r="N4" s="4"/>
      <c r="O4" s="4"/>
      <c r="P4" s="7"/>
    </row>
    <row r="5" spans="1:62" ht="12" customHeight="1" x14ac:dyDescent="0.25">
      <c r="A5" s="17"/>
      <c r="B5" s="17"/>
      <c r="C5" s="17"/>
      <c r="D5" s="17"/>
      <c r="E5" s="18"/>
      <c r="F5" s="18"/>
      <c r="G5" s="18"/>
      <c r="H5" s="17"/>
      <c r="I5" s="18"/>
      <c r="J5" s="18"/>
      <c r="K5" s="18"/>
      <c r="L5" s="18"/>
      <c r="M5" s="18"/>
      <c r="N5" s="18"/>
      <c r="O5" s="18"/>
      <c r="BA5" s="19"/>
      <c r="BB5" s="19"/>
      <c r="BD5" s="19"/>
      <c r="BE5" s="19"/>
      <c r="BJ5" s="20"/>
    </row>
    <row r="6" spans="1:62" s="25" customFormat="1" ht="20.100000000000001" customHeight="1" x14ac:dyDescent="0.25">
      <c r="A6" s="21"/>
      <c r="B6" s="22"/>
      <c r="C6" s="22"/>
      <c r="D6" s="22"/>
      <c r="E6" s="23"/>
      <c r="F6" s="24" t="s">
        <v>2</v>
      </c>
      <c r="G6" s="23"/>
      <c r="H6" s="22"/>
      <c r="I6" s="23"/>
      <c r="J6" s="24" t="s">
        <v>3</v>
      </c>
      <c r="K6" s="23"/>
      <c r="L6" s="23"/>
      <c r="M6" s="23"/>
      <c r="N6" s="24" t="s">
        <v>4</v>
      </c>
      <c r="O6" s="23"/>
      <c r="R6" s="26"/>
      <c r="BA6" s="27"/>
      <c r="BB6" s="27"/>
      <c r="BD6" s="27"/>
      <c r="BE6" s="27"/>
    </row>
    <row r="7" spans="1:62" s="25" customFormat="1" ht="20.100000000000001" customHeight="1" x14ac:dyDescent="0.25">
      <c r="A7" s="28"/>
      <c r="B7" s="29"/>
      <c r="C7" s="30"/>
      <c r="D7" s="29"/>
      <c r="E7" s="31" t="s">
        <v>5</v>
      </c>
      <c r="F7" s="31" t="s">
        <v>6</v>
      </c>
      <c r="G7" s="31" t="s">
        <v>7</v>
      </c>
      <c r="H7" s="30"/>
      <c r="I7" s="31" t="s">
        <v>5</v>
      </c>
      <c r="J7" s="31" t="s">
        <v>6</v>
      </c>
      <c r="K7" s="31" t="s">
        <v>7</v>
      </c>
      <c r="L7" s="32"/>
      <c r="M7" s="31" t="s">
        <v>5</v>
      </c>
      <c r="N7" s="31" t="s">
        <v>6</v>
      </c>
      <c r="O7" s="31" t="s">
        <v>7</v>
      </c>
      <c r="P7" s="33"/>
      <c r="R7" s="26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</row>
    <row r="8" spans="1:62" s="25" customFormat="1" ht="20.100000000000001" customHeight="1" x14ac:dyDescent="0.25">
      <c r="A8" s="35"/>
      <c r="B8" s="36"/>
      <c r="C8" s="37"/>
      <c r="D8" s="38"/>
      <c r="E8" s="39" t="s">
        <v>8</v>
      </c>
      <c r="F8" s="39" t="s">
        <v>8</v>
      </c>
      <c r="G8" s="39" t="s">
        <v>9</v>
      </c>
      <c r="H8" s="37"/>
      <c r="I8" s="39" t="s">
        <v>8</v>
      </c>
      <c r="J8" s="39" t="s">
        <v>8</v>
      </c>
      <c r="K8" s="39" t="s">
        <v>9</v>
      </c>
      <c r="L8" s="40"/>
      <c r="M8" s="39" t="s">
        <v>8</v>
      </c>
      <c r="N8" s="39" t="s">
        <v>8</v>
      </c>
      <c r="O8" s="39" t="s">
        <v>9</v>
      </c>
      <c r="P8" s="41"/>
      <c r="R8" s="26"/>
      <c r="BD8" s="27"/>
      <c r="BE8" s="27"/>
    </row>
    <row r="9" spans="1:62" ht="17.100000000000001" customHeight="1" x14ac:dyDescent="0.25">
      <c r="A9" s="42"/>
      <c r="B9" s="43"/>
      <c r="C9" s="44"/>
      <c r="D9" s="17"/>
      <c r="E9" s="18"/>
      <c r="F9" s="18"/>
      <c r="G9" s="18"/>
      <c r="H9" s="45"/>
      <c r="I9" s="18"/>
      <c r="J9" s="46"/>
      <c r="K9" s="18"/>
      <c r="L9" s="47"/>
      <c r="M9" s="18"/>
      <c r="N9" s="18"/>
      <c r="O9" s="18"/>
      <c r="P9" s="48"/>
      <c r="T9" s="19"/>
      <c r="AX9" s="19"/>
    </row>
    <row r="10" spans="1:62" ht="17.100000000000001" customHeight="1" x14ac:dyDescent="0.25">
      <c r="A10" s="42" t="s">
        <v>10</v>
      </c>
      <c r="B10" s="43"/>
      <c r="C10" s="45"/>
      <c r="D10" s="17"/>
      <c r="E10" s="18"/>
      <c r="F10" s="18"/>
      <c r="G10" s="18"/>
      <c r="H10" s="45"/>
      <c r="I10" s="18"/>
      <c r="J10" s="18"/>
      <c r="K10" s="18"/>
      <c r="L10" s="47"/>
      <c r="M10" s="18"/>
      <c r="N10" s="18"/>
      <c r="O10" s="18"/>
      <c r="P10" s="48"/>
      <c r="T10" s="19"/>
      <c r="AX10" s="19"/>
    </row>
    <row r="11" spans="1:62" ht="17.100000000000001" customHeight="1" x14ac:dyDescent="0.25">
      <c r="A11" s="49"/>
      <c r="B11" s="50" t="s">
        <v>11</v>
      </c>
      <c r="C11" s="45"/>
      <c r="D11" s="17"/>
      <c r="E11" s="51">
        <v>61676533.649999999</v>
      </c>
      <c r="F11" s="51">
        <v>62422850.210000001</v>
      </c>
      <c r="G11" s="52">
        <f t="shared" ref="G11:G19" si="0">E11-F11</f>
        <v>-746316.56000000238</v>
      </c>
      <c r="H11" s="53"/>
      <c r="I11" s="51">
        <v>135143315.16999999</v>
      </c>
      <c r="J11" s="51">
        <v>131780258.31</v>
      </c>
      <c r="K11" s="52">
        <f t="shared" ref="K11:K19" si="1">I11-J11</f>
        <v>3363056.8599999845</v>
      </c>
      <c r="L11" s="47"/>
      <c r="M11" s="51">
        <v>439710433.13999993</v>
      </c>
      <c r="N11" s="51">
        <v>422767445.25999999</v>
      </c>
      <c r="O11" s="52">
        <f t="shared" ref="O11:O18" si="2">M11-N11</f>
        <v>16942987.879999936</v>
      </c>
      <c r="P11" s="54"/>
      <c r="Q11" s="55"/>
      <c r="T11" s="19"/>
      <c r="W11" s="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</row>
    <row r="12" spans="1:62" ht="17.100000000000001" customHeight="1" x14ac:dyDescent="0.25">
      <c r="A12" s="49"/>
      <c r="B12" s="50" t="s">
        <v>12</v>
      </c>
      <c r="C12" s="45"/>
      <c r="D12" s="17"/>
      <c r="E12" s="51">
        <v>27573606.149999999</v>
      </c>
      <c r="F12" s="51">
        <v>29941520.690000001</v>
      </c>
      <c r="G12" s="52">
        <f t="shared" si="0"/>
        <v>-2367914.5400000028</v>
      </c>
      <c r="H12" s="53"/>
      <c r="I12" s="51">
        <v>59961445.060000002</v>
      </c>
      <c r="J12" s="51">
        <v>61657140.909999996</v>
      </c>
      <c r="K12" s="52">
        <f t="shared" si="1"/>
        <v>-1695695.849999994</v>
      </c>
      <c r="L12" s="47"/>
      <c r="M12" s="51">
        <v>214967992.53000003</v>
      </c>
      <c r="N12" s="51">
        <v>210023076.59</v>
      </c>
      <c r="O12" s="52">
        <f t="shared" si="2"/>
        <v>4944915.9400000274</v>
      </c>
      <c r="P12" s="54"/>
      <c r="Q12" s="55"/>
      <c r="T12" s="19"/>
      <c r="W12" s="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</row>
    <row r="13" spans="1:62" ht="17.100000000000001" customHeight="1" x14ac:dyDescent="0.25">
      <c r="A13" s="49"/>
      <c r="B13" s="50" t="s">
        <v>13</v>
      </c>
      <c r="C13" s="45"/>
      <c r="D13" s="17"/>
      <c r="E13" s="51">
        <v>2060255.82</v>
      </c>
      <c r="F13" s="51">
        <v>2029235.23</v>
      </c>
      <c r="G13" s="52">
        <f t="shared" si="0"/>
        <v>31020.590000000084</v>
      </c>
      <c r="H13" s="53"/>
      <c r="I13" s="51">
        <v>4203391.87</v>
      </c>
      <c r="J13" s="51">
        <v>4030545.94</v>
      </c>
      <c r="K13" s="52">
        <f t="shared" si="1"/>
        <v>172845.93000000017</v>
      </c>
      <c r="L13" s="47"/>
      <c r="M13" s="51">
        <v>20955144.969999999</v>
      </c>
      <c r="N13" s="51">
        <v>20816424.960000001</v>
      </c>
      <c r="O13" s="52">
        <f t="shared" si="2"/>
        <v>138720.00999999791</v>
      </c>
      <c r="P13" s="54"/>
      <c r="Q13" s="55"/>
      <c r="T13" s="19"/>
      <c r="W13" s="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62" ht="17.100000000000001" customHeight="1" x14ac:dyDescent="0.25">
      <c r="A14" s="49"/>
      <c r="B14" s="50" t="s">
        <v>14</v>
      </c>
      <c r="C14" s="45"/>
      <c r="D14" s="17"/>
      <c r="E14" s="51">
        <v>2003040.08</v>
      </c>
      <c r="F14" s="51">
        <v>1839948.59</v>
      </c>
      <c r="G14" s="52">
        <f t="shared" si="0"/>
        <v>163091.49</v>
      </c>
      <c r="H14" s="53"/>
      <c r="I14" s="51">
        <v>4023916.72</v>
      </c>
      <c r="J14" s="51">
        <v>3864024.83</v>
      </c>
      <c r="K14" s="52">
        <f t="shared" si="1"/>
        <v>159891.89000000013</v>
      </c>
      <c r="L14" s="47"/>
      <c r="M14" s="51">
        <v>17053781.699999999</v>
      </c>
      <c r="N14" s="51">
        <v>18993256.869999997</v>
      </c>
      <c r="O14" s="52">
        <f t="shared" si="2"/>
        <v>-1939475.1699999981</v>
      </c>
      <c r="P14" s="54"/>
      <c r="Q14" s="55"/>
      <c r="T14" s="19"/>
      <c r="W14" s="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62" ht="17.100000000000001" customHeight="1" x14ac:dyDescent="0.25">
      <c r="A15" s="49"/>
      <c r="B15" s="50" t="s">
        <v>15</v>
      </c>
      <c r="C15" s="45"/>
      <c r="D15" s="17"/>
      <c r="E15" s="51">
        <v>3462736.14</v>
      </c>
      <c r="F15" s="51">
        <v>3157517.84</v>
      </c>
      <c r="G15" s="57">
        <f t="shared" si="0"/>
        <v>305218.30000000028</v>
      </c>
      <c r="H15" s="53"/>
      <c r="I15" s="51">
        <v>6954820.4400000004</v>
      </c>
      <c r="J15" s="51">
        <v>5116141.5</v>
      </c>
      <c r="K15" s="57">
        <f t="shared" si="1"/>
        <v>1838678.9400000004</v>
      </c>
      <c r="L15" s="47"/>
      <c r="M15" s="51">
        <v>36665599.170000002</v>
      </c>
      <c r="N15" s="51">
        <v>25389587.769999996</v>
      </c>
      <c r="O15" s="52">
        <f t="shared" si="2"/>
        <v>11276011.400000006</v>
      </c>
      <c r="P15" s="54"/>
      <c r="Q15" s="55"/>
      <c r="T15" s="19"/>
      <c r="W15" s="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62" ht="17.100000000000001" customHeight="1" x14ac:dyDescent="0.25">
      <c r="A16" s="49"/>
      <c r="B16" s="58" t="s">
        <v>16</v>
      </c>
      <c r="C16" s="45"/>
      <c r="D16" s="59"/>
      <c r="E16" s="60">
        <f>E11+E12+E13+E14+E15</f>
        <v>96776171.839999989</v>
      </c>
      <c r="F16" s="60">
        <f>F11+F12+F13+F14+F15</f>
        <v>99391072.560000017</v>
      </c>
      <c r="G16" s="60">
        <f t="shared" si="0"/>
        <v>-2614900.7200000286</v>
      </c>
      <c r="H16" s="61"/>
      <c r="I16" s="60">
        <f>SUM(I11:I15)</f>
        <v>210286889.25999999</v>
      </c>
      <c r="J16" s="60">
        <f>J11+J12+J13+J14+J15</f>
        <v>206448111.49000001</v>
      </c>
      <c r="K16" s="52">
        <f t="shared" si="1"/>
        <v>3838777.7699999809</v>
      </c>
      <c r="L16" s="62"/>
      <c r="M16" s="60">
        <f>SUM(M11:M15)</f>
        <v>729352951.50999999</v>
      </c>
      <c r="N16" s="60">
        <f>N11+N12+N13+N14+N15</f>
        <v>697989791.45000005</v>
      </c>
      <c r="O16" s="60">
        <f t="shared" si="2"/>
        <v>31363160.059999943</v>
      </c>
      <c r="P16" s="63"/>
      <c r="Q16" s="55"/>
      <c r="T16" s="19"/>
      <c r="W16" s="56"/>
      <c r="X16" s="56"/>
      <c r="Y16" s="56"/>
      <c r="Z16" s="56"/>
      <c r="AA16" s="56"/>
      <c r="AB16" s="56"/>
      <c r="AC16" s="56"/>
      <c r="AD16" s="56"/>
      <c r="AE16" s="56"/>
      <c r="AF16" s="6"/>
      <c r="AG16" s="6"/>
      <c r="AH16" s="6"/>
      <c r="AI16" s="6"/>
      <c r="AJ16" s="56"/>
      <c r="AK16" s="56"/>
      <c r="AL16" s="56"/>
      <c r="AM16" s="56"/>
      <c r="AN16" s="56"/>
      <c r="AO16" s="56"/>
      <c r="AP16" s="56"/>
      <c r="AQ16" s="56"/>
      <c r="AR16" s="6"/>
      <c r="AS16" s="6"/>
      <c r="AT16" s="6"/>
      <c r="AU16" s="6"/>
    </row>
    <row r="17" spans="1:47" ht="17.100000000000001" customHeight="1" x14ac:dyDescent="0.25">
      <c r="A17" s="49"/>
      <c r="B17" s="50" t="s">
        <v>17</v>
      </c>
      <c r="C17" s="45"/>
      <c r="D17" s="49"/>
      <c r="E17" s="51">
        <v>-2352398.35</v>
      </c>
      <c r="F17" s="51">
        <v>894931.14</v>
      </c>
      <c r="G17" s="52">
        <f t="shared" si="0"/>
        <v>-3247329.49</v>
      </c>
      <c r="H17" s="53"/>
      <c r="I17" s="51">
        <v>-9654013.0299999993</v>
      </c>
      <c r="J17" s="51">
        <v>-5532126.7699999996</v>
      </c>
      <c r="K17" s="52">
        <f t="shared" si="1"/>
        <v>-4121886.26</v>
      </c>
      <c r="L17" s="47"/>
      <c r="M17" s="51">
        <v>-9039746.7400000002</v>
      </c>
      <c r="N17" s="51">
        <v>-4670464.379999999</v>
      </c>
      <c r="O17" s="52">
        <f t="shared" si="2"/>
        <v>-4369282.3600000013</v>
      </c>
      <c r="P17" s="54"/>
      <c r="Q17" s="55"/>
      <c r="T17" s="19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7.100000000000001" customHeight="1" x14ac:dyDescent="0.25">
      <c r="A18" s="49"/>
      <c r="B18" s="43" t="s">
        <v>18</v>
      </c>
      <c r="C18" s="45"/>
      <c r="D18" s="64"/>
      <c r="E18" s="65">
        <v>1655330.69</v>
      </c>
      <c r="F18" s="51">
        <v>3654754.6</v>
      </c>
      <c r="G18" s="52">
        <f t="shared" si="0"/>
        <v>-1999423.9100000001</v>
      </c>
      <c r="H18" s="66"/>
      <c r="I18" s="67">
        <v>3283467.24</v>
      </c>
      <c r="J18" s="51">
        <v>4982798.4099999992</v>
      </c>
      <c r="K18" s="57">
        <f t="shared" si="1"/>
        <v>-1699331.169999999</v>
      </c>
      <c r="L18" s="47"/>
      <c r="M18" s="68">
        <v>32393875.400000002</v>
      </c>
      <c r="N18" s="51">
        <v>38328986.289999999</v>
      </c>
      <c r="O18" s="52">
        <f t="shared" si="2"/>
        <v>-5935110.8899999969</v>
      </c>
      <c r="P18" s="54"/>
      <c r="Q18" s="55"/>
      <c r="T18" s="69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7" ht="17.100000000000001" customHeight="1" x14ac:dyDescent="0.25">
      <c r="A19" s="49"/>
      <c r="B19" s="58" t="s">
        <v>19</v>
      </c>
      <c r="C19" s="45"/>
      <c r="D19" s="43"/>
      <c r="E19" s="71">
        <f>E11+E12+E13+E14+E15+E17+E18</f>
        <v>96079104.179999992</v>
      </c>
      <c r="F19" s="60">
        <f>F11+F12+F13+F14+F15+F17+F18</f>
        <v>103940758.30000001</v>
      </c>
      <c r="G19" s="60">
        <f t="shared" si="0"/>
        <v>-7861654.1200000197</v>
      </c>
      <c r="H19" s="53"/>
      <c r="I19" s="71">
        <f>SUM(I16:I18)</f>
        <v>203916343.47</v>
      </c>
      <c r="J19" s="60">
        <f>SUM(J16:J18)</f>
        <v>205898783.13</v>
      </c>
      <c r="K19" s="52">
        <f t="shared" si="1"/>
        <v>-1982439.6599999964</v>
      </c>
      <c r="L19" s="47"/>
      <c r="M19" s="71">
        <f>SUM(M16:M18)</f>
        <v>752707080.16999996</v>
      </c>
      <c r="N19" s="60">
        <f>SUM(N16:N18)</f>
        <v>731648313.36000001</v>
      </c>
      <c r="O19" s="60">
        <f>SUM(O16:O18)</f>
        <v>21058766.809999947</v>
      </c>
      <c r="P19" s="54"/>
      <c r="Q19" s="55"/>
      <c r="T19" s="19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7.100000000000001" customHeight="1" x14ac:dyDescent="0.25">
      <c r="A20" s="49"/>
      <c r="B20" s="58"/>
      <c r="C20" s="45"/>
      <c r="D20" s="43"/>
      <c r="E20" s="71"/>
      <c r="F20" s="71"/>
      <c r="G20" s="71"/>
      <c r="H20" s="53"/>
      <c r="I20" s="71"/>
      <c r="J20" s="72"/>
      <c r="K20" s="71"/>
      <c r="L20" s="47"/>
      <c r="M20" s="71"/>
      <c r="N20" s="72"/>
      <c r="O20" s="71"/>
      <c r="P20" s="54"/>
      <c r="Q20" s="55"/>
      <c r="T20" s="19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7.100000000000001" customHeight="1" x14ac:dyDescent="0.25">
      <c r="A21" s="49"/>
      <c r="B21" s="58"/>
      <c r="C21" s="45"/>
      <c r="D21" s="43"/>
      <c r="E21" s="71"/>
      <c r="F21" s="71"/>
      <c r="G21" s="71"/>
      <c r="H21" s="53"/>
      <c r="I21" s="71"/>
      <c r="J21" s="72"/>
      <c r="K21" s="71"/>
      <c r="L21" s="47"/>
      <c r="M21" s="71"/>
      <c r="N21" s="72"/>
      <c r="O21" s="71"/>
      <c r="P21" s="54"/>
      <c r="Q21" s="55"/>
      <c r="T21" s="19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7.100000000000001" customHeight="1" x14ac:dyDescent="0.25">
      <c r="A22" s="42" t="s">
        <v>20</v>
      </c>
      <c r="B22" s="43"/>
      <c r="C22" s="45"/>
      <c r="D22" s="49"/>
      <c r="E22" s="52"/>
      <c r="F22" s="73" t="s">
        <v>21</v>
      </c>
      <c r="G22" s="73" t="s">
        <v>21</v>
      </c>
      <c r="H22" s="53"/>
      <c r="I22" s="18"/>
      <c r="J22" s="18"/>
      <c r="K22" s="18"/>
      <c r="L22" s="47"/>
      <c r="M22" s="18"/>
      <c r="N22" s="18"/>
      <c r="O22" s="18"/>
      <c r="P22" s="54"/>
      <c r="Q22" s="55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7.100000000000001" customHeight="1" x14ac:dyDescent="0.25">
      <c r="A23" s="74"/>
      <c r="B23" s="43"/>
      <c r="C23" s="45"/>
      <c r="D23" s="17"/>
      <c r="E23" s="52"/>
      <c r="F23" s="52"/>
      <c r="G23" s="52"/>
      <c r="H23" s="53"/>
      <c r="I23" s="18"/>
      <c r="J23" s="18"/>
      <c r="K23" s="18"/>
      <c r="L23" s="47"/>
      <c r="M23" s="18"/>
      <c r="N23" s="18"/>
      <c r="O23" s="18"/>
      <c r="P23" s="54"/>
      <c r="Q23" s="55"/>
      <c r="T23" s="19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7.100000000000001" customHeight="1" x14ac:dyDescent="0.25">
      <c r="A24" s="49"/>
      <c r="B24" s="50" t="s">
        <v>11</v>
      </c>
      <c r="C24" s="45"/>
      <c r="D24" s="17"/>
      <c r="E24" s="163">
        <v>44319368.200000003</v>
      </c>
      <c r="F24" s="163">
        <v>43419119.689999998</v>
      </c>
      <c r="G24" s="164">
        <f t="shared" ref="G24:G29" si="3">E24-F24</f>
        <v>900248.51000000536</v>
      </c>
      <c r="H24" s="165"/>
      <c r="I24" s="18"/>
      <c r="J24" s="18"/>
      <c r="K24" s="18"/>
      <c r="L24" s="47"/>
      <c r="M24" s="73"/>
      <c r="N24" s="18"/>
      <c r="O24" s="18"/>
      <c r="P24" s="54"/>
      <c r="Q24" s="55"/>
      <c r="T24" s="19"/>
      <c r="W24" s="75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7.100000000000001" customHeight="1" x14ac:dyDescent="0.25">
      <c r="A25" s="49"/>
      <c r="B25" s="50" t="s">
        <v>12</v>
      </c>
      <c r="C25" s="45"/>
      <c r="D25" s="17"/>
      <c r="E25" s="163">
        <v>10980725.880000001</v>
      </c>
      <c r="F25" s="163">
        <v>20000082.760000002</v>
      </c>
      <c r="G25" s="164">
        <f t="shared" si="3"/>
        <v>-9019356.8800000008</v>
      </c>
      <c r="H25" s="165"/>
      <c r="I25" s="18"/>
      <c r="J25" s="18"/>
      <c r="K25" s="18"/>
      <c r="L25" s="47"/>
      <c r="M25" s="73" t="s">
        <v>21</v>
      </c>
      <c r="N25" s="18"/>
      <c r="O25" s="18"/>
      <c r="P25" s="54"/>
      <c r="Q25" s="55"/>
      <c r="T25" s="19"/>
      <c r="W25" s="75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</row>
    <row r="26" spans="1:47" ht="17.100000000000001" customHeight="1" x14ac:dyDescent="0.25">
      <c r="A26" s="49"/>
      <c r="B26" s="50" t="s">
        <v>22</v>
      </c>
      <c r="C26" s="45"/>
      <c r="D26" s="17"/>
      <c r="E26" s="163">
        <v>2399690.89</v>
      </c>
      <c r="F26" s="163">
        <v>3575151.04</v>
      </c>
      <c r="G26" s="164">
        <f t="shared" si="3"/>
        <v>-1175460.1499999999</v>
      </c>
      <c r="H26" s="165"/>
      <c r="I26" s="18"/>
      <c r="J26" s="18"/>
      <c r="K26" s="18"/>
      <c r="L26" s="47"/>
      <c r="M26" s="73" t="s">
        <v>21</v>
      </c>
      <c r="N26" s="18"/>
      <c r="O26" s="18"/>
      <c r="P26" s="54"/>
      <c r="Q26" s="55"/>
      <c r="T26" s="19"/>
      <c r="W26" s="75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</row>
    <row r="27" spans="1:47" ht="17.100000000000001" customHeight="1" x14ac:dyDescent="0.25">
      <c r="A27" s="49"/>
      <c r="B27" s="50" t="s">
        <v>23</v>
      </c>
      <c r="C27" s="45"/>
      <c r="D27" s="17"/>
      <c r="E27" s="163">
        <v>1423062.47</v>
      </c>
      <c r="F27" s="163">
        <v>1376791.75</v>
      </c>
      <c r="G27" s="164">
        <f t="shared" si="3"/>
        <v>46270.719999999972</v>
      </c>
      <c r="H27" s="165"/>
      <c r="I27" s="18"/>
      <c r="J27" s="18"/>
      <c r="K27" s="18"/>
      <c r="L27" s="47"/>
      <c r="M27" s="73"/>
      <c r="N27" s="18"/>
      <c r="O27" s="18"/>
      <c r="P27" s="54"/>
      <c r="Q27" s="55"/>
      <c r="T27" s="19"/>
      <c r="W27" s="75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</row>
    <row r="28" spans="1:47" ht="17.100000000000001" customHeight="1" x14ac:dyDescent="0.25">
      <c r="A28" s="49"/>
      <c r="B28" s="43" t="s">
        <v>24</v>
      </c>
      <c r="C28" s="45"/>
      <c r="D28" s="17"/>
      <c r="E28" s="163">
        <v>1392241.25</v>
      </c>
      <c r="F28" s="163">
        <v>2528027.65</v>
      </c>
      <c r="G28" s="164">
        <f t="shared" si="3"/>
        <v>-1135786.3999999999</v>
      </c>
      <c r="H28" s="165"/>
      <c r="I28" s="18"/>
      <c r="J28" s="18"/>
      <c r="K28" s="18"/>
      <c r="L28" s="47"/>
      <c r="M28" s="73"/>
      <c r="N28" s="18"/>
      <c r="O28" s="18"/>
      <c r="P28" s="54"/>
      <c r="Q28" s="55"/>
      <c r="T28" s="19"/>
      <c r="W28" s="75"/>
      <c r="X28" s="56"/>
      <c r="Y28" s="56"/>
      <c r="Z28" s="56"/>
      <c r="AA28" s="56"/>
      <c r="AB28" s="56"/>
      <c r="AC28" s="56"/>
      <c r="AD28" s="56"/>
      <c r="AE28" s="56"/>
      <c r="AF28" s="76"/>
      <c r="AG28" s="76"/>
      <c r="AH28" s="76"/>
      <c r="AI28" s="76"/>
      <c r="AJ28" s="56"/>
      <c r="AK28" s="56"/>
      <c r="AL28" s="56"/>
      <c r="AM28" s="56"/>
      <c r="AN28" s="56"/>
      <c r="AO28" s="56"/>
      <c r="AP28" s="56"/>
      <c r="AQ28" s="56"/>
      <c r="AR28" s="76"/>
      <c r="AS28" s="76"/>
      <c r="AT28" s="76"/>
      <c r="AU28" s="76"/>
    </row>
    <row r="29" spans="1:47" ht="17.100000000000001" customHeight="1" x14ac:dyDescent="0.25">
      <c r="A29" s="49"/>
      <c r="B29" s="50" t="s">
        <v>25</v>
      </c>
      <c r="C29" s="45"/>
      <c r="D29" s="17"/>
      <c r="E29" s="163">
        <v>337589.52</v>
      </c>
      <c r="F29" s="163">
        <v>4412447.99</v>
      </c>
      <c r="G29" s="164">
        <f t="shared" si="3"/>
        <v>-4074858.47</v>
      </c>
      <c r="H29" s="165"/>
      <c r="I29" s="18"/>
      <c r="J29" s="18"/>
      <c r="K29" s="18"/>
      <c r="L29" s="47"/>
      <c r="M29" s="73"/>
      <c r="N29" s="18"/>
      <c r="O29" s="18"/>
      <c r="P29" s="54"/>
      <c r="Q29" s="55"/>
      <c r="T29" s="19"/>
      <c r="W29" s="75"/>
      <c r="X29" s="56"/>
      <c r="Y29" s="56"/>
      <c r="Z29" s="56"/>
      <c r="AA29" s="56"/>
      <c r="AB29" s="56"/>
      <c r="AC29" s="56"/>
      <c r="AD29" s="56"/>
      <c r="AE29" s="56"/>
      <c r="AF29" s="76"/>
      <c r="AG29" s="76"/>
      <c r="AH29" s="76"/>
      <c r="AI29" s="76"/>
      <c r="AJ29" s="56"/>
      <c r="AK29" s="56"/>
      <c r="AL29" s="56"/>
      <c r="AM29" s="56"/>
      <c r="AN29" s="56"/>
      <c r="AO29" s="56"/>
      <c r="AP29" s="56"/>
      <c r="AQ29" s="56"/>
      <c r="AR29" s="76"/>
      <c r="AS29" s="76"/>
      <c r="AT29" s="76"/>
      <c r="AU29" s="76"/>
    </row>
    <row r="30" spans="1:47" ht="17.100000000000001" customHeight="1" x14ac:dyDescent="0.25">
      <c r="A30" s="49"/>
      <c r="B30" s="58" t="s">
        <v>19</v>
      </c>
      <c r="C30" s="45"/>
      <c r="D30" s="59"/>
      <c r="E30" s="166">
        <f>E24+E25+E26+E27+E28+E29</f>
        <v>60852678.210000008</v>
      </c>
      <c r="F30" s="166">
        <f>F24+F25+F26+F27+F28+F29</f>
        <v>75311620.88000001</v>
      </c>
      <c r="G30" s="166">
        <f>G24+G25+G26+G27+G28+G29</f>
        <v>-14458942.669999996</v>
      </c>
      <c r="H30" s="167"/>
      <c r="I30" s="18"/>
      <c r="J30" s="18"/>
      <c r="K30" s="18"/>
      <c r="L30" s="47"/>
      <c r="M30" s="73" t="s">
        <v>21</v>
      </c>
      <c r="N30" s="18"/>
      <c r="O30" s="18"/>
      <c r="P30" s="54"/>
      <c r="Q30" s="55"/>
      <c r="T30" s="19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</row>
    <row r="31" spans="1:47" ht="17.100000000000001" customHeight="1" x14ac:dyDescent="0.25">
      <c r="A31" s="49"/>
      <c r="B31" s="43"/>
      <c r="C31" s="45"/>
      <c r="D31" s="17"/>
      <c r="E31" s="52"/>
      <c r="F31" s="73"/>
      <c r="G31" s="73" t="s">
        <v>21</v>
      </c>
      <c r="H31" s="53"/>
      <c r="I31" s="18"/>
      <c r="J31" s="18"/>
      <c r="K31" s="18"/>
      <c r="L31" s="47"/>
      <c r="M31" s="18"/>
      <c r="N31" s="18"/>
      <c r="O31" s="18"/>
      <c r="P31" s="54"/>
      <c r="Q31" s="55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</row>
    <row r="32" spans="1:47" ht="17.100000000000001" customHeight="1" x14ac:dyDescent="0.25">
      <c r="A32" s="49"/>
      <c r="B32" s="43"/>
      <c r="C32" s="45"/>
      <c r="D32" s="17"/>
      <c r="E32" s="52"/>
      <c r="F32" s="73"/>
      <c r="G32" s="73"/>
      <c r="H32" s="53"/>
      <c r="I32" s="18"/>
      <c r="J32" s="18"/>
      <c r="K32" s="18"/>
      <c r="L32" s="47"/>
      <c r="M32" s="18"/>
      <c r="N32" s="18"/>
      <c r="O32" s="18"/>
      <c r="P32" s="54"/>
      <c r="Q32" s="55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</row>
    <row r="33" spans="1:47" ht="17.100000000000001" customHeight="1" x14ac:dyDescent="0.25">
      <c r="A33" s="42" t="s">
        <v>26</v>
      </c>
      <c r="B33" s="43"/>
      <c r="C33" s="45"/>
      <c r="D33" s="17"/>
      <c r="E33" s="52"/>
      <c r="F33" s="73" t="s">
        <v>21</v>
      </c>
      <c r="G33" s="73" t="s">
        <v>21</v>
      </c>
      <c r="H33" s="53"/>
      <c r="I33" s="18"/>
      <c r="J33" s="18"/>
      <c r="K33" s="18"/>
      <c r="L33" s="47"/>
      <c r="M33" s="18"/>
      <c r="N33" s="18"/>
      <c r="O33" s="18"/>
      <c r="P33" s="54"/>
      <c r="Q33" s="55"/>
      <c r="T33" s="19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</row>
    <row r="34" spans="1:47" ht="17.100000000000001" customHeight="1" x14ac:dyDescent="0.25">
      <c r="A34" s="42"/>
      <c r="B34" s="43"/>
      <c r="C34" s="45"/>
      <c r="D34" s="17"/>
      <c r="E34" s="52"/>
      <c r="F34" s="73"/>
      <c r="G34" s="73"/>
      <c r="H34" s="53"/>
      <c r="I34" s="18"/>
      <c r="J34" s="18"/>
      <c r="K34" s="18"/>
      <c r="L34" s="47"/>
      <c r="M34" s="18"/>
      <c r="N34" s="18"/>
      <c r="O34" s="18"/>
      <c r="P34" s="54"/>
      <c r="Q34" s="55"/>
      <c r="T34" s="19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</row>
    <row r="35" spans="1:47" ht="17.100000000000001" customHeight="1" x14ac:dyDescent="0.25">
      <c r="A35" s="49"/>
      <c r="B35" s="50" t="s">
        <v>11</v>
      </c>
      <c r="C35" s="45"/>
      <c r="D35" s="17"/>
      <c r="E35" s="51">
        <v>1540105.6800000002</v>
      </c>
      <c r="F35" s="51">
        <v>1275932.72</v>
      </c>
      <c r="G35" s="52">
        <f t="shared" ref="G35:G40" si="4">E35-F35</f>
        <v>264172.9600000002</v>
      </c>
      <c r="H35" s="53"/>
      <c r="I35" s="18"/>
      <c r="J35" s="18"/>
      <c r="K35" s="18"/>
      <c r="L35" s="47"/>
      <c r="M35" s="18"/>
      <c r="N35" s="18"/>
      <c r="O35" s="18"/>
      <c r="P35" s="54"/>
      <c r="Q35" s="55"/>
      <c r="T35" s="19"/>
      <c r="W35" s="75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</row>
    <row r="36" spans="1:47" ht="17.100000000000001" customHeight="1" x14ac:dyDescent="0.25">
      <c r="A36" s="49"/>
      <c r="B36" s="50" t="s">
        <v>27</v>
      </c>
      <c r="C36" s="45"/>
      <c r="D36" s="17"/>
      <c r="E36" s="51">
        <v>161062.89000000001</v>
      </c>
      <c r="F36" s="51">
        <v>114555.14000000001</v>
      </c>
      <c r="G36" s="52">
        <f t="shared" si="4"/>
        <v>46507.75</v>
      </c>
      <c r="H36" s="53"/>
      <c r="I36" s="18"/>
      <c r="J36" s="18"/>
      <c r="K36" s="18"/>
      <c r="L36" s="47"/>
      <c r="M36" s="18"/>
      <c r="N36" s="18"/>
      <c r="O36" s="18"/>
      <c r="P36" s="54"/>
      <c r="Q36" s="55"/>
      <c r="T36" s="19"/>
      <c r="W36" s="75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</row>
    <row r="37" spans="1:47" ht="17.100000000000001" customHeight="1" x14ac:dyDescent="0.25">
      <c r="A37" s="49"/>
      <c r="B37" s="50" t="s">
        <v>28</v>
      </c>
      <c r="C37" s="45"/>
      <c r="D37" s="17"/>
      <c r="E37" s="51">
        <v>9148.25</v>
      </c>
      <c r="F37" s="51">
        <v>845.31999999999994</v>
      </c>
      <c r="G37" s="52">
        <f t="shared" si="4"/>
        <v>8302.93</v>
      </c>
      <c r="H37" s="53"/>
      <c r="I37" s="18"/>
      <c r="J37" s="18"/>
      <c r="K37" s="18"/>
      <c r="L37" s="47"/>
      <c r="M37" s="18"/>
      <c r="N37" s="18"/>
      <c r="O37" s="18"/>
      <c r="P37" s="54"/>
      <c r="Q37" s="55"/>
      <c r="T37" s="19"/>
      <c r="W37" s="75"/>
      <c r="X37" s="56"/>
      <c r="Y37" s="75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75"/>
      <c r="AL37" s="56"/>
      <c r="AM37" s="56"/>
      <c r="AN37" s="56"/>
      <c r="AO37" s="56"/>
      <c r="AP37" s="56"/>
      <c r="AQ37" s="56"/>
      <c r="AR37" s="56"/>
      <c r="AS37" s="56"/>
      <c r="AT37" s="56"/>
      <c r="AU37" s="56"/>
    </row>
    <row r="38" spans="1:47" ht="17.100000000000001" customHeight="1" x14ac:dyDescent="0.25">
      <c r="A38" s="49"/>
      <c r="B38" s="50" t="s">
        <v>14</v>
      </c>
      <c r="C38" s="45"/>
      <c r="D38" s="17"/>
      <c r="E38" s="133" t="s">
        <v>57</v>
      </c>
      <c r="F38" s="133" t="s">
        <v>57</v>
      </c>
      <c r="G38" s="134" t="str">
        <f>IF(E38="N/A","N/A",E38-F38)</f>
        <v>N/A</v>
      </c>
      <c r="H38" s="53"/>
      <c r="I38" s="18"/>
      <c r="J38" s="18"/>
      <c r="K38" s="18"/>
      <c r="L38" s="47"/>
      <c r="M38" s="18"/>
      <c r="N38" s="18"/>
      <c r="O38" s="18"/>
      <c r="P38" s="54"/>
      <c r="Q38" s="55"/>
      <c r="T38" s="19"/>
      <c r="W38" s="75"/>
      <c r="X38" s="56"/>
      <c r="Y38" s="75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75"/>
      <c r="AL38" s="56"/>
      <c r="AM38" s="56"/>
      <c r="AN38" s="56"/>
      <c r="AO38" s="56"/>
      <c r="AP38" s="56"/>
      <c r="AQ38" s="56"/>
      <c r="AR38" s="56"/>
      <c r="AS38" s="56"/>
      <c r="AT38" s="56"/>
      <c r="AU38" s="56"/>
    </row>
    <row r="39" spans="1:47" ht="17.100000000000001" customHeight="1" x14ac:dyDescent="0.25">
      <c r="A39" s="49"/>
      <c r="B39" s="43" t="s">
        <v>24</v>
      </c>
      <c r="C39" s="45"/>
      <c r="D39" s="17"/>
      <c r="E39" s="133" t="s">
        <v>57</v>
      </c>
      <c r="F39" s="133" t="s">
        <v>57</v>
      </c>
      <c r="G39" s="134" t="str">
        <f>IF(E39="N/A","N/A",E39-F39)</f>
        <v>N/A</v>
      </c>
      <c r="H39" s="53"/>
      <c r="I39" s="18"/>
      <c r="J39" s="18"/>
      <c r="K39" s="18"/>
      <c r="L39" s="47"/>
      <c r="M39" s="18"/>
      <c r="N39" s="18"/>
      <c r="O39" s="18"/>
      <c r="P39" s="54"/>
      <c r="Q39" s="55"/>
      <c r="T39" s="19"/>
      <c r="W39" s="75"/>
      <c r="X39" s="56"/>
      <c r="Y39" s="75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75"/>
      <c r="AL39" s="56"/>
      <c r="AM39" s="56"/>
      <c r="AN39" s="56"/>
      <c r="AO39" s="56"/>
      <c r="AP39" s="56"/>
      <c r="AQ39" s="56"/>
      <c r="AR39" s="56"/>
      <c r="AS39" s="56"/>
      <c r="AT39" s="56"/>
      <c r="AU39" s="56"/>
    </row>
    <row r="40" spans="1:47" ht="17.100000000000001" customHeight="1" x14ac:dyDescent="0.25">
      <c r="A40" s="49"/>
      <c r="B40" s="50" t="s">
        <v>25</v>
      </c>
      <c r="C40" s="45"/>
      <c r="D40" s="17"/>
      <c r="E40" s="51">
        <v>113540</v>
      </c>
      <c r="F40" s="51">
        <v>165220</v>
      </c>
      <c r="G40" s="52">
        <f t="shared" si="4"/>
        <v>-51680</v>
      </c>
      <c r="H40" s="53"/>
      <c r="I40" s="18"/>
      <c r="J40" s="18"/>
      <c r="K40" s="18"/>
      <c r="L40" s="47"/>
      <c r="M40" s="18"/>
      <c r="N40" s="18"/>
      <c r="O40" s="18"/>
      <c r="P40" s="54"/>
      <c r="Q40" s="55"/>
      <c r="T40" s="19"/>
      <c r="W40" s="75"/>
      <c r="X40" s="56"/>
      <c r="Y40" s="75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75"/>
      <c r="AL40" s="56"/>
      <c r="AM40" s="56"/>
      <c r="AN40" s="56"/>
      <c r="AO40" s="56"/>
      <c r="AP40" s="56"/>
      <c r="AQ40" s="56"/>
      <c r="AR40" s="56"/>
      <c r="AS40" s="56"/>
      <c r="AT40" s="56"/>
      <c r="AU40" s="56"/>
    </row>
    <row r="41" spans="1:47" ht="17.100000000000001" customHeight="1" x14ac:dyDescent="0.25">
      <c r="A41" s="49"/>
      <c r="B41" s="58" t="s">
        <v>29</v>
      </c>
      <c r="C41" s="45"/>
      <c r="D41" s="59"/>
      <c r="E41" s="60">
        <f>SUM(E35:E40)</f>
        <v>1823856.8200000003</v>
      </c>
      <c r="F41" s="60">
        <f>SUM(F35:F40)</f>
        <v>1556553.18</v>
      </c>
      <c r="G41" s="60">
        <f>SUM(G35:G40)</f>
        <v>267303.64000000019</v>
      </c>
      <c r="H41" s="61"/>
      <c r="I41" s="18"/>
      <c r="J41" s="18"/>
      <c r="K41" s="18"/>
      <c r="L41" s="47"/>
      <c r="M41" s="18"/>
      <c r="N41" s="18"/>
      <c r="O41" s="18"/>
      <c r="P41" s="54"/>
      <c r="Q41" s="55"/>
      <c r="T41" s="19"/>
      <c r="W41" s="56"/>
      <c r="X41" s="56"/>
      <c r="Y41" s="75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75"/>
      <c r="AL41" s="56"/>
      <c r="AM41" s="56"/>
      <c r="AN41" s="56"/>
      <c r="AO41" s="56"/>
      <c r="AP41" s="56"/>
      <c r="AQ41" s="56"/>
      <c r="AR41" s="56"/>
      <c r="AS41" s="56"/>
      <c r="AT41" s="56"/>
      <c r="AU41" s="56"/>
    </row>
    <row r="42" spans="1:47" s="78" customFormat="1" ht="17.100000000000001" customHeight="1" x14ac:dyDescent="0.25">
      <c r="A42" s="77" t="s">
        <v>30</v>
      </c>
      <c r="C42" s="79"/>
      <c r="D42" s="80"/>
      <c r="E42" s="82">
        <f>ROUND(E41/E30,4)</f>
        <v>0.03</v>
      </c>
      <c r="F42" s="81">
        <f>ROUND(F41/F30,4)</f>
        <v>2.07E-2</v>
      </c>
      <c r="G42" s="82">
        <f>G41/F41</f>
        <v>0.17172792001876877</v>
      </c>
      <c r="H42" s="79"/>
      <c r="I42" s="83"/>
      <c r="J42" s="83"/>
      <c r="K42" s="83"/>
      <c r="L42" s="84"/>
      <c r="M42" s="83"/>
      <c r="N42" s="83"/>
      <c r="O42" s="83"/>
      <c r="P42" s="85"/>
      <c r="R42" s="8"/>
      <c r="T42" s="86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7.100000000000001" customHeight="1" x14ac:dyDescent="0.25">
      <c r="A43" s="64"/>
      <c r="B43" s="88"/>
      <c r="C43" s="89"/>
      <c r="D43" s="88"/>
      <c r="E43" s="90"/>
      <c r="F43" s="91"/>
      <c r="G43" s="91" t="s">
        <v>21</v>
      </c>
      <c r="H43" s="66"/>
      <c r="I43" s="90"/>
      <c r="J43" s="90"/>
      <c r="K43" s="90"/>
      <c r="L43" s="92"/>
      <c r="M43" s="90"/>
      <c r="N43" s="90"/>
      <c r="O43" s="90"/>
      <c r="P43" s="93"/>
      <c r="Q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</row>
    <row r="44" spans="1:47" ht="17.100000000000001" customHeight="1" x14ac:dyDescent="0.25">
      <c r="A44" s="49"/>
      <c r="B44" s="43"/>
      <c r="C44" s="45"/>
      <c r="D44" s="43"/>
      <c r="E44" s="94"/>
      <c r="F44" s="95"/>
      <c r="G44" s="95"/>
      <c r="H44" s="53"/>
      <c r="I44" s="94"/>
      <c r="J44" s="94"/>
      <c r="K44" s="94"/>
      <c r="L44" s="47"/>
      <c r="M44" s="94"/>
      <c r="N44" s="94"/>
      <c r="O44" s="94"/>
      <c r="P44" s="54"/>
      <c r="Q44" s="55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</row>
    <row r="45" spans="1:47" ht="17.100000000000001" customHeight="1" x14ac:dyDescent="0.25">
      <c r="A45" s="42" t="s">
        <v>31</v>
      </c>
      <c r="B45" s="43"/>
      <c r="C45" s="45"/>
      <c r="D45" s="17"/>
      <c r="E45" s="18"/>
      <c r="F45" s="73" t="s">
        <v>21</v>
      </c>
      <c r="G45" s="73" t="s">
        <v>21</v>
      </c>
      <c r="H45" s="53"/>
      <c r="I45" s="18"/>
      <c r="J45" s="18"/>
      <c r="K45" s="18"/>
      <c r="L45" s="47"/>
      <c r="M45" s="18"/>
      <c r="N45" s="18"/>
      <c r="O45" s="18"/>
      <c r="P45" s="54"/>
      <c r="Q45" s="55"/>
      <c r="T45" s="19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spans="1:47" ht="17.100000000000001" customHeight="1" x14ac:dyDescent="0.25">
      <c r="A46" s="42"/>
      <c r="B46" s="43"/>
      <c r="C46" s="45"/>
      <c r="D46" s="17"/>
      <c r="E46" s="18"/>
      <c r="F46" s="73"/>
      <c r="G46" s="73"/>
      <c r="H46" s="53"/>
      <c r="I46" s="18"/>
      <c r="J46" s="18"/>
      <c r="K46" s="18"/>
      <c r="L46" s="47"/>
      <c r="M46" s="18"/>
      <c r="N46" s="18"/>
      <c r="O46" s="18"/>
      <c r="P46" s="54"/>
      <c r="Q46" s="55"/>
      <c r="T46" s="19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</row>
    <row r="47" spans="1:47" ht="17.100000000000001" customHeight="1" x14ac:dyDescent="0.25">
      <c r="A47" s="49"/>
      <c r="B47" s="50" t="s">
        <v>11</v>
      </c>
      <c r="C47" s="45"/>
      <c r="D47" s="17"/>
      <c r="E47" s="51">
        <v>78865.460000000006</v>
      </c>
      <c r="F47" s="51">
        <v>91046.99</v>
      </c>
      <c r="G47" s="52">
        <f>E47-F47</f>
        <v>-12181.529999999999</v>
      </c>
      <c r="H47" s="53"/>
      <c r="I47" s="51">
        <v>173538.98</v>
      </c>
      <c r="J47" s="51">
        <v>191224.95</v>
      </c>
      <c r="K47" s="52">
        <f t="shared" ref="K47:K53" si="5">I47-J47</f>
        <v>-17685.97</v>
      </c>
      <c r="L47" s="47"/>
      <c r="M47" s="51">
        <v>450101.86000000004</v>
      </c>
      <c r="N47" s="51">
        <v>302050.02000000008</v>
      </c>
      <c r="O47" s="52">
        <f t="shared" ref="O47:O53" si="6">M47-N47</f>
        <v>148051.83999999997</v>
      </c>
      <c r="P47" s="54"/>
      <c r="Q47" s="55"/>
      <c r="T47" s="19"/>
      <c r="W47" s="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1:47" ht="17.100000000000001" customHeight="1" x14ac:dyDescent="0.25">
      <c r="A48" s="49"/>
      <c r="B48" s="50" t="s">
        <v>12</v>
      </c>
      <c r="C48" s="45"/>
      <c r="D48" s="17"/>
      <c r="E48" s="51">
        <v>14767.15</v>
      </c>
      <c r="F48" s="51">
        <v>13799.07</v>
      </c>
      <c r="G48" s="52">
        <f t="shared" ref="G48:G53" si="7">E48-F48</f>
        <v>968.07999999999993</v>
      </c>
      <c r="H48" s="53"/>
      <c r="I48" s="51">
        <v>32126.97</v>
      </c>
      <c r="J48" s="51">
        <v>28315.99</v>
      </c>
      <c r="K48" s="52">
        <f t="shared" si="5"/>
        <v>3810.9799999999996</v>
      </c>
      <c r="L48" s="47"/>
      <c r="M48" s="51">
        <v>122300.84</v>
      </c>
      <c r="N48" s="51">
        <v>76902.64</v>
      </c>
      <c r="O48" s="52">
        <f t="shared" si="6"/>
        <v>45398.2</v>
      </c>
      <c r="P48" s="54"/>
      <c r="Q48" s="55"/>
      <c r="T48" s="19"/>
      <c r="W48" s="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</row>
    <row r="49" spans="1:47" ht="17.100000000000001" customHeight="1" x14ac:dyDescent="0.25">
      <c r="A49" s="49" t="s">
        <v>21</v>
      </c>
      <c r="B49" s="50" t="s">
        <v>13</v>
      </c>
      <c r="C49" s="45"/>
      <c r="D49" s="17"/>
      <c r="E49" s="51">
        <v>1761.19</v>
      </c>
      <c r="F49" s="51">
        <v>1121.05</v>
      </c>
      <c r="G49" s="52">
        <f t="shared" si="7"/>
        <v>640.1400000000001</v>
      </c>
      <c r="H49" s="53"/>
      <c r="I49" s="51">
        <v>3580.35</v>
      </c>
      <c r="J49" s="51">
        <v>2246.5100000000002</v>
      </c>
      <c r="K49" s="52">
        <f t="shared" si="5"/>
        <v>1333.8399999999997</v>
      </c>
      <c r="L49" s="47"/>
      <c r="M49" s="51">
        <v>-13620.169999999996</v>
      </c>
      <c r="N49" s="51">
        <v>-6374.2800000000007</v>
      </c>
      <c r="O49" s="52">
        <f t="shared" si="6"/>
        <v>-7245.8899999999958</v>
      </c>
      <c r="P49" s="54"/>
      <c r="Q49" s="55"/>
      <c r="T49" s="19"/>
      <c r="W49" s="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</row>
    <row r="50" spans="1:47" ht="17.100000000000001" customHeight="1" x14ac:dyDescent="0.25">
      <c r="A50" s="49"/>
      <c r="B50" s="50" t="s">
        <v>32</v>
      </c>
      <c r="C50" s="45"/>
      <c r="D50" s="17"/>
      <c r="E50" s="51">
        <v>1484.09</v>
      </c>
      <c r="F50" s="51">
        <v>1451.87</v>
      </c>
      <c r="G50" s="52">
        <f t="shared" si="7"/>
        <v>32.220000000000027</v>
      </c>
      <c r="H50" s="53"/>
      <c r="I50" s="51">
        <v>3068.95</v>
      </c>
      <c r="J50" s="51">
        <v>2555.2399999999998</v>
      </c>
      <c r="K50" s="52">
        <f t="shared" si="5"/>
        <v>513.71</v>
      </c>
      <c r="L50" s="47"/>
      <c r="M50" s="51">
        <v>21978.890000000003</v>
      </c>
      <c r="N50" s="51">
        <v>5686.8399999999992</v>
      </c>
      <c r="O50" s="52">
        <f t="shared" si="6"/>
        <v>16292.050000000003</v>
      </c>
      <c r="P50" s="54"/>
      <c r="Q50" s="55"/>
      <c r="T50" s="19"/>
      <c r="W50" s="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</row>
    <row r="51" spans="1:47" ht="17.100000000000001" customHeight="1" x14ac:dyDescent="0.25">
      <c r="A51" s="49"/>
      <c r="B51" s="50" t="s">
        <v>33</v>
      </c>
      <c r="C51" s="45"/>
      <c r="D51" s="17"/>
      <c r="E51" s="51">
        <v>-2454.35</v>
      </c>
      <c r="F51" s="51">
        <v>718.5600000000004</v>
      </c>
      <c r="G51" s="52">
        <f t="shared" si="7"/>
        <v>-3172.9100000000003</v>
      </c>
      <c r="H51" s="53"/>
      <c r="I51" s="51">
        <v>-10205.9</v>
      </c>
      <c r="J51" s="51">
        <v>-6162.0300000000007</v>
      </c>
      <c r="K51" s="52">
        <f t="shared" si="5"/>
        <v>-4043.869999999999</v>
      </c>
      <c r="L51" s="47"/>
      <c r="M51" s="51">
        <v>-9433.6399999999976</v>
      </c>
      <c r="N51" s="51">
        <v>-14017.389999999996</v>
      </c>
      <c r="O51" s="52">
        <f t="shared" si="6"/>
        <v>4583.7499999999982</v>
      </c>
      <c r="P51" s="54"/>
      <c r="Q51" s="55"/>
      <c r="T51" s="19"/>
      <c r="W51" s="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</row>
    <row r="52" spans="1:47" ht="17.100000000000001" customHeight="1" x14ac:dyDescent="0.25">
      <c r="A52" s="49"/>
      <c r="B52" s="43" t="s">
        <v>24</v>
      </c>
      <c r="C52" s="45"/>
      <c r="D52" s="17"/>
      <c r="E52" s="135" t="s">
        <v>57</v>
      </c>
      <c r="F52" s="135" t="s">
        <v>57</v>
      </c>
      <c r="G52" s="136" t="str">
        <f>IF(E52="N/A","N/A",E52-F52)</f>
        <v>N/A</v>
      </c>
      <c r="H52" s="53"/>
      <c r="I52" s="135" t="s">
        <v>57</v>
      </c>
      <c r="J52" s="135" t="s">
        <v>57</v>
      </c>
      <c r="K52" s="136" t="str">
        <f>IF(I52="N/A","N/A",I52-J52)</f>
        <v>N/A</v>
      </c>
      <c r="L52" s="47"/>
      <c r="M52" s="135" t="s">
        <v>57</v>
      </c>
      <c r="N52" s="135" t="s">
        <v>57</v>
      </c>
      <c r="O52" s="136" t="str">
        <f>IF(M52="N/A","N/A",M52-N52)</f>
        <v>N/A</v>
      </c>
      <c r="P52" s="54"/>
      <c r="Q52" s="55"/>
      <c r="T52" s="19"/>
      <c r="W52" s="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</row>
    <row r="53" spans="1:47" ht="17.100000000000001" customHeight="1" x14ac:dyDescent="0.25">
      <c r="A53" s="49"/>
      <c r="B53" s="50" t="s">
        <v>25</v>
      </c>
      <c r="C53" s="45"/>
      <c r="D53" s="17"/>
      <c r="E53" s="51">
        <v>0</v>
      </c>
      <c r="F53" s="51">
        <v>0</v>
      </c>
      <c r="G53" s="52">
        <f t="shared" si="7"/>
        <v>0</v>
      </c>
      <c r="H53" s="53"/>
      <c r="I53" s="51">
        <v>0</v>
      </c>
      <c r="J53" s="51">
        <v>0</v>
      </c>
      <c r="K53" s="52">
        <f t="shared" si="5"/>
        <v>0</v>
      </c>
      <c r="L53" s="47"/>
      <c r="M53" s="51">
        <v>-248034.41</v>
      </c>
      <c r="N53" s="51">
        <v>53000</v>
      </c>
      <c r="O53" s="52">
        <f t="shared" si="6"/>
        <v>-301034.41000000003</v>
      </c>
      <c r="P53" s="54"/>
      <c r="Q53" s="55"/>
      <c r="T53" s="19"/>
      <c r="W53" s="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</row>
    <row r="54" spans="1:47" ht="17.100000000000001" customHeight="1" x14ac:dyDescent="0.25">
      <c r="A54" s="49"/>
      <c r="B54" s="58" t="s">
        <v>19</v>
      </c>
      <c r="C54" s="45"/>
      <c r="D54" s="59"/>
      <c r="E54" s="60">
        <f>SUM(E47:E53)</f>
        <v>94423.54</v>
      </c>
      <c r="F54" s="60">
        <f>SUM(F47:F53)</f>
        <v>108137.54</v>
      </c>
      <c r="G54" s="60">
        <f>SUM(G47:G53)</f>
        <v>-13714</v>
      </c>
      <c r="H54" s="61"/>
      <c r="I54" s="60">
        <f>SUM(I47:I53)</f>
        <v>202109.35000000003</v>
      </c>
      <c r="J54" s="60">
        <f>SUM(J47:J53)</f>
        <v>218180.66</v>
      </c>
      <c r="K54" s="60">
        <f>SUM(K47:K53)</f>
        <v>-16071.310000000001</v>
      </c>
      <c r="L54" s="62"/>
      <c r="M54" s="60">
        <f>SUM(M47:M53)</f>
        <v>323293.37</v>
      </c>
      <c r="N54" s="60">
        <f>SUM(N47:N53)</f>
        <v>417247.83000000007</v>
      </c>
      <c r="O54" s="60">
        <f>SUM(O47:O53)</f>
        <v>-93954.460000000021</v>
      </c>
      <c r="P54" s="63"/>
      <c r="Q54" s="55"/>
      <c r="T54" s="19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</row>
    <row r="55" spans="1:47" s="97" customFormat="1" ht="17.100000000000001" customHeight="1" x14ac:dyDescent="0.25">
      <c r="A55" s="96" t="s">
        <v>34</v>
      </c>
      <c r="C55" s="98"/>
      <c r="D55" s="99"/>
      <c r="E55" s="100">
        <f>ROUND((E54-E53)/E19,4)</f>
        <v>1E-3</v>
      </c>
      <c r="F55" s="100">
        <f>ROUND((F54-F53)/F19,4)</f>
        <v>1E-3</v>
      </c>
      <c r="G55" s="101">
        <f>G54/F54</f>
        <v>-0.12681997389620664</v>
      </c>
      <c r="H55" s="102"/>
      <c r="I55" s="100">
        <f>ROUND((I54-I53)/I19,4)</f>
        <v>1E-3</v>
      </c>
      <c r="J55" s="100">
        <f>ROUND((J54-J53)/J19,4)</f>
        <v>1.1000000000000001E-3</v>
      </c>
      <c r="K55" s="101">
        <f>K54/J54</f>
        <v>-7.3660561848149148E-2</v>
      </c>
      <c r="L55" s="98"/>
      <c r="M55" s="100">
        <f>ROUND((M54-M53)/M19,4)</f>
        <v>8.0000000000000004E-4</v>
      </c>
      <c r="N55" s="100">
        <f>ROUND((N54-N53)/N19,4)</f>
        <v>5.0000000000000001E-4</v>
      </c>
      <c r="O55" s="101">
        <f>O54/N54</f>
        <v>-0.22517662943867198</v>
      </c>
      <c r="P55" s="103"/>
      <c r="R55" s="8"/>
      <c r="T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1:47" ht="17.100000000000001" customHeight="1" x14ac:dyDescent="0.25">
      <c r="A56" s="49"/>
      <c r="B56" s="43"/>
      <c r="C56" s="45"/>
      <c r="D56" s="17"/>
      <c r="E56" s="18"/>
      <c r="F56" s="73" t="s">
        <v>21</v>
      </c>
      <c r="G56" s="73" t="s">
        <v>21</v>
      </c>
      <c r="H56" s="53"/>
      <c r="I56" s="18"/>
      <c r="J56" s="73"/>
      <c r="K56" s="18"/>
      <c r="L56" s="47"/>
      <c r="M56" s="18"/>
      <c r="N56" s="73"/>
      <c r="O56" s="18"/>
      <c r="P56" s="54"/>
      <c r="Q56" s="55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10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106"/>
    </row>
    <row r="57" spans="1:47" ht="17.100000000000001" customHeight="1" x14ac:dyDescent="0.25">
      <c r="A57" s="49"/>
      <c r="B57" s="43"/>
      <c r="C57" s="45"/>
      <c r="D57" s="17"/>
      <c r="E57" s="18"/>
      <c r="F57" s="73"/>
      <c r="G57" s="73"/>
      <c r="H57" s="53"/>
      <c r="I57" s="18"/>
      <c r="J57" s="73"/>
      <c r="K57" s="18"/>
      <c r="L57" s="47"/>
      <c r="M57" s="18"/>
      <c r="N57" s="73"/>
      <c r="O57" s="18"/>
      <c r="P57" s="54"/>
      <c r="Q57" s="55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10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106"/>
    </row>
    <row r="58" spans="1:47" ht="17.100000000000001" customHeight="1" x14ac:dyDescent="0.25">
      <c r="A58" s="42" t="s">
        <v>35</v>
      </c>
      <c r="B58" s="43"/>
      <c r="C58" s="45"/>
      <c r="D58" s="17"/>
      <c r="E58" s="107"/>
      <c r="F58" s="73" t="s">
        <v>21</v>
      </c>
      <c r="G58" s="73" t="s">
        <v>21</v>
      </c>
      <c r="H58" s="53"/>
      <c r="I58" s="107"/>
      <c r="J58" s="73"/>
      <c r="K58" s="18"/>
      <c r="L58" s="47"/>
      <c r="M58" s="107"/>
      <c r="N58" s="73"/>
      <c r="O58" s="18"/>
      <c r="P58" s="54"/>
      <c r="Q58" s="55"/>
      <c r="T58" s="19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10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106"/>
    </row>
    <row r="59" spans="1:47" ht="17.100000000000001" customHeight="1" x14ac:dyDescent="0.25">
      <c r="A59" s="42"/>
      <c r="B59" s="43"/>
      <c r="C59" s="45"/>
      <c r="D59" s="17"/>
      <c r="E59" s="18"/>
      <c r="F59" s="73"/>
      <c r="G59" s="73"/>
      <c r="H59" s="53"/>
      <c r="I59" s="18"/>
      <c r="J59" s="73"/>
      <c r="K59" s="18"/>
      <c r="L59" s="47"/>
      <c r="M59" s="18"/>
      <c r="N59" s="73"/>
      <c r="O59" s="18"/>
      <c r="P59" s="54"/>
      <c r="Q59" s="55"/>
      <c r="T59" s="19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10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106"/>
    </row>
    <row r="60" spans="1:47" ht="17.100000000000001" customHeight="1" x14ac:dyDescent="0.25">
      <c r="A60" s="49"/>
      <c r="B60" s="50" t="s">
        <v>11</v>
      </c>
      <c r="C60" s="45"/>
      <c r="D60" s="17"/>
      <c r="E60" s="51">
        <v>3825.3700000000099</v>
      </c>
      <c r="F60" s="51">
        <v>-13883.829999999973</v>
      </c>
      <c r="G60" s="52">
        <f>E60-F60</f>
        <v>17709.199999999983</v>
      </c>
      <c r="H60" s="53"/>
      <c r="I60" s="51">
        <v>-20101.950000000041</v>
      </c>
      <c r="J60" s="51">
        <v>-34461.94</v>
      </c>
      <c r="K60" s="52">
        <f t="shared" ref="K60:K66" si="8">I60-J60</f>
        <v>14359.989999999962</v>
      </c>
      <c r="L60" s="47"/>
      <c r="M60" s="51">
        <v>535511.22</v>
      </c>
      <c r="N60" s="51">
        <v>478158.56999999989</v>
      </c>
      <c r="O60" s="52">
        <f t="shared" ref="O60:O66" si="9">M60-N60</f>
        <v>57352.650000000081</v>
      </c>
      <c r="P60" s="54"/>
      <c r="Q60" s="55"/>
      <c r="T60" s="19"/>
      <c r="W60" s="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</row>
    <row r="61" spans="1:47" ht="17.100000000000001" customHeight="1" x14ac:dyDescent="0.25">
      <c r="A61" s="49"/>
      <c r="B61" s="50" t="s">
        <v>12</v>
      </c>
      <c r="C61" s="45"/>
      <c r="D61" s="17"/>
      <c r="E61" s="51">
        <v>3388.8099999999995</v>
      </c>
      <c r="F61" s="51">
        <v>6036.6900000000023</v>
      </c>
      <c r="G61" s="52">
        <f t="shared" ref="G61:G64" si="10">E61-F61</f>
        <v>-2647.8800000000028</v>
      </c>
      <c r="H61" s="53"/>
      <c r="I61" s="51">
        <v>4994.9199999999983</v>
      </c>
      <c r="J61" s="51">
        <v>15123.499999999996</v>
      </c>
      <c r="K61" s="52">
        <f t="shared" si="8"/>
        <v>-10128.579999999998</v>
      </c>
      <c r="L61" s="47"/>
      <c r="M61" s="51">
        <v>109012.04</v>
      </c>
      <c r="N61" s="51">
        <v>130972.45000000006</v>
      </c>
      <c r="O61" s="52">
        <f t="shared" si="9"/>
        <v>-21960.410000000062</v>
      </c>
      <c r="P61" s="54"/>
      <c r="Q61" s="55"/>
      <c r="T61" s="19"/>
      <c r="W61" s="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</row>
    <row r="62" spans="1:47" ht="17.100000000000001" customHeight="1" x14ac:dyDescent="0.25">
      <c r="A62" s="49"/>
      <c r="B62" s="50" t="s">
        <v>13</v>
      </c>
      <c r="C62" s="45"/>
      <c r="D62" s="17"/>
      <c r="E62" s="51">
        <v>-0.36999999999989086</v>
      </c>
      <c r="F62" s="51">
        <v>-0.53999999999996362</v>
      </c>
      <c r="G62" s="52">
        <f t="shared" si="10"/>
        <v>0.17000000000007276</v>
      </c>
      <c r="H62" s="53"/>
      <c r="I62" s="51">
        <v>-0.73999999999978172</v>
      </c>
      <c r="J62" s="51">
        <v>-0.77999999999974534</v>
      </c>
      <c r="K62" s="52">
        <f t="shared" si="8"/>
        <v>3.999999999996362E-2</v>
      </c>
      <c r="L62" s="47"/>
      <c r="M62" s="51">
        <v>15963.660000000002</v>
      </c>
      <c r="N62" s="51">
        <v>1301.9499999999978</v>
      </c>
      <c r="O62" s="52">
        <f t="shared" si="9"/>
        <v>14661.710000000005</v>
      </c>
      <c r="P62" s="54"/>
      <c r="Q62" s="55"/>
      <c r="T62" s="19"/>
      <c r="W62" s="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</row>
    <row r="63" spans="1:47" ht="17.100000000000001" customHeight="1" x14ac:dyDescent="0.25">
      <c r="A63" s="49"/>
      <c r="B63" s="50" t="s">
        <v>14</v>
      </c>
      <c r="C63" s="45"/>
      <c r="D63" s="17"/>
      <c r="E63" s="51">
        <v>0</v>
      </c>
      <c r="F63" s="51">
        <v>0</v>
      </c>
      <c r="G63" s="52">
        <f t="shared" si="10"/>
        <v>0</v>
      </c>
      <c r="H63" s="53"/>
      <c r="I63" s="51">
        <v>0</v>
      </c>
      <c r="J63" s="51">
        <v>0</v>
      </c>
      <c r="K63" s="52">
        <f t="shared" si="8"/>
        <v>0</v>
      </c>
      <c r="L63" s="47"/>
      <c r="M63" s="51">
        <v>20000</v>
      </c>
      <c r="N63" s="51">
        <v>0</v>
      </c>
      <c r="O63" s="52">
        <f t="shared" si="9"/>
        <v>20000</v>
      </c>
      <c r="P63" s="54"/>
      <c r="Q63" s="55"/>
      <c r="T63" s="19"/>
      <c r="W63" s="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</row>
    <row r="64" spans="1:47" ht="17.100000000000001" customHeight="1" x14ac:dyDescent="0.25">
      <c r="A64" s="49"/>
      <c r="B64" s="50" t="s">
        <v>33</v>
      </c>
      <c r="C64" s="45"/>
      <c r="D64" s="17"/>
      <c r="E64" s="51">
        <v>0</v>
      </c>
      <c r="F64" s="51">
        <v>0</v>
      </c>
      <c r="G64" s="52">
        <f t="shared" si="10"/>
        <v>0</v>
      </c>
      <c r="H64" s="53"/>
      <c r="I64" s="51">
        <v>0</v>
      </c>
      <c r="J64" s="51">
        <v>0</v>
      </c>
      <c r="K64" s="52">
        <f t="shared" si="8"/>
        <v>0</v>
      </c>
      <c r="L64" s="47"/>
      <c r="M64" s="51">
        <v>34.409999999999854</v>
      </c>
      <c r="N64" s="51">
        <v>0</v>
      </c>
      <c r="O64" s="52">
        <f t="shared" si="9"/>
        <v>34.409999999999854</v>
      </c>
      <c r="P64" s="54"/>
      <c r="Q64" s="55"/>
      <c r="T64" s="19"/>
      <c r="W64" s="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</row>
    <row r="65" spans="1:69" ht="17.100000000000001" customHeight="1" x14ac:dyDescent="0.25">
      <c r="A65" s="49"/>
      <c r="B65" s="43" t="s">
        <v>24</v>
      </c>
      <c r="C65" s="45"/>
      <c r="D65" s="17"/>
      <c r="E65" s="135" t="s">
        <v>57</v>
      </c>
      <c r="F65" s="135" t="s">
        <v>57</v>
      </c>
      <c r="G65" s="136" t="str">
        <f>IF(E65="N/A","N/A",E65-F65)</f>
        <v>N/A</v>
      </c>
      <c r="H65" s="53"/>
      <c r="I65" s="135" t="s">
        <v>57</v>
      </c>
      <c r="J65" s="135" t="s">
        <v>57</v>
      </c>
      <c r="K65" s="136" t="str">
        <f>IF(I65="N/A","N/A",I65-J65)</f>
        <v>N/A</v>
      </c>
      <c r="L65" s="47"/>
      <c r="M65" s="135" t="s">
        <v>57</v>
      </c>
      <c r="N65" s="135" t="s">
        <v>57</v>
      </c>
      <c r="O65" s="136" t="str">
        <f>IF(M65="N/A","N/A",M65-N65)</f>
        <v>N/A</v>
      </c>
      <c r="P65" s="54"/>
      <c r="Q65" s="55"/>
      <c r="T65" s="19"/>
      <c r="W65" s="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</row>
    <row r="66" spans="1:69" ht="17.100000000000001" customHeight="1" x14ac:dyDescent="0.25">
      <c r="A66" s="49"/>
      <c r="B66" s="50" t="s">
        <v>25</v>
      </c>
      <c r="C66" s="45"/>
      <c r="D66" s="17"/>
      <c r="E66" s="51">
        <v>3375.97</v>
      </c>
      <c r="F66" s="51">
        <v>338.6099999999999</v>
      </c>
      <c r="G66" s="52">
        <f>E66-F66</f>
        <v>3037.3599999999997</v>
      </c>
      <c r="H66" s="53"/>
      <c r="I66" s="51">
        <v>4033.54</v>
      </c>
      <c r="J66" s="51">
        <v>15209.730000000001</v>
      </c>
      <c r="K66" s="52">
        <f t="shared" si="8"/>
        <v>-11176.190000000002</v>
      </c>
      <c r="L66" s="47"/>
      <c r="M66" s="51">
        <v>75357.250000000073</v>
      </c>
      <c r="N66" s="51">
        <v>62109.83</v>
      </c>
      <c r="O66" s="52">
        <f t="shared" si="9"/>
        <v>13247.420000000071</v>
      </c>
      <c r="P66" s="54"/>
      <c r="Q66" s="55"/>
      <c r="T66" s="19"/>
      <c r="W66" s="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</row>
    <row r="67" spans="1:69" ht="17.100000000000001" customHeight="1" x14ac:dyDescent="0.25">
      <c r="A67" s="49"/>
      <c r="B67" s="58" t="s">
        <v>19</v>
      </c>
      <c r="C67" s="45"/>
      <c r="D67" s="59"/>
      <c r="E67" s="60">
        <f>SUM(E60:E66)</f>
        <v>10589.78000000001</v>
      </c>
      <c r="F67" s="60">
        <f>SUM(F60:F66)</f>
        <v>-7509.0699999999706</v>
      </c>
      <c r="G67" s="60">
        <f>SUM(G60:G66)</f>
        <v>18098.84999999998</v>
      </c>
      <c r="H67" s="61"/>
      <c r="I67" s="60">
        <f>SUM(I60:I66)</f>
        <v>-11074.230000000043</v>
      </c>
      <c r="J67" s="60">
        <f>SUM(J60:J66)</f>
        <v>-4129.4900000000034</v>
      </c>
      <c r="K67" s="60">
        <f>SUM(K60:K66)</f>
        <v>-6944.7400000000389</v>
      </c>
      <c r="L67" s="62"/>
      <c r="M67" s="60">
        <f>SUM(M60:M66)</f>
        <v>755878.58000000019</v>
      </c>
      <c r="N67" s="60">
        <f>SUM(N60:N66)</f>
        <v>672542.79999999981</v>
      </c>
      <c r="O67" s="60">
        <f>SUM(O60:O66)</f>
        <v>83335.780000000101</v>
      </c>
      <c r="P67" s="63"/>
      <c r="Q67" s="55"/>
      <c r="T67" s="19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</row>
    <row r="68" spans="1:69" s="97" customFormat="1" ht="17.100000000000001" customHeight="1" x14ac:dyDescent="0.25">
      <c r="A68" s="108" t="s">
        <v>36</v>
      </c>
      <c r="C68" s="98"/>
      <c r="D68" s="99"/>
      <c r="E68" s="81">
        <f>ROUND((E67-E66)/(E16+E18),4)</f>
        <v>1E-4</v>
      </c>
      <c r="F68" s="81">
        <f>ROUND((F67-F66)/(F16+F18),4)</f>
        <v>-1E-4</v>
      </c>
      <c r="G68" s="81">
        <f>ROUND((G67-G66)/(G16+G18),4)</f>
        <v>-3.3E-3</v>
      </c>
      <c r="H68" s="98"/>
      <c r="I68" s="81">
        <f>ROUND((I67-I66)/(I16+I18),4)</f>
        <v>-1E-4</v>
      </c>
      <c r="J68" s="81">
        <f>ROUND((J67-J66)/(J16+J18),4)</f>
        <v>-1E-4</v>
      </c>
      <c r="K68" s="101">
        <f>K67/J67</f>
        <v>1.6817427817963073</v>
      </c>
      <c r="L68" s="98"/>
      <c r="M68" s="81">
        <f>ROUND((M67-M66)/(M16+M18),4)</f>
        <v>8.9999999999999998E-4</v>
      </c>
      <c r="N68" s="81">
        <f>ROUND((N67-N66)/(N16+N18),4)</f>
        <v>8.0000000000000004E-4</v>
      </c>
      <c r="O68" s="101">
        <f>O67/N67</f>
        <v>0.12391148935056642</v>
      </c>
      <c r="P68" s="103"/>
      <c r="R68" s="8"/>
      <c r="T68" s="104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9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9"/>
    </row>
    <row r="69" spans="1:69" ht="17.100000000000001" customHeight="1" x14ac:dyDescent="0.25">
      <c r="A69" s="49"/>
      <c r="B69" s="43"/>
      <c r="C69" s="45"/>
      <c r="D69" s="17"/>
      <c r="E69" s="18"/>
      <c r="F69" s="52"/>
      <c r="G69" s="52"/>
      <c r="H69" s="53"/>
      <c r="I69" s="18"/>
      <c r="J69" s="18"/>
      <c r="K69" s="18"/>
      <c r="L69" s="47"/>
      <c r="M69" s="18"/>
      <c r="N69" s="18"/>
      <c r="O69" s="18"/>
      <c r="P69" s="54"/>
      <c r="Q69" s="55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</row>
    <row r="70" spans="1:69" ht="17.100000000000001" customHeight="1" x14ac:dyDescent="0.25">
      <c r="A70" s="49"/>
      <c r="B70" s="43"/>
      <c r="C70" s="45"/>
      <c r="D70" s="17"/>
      <c r="E70" s="18"/>
      <c r="F70" s="52"/>
      <c r="G70" s="52"/>
      <c r="H70" s="53"/>
      <c r="I70" s="18"/>
      <c r="J70" s="18"/>
      <c r="K70" s="18"/>
      <c r="L70" s="47"/>
      <c r="M70" s="18"/>
      <c r="N70" s="18"/>
      <c r="O70" s="18"/>
      <c r="P70" s="54"/>
      <c r="Q70" s="55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</row>
    <row r="71" spans="1:69" ht="17.100000000000001" customHeight="1" x14ac:dyDescent="0.25">
      <c r="A71" s="42" t="s">
        <v>37</v>
      </c>
      <c r="B71" s="43"/>
      <c r="C71" s="45"/>
      <c r="D71" s="17"/>
      <c r="E71" s="18"/>
      <c r="F71" s="73" t="s">
        <v>21</v>
      </c>
      <c r="G71" s="73" t="s">
        <v>21</v>
      </c>
      <c r="H71" s="53"/>
      <c r="I71" s="18"/>
      <c r="J71" s="18"/>
      <c r="K71" s="18"/>
      <c r="L71" s="47"/>
      <c r="M71" s="18"/>
      <c r="N71" s="18"/>
      <c r="O71" s="18"/>
      <c r="P71" s="54"/>
      <c r="Q71" s="55"/>
      <c r="T71" s="19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</row>
    <row r="72" spans="1:69" ht="17.100000000000001" customHeight="1" x14ac:dyDescent="0.25">
      <c r="A72" s="42" t="s">
        <v>38</v>
      </c>
      <c r="B72" s="43"/>
      <c r="C72" s="45"/>
      <c r="D72" s="17"/>
      <c r="E72" s="18"/>
      <c r="F72" s="73"/>
      <c r="G72" s="73" t="s">
        <v>21</v>
      </c>
      <c r="H72" s="53"/>
      <c r="I72" s="18"/>
      <c r="J72" s="18"/>
      <c r="K72" s="18"/>
      <c r="L72" s="47"/>
      <c r="M72" s="18"/>
      <c r="N72" s="18"/>
      <c r="O72" s="18"/>
      <c r="P72" s="54"/>
      <c r="Q72" s="55"/>
      <c r="T72" s="19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</row>
    <row r="73" spans="1:69" ht="17.100000000000001" customHeight="1" x14ac:dyDescent="0.25">
      <c r="A73" s="49"/>
      <c r="B73" s="50" t="s">
        <v>11</v>
      </c>
      <c r="C73" s="45"/>
      <c r="D73" s="17"/>
      <c r="E73" s="51">
        <v>625686.98</v>
      </c>
      <c r="F73" s="51">
        <v>627274.87</v>
      </c>
      <c r="G73" s="52">
        <f>E73-F73</f>
        <v>-1587.890000000014</v>
      </c>
      <c r="H73" s="53"/>
      <c r="I73" s="110"/>
      <c r="J73" s="107"/>
      <c r="K73" s="18"/>
      <c r="L73" s="47"/>
      <c r="M73" s="18"/>
      <c r="N73" s="18"/>
      <c r="O73" s="18"/>
      <c r="P73" s="54"/>
      <c r="Q73" s="55"/>
      <c r="T73" s="19"/>
      <c r="W73" s="75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111"/>
      <c r="AK73" s="106"/>
      <c r="AL73" s="56"/>
      <c r="AM73" s="56"/>
      <c r="AN73" s="56"/>
      <c r="AO73" s="56"/>
      <c r="AP73" s="56"/>
      <c r="AQ73" s="56"/>
      <c r="AR73" s="56"/>
      <c r="AS73" s="56"/>
      <c r="AT73" s="56"/>
      <c r="AU73" s="56"/>
    </row>
    <row r="74" spans="1:69" ht="17.100000000000001" customHeight="1" x14ac:dyDescent="0.25">
      <c r="A74" s="49"/>
      <c r="B74" s="50" t="s">
        <v>12</v>
      </c>
      <c r="C74" s="45"/>
      <c r="D74" s="17"/>
      <c r="E74" s="51">
        <v>83647.83</v>
      </c>
      <c r="F74" s="51">
        <v>43936.98000000001</v>
      </c>
      <c r="G74" s="52">
        <f>E74-F74</f>
        <v>39710.849999999991</v>
      </c>
      <c r="H74" s="53"/>
      <c r="I74" s="110"/>
      <c r="J74" s="18"/>
      <c r="K74" s="18"/>
      <c r="L74" s="47"/>
      <c r="M74" s="18"/>
      <c r="N74" s="18"/>
      <c r="O74" s="18"/>
      <c r="P74" s="54"/>
      <c r="Q74" s="55"/>
      <c r="T74" s="19"/>
      <c r="W74" s="75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111"/>
      <c r="AK74" s="106"/>
      <c r="AL74" s="56"/>
      <c r="AM74" s="56"/>
      <c r="AN74" s="56"/>
      <c r="AO74" s="56"/>
      <c r="AP74" s="56"/>
      <c r="AQ74" s="56"/>
      <c r="AR74" s="56"/>
      <c r="AS74" s="56"/>
      <c r="AT74" s="56"/>
      <c r="AU74" s="56"/>
    </row>
    <row r="75" spans="1:69" ht="17.100000000000001" customHeight="1" x14ac:dyDescent="0.25">
      <c r="A75" s="49"/>
      <c r="B75" s="50" t="s">
        <v>13</v>
      </c>
      <c r="C75" s="45"/>
      <c r="D75" s="17"/>
      <c r="E75" s="51">
        <v>44262.99</v>
      </c>
      <c r="F75" s="51">
        <v>40658.01</v>
      </c>
      <c r="G75" s="52">
        <f>E75-F75</f>
        <v>3604.9799999999959</v>
      </c>
      <c r="H75" s="53"/>
      <c r="I75" s="110"/>
      <c r="J75" s="18"/>
      <c r="K75" s="18"/>
      <c r="L75" s="47"/>
      <c r="M75" s="18"/>
      <c r="N75" s="18"/>
      <c r="O75" s="18"/>
      <c r="P75" s="54"/>
      <c r="Q75" s="55"/>
      <c r="T75" s="19"/>
      <c r="W75" s="75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111"/>
      <c r="AK75" s="106"/>
      <c r="AL75" s="56"/>
      <c r="AM75" s="56"/>
      <c r="AN75" s="56"/>
      <c r="AO75" s="56"/>
      <c r="AP75" s="56"/>
      <c r="AQ75" s="56"/>
      <c r="AR75" s="56"/>
      <c r="AS75" s="56"/>
      <c r="AT75" s="56"/>
      <c r="AU75" s="56"/>
    </row>
    <row r="76" spans="1:69" ht="17.100000000000001" customHeight="1" x14ac:dyDescent="0.25">
      <c r="A76" s="49"/>
      <c r="B76" s="50" t="s">
        <v>32</v>
      </c>
      <c r="C76" s="45"/>
      <c r="D76" s="17"/>
      <c r="E76" s="51">
        <v>34254.089999999997</v>
      </c>
      <c r="F76" s="51">
        <v>32619.96</v>
      </c>
      <c r="G76" s="52">
        <f>E76-F76</f>
        <v>1634.1299999999974</v>
      </c>
      <c r="H76" s="53"/>
      <c r="I76" s="110"/>
      <c r="J76" s="18"/>
      <c r="K76" s="18"/>
      <c r="L76" s="47"/>
      <c r="M76" s="18"/>
      <c r="N76" s="18"/>
      <c r="O76" s="18"/>
      <c r="P76" s="54"/>
      <c r="Q76" s="55"/>
      <c r="T76" s="19"/>
      <c r="W76" s="75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111"/>
      <c r="AK76" s="106"/>
      <c r="AL76" s="56"/>
      <c r="AM76" s="56"/>
      <c r="AN76" s="56"/>
      <c r="AO76" s="56"/>
      <c r="AP76" s="56"/>
      <c r="AQ76" s="56"/>
      <c r="AR76" s="56"/>
      <c r="AS76" s="56"/>
      <c r="AT76" s="56"/>
      <c r="AU76" s="56"/>
    </row>
    <row r="77" spans="1:69" ht="17.100000000000001" customHeight="1" x14ac:dyDescent="0.25">
      <c r="A77" s="49"/>
      <c r="B77" s="50" t="s">
        <v>17</v>
      </c>
      <c r="C77" s="45"/>
      <c r="D77" s="17"/>
      <c r="E77" s="51">
        <v>47623.590000000004</v>
      </c>
      <c r="F77" s="51">
        <v>55658.130000000005</v>
      </c>
      <c r="G77" s="52">
        <f>E77-F77</f>
        <v>-8034.5400000000009</v>
      </c>
      <c r="H77" s="53"/>
      <c r="I77" s="110"/>
      <c r="J77" s="18"/>
      <c r="K77" s="18"/>
      <c r="L77" s="47"/>
      <c r="M77" s="18"/>
      <c r="N77" s="18"/>
      <c r="O77" s="18"/>
      <c r="P77" s="54"/>
      <c r="Q77" s="55"/>
      <c r="T77" s="19"/>
      <c r="W77" s="75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111"/>
      <c r="AK77" s="106"/>
      <c r="AL77" s="56"/>
      <c r="AM77" s="56"/>
      <c r="AN77" s="56"/>
      <c r="AO77" s="56"/>
      <c r="AP77" s="56"/>
      <c r="AQ77" s="56"/>
      <c r="AR77" s="56"/>
      <c r="AS77" s="56"/>
      <c r="AT77" s="56"/>
      <c r="AU77" s="56"/>
    </row>
    <row r="78" spans="1:69" ht="17.100000000000001" customHeight="1" x14ac:dyDescent="0.25">
      <c r="A78" s="49"/>
      <c r="B78" s="50" t="s">
        <v>24</v>
      </c>
      <c r="C78" s="45"/>
      <c r="D78" s="17"/>
      <c r="E78" s="135" t="s">
        <v>57</v>
      </c>
      <c r="F78" s="135" t="s">
        <v>57</v>
      </c>
      <c r="G78" s="136" t="str">
        <f>IF(E78="N/A","N/A",E78-F78)</f>
        <v>N/A</v>
      </c>
      <c r="H78" s="53"/>
      <c r="I78" s="110"/>
      <c r="J78" s="18"/>
      <c r="K78" s="18"/>
      <c r="L78" s="47"/>
      <c r="M78" s="18"/>
      <c r="N78" s="18"/>
      <c r="O78" s="18"/>
      <c r="P78" s="54"/>
      <c r="Q78" s="55"/>
      <c r="T78" s="19"/>
      <c r="W78" s="75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111"/>
      <c r="AK78" s="106"/>
      <c r="AL78" s="56"/>
      <c r="AM78" s="56"/>
      <c r="AN78" s="56"/>
      <c r="AO78" s="56"/>
      <c r="AP78" s="56"/>
      <c r="AQ78" s="56"/>
      <c r="AR78" s="56"/>
      <c r="AS78" s="56"/>
      <c r="AT78" s="56"/>
      <c r="AU78" s="56"/>
    </row>
    <row r="79" spans="1:69" ht="17.100000000000001" customHeight="1" x14ac:dyDescent="0.25">
      <c r="A79" s="49"/>
      <c r="B79" s="50" t="s">
        <v>25</v>
      </c>
      <c r="C79" s="45"/>
      <c r="D79" s="17"/>
      <c r="E79" s="51">
        <v>49302.04</v>
      </c>
      <c r="F79" s="51">
        <v>397528.89</v>
      </c>
      <c r="G79" s="52">
        <f>E79-F79</f>
        <v>-348226.85000000003</v>
      </c>
      <c r="H79" s="53"/>
      <c r="I79" s="110"/>
      <c r="J79" s="18"/>
      <c r="K79" s="18"/>
      <c r="L79" s="47"/>
      <c r="M79" s="18"/>
      <c r="N79" s="18"/>
      <c r="O79" s="18"/>
      <c r="P79" s="54"/>
      <c r="Q79" s="55"/>
      <c r="T79" s="19"/>
      <c r="W79" s="75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191" t="s">
        <v>84</v>
      </c>
      <c r="AK79" s="192"/>
      <c r="AL79" s="56"/>
      <c r="AM79" s="56"/>
      <c r="AN79" s="56"/>
      <c r="AO79" s="56"/>
      <c r="AP79" s="56"/>
      <c r="AQ79" s="56"/>
      <c r="AR79" s="56"/>
      <c r="AS79" s="56"/>
      <c r="AT79" s="56"/>
      <c r="AU79" s="56"/>
    </row>
    <row r="80" spans="1:69" ht="17.100000000000001" customHeight="1" x14ac:dyDescent="0.25">
      <c r="A80" s="49"/>
      <c r="B80" s="58" t="s">
        <v>19</v>
      </c>
      <c r="C80" s="43"/>
      <c r="D80" s="112"/>
      <c r="E80" s="113">
        <f>SUM(E73:E79)</f>
        <v>884777.5199999999</v>
      </c>
      <c r="F80" s="60">
        <f>SUM(F73:F79)</f>
        <v>1197676.8399999999</v>
      </c>
      <c r="G80" s="60">
        <f>SUM(G73:G79)</f>
        <v>-312899.32000000007</v>
      </c>
      <c r="H80" s="61"/>
      <c r="I80" s="18"/>
      <c r="J80" s="18"/>
      <c r="K80" s="18"/>
      <c r="L80" s="47"/>
      <c r="M80" s="18"/>
      <c r="N80" s="18"/>
      <c r="O80" s="18"/>
      <c r="P80" s="54"/>
      <c r="Q80" s="55"/>
      <c r="T80" s="19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168">
        <v>671593.94</v>
      </c>
      <c r="AK80" s="169">
        <v>43830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X80" s="19"/>
      <c r="BA80" s="56"/>
      <c r="BB80" s="56"/>
      <c r="BD80" s="56"/>
      <c r="BE80" s="56"/>
      <c r="BJ80" s="19"/>
      <c r="BM80" s="56"/>
      <c r="BN80" s="56"/>
      <c r="BP80" s="56"/>
      <c r="BQ80" s="56"/>
    </row>
    <row r="81" spans="1:69" ht="17.100000000000001" customHeight="1" x14ac:dyDescent="0.25">
      <c r="A81" s="108" t="s">
        <v>39</v>
      </c>
      <c r="C81" s="115"/>
      <c r="D81" s="116"/>
      <c r="E81" s="137">
        <f>ROUND(SUM(E73:E76)/E30,4)</f>
        <v>1.29E-2</v>
      </c>
      <c r="F81" s="101">
        <f>ROUND(SUM(F73:F76)/F30,4)</f>
        <v>9.9000000000000008E-3</v>
      </c>
      <c r="G81" s="101">
        <f>G80/F80</f>
        <v>-0.26125521472052521</v>
      </c>
      <c r="H81" s="98"/>
      <c r="I81" s="110" t="str">
        <f>IF(ROUND((AJ80+I54-I67),0)=ROUND(E80,0)," ","out of balance")</f>
        <v xml:space="preserve"> </v>
      </c>
      <c r="J81" s="18"/>
      <c r="K81" s="18"/>
      <c r="L81" s="47"/>
      <c r="M81" s="18"/>
      <c r="N81" s="18"/>
      <c r="O81" s="18"/>
      <c r="P81" s="54"/>
      <c r="Q81" s="55"/>
      <c r="T81" s="19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170">
        <f>AJ80+I54-I67-E80</f>
        <v>0</v>
      </c>
      <c r="AK81" s="171" t="s">
        <v>40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X81" s="19"/>
      <c r="BA81" s="56"/>
      <c r="BB81" s="56"/>
      <c r="BD81" s="56"/>
      <c r="BE81" s="56"/>
      <c r="BJ81" s="19"/>
      <c r="BM81" s="56"/>
      <c r="BN81" s="56"/>
      <c r="BP81" s="56"/>
      <c r="BQ81" s="56"/>
    </row>
    <row r="82" spans="1:69" s="97" customFormat="1" ht="17.100000000000001" customHeight="1" x14ac:dyDescent="0.25">
      <c r="A82" s="117"/>
      <c r="B82" s="118"/>
      <c r="C82" s="118"/>
      <c r="D82" s="117"/>
      <c r="E82" s="119"/>
      <c r="F82" s="119"/>
      <c r="G82" s="119"/>
      <c r="H82" s="120"/>
      <c r="I82" s="119"/>
      <c r="J82" s="121"/>
      <c r="K82" s="121"/>
      <c r="L82" s="122"/>
      <c r="M82" s="121"/>
      <c r="N82" s="121"/>
      <c r="O82" s="121"/>
      <c r="P82" s="120"/>
      <c r="R82" s="8"/>
      <c r="T82" s="104"/>
      <c r="AJ82" s="8"/>
      <c r="AX82" s="104"/>
      <c r="BA82" s="105"/>
      <c r="BB82" s="105"/>
      <c r="BD82" s="105"/>
      <c r="BE82" s="105"/>
    </row>
    <row r="83" spans="1:69" ht="15.75" x14ac:dyDescent="0.25">
      <c r="A83" s="17"/>
      <c r="C83" s="17"/>
      <c r="D83" s="17"/>
      <c r="E83" s="18"/>
      <c r="F83" s="18"/>
      <c r="G83" s="18"/>
      <c r="H83" s="123"/>
      <c r="I83" s="18"/>
      <c r="J83" s="18"/>
      <c r="K83" s="18"/>
      <c r="L83" s="18"/>
      <c r="M83" s="18"/>
      <c r="N83" s="18"/>
      <c r="O83" s="18"/>
      <c r="P83" s="55"/>
      <c r="Q83" s="55"/>
      <c r="AJ83" s="6"/>
    </row>
    <row r="84" spans="1:69" ht="15" customHeight="1" x14ac:dyDescent="0.25">
      <c r="A84" s="17"/>
      <c r="B84" s="17"/>
      <c r="C84" s="17"/>
      <c r="D84" s="17"/>
      <c r="E84" s="18"/>
      <c r="F84" s="18"/>
      <c r="G84" s="18"/>
      <c r="H84" s="123"/>
      <c r="I84" s="18"/>
      <c r="J84" s="18"/>
      <c r="K84" s="107"/>
      <c r="L84" s="18"/>
      <c r="M84" s="107"/>
      <c r="N84" s="18"/>
      <c r="O84" s="18"/>
      <c r="P84" s="55"/>
      <c r="Q84" s="55"/>
      <c r="AJ84" s="124"/>
    </row>
    <row r="85" spans="1:69" ht="15" customHeight="1" x14ac:dyDescent="0.25">
      <c r="A85" s="125" t="s">
        <v>41</v>
      </c>
      <c r="B85" s="17"/>
      <c r="C85" s="17"/>
      <c r="D85" s="17"/>
      <c r="E85" s="18"/>
      <c r="F85" s="18"/>
      <c r="G85" s="18"/>
      <c r="H85" s="123"/>
      <c r="I85" s="18"/>
      <c r="J85" s="18"/>
      <c r="K85" s="18"/>
      <c r="L85" s="18"/>
      <c r="M85" s="18"/>
      <c r="N85" s="18"/>
      <c r="O85" s="18"/>
      <c r="P85" s="55"/>
      <c r="Q85" s="55"/>
    </row>
    <row r="86" spans="1:69" ht="15" customHeight="1" x14ac:dyDescent="0.25">
      <c r="A86" s="126" t="s">
        <v>42</v>
      </c>
      <c r="B86" s="17" t="s">
        <v>43</v>
      </c>
      <c r="C86" s="17"/>
      <c r="D86" s="17"/>
      <c r="E86" s="18"/>
      <c r="F86" s="18"/>
      <c r="G86" s="18"/>
      <c r="H86" s="123"/>
      <c r="I86" s="18"/>
      <c r="J86" s="18"/>
      <c r="K86" s="18"/>
      <c r="L86" s="18"/>
      <c r="M86" s="18"/>
      <c r="N86" s="18"/>
      <c r="O86" s="18"/>
      <c r="P86" s="55"/>
      <c r="Q86" s="55"/>
    </row>
    <row r="87" spans="1:69" ht="15" customHeight="1" x14ac:dyDescent="0.25">
      <c r="A87" s="126" t="s">
        <v>44</v>
      </c>
      <c r="B87" s="17" t="s">
        <v>45</v>
      </c>
      <c r="H87" s="123"/>
      <c r="I87" s="18"/>
      <c r="J87" s="18"/>
      <c r="K87" s="18"/>
      <c r="L87" s="18"/>
      <c r="M87" s="18"/>
      <c r="N87" s="18"/>
      <c r="O87" s="18"/>
      <c r="P87" s="55"/>
      <c r="Q87" s="55"/>
    </row>
    <row r="88" spans="1:69" ht="15" customHeight="1" x14ac:dyDescent="0.25">
      <c r="A88" s="126" t="s">
        <v>46</v>
      </c>
      <c r="B88" s="17" t="s">
        <v>47</v>
      </c>
      <c r="H88" s="123"/>
      <c r="I88" s="18"/>
      <c r="J88" s="18"/>
      <c r="K88" s="18"/>
      <c r="L88" s="18"/>
      <c r="M88" s="18"/>
      <c r="N88" s="18"/>
      <c r="O88" s="18"/>
      <c r="P88" s="55"/>
      <c r="Q88" s="55"/>
    </row>
    <row r="89" spans="1:69" ht="15" customHeight="1" x14ac:dyDescent="0.25">
      <c r="A89" s="127" t="s">
        <v>48</v>
      </c>
      <c r="B89" s="17" t="s">
        <v>49</v>
      </c>
      <c r="H89" s="123"/>
      <c r="I89" s="18"/>
      <c r="J89" s="18"/>
      <c r="K89" s="18"/>
      <c r="L89" s="18"/>
      <c r="M89" s="18"/>
      <c r="N89" s="18"/>
      <c r="O89" s="18"/>
      <c r="P89" s="55"/>
      <c r="Q89" s="55"/>
    </row>
    <row r="90" spans="1:69" ht="15" customHeight="1" x14ac:dyDescent="0.25">
      <c r="A90" s="127" t="s">
        <v>50</v>
      </c>
      <c r="B90" s="17" t="s">
        <v>51</v>
      </c>
      <c r="C90" s="17"/>
      <c r="D90" s="17"/>
      <c r="E90" s="18"/>
      <c r="F90" s="18"/>
      <c r="G90" s="18"/>
      <c r="H90" s="123"/>
      <c r="I90" s="18"/>
      <c r="J90" s="18"/>
      <c r="K90" s="18"/>
      <c r="L90" s="18"/>
      <c r="M90" s="18"/>
      <c r="N90" s="18"/>
      <c r="O90" s="18"/>
      <c r="P90" s="55"/>
      <c r="Q90" s="55"/>
    </row>
    <row r="91" spans="1:69" ht="15" hidden="1" customHeight="1" x14ac:dyDescent="0.25">
      <c r="A91" s="17"/>
      <c r="B91" s="190" t="s">
        <v>52</v>
      </c>
      <c r="C91" s="190"/>
      <c r="D91" s="190"/>
      <c r="E91" s="190"/>
      <c r="F91" s="190"/>
      <c r="G91" s="190"/>
      <c r="H91" s="190"/>
      <c r="I91" s="18"/>
      <c r="J91" s="18"/>
      <c r="K91" s="18"/>
      <c r="L91" s="18"/>
      <c r="M91" s="18"/>
      <c r="N91" s="18"/>
      <c r="O91" s="18"/>
      <c r="P91" s="55"/>
      <c r="Q91" s="55"/>
      <c r="BD91" s="56"/>
      <c r="BE91" s="56"/>
    </row>
    <row r="92" spans="1:69" ht="15" hidden="1" customHeight="1" x14ac:dyDescent="0.25">
      <c r="B92" s="190"/>
      <c r="C92" s="190"/>
      <c r="D92" s="190"/>
      <c r="E92" s="190"/>
      <c r="F92" s="190"/>
      <c r="G92" s="190"/>
      <c r="H92" s="190"/>
      <c r="I92" s="18"/>
      <c r="J92" s="18"/>
      <c r="K92" s="18"/>
      <c r="L92" s="18"/>
      <c r="M92" s="18"/>
      <c r="N92" s="18"/>
      <c r="O92" s="18"/>
      <c r="P92" s="55"/>
      <c r="Q92" s="55"/>
      <c r="BD92" s="56"/>
      <c r="BE92" s="56"/>
    </row>
    <row r="93" spans="1:69" ht="15" hidden="1" customHeight="1" x14ac:dyDescent="0.25">
      <c r="A93" s="17"/>
      <c r="B93" s="190"/>
      <c r="C93" s="190"/>
      <c r="D93" s="190"/>
      <c r="E93" s="190"/>
      <c r="F93" s="190"/>
      <c r="G93" s="190"/>
      <c r="H93" s="190"/>
      <c r="I93" s="18"/>
      <c r="J93" s="18"/>
      <c r="K93" s="18"/>
      <c r="L93" s="18"/>
      <c r="M93" s="18"/>
      <c r="N93" s="18"/>
      <c r="O93" s="18"/>
      <c r="P93" s="55"/>
      <c r="Q93" s="55"/>
    </row>
    <row r="94" spans="1:69" ht="15" hidden="1" customHeight="1" x14ac:dyDescent="0.25">
      <c r="A94" s="17"/>
      <c r="B94" s="175" t="s">
        <v>53</v>
      </c>
      <c r="C94" s="128"/>
      <c r="D94" s="128"/>
      <c r="E94" s="129"/>
      <c r="F94" s="129"/>
      <c r="G94" s="129"/>
      <c r="H94" s="128"/>
      <c r="I94" s="18"/>
      <c r="J94" s="18"/>
      <c r="K94" s="18"/>
      <c r="L94" s="18"/>
      <c r="M94" s="18"/>
      <c r="N94" s="18"/>
      <c r="O94" s="18"/>
      <c r="P94" s="55"/>
      <c r="Q94" s="55"/>
    </row>
    <row r="95" spans="1:69" ht="15" hidden="1" customHeight="1" x14ac:dyDescent="0.25">
      <c r="A95" s="126" t="s">
        <v>48</v>
      </c>
      <c r="B95" s="128" t="s">
        <v>54</v>
      </c>
      <c r="C95" s="128"/>
      <c r="D95" s="128"/>
      <c r="E95" s="129"/>
      <c r="F95" s="129"/>
      <c r="G95" s="129"/>
      <c r="H95" s="128"/>
      <c r="I95" s="18"/>
      <c r="J95" s="18"/>
      <c r="K95" s="18"/>
      <c r="L95" s="18"/>
      <c r="M95" s="18"/>
      <c r="N95" s="18"/>
      <c r="O95" s="18"/>
      <c r="P95" s="55"/>
      <c r="Q95" s="55"/>
    </row>
    <row r="96" spans="1:69" ht="15" hidden="1" customHeight="1" x14ac:dyDescent="0.25">
      <c r="B96" s="128"/>
      <c r="C96" s="128"/>
      <c r="D96" s="128"/>
      <c r="E96" s="129"/>
      <c r="F96" s="129"/>
      <c r="G96" s="129"/>
      <c r="H96" s="128"/>
      <c r="I96" s="18"/>
      <c r="J96" s="18"/>
      <c r="K96" s="18"/>
      <c r="L96" s="18"/>
      <c r="M96" s="18"/>
      <c r="N96" s="18"/>
      <c r="O96" s="18"/>
      <c r="P96" s="55"/>
      <c r="Q96" s="55"/>
    </row>
    <row r="97" spans="1:57" ht="15" hidden="1" customHeight="1" x14ac:dyDescent="0.25">
      <c r="A97" s="126" t="s">
        <v>50</v>
      </c>
      <c r="B97" s="190" t="s">
        <v>55</v>
      </c>
      <c r="C97" s="190"/>
      <c r="D97" s="190"/>
      <c r="E97" s="190"/>
      <c r="F97" s="190"/>
      <c r="G97" s="190"/>
      <c r="H97" s="130"/>
      <c r="I97" s="18"/>
      <c r="J97" s="18"/>
      <c r="K97" s="18"/>
      <c r="L97" s="18"/>
      <c r="M97" s="18"/>
      <c r="N97" s="18"/>
      <c r="O97" s="18"/>
      <c r="P97" s="55"/>
      <c r="Q97" s="55"/>
    </row>
    <row r="98" spans="1:57" ht="15" hidden="1" customHeight="1" x14ac:dyDescent="0.25">
      <c r="A98" s="17"/>
      <c r="B98" s="190"/>
      <c r="C98" s="190"/>
      <c r="D98" s="190"/>
      <c r="E98" s="190"/>
      <c r="F98" s="190"/>
      <c r="G98" s="190"/>
      <c r="H98" s="130"/>
      <c r="I98" s="18"/>
      <c r="J98" s="18"/>
      <c r="K98" s="18"/>
      <c r="L98" s="18"/>
      <c r="M98" s="18"/>
      <c r="N98" s="18"/>
      <c r="O98" s="18"/>
      <c r="P98" s="55"/>
      <c r="Q98" s="55"/>
    </row>
    <row r="99" spans="1:57" ht="15" hidden="1" customHeight="1" x14ac:dyDescent="0.25">
      <c r="A99" s="17"/>
      <c r="B99" s="190"/>
      <c r="C99" s="190"/>
      <c r="D99" s="190"/>
      <c r="E99" s="190"/>
      <c r="F99" s="190"/>
      <c r="G99" s="190"/>
      <c r="H99" s="130"/>
      <c r="I99" s="18"/>
      <c r="J99" s="18"/>
      <c r="K99" s="18"/>
      <c r="L99" s="18"/>
      <c r="M99" s="18"/>
      <c r="N99" s="18"/>
      <c r="O99" s="18"/>
      <c r="P99" s="55"/>
      <c r="Q99" s="55"/>
    </row>
    <row r="100" spans="1:57" ht="15" hidden="1" customHeight="1" x14ac:dyDescent="0.25">
      <c r="A100" s="17"/>
      <c r="B100" s="190"/>
      <c r="C100" s="190"/>
      <c r="D100" s="190"/>
      <c r="E100" s="190"/>
      <c r="F100" s="190"/>
      <c r="G100" s="190"/>
      <c r="H100" s="131"/>
      <c r="I100" s="18"/>
      <c r="J100" s="18"/>
      <c r="K100" s="18"/>
      <c r="L100" s="18"/>
      <c r="M100" s="18"/>
      <c r="N100" s="18"/>
      <c r="O100" s="18"/>
      <c r="P100" s="55"/>
      <c r="Q100" s="55"/>
    </row>
    <row r="101" spans="1:57" ht="15" hidden="1" customHeight="1" x14ac:dyDescent="0.25">
      <c r="A101" s="17"/>
      <c r="B101" s="190"/>
      <c r="C101" s="190"/>
      <c r="D101" s="190"/>
      <c r="E101" s="190"/>
      <c r="F101" s="190"/>
      <c r="G101" s="190"/>
      <c r="H101" s="123"/>
      <c r="I101" s="18"/>
      <c r="J101" s="18"/>
      <c r="K101" s="18"/>
      <c r="L101" s="18"/>
      <c r="M101" s="18"/>
      <c r="N101" s="18"/>
      <c r="O101" s="18"/>
      <c r="P101" s="55"/>
      <c r="Q101" s="55"/>
    </row>
    <row r="102" spans="1:57" ht="15" hidden="1" customHeight="1" x14ac:dyDescent="0.25">
      <c r="A102" s="17"/>
      <c r="B102" s="125" t="s">
        <v>56</v>
      </c>
      <c r="C102" s="17"/>
      <c r="D102" s="17"/>
      <c r="E102" s="18"/>
      <c r="F102" s="18"/>
      <c r="G102" s="18"/>
      <c r="H102" s="123"/>
      <c r="I102" s="18"/>
      <c r="J102" s="18"/>
      <c r="K102" s="18"/>
      <c r="L102" s="18"/>
      <c r="M102" s="18"/>
      <c r="N102" s="18"/>
      <c r="O102" s="18"/>
      <c r="P102" s="55"/>
      <c r="Q102" s="55"/>
    </row>
    <row r="103" spans="1:57" ht="15" hidden="1" customHeight="1" x14ac:dyDescent="0.25">
      <c r="A103" s="17"/>
      <c r="C103" s="17"/>
      <c r="D103" s="17"/>
      <c r="E103" s="18"/>
      <c r="F103" s="18"/>
      <c r="G103" s="18"/>
      <c r="H103" s="123"/>
      <c r="I103" s="18"/>
      <c r="J103" s="18"/>
      <c r="K103" s="18"/>
      <c r="L103" s="18"/>
      <c r="M103" s="18"/>
      <c r="N103" s="18"/>
      <c r="O103" s="18"/>
      <c r="P103" s="55"/>
      <c r="Q103" s="55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</row>
    <row r="104" spans="1:57" ht="15" hidden="1" customHeight="1" x14ac:dyDescent="0.25">
      <c r="A104" s="17"/>
      <c r="B104" s="17"/>
      <c r="C104" s="17"/>
      <c r="D104" s="17"/>
      <c r="E104" s="18"/>
      <c r="F104" s="18"/>
      <c r="G104" s="18"/>
      <c r="H104" s="123"/>
      <c r="I104" s="18"/>
      <c r="J104" s="18"/>
      <c r="K104" s="18"/>
      <c r="L104" s="18"/>
      <c r="M104" s="18"/>
      <c r="N104" s="18"/>
      <c r="O104" s="18"/>
      <c r="P104" s="55"/>
      <c r="Q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BD104" s="56"/>
      <c r="BE104" s="56"/>
    </row>
    <row r="105" spans="1:57" ht="15" hidden="1" customHeight="1" x14ac:dyDescent="0.25">
      <c r="A105" s="17"/>
      <c r="B105" s="132" t="e">
        <f ca="1">CELL("FILENAME")</f>
        <v>#N/A</v>
      </c>
      <c r="C105" s="17"/>
      <c r="D105" s="17"/>
      <c r="E105" s="18"/>
      <c r="F105" s="18"/>
      <c r="G105" s="18"/>
      <c r="H105" s="123"/>
      <c r="I105" s="18"/>
      <c r="J105" s="18"/>
      <c r="K105" s="18"/>
      <c r="L105" s="18"/>
      <c r="M105" s="18"/>
      <c r="N105" s="18"/>
      <c r="O105" s="18"/>
      <c r="P105" s="55"/>
      <c r="Q105" s="55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BD105" s="56"/>
      <c r="BE105" s="56"/>
    </row>
    <row r="106" spans="1:57" ht="15.75" x14ac:dyDescent="0.25">
      <c r="A106" s="17"/>
      <c r="B106" s="17"/>
      <c r="C106" s="17"/>
      <c r="D106" s="17"/>
      <c r="E106" s="18"/>
      <c r="F106" s="18"/>
      <c r="G106" s="18"/>
      <c r="H106" s="17"/>
      <c r="I106" s="18"/>
      <c r="J106" s="18"/>
      <c r="K106" s="18"/>
      <c r="L106" s="18"/>
      <c r="M106" s="18"/>
      <c r="N106" s="18"/>
      <c r="O106" s="18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</row>
    <row r="107" spans="1:57" ht="15.75" x14ac:dyDescent="0.25">
      <c r="A107" s="17"/>
      <c r="B107" s="17"/>
      <c r="C107" s="17"/>
      <c r="D107" s="17"/>
      <c r="E107" s="18"/>
      <c r="F107" s="18"/>
      <c r="G107" s="18"/>
      <c r="H107" s="17"/>
      <c r="I107" s="18"/>
      <c r="J107" s="18"/>
      <c r="K107" s="18"/>
      <c r="L107" s="18"/>
      <c r="M107" s="18"/>
      <c r="N107" s="18"/>
      <c r="O107" s="18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</row>
    <row r="108" spans="1:57" ht="15.75" x14ac:dyDescent="0.25">
      <c r="A108" s="17"/>
      <c r="B108" s="17"/>
      <c r="C108" s="17"/>
      <c r="D108" s="17"/>
      <c r="E108" s="18"/>
      <c r="F108" s="18"/>
      <c r="G108" s="18"/>
      <c r="H108" s="17"/>
      <c r="I108" s="18"/>
      <c r="J108" s="18"/>
      <c r="K108" s="18"/>
      <c r="L108" s="18"/>
      <c r="M108" s="18"/>
      <c r="N108" s="18"/>
      <c r="O108" s="18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</row>
    <row r="109" spans="1:57" ht="15.75" x14ac:dyDescent="0.25">
      <c r="A109" s="17"/>
      <c r="B109" s="17"/>
      <c r="C109" s="17"/>
      <c r="D109" s="17"/>
      <c r="E109" s="18"/>
      <c r="F109" s="18"/>
      <c r="G109" s="18"/>
      <c r="H109" s="17"/>
      <c r="I109" s="18"/>
      <c r="J109" s="18"/>
      <c r="K109" s="18"/>
      <c r="L109" s="18"/>
      <c r="M109" s="18"/>
      <c r="N109" s="18"/>
      <c r="O109" s="18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</row>
    <row r="110" spans="1:57" ht="15.75" x14ac:dyDescent="0.25">
      <c r="A110" s="17"/>
      <c r="B110" s="17"/>
      <c r="C110" s="17"/>
      <c r="D110" s="17"/>
      <c r="E110" s="18"/>
      <c r="F110" s="18"/>
      <c r="G110" s="18"/>
      <c r="H110" s="17"/>
      <c r="I110" s="18"/>
      <c r="J110" s="18"/>
      <c r="K110" s="18"/>
      <c r="L110" s="18"/>
      <c r="M110" s="18"/>
      <c r="N110" s="18"/>
      <c r="O110" s="18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</row>
    <row r="111" spans="1:57" ht="15.75" x14ac:dyDescent="0.25">
      <c r="A111" s="17"/>
      <c r="B111" s="17"/>
      <c r="C111" s="17"/>
      <c r="D111" s="17"/>
      <c r="E111" s="18"/>
      <c r="F111" s="18"/>
      <c r="G111" s="18"/>
      <c r="H111" s="17"/>
      <c r="I111" s="18"/>
      <c r="J111" s="18"/>
      <c r="K111" s="18"/>
      <c r="L111" s="18"/>
      <c r="M111" s="18"/>
      <c r="N111" s="18"/>
      <c r="O111" s="18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</row>
    <row r="112" spans="1:57" ht="15.75" x14ac:dyDescent="0.25">
      <c r="A112" s="17"/>
      <c r="B112" s="17"/>
      <c r="C112" s="17"/>
      <c r="D112" s="17"/>
      <c r="E112" s="18"/>
      <c r="F112" s="18"/>
      <c r="G112" s="18"/>
      <c r="H112" s="17"/>
      <c r="I112" s="18"/>
      <c r="J112" s="18"/>
      <c r="K112" s="18"/>
      <c r="L112" s="18"/>
      <c r="M112" s="18"/>
      <c r="N112" s="18"/>
      <c r="O112" s="18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</row>
    <row r="113" spans="1:46" ht="15.75" x14ac:dyDescent="0.25">
      <c r="A113" s="17"/>
      <c r="B113" s="17"/>
      <c r="C113" s="17"/>
      <c r="D113" s="17"/>
      <c r="E113" s="18"/>
      <c r="F113" s="18"/>
      <c r="G113" s="18"/>
      <c r="H113" s="17"/>
      <c r="I113" s="18"/>
      <c r="J113" s="18"/>
      <c r="K113" s="18"/>
      <c r="L113" s="18"/>
      <c r="M113" s="18"/>
      <c r="N113" s="18"/>
      <c r="O113" s="18"/>
    </row>
    <row r="114" spans="1:46" ht="15.75" x14ac:dyDescent="0.25">
      <c r="A114" s="17"/>
      <c r="B114" s="17"/>
      <c r="C114" s="17"/>
      <c r="D114" s="17"/>
      <c r="E114" s="18"/>
      <c r="F114" s="18"/>
      <c r="G114" s="18"/>
      <c r="H114" s="17"/>
      <c r="I114" s="18"/>
      <c r="J114" s="18"/>
      <c r="K114" s="18"/>
      <c r="L114" s="18"/>
      <c r="M114" s="18"/>
      <c r="N114" s="18"/>
      <c r="O114" s="18"/>
    </row>
    <row r="115" spans="1:46" ht="15.75" x14ac:dyDescent="0.25">
      <c r="A115" s="17"/>
      <c r="B115" s="17"/>
      <c r="C115" s="17"/>
      <c r="D115" s="17"/>
      <c r="E115" s="18"/>
      <c r="F115" s="18"/>
      <c r="G115" s="18"/>
      <c r="H115" s="17"/>
      <c r="I115" s="18"/>
      <c r="J115" s="18"/>
      <c r="K115" s="18"/>
      <c r="L115" s="18"/>
      <c r="M115" s="18"/>
      <c r="N115" s="18"/>
      <c r="O115" s="18"/>
    </row>
    <row r="116" spans="1:46" ht="15.75" x14ac:dyDescent="0.25">
      <c r="A116" s="17"/>
      <c r="B116" s="17"/>
      <c r="C116" s="17"/>
      <c r="D116" s="17"/>
      <c r="E116" s="18"/>
      <c r="F116" s="18"/>
      <c r="G116" s="18"/>
      <c r="H116" s="17"/>
      <c r="I116" s="18"/>
      <c r="J116" s="18"/>
      <c r="K116" s="18"/>
      <c r="L116" s="18"/>
      <c r="M116" s="18"/>
      <c r="N116" s="18"/>
      <c r="O116" s="18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</row>
    <row r="117" spans="1:46" ht="15.75" x14ac:dyDescent="0.25">
      <c r="A117" s="17"/>
      <c r="B117" s="17"/>
      <c r="C117" s="17"/>
      <c r="D117" s="17"/>
      <c r="E117" s="18"/>
      <c r="F117" s="18"/>
      <c r="G117" s="18"/>
      <c r="H117" s="17"/>
      <c r="I117" s="18"/>
      <c r="J117" s="18"/>
      <c r="K117" s="18"/>
      <c r="L117" s="18"/>
      <c r="M117" s="18"/>
      <c r="N117" s="18"/>
      <c r="O117" s="18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</row>
    <row r="118" spans="1:46" ht="15.75" x14ac:dyDescent="0.25">
      <c r="A118" s="17"/>
      <c r="B118" s="17"/>
      <c r="C118" s="17"/>
      <c r="D118" s="17"/>
      <c r="E118" s="18"/>
      <c r="F118" s="18"/>
      <c r="G118" s="18"/>
      <c r="H118" s="17"/>
      <c r="I118" s="18"/>
      <c r="J118" s="18"/>
      <c r="K118" s="18"/>
      <c r="L118" s="18"/>
      <c r="M118" s="18"/>
      <c r="N118" s="18"/>
      <c r="O118" s="18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</row>
    <row r="119" spans="1:46" ht="15.75" x14ac:dyDescent="0.25">
      <c r="A119" s="17"/>
      <c r="B119" s="17"/>
      <c r="C119" s="17"/>
      <c r="D119" s="17"/>
      <c r="E119" s="18"/>
      <c r="F119" s="18"/>
      <c r="G119" s="18"/>
      <c r="H119" s="17"/>
      <c r="I119" s="18"/>
      <c r="J119" s="18"/>
      <c r="K119" s="18"/>
      <c r="L119" s="18"/>
      <c r="M119" s="18"/>
      <c r="N119" s="18"/>
      <c r="O119" s="18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</row>
    <row r="120" spans="1:46" ht="15.75" x14ac:dyDescent="0.25">
      <c r="A120" s="17"/>
      <c r="B120" s="17"/>
      <c r="C120" s="17"/>
      <c r="D120" s="17"/>
      <c r="E120" s="18"/>
      <c r="F120" s="18"/>
      <c r="G120" s="18"/>
      <c r="H120" s="17"/>
      <c r="I120" s="18"/>
      <c r="J120" s="18"/>
      <c r="K120" s="18"/>
      <c r="L120" s="18"/>
      <c r="M120" s="18"/>
      <c r="N120" s="18"/>
      <c r="O120" s="18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</row>
    <row r="121" spans="1:46" ht="15.75" x14ac:dyDescent="0.25">
      <c r="A121" s="17"/>
      <c r="B121" s="17"/>
      <c r="C121" s="17"/>
      <c r="D121" s="17"/>
      <c r="E121" s="18"/>
      <c r="F121" s="18"/>
      <c r="G121" s="18"/>
      <c r="H121" s="17"/>
      <c r="I121" s="18"/>
      <c r="J121" s="18"/>
      <c r="K121" s="18"/>
      <c r="L121" s="18"/>
      <c r="M121" s="18"/>
      <c r="N121" s="18"/>
      <c r="O121" s="18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</row>
    <row r="122" spans="1:46" ht="15.75" x14ac:dyDescent="0.25">
      <c r="A122" s="17"/>
      <c r="B122" s="17"/>
      <c r="C122" s="17"/>
      <c r="D122" s="17"/>
      <c r="E122" s="18"/>
      <c r="F122" s="18"/>
      <c r="G122" s="18"/>
      <c r="H122" s="17"/>
      <c r="I122" s="18"/>
      <c r="J122" s="18"/>
      <c r="K122" s="18"/>
      <c r="L122" s="18"/>
      <c r="M122" s="18"/>
      <c r="N122" s="18"/>
      <c r="O122" s="18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</row>
    <row r="123" spans="1:46" ht="15.75" x14ac:dyDescent="0.25">
      <c r="A123" s="17"/>
      <c r="B123" s="17"/>
      <c r="C123" s="17"/>
      <c r="D123" s="17"/>
      <c r="E123" s="18"/>
      <c r="F123" s="18"/>
      <c r="G123" s="18"/>
      <c r="H123" s="17"/>
      <c r="I123" s="18"/>
      <c r="J123" s="18"/>
      <c r="K123" s="18"/>
      <c r="L123" s="18"/>
      <c r="M123" s="18"/>
      <c r="N123" s="18"/>
      <c r="O123" s="18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</row>
    <row r="124" spans="1:46" ht="15.75" x14ac:dyDescent="0.25">
      <c r="A124" s="17"/>
      <c r="B124" s="17"/>
      <c r="C124" s="17"/>
      <c r="D124" s="17"/>
      <c r="E124" s="18"/>
      <c r="F124" s="18"/>
      <c r="G124" s="18"/>
      <c r="H124" s="17"/>
      <c r="I124" s="18"/>
      <c r="J124" s="18"/>
      <c r="K124" s="18"/>
      <c r="L124" s="18"/>
      <c r="M124" s="18"/>
      <c r="N124" s="18"/>
      <c r="O124" s="18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</row>
    <row r="125" spans="1:46" ht="15.75" x14ac:dyDescent="0.25">
      <c r="A125" s="17"/>
      <c r="B125" s="17"/>
      <c r="C125" s="17"/>
      <c r="D125" s="17"/>
      <c r="E125" s="18"/>
      <c r="F125" s="18"/>
      <c r="G125" s="18"/>
      <c r="H125" s="17"/>
      <c r="I125" s="18"/>
      <c r="J125" s="18"/>
      <c r="K125" s="18"/>
      <c r="L125" s="18"/>
      <c r="M125" s="18"/>
      <c r="N125" s="18"/>
      <c r="O125" s="18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</row>
    <row r="126" spans="1:46" ht="15.75" x14ac:dyDescent="0.25">
      <c r="A126" s="17"/>
      <c r="B126" s="17"/>
      <c r="C126" s="17"/>
      <c r="D126" s="17"/>
      <c r="E126" s="18"/>
      <c r="F126" s="18"/>
      <c r="G126" s="18"/>
      <c r="H126" s="17"/>
      <c r="I126" s="18"/>
      <c r="J126" s="18"/>
      <c r="K126" s="18"/>
      <c r="L126" s="18"/>
      <c r="M126" s="18"/>
      <c r="N126" s="18"/>
      <c r="O126" s="18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</row>
    <row r="127" spans="1:46" ht="15.75" x14ac:dyDescent="0.25">
      <c r="A127" s="17"/>
      <c r="B127" s="17"/>
      <c r="C127" s="17"/>
      <c r="D127" s="17"/>
      <c r="E127" s="18"/>
      <c r="F127" s="18"/>
      <c r="G127" s="18"/>
      <c r="H127" s="17"/>
      <c r="I127" s="18"/>
      <c r="J127" s="18"/>
      <c r="K127" s="18"/>
      <c r="L127" s="18"/>
      <c r="M127" s="18"/>
      <c r="N127" s="18"/>
      <c r="O127" s="18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</row>
    <row r="128" spans="1:46" ht="15.75" x14ac:dyDescent="0.25">
      <c r="A128" s="17"/>
      <c r="B128" s="17"/>
      <c r="C128" s="17"/>
      <c r="D128" s="17"/>
      <c r="E128" s="18"/>
      <c r="F128" s="18"/>
      <c r="G128" s="18"/>
      <c r="H128" s="17"/>
      <c r="I128" s="18"/>
      <c r="J128" s="18"/>
      <c r="K128" s="18"/>
      <c r="L128" s="18"/>
      <c r="M128" s="18"/>
      <c r="N128" s="18"/>
      <c r="O128" s="18"/>
    </row>
    <row r="129" spans="1:15" ht="15.75" x14ac:dyDescent="0.25">
      <c r="A129" s="17"/>
      <c r="B129" s="17"/>
      <c r="C129" s="17"/>
      <c r="D129" s="17"/>
      <c r="E129" s="18"/>
      <c r="F129" s="18"/>
      <c r="G129" s="18"/>
      <c r="H129" s="17"/>
      <c r="I129" s="18"/>
      <c r="J129" s="18"/>
      <c r="K129" s="18"/>
      <c r="L129" s="18"/>
      <c r="M129" s="18"/>
      <c r="N129" s="18"/>
      <c r="O129" s="18"/>
    </row>
    <row r="130" spans="1:15" ht="15.75" x14ac:dyDescent="0.25">
      <c r="A130" s="17"/>
      <c r="B130" s="17"/>
      <c r="C130" s="17"/>
      <c r="D130" s="17"/>
      <c r="E130" s="18"/>
      <c r="F130" s="18"/>
      <c r="G130" s="18"/>
      <c r="H130" s="17"/>
      <c r="I130" s="18"/>
      <c r="J130" s="18"/>
      <c r="K130" s="18"/>
      <c r="L130" s="18"/>
      <c r="M130" s="18"/>
      <c r="N130" s="18"/>
      <c r="O130" s="18"/>
    </row>
    <row r="131" spans="1:15" ht="15.75" x14ac:dyDescent="0.25">
      <c r="A131" s="17"/>
      <c r="B131" s="17"/>
      <c r="C131" s="17"/>
      <c r="D131" s="17"/>
      <c r="E131" s="18"/>
      <c r="F131" s="18"/>
      <c r="G131" s="18"/>
      <c r="H131" s="17"/>
      <c r="I131" s="18"/>
      <c r="J131" s="18"/>
      <c r="K131" s="18"/>
      <c r="L131" s="18"/>
      <c r="M131" s="18"/>
      <c r="N131" s="18"/>
      <c r="O131" s="18"/>
    </row>
    <row r="132" spans="1:15" ht="15.75" x14ac:dyDescent="0.25">
      <c r="A132" s="17"/>
      <c r="B132" s="17"/>
      <c r="C132" s="17"/>
      <c r="D132" s="17"/>
      <c r="E132" s="18"/>
      <c r="F132" s="18"/>
      <c r="G132" s="18"/>
      <c r="H132" s="17"/>
      <c r="I132" s="18"/>
      <c r="J132" s="18"/>
      <c r="K132" s="18"/>
      <c r="L132" s="18"/>
      <c r="M132" s="18"/>
      <c r="N132" s="18"/>
      <c r="O132" s="18"/>
    </row>
    <row r="133" spans="1:15" ht="15.75" x14ac:dyDescent="0.25">
      <c r="A133" s="17"/>
      <c r="B133" s="17"/>
      <c r="C133" s="17"/>
      <c r="D133" s="17"/>
      <c r="E133" s="18"/>
      <c r="F133" s="18"/>
      <c r="G133" s="18"/>
      <c r="H133" s="17"/>
      <c r="I133" s="18"/>
      <c r="J133" s="18"/>
      <c r="K133" s="18"/>
      <c r="L133" s="18"/>
      <c r="M133" s="18"/>
      <c r="N133" s="18"/>
      <c r="O133" s="18"/>
    </row>
    <row r="134" spans="1:15" ht="15.75" x14ac:dyDescent="0.25">
      <c r="A134" s="17"/>
      <c r="B134" s="17"/>
      <c r="C134" s="17"/>
      <c r="D134" s="17"/>
      <c r="E134" s="18"/>
      <c r="F134" s="18"/>
      <c r="G134" s="18"/>
      <c r="H134" s="17"/>
      <c r="I134" s="18"/>
      <c r="J134" s="18"/>
      <c r="K134" s="18"/>
      <c r="L134" s="18"/>
      <c r="M134" s="18"/>
      <c r="N134" s="18"/>
      <c r="O134" s="18"/>
    </row>
    <row r="135" spans="1:15" ht="15.75" x14ac:dyDescent="0.25">
      <c r="A135" s="17"/>
      <c r="B135" s="17"/>
      <c r="C135" s="17"/>
      <c r="D135" s="17"/>
      <c r="E135" s="18"/>
      <c r="F135" s="18"/>
      <c r="G135" s="18"/>
      <c r="H135" s="17"/>
      <c r="I135" s="18"/>
      <c r="J135" s="18"/>
      <c r="K135" s="18"/>
      <c r="L135" s="18"/>
      <c r="M135" s="18"/>
      <c r="N135" s="18"/>
      <c r="O135" s="18"/>
    </row>
    <row r="136" spans="1:15" ht="15.75" x14ac:dyDescent="0.25">
      <c r="A136" s="17"/>
      <c r="B136" s="17"/>
      <c r="C136" s="17"/>
      <c r="D136" s="17"/>
      <c r="E136" s="18"/>
      <c r="F136" s="18"/>
      <c r="G136" s="18"/>
      <c r="H136" s="17"/>
      <c r="I136" s="18"/>
      <c r="J136" s="18"/>
      <c r="K136" s="18"/>
      <c r="L136" s="18"/>
      <c r="M136" s="18"/>
      <c r="N136" s="18"/>
      <c r="O136" s="18"/>
    </row>
    <row r="137" spans="1:15" ht="15.75" x14ac:dyDescent="0.25">
      <c r="A137" s="17"/>
      <c r="B137" s="17"/>
      <c r="C137" s="17"/>
      <c r="D137" s="17"/>
      <c r="E137" s="18"/>
      <c r="F137" s="18"/>
      <c r="G137" s="18"/>
      <c r="H137" s="17"/>
      <c r="I137" s="18"/>
      <c r="J137" s="18"/>
      <c r="K137" s="18"/>
      <c r="L137" s="18"/>
      <c r="M137" s="18"/>
      <c r="N137" s="18"/>
      <c r="O137" s="18"/>
    </row>
    <row r="138" spans="1:15" ht="15.75" x14ac:dyDescent="0.25">
      <c r="A138" s="17"/>
      <c r="B138" s="17"/>
      <c r="C138" s="17"/>
      <c r="D138" s="17"/>
      <c r="E138" s="18"/>
      <c r="F138" s="18"/>
      <c r="G138" s="18"/>
      <c r="H138" s="17"/>
      <c r="I138" s="18"/>
      <c r="J138" s="18"/>
      <c r="K138" s="18"/>
      <c r="L138" s="18"/>
      <c r="M138" s="18"/>
      <c r="N138" s="18"/>
      <c r="O138" s="18"/>
    </row>
    <row r="139" spans="1:15" ht="15.75" x14ac:dyDescent="0.25">
      <c r="A139" s="17"/>
      <c r="B139" s="17"/>
      <c r="C139" s="17"/>
      <c r="D139" s="17"/>
      <c r="E139" s="18"/>
      <c r="F139" s="18"/>
      <c r="G139" s="18"/>
      <c r="H139" s="17"/>
      <c r="I139" s="18"/>
      <c r="J139" s="18"/>
      <c r="K139" s="18"/>
      <c r="L139" s="18"/>
      <c r="M139" s="18"/>
      <c r="N139" s="18"/>
      <c r="O139" s="18"/>
    </row>
    <row r="140" spans="1:15" ht="15.75" x14ac:dyDescent="0.25">
      <c r="A140" s="17"/>
      <c r="B140" s="17"/>
      <c r="C140" s="17"/>
      <c r="D140" s="17"/>
      <c r="E140" s="18"/>
      <c r="F140" s="18"/>
      <c r="G140" s="18"/>
      <c r="H140" s="17"/>
      <c r="I140" s="18"/>
      <c r="J140" s="18"/>
      <c r="K140" s="18"/>
      <c r="L140" s="18"/>
      <c r="M140" s="18"/>
      <c r="N140" s="18"/>
      <c r="O140" s="18"/>
    </row>
    <row r="141" spans="1:15" ht="15.75" x14ac:dyDescent="0.25">
      <c r="A141" s="17"/>
      <c r="B141" s="17"/>
      <c r="C141" s="17"/>
      <c r="D141" s="17"/>
      <c r="E141" s="18"/>
      <c r="F141" s="18"/>
      <c r="G141" s="18"/>
      <c r="H141" s="17"/>
      <c r="I141" s="18"/>
      <c r="J141" s="18"/>
      <c r="K141" s="18"/>
      <c r="L141" s="18"/>
      <c r="M141" s="18"/>
      <c r="N141" s="18"/>
      <c r="O141" s="18"/>
    </row>
    <row r="142" spans="1:15" ht="15.75" x14ac:dyDescent="0.25">
      <c r="A142" s="17"/>
      <c r="B142" s="17"/>
      <c r="C142" s="17"/>
      <c r="D142" s="17"/>
      <c r="E142" s="18"/>
      <c r="F142" s="18"/>
      <c r="G142" s="18"/>
      <c r="H142" s="17"/>
      <c r="I142" s="18"/>
      <c r="J142" s="18"/>
      <c r="K142" s="18"/>
      <c r="L142" s="18"/>
      <c r="M142" s="18"/>
      <c r="N142" s="18"/>
      <c r="O142" s="18"/>
    </row>
    <row r="143" spans="1:15" ht="15.75" x14ac:dyDescent="0.25">
      <c r="A143" s="17"/>
      <c r="B143" s="17"/>
      <c r="C143" s="17"/>
      <c r="D143" s="17"/>
      <c r="E143" s="18"/>
      <c r="F143" s="18"/>
      <c r="G143" s="18"/>
      <c r="H143" s="17"/>
      <c r="I143" s="18"/>
      <c r="J143" s="18"/>
      <c r="K143" s="18"/>
      <c r="L143" s="18"/>
      <c r="M143" s="18"/>
      <c r="N143" s="18"/>
      <c r="O143" s="18"/>
    </row>
    <row r="144" spans="1:15" ht="15.75" x14ac:dyDescent="0.25">
      <c r="A144" s="17"/>
      <c r="B144" s="17"/>
      <c r="C144" s="17"/>
      <c r="D144" s="17"/>
      <c r="E144" s="18"/>
      <c r="F144" s="18"/>
      <c r="G144" s="18"/>
      <c r="H144" s="17"/>
      <c r="I144" s="18"/>
      <c r="J144" s="18"/>
      <c r="K144" s="18"/>
      <c r="L144" s="18"/>
      <c r="M144" s="18"/>
      <c r="N144" s="18"/>
      <c r="O144" s="18"/>
    </row>
    <row r="145" spans="1:15" ht="15.75" x14ac:dyDescent="0.25">
      <c r="A145" s="17"/>
      <c r="B145" s="17"/>
      <c r="C145" s="17"/>
      <c r="D145" s="17"/>
      <c r="E145" s="18"/>
      <c r="F145" s="18"/>
      <c r="G145" s="18"/>
      <c r="H145" s="17"/>
      <c r="I145" s="18"/>
      <c r="J145" s="18"/>
      <c r="K145" s="18"/>
      <c r="L145" s="18"/>
      <c r="M145" s="18"/>
      <c r="N145" s="18"/>
      <c r="O145" s="18"/>
    </row>
    <row r="146" spans="1:15" ht="15.75" x14ac:dyDescent="0.25">
      <c r="A146" s="17"/>
      <c r="B146" s="17"/>
      <c r="C146" s="17"/>
      <c r="D146" s="17"/>
      <c r="E146" s="18"/>
      <c r="F146" s="18"/>
      <c r="G146" s="18"/>
      <c r="H146" s="17"/>
      <c r="I146" s="18"/>
      <c r="J146" s="18"/>
      <c r="K146" s="18"/>
      <c r="L146" s="18"/>
      <c r="M146" s="18"/>
      <c r="N146" s="18"/>
      <c r="O146" s="18"/>
    </row>
    <row r="147" spans="1:15" ht="15.75" x14ac:dyDescent="0.25">
      <c r="A147" s="17"/>
      <c r="B147" s="17"/>
      <c r="C147" s="17"/>
      <c r="D147" s="17"/>
      <c r="E147" s="18"/>
      <c r="F147" s="18"/>
      <c r="G147" s="18"/>
      <c r="H147" s="17"/>
      <c r="I147" s="18"/>
      <c r="J147" s="18"/>
      <c r="K147" s="18"/>
      <c r="L147" s="18"/>
      <c r="M147" s="18"/>
      <c r="N147" s="18"/>
      <c r="O147" s="18"/>
    </row>
    <row r="148" spans="1:15" ht="15.75" x14ac:dyDescent="0.25">
      <c r="A148" s="17"/>
      <c r="B148" s="17"/>
      <c r="C148" s="17"/>
      <c r="D148" s="17"/>
      <c r="E148" s="18"/>
      <c r="F148" s="18"/>
      <c r="G148" s="18"/>
      <c r="H148" s="17"/>
      <c r="I148" s="18"/>
      <c r="J148" s="18"/>
      <c r="K148" s="18"/>
      <c r="L148" s="18"/>
      <c r="M148" s="18"/>
      <c r="N148" s="18"/>
      <c r="O148" s="18"/>
    </row>
    <row r="149" spans="1:15" ht="15.75" x14ac:dyDescent="0.25">
      <c r="A149" s="17"/>
      <c r="B149" s="17"/>
      <c r="C149" s="17"/>
      <c r="D149" s="17"/>
      <c r="E149" s="18"/>
      <c r="F149" s="18"/>
      <c r="G149" s="18"/>
      <c r="H149" s="17"/>
      <c r="I149" s="18"/>
      <c r="J149" s="18"/>
      <c r="K149" s="18"/>
      <c r="L149" s="18"/>
      <c r="M149" s="18"/>
      <c r="N149" s="18"/>
      <c r="O149" s="18"/>
    </row>
    <row r="150" spans="1:15" ht="15.75" x14ac:dyDescent="0.25">
      <c r="A150" s="17"/>
      <c r="B150" s="17"/>
      <c r="C150" s="17"/>
      <c r="D150" s="17"/>
      <c r="E150" s="18"/>
      <c r="F150" s="18"/>
      <c r="G150" s="18"/>
      <c r="H150" s="17"/>
      <c r="I150" s="18"/>
      <c r="J150" s="18"/>
      <c r="K150" s="18"/>
      <c r="L150" s="18"/>
      <c r="M150" s="18"/>
      <c r="N150" s="18"/>
      <c r="O150" s="18"/>
    </row>
    <row r="151" spans="1:15" ht="15.75" x14ac:dyDescent="0.25">
      <c r="A151" s="17"/>
      <c r="B151" s="17"/>
      <c r="C151" s="17"/>
      <c r="D151" s="17"/>
      <c r="E151" s="18"/>
      <c r="F151" s="18"/>
      <c r="G151" s="18"/>
      <c r="H151" s="17"/>
      <c r="I151" s="18"/>
      <c r="J151" s="18"/>
      <c r="K151" s="18"/>
      <c r="L151" s="18"/>
      <c r="M151" s="18"/>
      <c r="N151" s="18"/>
      <c r="O151" s="18"/>
    </row>
    <row r="152" spans="1:15" ht="15.75" x14ac:dyDescent="0.25">
      <c r="A152" s="17"/>
      <c r="B152" s="17"/>
      <c r="C152" s="17"/>
      <c r="D152" s="17"/>
      <c r="E152" s="18"/>
      <c r="F152" s="18"/>
      <c r="G152" s="18"/>
      <c r="H152" s="17"/>
      <c r="I152" s="18"/>
      <c r="J152" s="18"/>
      <c r="K152" s="18"/>
      <c r="L152" s="18"/>
      <c r="M152" s="18"/>
      <c r="N152" s="18"/>
      <c r="O152" s="18"/>
    </row>
    <row r="153" spans="1:15" ht="15.75" x14ac:dyDescent="0.25">
      <c r="A153" s="17"/>
      <c r="B153" s="17"/>
      <c r="C153" s="17"/>
      <c r="D153" s="17"/>
      <c r="E153" s="18"/>
      <c r="F153" s="18"/>
      <c r="G153" s="18"/>
      <c r="H153" s="17"/>
      <c r="I153" s="18"/>
      <c r="J153" s="18"/>
      <c r="K153" s="18"/>
      <c r="L153" s="18"/>
      <c r="M153" s="18"/>
      <c r="N153" s="18"/>
      <c r="O153" s="18"/>
    </row>
    <row r="154" spans="1:15" ht="15.75" x14ac:dyDescent="0.25">
      <c r="A154" s="17"/>
      <c r="B154" s="17"/>
      <c r="C154" s="17"/>
      <c r="D154" s="17"/>
      <c r="E154" s="18"/>
      <c r="F154" s="18"/>
      <c r="G154" s="18"/>
      <c r="H154" s="17"/>
      <c r="I154" s="18"/>
      <c r="J154" s="18"/>
      <c r="K154" s="18"/>
      <c r="L154" s="18"/>
      <c r="M154" s="18"/>
      <c r="N154" s="18"/>
      <c r="O154" s="18"/>
    </row>
    <row r="155" spans="1:15" ht="15.75" x14ac:dyDescent="0.25">
      <c r="A155" s="17"/>
      <c r="B155" s="17"/>
      <c r="C155" s="17"/>
      <c r="D155" s="17"/>
      <c r="E155" s="18"/>
      <c r="F155" s="18"/>
      <c r="G155" s="18"/>
      <c r="H155" s="17"/>
      <c r="I155" s="18"/>
      <c r="J155" s="18"/>
      <c r="K155" s="18"/>
      <c r="L155" s="18"/>
      <c r="M155" s="18"/>
      <c r="N155" s="18"/>
      <c r="O155" s="18"/>
    </row>
    <row r="156" spans="1:15" ht="15.75" x14ac:dyDescent="0.25">
      <c r="A156" s="17"/>
      <c r="B156" s="17"/>
      <c r="C156" s="17"/>
      <c r="D156" s="17"/>
      <c r="E156" s="18"/>
      <c r="F156" s="18"/>
      <c r="G156" s="18"/>
      <c r="H156" s="17"/>
      <c r="I156" s="18"/>
      <c r="J156" s="18"/>
      <c r="K156" s="18"/>
      <c r="L156" s="18"/>
      <c r="M156" s="18"/>
      <c r="N156" s="18"/>
      <c r="O156" s="18"/>
    </row>
    <row r="157" spans="1:15" ht="15.75" x14ac:dyDescent="0.25">
      <c r="A157" s="17"/>
      <c r="B157" s="17"/>
      <c r="C157" s="17"/>
      <c r="D157" s="17"/>
      <c r="E157" s="18"/>
      <c r="F157" s="18"/>
      <c r="G157" s="18"/>
      <c r="H157" s="17"/>
      <c r="I157" s="18"/>
      <c r="J157" s="18"/>
      <c r="K157" s="18"/>
      <c r="L157" s="18"/>
      <c r="M157" s="18"/>
      <c r="N157" s="18"/>
      <c r="O157" s="18"/>
    </row>
    <row r="158" spans="1:15" ht="15.75" x14ac:dyDescent="0.25">
      <c r="A158" s="17"/>
      <c r="B158" s="17"/>
      <c r="C158" s="17"/>
      <c r="D158" s="17"/>
      <c r="E158" s="18"/>
      <c r="F158" s="18"/>
      <c r="G158" s="18"/>
      <c r="H158" s="17"/>
      <c r="I158" s="18"/>
      <c r="J158" s="18"/>
      <c r="K158" s="18"/>
      <c r="L158" s="18"/>
      <c r="M158" s="18"/>
      <c r="N158" s="18"/>
      <c r="O158" s="18"/>
    </row>
    <row r="159" spans="1:15" ht="15.75" x14ac:dyDescent="0.25">
      <c r="A159" s="17"/>
      <c r="B159" s="17"/>
      <c r="C159" s="17"/>
      <c r="D159" s="17"/>
      <c r="E159" s="18"/>
      <c r="F159" s="18"/>
      <c r="G159" s="18"/>
      <c r="H159" s="17"/>
      <c r="I159" s="18"/>
      <c r="J159" s="18"/>
      <c r="K159" s="18"/>
      <c r="L159" s="18"/>
      <c r="M159" s="18"/>
      <c r="N159" s="18"/>
      <c r="O159" s="18"/>
    </row>
    <row r="160" spans="1:15" ht="15.75" x14ac:dyDescent="0.25">
      <c r="A160" s="17"/>
      <c r="B160" s="17"/>
      <c r="C160" s="17"/>
      <c r="D160" s="17"/>
      <c r="E160" s="18"/>
      <c r="F160" s="18"/>
      <c r="G160" s="18"/>
      <c r="H160" s="17"/>
      <c r="I160" s="18"/>
      <c r="J160" s="18"/>
      <c r="K160" s="18"/>
      <c r="L160" s="18"/>
      <c r="M160" s="18"/>
      <c r="N160" s="18"/>
      <c r="O160" s="18"/>
    </row>
    <row r="161" spans="1:15" ht="15.75" x14ac:dyDescent="0.25">
      <c r="A161" s="17"/>
      <c r="B161" s="17"/>
      <c r="C161" s="17"/>
      <c r="D161" s="17"/>
      <c r="E161" s="18"/>
      <c r="F161" s="18"/>
      <c r="G161" s="18"/>
      <c r="H161" s="17"/>
      <c r="I161" s="18"/>
      <c r="J161" s="18"/>
      <c r="K161" s="18"/>
      <c r="L161" s="18"/>
      <c r="M161" s="18"/>
      <c r="N161" s="18"/>
      <c r="O161" s="18"/>
    </row>
    <row r="162" spans="1:15" ht="15.75" x14ac:dyDescent="0.25">
      <c r="A162" s="17"/>
      <c r="B162" s="17"/>
      <c r="C162" s="17"/>
      <c r="D162" s="17"/>
      <c r="E162" s="18"/>
      <c r="F162" s="18"/>
      <c r="G162" s="18"/>
      <c r="H162" s="17"/>
      <c r="I162" s="18"/>
      <c r="J162" s="18"/>
      <c r="K162" s="18"/>
      <c r="L162" s="18"/>
      <c r="M162" s="18"/>
      <c r="N162" s="18"/>
      <c r="O162" s="18"/>
    </row>
    <row r="163" spans="1:15" ht="15.75" x14ac:dyDescent="0.25">
      <c r="A163" s="17"/>
      <c r="B163" s="17"/>
      <c r="C163" s="17"/>
      <c r="D163" s="17"/>
      <c r="E163" s="18"/>
      <c r="F163" s="18"/>
      <c r="G163" s="18"/>
      <c r="H163" s="17"/>
      <c r="I163" s="18"/>
      <c r="J163" s="18"/>
      <c r="K163" s="18"/>
      <c r="L163" s="18"/>
      <c r="M163" s="18"/>
      <c r="N163" s="18"/>
      <c r="O163" s="18"/>
    </row>
    <row r="164" spans="1:15" ht="15.75" x14ac:dyDescent="0.25">
      <c r="A164" s="17"/>
      <c r="B164" s="17"/>
      <c r="C164" s="17"/>
      <c r="D164" s="17"/>
      <c r="E164" s="18"/>
      <c r="F164" s="18"/>
      <c r="G164" s="18"/>
      <c r="H164" s="17"/>
      <c r="I164" s="18"/>
      <c r="J164" s="18"/>
      <c r="K164" s="18"/>
      <c r="L164" s="18"/>
      <c r="M164" s="18"/>
      <c r="N164" s="18"/>
      <c r="O164" s="18"/>
    </row>
    <row r="165" spans="1:15" ht="15.75" x14ac:dyDescent="0.25">
      <c r="A165" s="17"/>
      <c r="B165" s="17"/>
      <c r="C165" s="17"/>
      <c r="D165" s="17"/>
      <c r="E165" s="18"/>
      <c r="F165" s="18"/>
      <c r="G165" s="18"/>
      <c r="H165" s="17"/>
      <c r="I165" s="18"/>
      <c r="J165" s="18"/>
      <c r="K165" s="18"/>
      <c r="L165" s="18"/>
      <c r="M165" s="18"/>
      <c r="N165" s="18"/>
      <c r="O165" s="18"/>
    </row>
    <row r="166" spans="1:15" ht="15.75" x14ac:dyDescent="0.25">
      <c r="A166" s="17"/>
      <c r="B166" s="17"/>
      <c r="C166" s="17"/>
      <c r="D166" s="17"/>
      <c r="E166" s="18"/>
      <c r="F166" s="18"/>
      <c r="G166" s="18"/>
      <c r="H166" s="17"/>
      <c r="I166" s="18"/>
      <c r="J166" s="18"/>
      <c r="K166" s="18"/>
      <c r="L166" s="18"/>
      <c r="M166" s="18"/>
      <c r="N166" s="18"/>
      <c r="O166" s="18"/>
    </row>
    <row r="167" spans="1:15" ht="15.75" x14ac:dyDescent="0.25">
      <c r="A167" s="17"/>
      <c r="B167" s="17"/>
      <c r="C167" s="17"/>
      <c r="D167" s="17"/>
      <c r="E167" s="18"/>
      <c r="F167" s="18"/>
      <c r="G167" s="18"/>
      <c r="H167" s="17"/>
      <c r="I167" s="18"/>
      <c r="J167" s="18"/>
      <c r="K167" s="18"/>
      <c r="L167" s="18"/>
      <c r="M167" s="18"/>
      <c r="N167" s="18"/>
      <c r="O167" s="18"/>
    </row>
    <row r="168" spans="1:15" ht="15.75" x14ac:dyDescent="0.25">
      <c r="A168" s="17"/>
      <c r="B168" s="17"/>
      <c r="C168" s="17"/>
      <c r="D168" s="17"/>
      <c r="E168" s="18"/>
      <c r="F168" s="18"/>
      <c r="G168" s="18"/>
      <c r="H168" s="17"/>
      <c r="I168" s="18"/>
      <c r="J168" s="18"/>
      <c r="K168" s="18"/>
      <c r="L168" s="18"/>
      <c r="M168" s="18"/>
      <c r="N168" s="18"/>
      <c r="O168" s="18"/>
    </row>
    <row r="169" spans="1:15" ht="15.75" x14ac:dyDescent="0.25">
      <c r="A169" s="17"/>
      <c r="B169" s="17"/>
      <c r="C169" s="17"/>
      <c r="D169" s="17"/>
      <c r="E169" s="18"/>
      <c r="F169" s="18"/>
      <c r="G169" s="18"/>
      <c r="H169" s="17"/>
      <c r="I169" s="18"/>
      <c r="J169" s="18"/>
      <c r="K169" s="18"/>
      <c r="L169" s="18"/>
      <c r="M169" s="18"/>
      <c r="N169" s="18"/>
      <c r="O169" s="18"/>
    </row>
    <row r="170" spans="1:15" ht="15.75" x14ac:dyDescent="0.25">
      <c r="A170" s="17"/>
      <c r="B170" s="17"/>
      <c r="C170" s="17"/>
      <c r="D170" s="17"/>
      <c r="E170" s="18"/>
      <c r="F170" s="18"/>
      <c r="G170" s="18"/>
      <c r="H170" s="17"/>
      <c r="I170" s="18"/>
      <c r="J170" s="18"/>
      <c r="K170" s="18"/>
      <c r="L170" s="18"/>
      <c r="M170" s="18"/>
      <c r="N170" s="18"/>
      <c r="O170" s="18"/>
    </row>
    <row r="171" spans="1:15" ht="15.75" x14ac:dyDescent="0.25">
      <c r="A171" s="17"/>
      <c r="B171" s="17"/>
      <c r="C171" s="17"/>
      <c r="D171" s="17"/>
      <c r="E171" s="18"/>
      <c r="F171" s="18"/>
      <c r="G171" s="18"/>
      <c r="H171" s="17"/>
      <c r="I171" s="18"/>
      <c r="J171" s="18"/>
      <c r="K171" s="18"/>
      <c r="L171" s="18"/>
      <c r="M171" s="18"/>
      <c r="N171" s="18"/>
      <c r="O171" s="18"/>
    </row>
    <row r="172" spans="1:15" ht="15.75" x14ac:dyDescent="0.25">
      <c r="A172" s="17"/>
      <c r="B172" s="17"/>
      <c r="C172" s="17"/>
      <c r="D172" s="17"/>
      <c r="E172" s="18"/>
      <c r="F172" s="18"/>
      <c r="G172" s="18"/>
      <c r="H172" s="17"/>
      <c r="I172" s="18"/>
      <c r="J172" s="18"/>
      <c r="K172" s="18"/>
      <c r="L172" s="18"/>
      <c r="M172" s="18"/>
      <c r="N172" s="18"/>
      <c r="O172" s="18"/>
    </row>
    <row r="173" spans="1:15" ht="15.75" x14ac:dyDescent="0.25">
      <c r="A173" s="17"/>
      <c r="B173" s="17"/>
      <c r="C173" s="17"/>
      <c r="D173" s="17"/>
      <c r="E173" s="18"/>
      <c r="F173" s="18"/>
      <c r="G173" s="18"/>
      <c r="H173" s="17"/>
      <c r="I173" s="18"/>
      <c r="J173" s="18"/>
      <c r="K173" s="18"/>
      <c r="L173" s="18"/>
      <c r="M173" s="18"/>
      <c r="N173" s="18"/>
      <c r="O173" s="18"/>
    </row>
    <row r="174" spans="1:15" ht="15.75" x14ac:dyDescent="0.25">
      <c r="A174" s="17"/>
      <c r="B174" s="17"/>
      <c r="C174" s="17"/>
      <c r="D174" s="17"/>
      <c r="E174" s="18"/>
      <c r="F174" s="18"/>
      <c r="G174" s="18"/>
      <c r="H174" s="17"/>
      <c r="I174" s="18"/>
      <c r="J174" s="18"/>
      <c r="K174" s="18"/>
      <c r="L174" s="18"/>
      <c r="M174" s="18"/>
      <c r="N174" s="18"/>
      <c r="O174" s="18"/>
    </row>
    <row r="175" spans="1:15" ht="15.75" x14ac:dyDescent="0.25">
      <c r="A175" s="17"/>
      <c r="B175" s="17"/>
      <c r="C175" s="17"/>
      <c r="D175" s="17"/>
      <c r="E175" s="18"/>
      <c r="F175" s="18"/>
      <c r="G175" s="18"/>
      <c r="H175" s="17"/>
      <c r="I175" s="18"/>
      <c r="J175" s="18"/>
      <c r="K175" s="18"/>
      <c r="L175" s="18"/>
      <c r="M175" s="18"/>
      <c r="N175" s="18"/>
      <c r="O175" s="18"/>
    </row>
    <row r="176" spans="1:15" ht="15.75" x14ac:dyDescent="0.25">
      <c r="A176" s="17"/>
      <c r="B176" s="17"/>
      <c r="C176" s="17"/>
      <c r="D176" s="17"/>
      <c r="E176" s="18"/>
      <c r="F176" s="18"/>
      <c r="G176" s="18"/>
      <c r="H176" s="17"/>
      <c r="I176" s="18"/>
      <c r="J176" s="18"/>
      <c r="K176" s="18"/>
      <c r="L176" s="18"/>
      <c r="M176" s="18"/>
      <c r="N176" s="18"/>
      <c r="O176" s="18"/>
    </row>
    <row r="177" spans="1:15" ht="15.75" x14ac:dyDescent="0.25">
      <c r="A177" s="17"/>
      <c r="B177" s="17"/>
      <c r="C177" s="17"/>
      <c r="D177" s="17"/>
      <c r="E177" s="18"/>
      <c r="F177" s="18"/>
      <c r="G177" s="18"/>
      <c r="H177" s="17"/>
      <c r="I177" s="18"/>
      <c r="J177" s="18"/>
      <c r="K177" s="18"/>
      <c r="L177" s="18"/>
      <c r="M177" s="18"/>
      <c r="N177" s="18"/>
      <c r="O177" s="18"/>
    </row>
    <row r="178" spans="1:15" ht="15.75" x14ac:dyDescent="0.25">
      <c r="A178" s="17"/>
      <c r="B178" s="17"/>
      <c r="C178" s="17"/>
      <c r="D178" s="17"/>
      <c r="E178" s="18"/>
      <c r="F178" s="18"/>
      <c r="G178" s="18"/>
      <c r="H178" s="17"/>
      <c r="I178" s="18"/>
      <c r="J178" s="18"/>
      <c r="K178" s="18"/>
      <c r="L178" s="18"/>
      <c r="M178" s="18"/>
      <c r="N178" s="18"/>
      <c r="O178" s="18"/>
    </row>
    <row r="179" spans="1:15" ht="15.75" x14ac:dyDescent="0.25">
      <c r="A179" s="17"/>
      <c r="B179" s="17"/>
      <c r="C179" s="17"/>
      <c r="D179" s="17"/>
      <c r="E179" s="18"/>
      <c r="F179" s="18"/>
      <c r="G179" s="18"/>
      <c r="H179" s="17"/>
      <c r="I179" s="18"/>
      <c r="J179" s="18"/>
      <c r="K179" s="18"/>
      <c r="L179" s="18"/>
      <c r="M179" s="18"/>
      <c r="N179" s="18"/>
      <c r="O179" s="18"/>
    </row>
    <row r="180" spans="1:15" ht="15.75" x14ac:dyDescent="0.25">
      <c r="A180" s="17"/>
      <c r="B180" s="17"/>
      <c r="C180" s="17"/>
      <c r="D180" s="17"/>
      <c r="E180" s="18"/>
      <c r="F180" s="18"/>
      <c r="G180" s="18"/>
      <c r="H180" s="17"/>
      <c r="I180" s="18"/>
      <c r="J180" s="18"/>
      <c r="K180" s="18"/>
      <c r="L180" s="18"/>
      <c r="M180" s="18"/>
      <c r="N180" s="18"/>
      <c r="O180" s="18"/>
    </row>
    <row r="181" spans="1:15" ht="15.75" x14ac:dyDescent="0.25">
      <c r="A181" s="17"/>
      <c r="B181" s="17"/>
      <c r="C181" s="17"/>
      <c r="D181" s="17"/>
      <c r="E181" s="18"/>
      <c r="F181" s="18"/>
      <c r="G181" s="18"/>
      <c r="H181" s="17"/>
      <c r="I181" s="18"/>
      <c r="J181" s="18"/>
      <c r="K181" s="18"/>
      <c r="L181" s="18"/>
      <c r="M181" s="18"/>
      <c r="N181" s="18"/>
      <c r="O181" s="18"/>
    </row>
    <row r="182" spans="1:15" ht="15.75" x14ac:dyDescent="0.25">
      <c r="A182" s="17"/>
      <c r="B182" s="17"/>
      <c r="C182" s="17"/>
      <c r="D182" s="17"/>
      <c r="E182" s="18"/>
      <c r="F182" s="18"/>
      <c r="G182" s="18"/>
      <c r="H182" s="17"/>
      <c r="I182" s="18"/>
      <c r="J182" s="18"/>
      <c r="K182" s="18"/>
      <c r="L182" s="18"/>
      <c r="M182" s="18"/>
      <c r="N182" s="18"/>
      <c r="O182" s="18"/>
    </row>
    <row r="183" spans="1:15" ht="15.75" x14ac:dyDescent="0.25">
      <c r="A183" s="17"/>
      <c r="B183" s="17"/>
      <c r="C183" s="17"/>
      <c r="D183" s="17"/>
      <c r="E183" s="18"/>
      <c r="F183" s="18"/>
      <c r="G183" s="18"/>
      <c r="H183" s="17"/>
      <c r="I183" s="18"/>
      <c r="J183" s="18"/>
      <c r="K183" s="18"/>
      <c r="L183" s="18"/>
      <c r="M183" s="18"/>
      <c r="N183" s="18"/>
      <c r="O183" s="18"/>
    </row>
    <row r="184" spans="1:15" ht="15.75" x14ac:dyDescent="0.25">
      <c r="A184" s="17"/>
      <c r="B184" s="17"/>
      <c r="C184" s="17"/>
      <c r="D184" s="17"/>
      <c r="E184" s="18"/>
      <c r="F184" s="18"/>
      <c r="G184" s="18"/>
      <c r="H184" s="17"/>
      <c r="I184" s="18"/>
      <c r="J184" s="18"/>
      <c r="K184" s="18"/>
      <c r="L184" s="18"/>
      <c r="M184" s="18"/>
      <c r="N184" s="18"/>
      <c r="O184" s="18"/>
    </row>
    <row r="185" spans="1:15" ht="15.75" x14ac:dyDescent="0.25">
      <c r="A185" s="17"/>
      <c r="B185" s="17"/>
      <c r="C185" s="17"/>
      <c r="D185" s="17"/>
      <c r="E185" s="18"/>
      <c r="F185" s="18"/>
      <c r="G185" s="18"/>
      <c r="H185" s="17"/>
      <c r="I185" s="18"/>
      <c r="J185" s="18"/>
      <c r="K185" s="18"/>
      <c r="L185" s="18"/>
      <c r="M185" s="18"/>
      <c r="N185" s="18"/>
      <c r="O185" s="18"/>
    </row>
    <row r="186" spans="1:15" ht="15.75" x14ac:dyDescent="0.25">
      <c r="A186" s="17"/>
      <c r="B186" s="17"/>
      <c r="C186" s="17"/>
      <c r="D186" s="17"/>
      <c r="E186" s="18"/>
      <c r="F186" s="18"/>
      <c r="G186" s="18"/>
      <c r="H186" s="17"/>
      <c r="I186" s="18"/>
      <c r="J186" s="18"/>
      <c r="K186" s="18"/>
      <c r="L186" s="18"/>
      <c r="M186" s="18"/>
      <c r="N186" s="18"/>
      <c r="O186" s="18"/>
    </row>
    <row r="187" spans="1:15" ht="15.75" x14ac:dyDescent="0.25">
      <c r="A187" s="17"/>
      <c r="B187" s="17"/>
      <c r="C187" s="17"/>
      <c r="D187" s="17"/>
      <c r="E187" s="18"/>
      <c r="F187" s="18"/>
      <c r="G187" s="18"/>
      <c r="H187" s="17"/>
      <c r="I187" s="18"/>
      <c r="J187" s="18"/>
      <c r="K187" s="18"/>
      <c r="L187" s="18"/>
      <c r="M187" s="18"/>
      <c r="N187" s="18"/>
      <c r="O187" s="18"/>
    </row>
    <row r="188" spans="1:15" ht="15.75" x14ac:dyDescent="0.25">
      <c r="A188" s="17"/>
      <c r="B188" s="17"/>
      <c r="C188" s="17"/>
      <c r="D188" s="17"/>
      <c r="E188" s="18"/>
      <c r="F188" s="18"/>
      <c r="G188" s="18"/>
      <c r="H188" s="17"/>
      <c r="I188" s="18"/>
      <c r="J188" s="18"/>
      <c r="K188" s="18"/>
      <c r="L188" s="18"/>
      <c r="M188" s="18"/>
      <c r="N188" s="18"/>
      <c r="O188" s="18"/>
    </row>
    <row r="189" spans="1:15" ht="15.75" x14ac:dyDescent="0.25">
      <c r="A189" s="17"/>
      <c r="B189" s="17"/>
      <c r="C189" s="17"/>
      <c r="D189" s="17"/>
      <c r="E189" s="18"/>
      <c r="F189" s="18"/>
      <c r="G189" s="18"/>
      <c r="H189" s="17"/>
      <c r="I189" s="18"/>
      <c r="J189" s="18"/>
      <c r="K189" s="18"/>
      <c r="L189" s="18"/>
      <c r="M189" s="18"/>
      <c r="N189" s="18"/>
      <c r="O189" s="18"/>
    </row>
    <row r="190" spans="1:15" ht="15.75" x14ac:dyDescent="0.25">
      <c r="A190" s="17"/>
      <c r="B190" s="17"/>
      <c r="C190" s="17"/>
      <c r="D190" s="17"/>
      <c r="E190" s="18"/>
      <c r="F190" s="18"/>
      <c r="G190" s="18"/>
      <c r="H190" s="17"/>
      <c r="I190" s="18"/>
      <c r="J190" s="18"/>
      <c r="K190" s="18"/>
      <c r="L190" s="18"/>
      <c r="M190" s="18"/>
      <c r="N190" s="18"/>
      <c r="O190" s="18"/>
    </row>
    <row r="191" spans="1:15" ht="15.75" x14ac:dyDescent="0.25">
      <c r="A191" s="17"/>
      <c r="B191" s="17"/>
      <c r="C191" s="17"/>
      <c r="D191" s="17"/>
      <c r="E191" s="18"/>
      <c r="F191" s="18"/>
      <c r="G191" s="18"/>
      <c r="H191" s="17"/>
      <c r="I191" s="18"/>
      <c r="J191" s="18"/>
      <c r="K191" s="18"/>
      <c r="L191" s="18"/>
      <c r="M191" s="18"/>
      <c r="N191" s="18"/>
      <c r="O191" s="18"/>
    </row>
    <row r="192" spans="1:15" ht="15.75" x14ac:dyDescent="0.25">
      <c r="A192" s="17"/>
      <c r="B192" s="17"/>
      <c r="C192" s="17"/>
      <c r="D192" s="17"/>
      <c r="E192" s="18"/>
      <c r="F192" s="18"/>
      <c r="G192" s="18"/>
      <c r="H192" s="17"/>
      <c r="I192" s="18"/>
      <c r="J192" s="18"/>
      <c r="K192" s="18"/>
      <c r="L192" s="18"/>
      <c r="M192" s="18"/>
      <c r="N192" s="18"/>
      <c r="O192" s="18"/>
    </row>
    <row r="193" spans="1:15" ht="15.75" x14ac:dyDescent="0.25">
      <c r="A193" s="17"/>
      <c r="B193" s="17"/>
      <c r="C193" s="17"/>
      <c r="D193" s="17"/>
      <c r="E193" s="18"/>
      <c r="F193" s="18"/>
      <c r="G193" s="18"/>
      <c r="H193" s="17"/>
      <c r="I193" s="18"/>
      <c r="J193" s="18"/>
      <c r="K193" s="18"/>
      <c r="L193" s="18"/>
      <c r="M193" s="18"/>
      <c r="N193" s="18"/>
      <c r="O193" s="18"/>
    </row>
    <row r="194" spans="1:15" ht="15.75" x14ac:dyDescent="0.25">
      <c r="A194" s="17"/>
      <c r="B194" s="17"/>
      <c r="C194" s="17"/>
      <c r="D194" s="17"/>
      <c r="E194" s="18"/>
      <c r="F194" s="18"/>
      <c r="G194" s="18"/>
      <c r="H194" s="17"/>
      <c r="I194" s="18"/>
      <c r="J194" s="18"/>
      <c r="K194" s="18"/>
      <c r="L194" s="18"/>
      <c r="M194" s="18"/>
      <c r="N194" s="18"/>
      <c r="O194" s="18"/>
    </row>
    <row r="195" spans="1:15" ht="15.75" x14ac:dyDescent="0.25">
      <c r="A195" s="17"/>
      <c r="B195" s="17"/>
      <c r="C195" s="17"/>
      <c r="D195" s="17"/>
      <c r="E195" s="18"/>
      <c r="F195" s="18"/>
      <c r="G195" s="18"/>
      <c r="H195" s="17"/>
      <c r="I195" s="18"/>
      <c r="J195" s="18"/>
      <c r="K195" s="18"/>
      <c r="L195" s="18"/>
      <c r="M195" s="18"/>
      <c r="N195" s="18"/>
      <c r="O195" s="18"/>
    </row>
    <row r="196" spans="1:15" ht="15.75" x14ac:dyDescent="0.25">
      <c r="A196" s="17"/>
      <c r="B196" s="17"/>
      <c r="C196" s="17"/>
      <c r="D196" s="17"/>
      <c r="E196" s="18"/>
      <c r="F196" s="18"/>
      <c r="G196" s="18"/>
      <c r="H196" s="17"/>
      <c r="I196" s="18"/>
      <c r="J196" s="18"/>
      <c r="K196" s="18"/>
      <c r="L196" s="18"/>
      <c r="M196" s="18"/>
      <c r="N196" s="18"/>
      <c r="O196" s="18"/>
    </row>
    <row r="197" spans="1:15" ht="15.75" x14ac:dyDescent="0.25">
      <c r="A197" s="17"/>
      <c r="B197" s="17"/>
      <c r="C197" s="17"/>
      <c r="D197" s="17"/>
      <c r="E197" s="18"/>
      <c r="F197" s="18"/>
      <c r="G197" s="18"/>
      <c r="H197" s="17"/>
      <c r="I197" s="18"/>
      <c r="J197" s="18"/>
      <c r="K197" s="18"/>
      <c r="L197" s="18"/>
      <c r="M197" s="18"/>
      <c r="N197" s="18"/>
      <c r="O197" s="18"/>
    </row>
    <row r="198" spans="1:15" ht="15.75" x14ac:dyDescent="0.25">
      <c r="A198" s="17"/>
      <c r="B198" s="17"/>
      <c r="C198" s="17"/>
      <c r="D198" s="17"/>
      <c r="E198" s="18"/>
      <c r="F198" s="18"/>
      <c r="G198" s="18"/>
      <c r="H198" s="17"/>
      <c r="I198" s="18"/>
      <c r="J198" s="18"/>
      <c r="K198" s="18"/>
      <c r="L198" s="18"/>
      <c r="M198" s="18"/>
      <c r="N198" s="18"/>
      <c r="O198" s="18"/>
    </row>
    <row r="199" spans="1:15" ht="15.75" x14ac:dyDescent="0.25">
      <c r="A199" s="17"/>
      <c r="B199" s="17"/>
      <c r="C199" s="17"/>
      <c r="D199" s="17"/>
      <c r="E199" s="18"/>
      <c r="F199" s="18"/>
      <c r="G199" s="18"/>
      <c r="H199" s="17"/>
      <c r="I199" s="18"/>
      <c r="J199" s="18"/>
      <c r="K199" s="18"/>
      <c r="L199" s="18"/>
      <c r="M199" s="18"/>
      <c r="N199" s="18"/>
      <c r="O199" s="18"/>
    </row>
    <row r="200" spans="1:15" ht="15.75" x14ac:dyDescent="0.25">
      <c r="A200" s="17"/>
      <c r="B200" s="17"/>
      <c r="C200" s="17"/>
      <c r="D200" s="17"/>
      <c r="E200" s="18"/>
      <c r="F200" s="18"/>
      <c r="G200" s="18"/>
      <c r="H200" s="17"/>
      <c r="I200" s="18"/>
      <c r="J200" s="18"/>
      <c r="K200" s="18"/>
      <c r="L200" s="18"/>
      <c r="M200" s="18"/>
      <c r="N200" s="18"/>
      <c r="O200" s="18"/>
    </row>
    <row r="201" spans="1:15" ht="15.75" x14ac:dyDescent="0.25">
      <c r="A201" s="17"/>
      <c r="B201" s="17"/>
      <c r="C201" s="17"/>
      <c r="D201" s="17"/>
      <c r="E201" s="18"/>
      <c r="F201" s="18"/>
      <c r="G201" s="18"/>
      <c r="H201" s="17"/>
      <c r="I201" s="18"/>
      <c r="J201" s="18"/>
      <c r="K201" s="18"/>
      <c r="L201" s="18"/>
      <c r="M201" s="18"/>
      <c r="N201" s="18"/>
      <c r="O201" s="18"/>
    </row>
    <row r="202" spans="1:15" ht="15.75" x14ac:dyDescent="0.25">
      <c r="A202" s="17"/>
      <c r="B202" s="17"/>
      <c r="C202" s="17"/>
      <c r="D202" s="17"/>
      <c r="E202" s="18"/>
      <c r="F202" s="18"/>
      <c r="G202" s="18"/>
      <c r="H202" s="17"/>
      <c r="I202" s="18"/>
      <c r="J202" s="18"/>
      <c r="K202" s="18"/>
      <c r="L202" s="18"/>
      <c r="M202" s="18"/>
      <c r="N202" s="18"/>
      <c r="O202" s="18"/>
    </row>
    <row r="203" spans="1:15" ht="15.75" x14ac:dyDescent="0.25">
      <c r="A203" s="17"/>
      <c r="B203" s="17"/>
      <c r="C203" s="17"/>
      <c r="D203" s="17"/>
      <c r="E203" s="18"/>
      <c r="F203" s="18"/>
      <c r="G203" s="18"/>
      <c r="H203" s="17"/>
      <c r="I203" s="18"/>
      <c r="J203" s="18"/>
      <c r="K203" s="18"/>
      <c r="L203" s="18"/>
      <c r="M203" s="18"/>
      <c r="N203" s="18"/>
      <c r="O203" s="18"/>
    </row>
    <row r="204" spans="1:15" ht="15.75" x14ac:dyDescent="0.25">
      <c r="A204" s="17"/>
      <c r="B204" s="17"/>
      <c r="C204" s="17"/>
      <c r="D204" s="17"/>
      <c r="E204" s="18"/>
      <c r="F204" s="18"/>
      <c r="G204" s="18"/>
      <c r="H204" s="17"/>
      <c r="I204" s="18"/>
      <c r="J204" s="18"/>
      <c r="K204" s="18"/>
      <c r="L204" s="18"/>
      <c r="M204" s="18"/>
      <c r="N204" s="18"/>
      <c r="O204" s="18"/>
    </row>
    <row r="205" spans="1:15" ht="15.75" x14ac:dyDescent="0.25">
      <c r="A205" s="17"/>
      <c r="B205" s="17"/>
      <c r="C205" s="17"/>
      <c r="D205" s="17"/>
      <c r="E205" s="18"/>
      <c r="F205" s="18"/>
      <c r="G205" s="18"/>
      <c r="H205" s="17"/>
      <c r="I205" s="18"/>
      <c r="J205" s="18"/>
      <c r="K205" s="18"/>
      <c r="L205" s="18"/>
      <c r="M205" s="18"/>
      <c r="N205" s="18"/>
      <c r="O205" s="18"/>
    </row>
    <row r="206" spans="1:15" ht="15.75" x14ac:dyDescent="0.25">
      <c r="A206" s="17"/>
      <c r="B206" s="17"/>
      <c r="C206" s="17"/>
      <c r="D206" s="17"/>
      <c r="E206" s="18"/>
      <c r="F206" s="18"/>
      <c r="G206" s="18"/>
      <c r="H206" s="17"/>
      <c r="I206" s="18"/>
      <c r="J206" s="18"/>
      <c r="K206" s="18"/>
      <c r="L206" s="18"/>
      <c r="M206" s="18"/>
      <c r="N206" s="18"/>
      <c r="O206" s="18"/>
    </row>
    <row r="207" spans="1:15" ht="15.75" x14ac:dyDescent="0.25">
      <c r="A207" s="17"/>
      <c r="B207" s="17"/>
      <c r="C207" s="17"/>
      <c r="D207" s="17"/>
      <c r="E207" s="18"/>
      <c r="F207" s="18"/>
      <c r="G207" s="18"/>
      <c r="H207" s="17"/>
      <c r="I207" s="18"/>
      <c r="J207" s="18"/>
      <c r="K207" s="18"/>
      <c r="L207" s="18"/>
      <c r="M207" s="18"/>
      <c r="N207" s="18"/>
      <c r="O207" s="18"/>
    </row>
    <row r="208" spans="1:15" ht="15.75" x14ac:dyDescent="0.25">
      <c r="A208" s="17"/>
      <c r="B208" s="17"/>
      <c r="C208" s="17"/>
      <c r="D208" s="17"/>
      <c r="E208" s="18"/>
      <c r="F208" s="18"/>
      <c r="G208" s="18"/>
      <c r="H208" s="17"/>
      <c r="I208" s="18"/>
      <c r="J208" s="18"/>
      <c r="K208" s="18"/>
      <c r="L208" s="18"/>
      <c r="M208" s="18"/>
      <c r="N208" s="18"/>
      <c r="O208" s="18"/>
    </row>
  </sheetData>
  <mergeCells count="4">
    <mergeCell ref="G3:J3"/>
    <mergeCell ref="AJ79:AK79"/>
    <mergeCell ref="B91:H93"/>
    <mergeCell ref="B97:G101"/>
  </mergeCells>
  <pageMargins left="0.7" right="0.7" top="0.75" bottom="0.75" header="0.3" footer="0.3"/>
  <pageSetup orientation="portrait" horizontalDpi="0" verticalDpi="0" r:id="rId1"/>
  <headerFooter>
    <oddHeader>&amp;RExh. KTW-4 Walker WP11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showGridLines="0" zoomScaleNormal="100" workbookViewId="0">
      <selection activeCell="E1" sqref="E1"/>
    </sheetView>
  </sheetViews>
  <sheetFormatPr defaultRowHeight="15" x14ac:dyDescent="0.25"/>
  <cols>
    <col min="1" max="1" width="6.7109375" style="186" customWidth="1"/>
    <col min="2" max="2" width="40.7109375" style="186" customWidth="1"/>
    <col min="3" max="6" width="14.7109375" style="186" customWidth="1"/>
    <col min="7" max="16384" width="9.140625" style="186"/>
  </cols>
  <sheetData>
    <row r="1" spans="1:9" x14ac:dyDescent="0.25">
      <c r="A1" s="140" t="s">
        <v>82</v>
      </c>
      <c r="B1" s="140"/>
      <c r="C1" s="138"/>
      <c r="D1" s="138"/>
      <c r="E1" s="138"/>
      <c r="F1" s="157"/>
    </row>
    <row r="2" spans="1:9" x14ac:dyDescent="0.25">
      <c r="A2" s="179" t="s">
        <v>86</v>
      </c>
      <c r="B2" s="179"/>
      <c r="C2" s="180"/>
      <c r="D2" s="138"/>
      <c r="E2" s="138"/>
      <c r="F2" s="140"/>
    </row>
    <row r="3" spans="1:9" x14ac:dyDescent="0.25">
      <c r="A3" s="140" t="s">
        <v>81</v>
      </c>
      <c r="B3" s="140"/>
      <c r="C3" s="138"/>
      <c r="D3" s="156"/>
      <c r="E3" s="138"/>
      <c r="F3" s="138"/>
    </row>
    <row r="4" spans="1:9" x14ac:dyDescent="0.25">
      <c r="A4" s="140" t="s">
        <v>80</v>
      </c>
      <c r="B4" s="140"/>
      <c r="C4" s="138"/>
      <c r="D4" s="138"/>
      <c r="E4" s="138"/>
      <c r="F4" s="138"/>
    </row>
    <row r="5" spans="1:9" x14ac:dyDescent="0.25">
      <c r="A5" s="140"/>
      <c r="B5" s="140"/>
      <c r="C5" s="138"/>
      <c r="D5" s="138"/>
      <c r="E5" s="138"/>
      <c r="F5" s="138"/>
    </row>
    <row r="6" spans="1:9" x14ac:dyDescent="0.25">
      <c r="A6" s="140"/>
      <c r="B6" s="140"/>
      <c r="C6" s="138"/>
      <c r="D6" s="193" t="s">
        <v>85</v>
      </c>
      <c r="E6" s="193"/>
      <c r="F6" s="193"/>
    </row>
    <row r="7" spans="1:9" x14ac:dyDescent="0.25">
      <c r="A7" s="142" t="s">
        <v>79</v>
      </c>
      <c r="B7" s="140"/>
      <c r="C7" s="187" t="s">
        <v>83</v>
      </c>
      <c r="D7" s="178">
        <v>2020</v>
      </c>
      <c r="E7" s="178">
        <f>+D7-1</f>
        <v>2019</v>
      </c>
      <c r="F7" s="155">
        <f>+E7-1</f>
        <v>2018</v>
      </c>
    </row>
    <row r="8" spans="1:9" x14ac:dyDescent="0.25">
      <c r="A8" s="154" t="s">
        <v>78</v>
      </c>
      <c r="B8" s="140"/>
      <c r="C8" s="153" t="s">
        <v>77</v>
      </c>
      <c r="D8" s="185" t="s">
        <v>76</v>
      </c>
      <c r="E8" s="153" t="s">
        <v>76</v>
      </c>
      <c r="F8" s="153" t="s">
        <v>76</v>
      </c>
    </row>
    <row r="9" spans="1:9" x14ac:dyDescent="0.25">
      <c r="A9" s="142"/>
      <c r="B9" s="140"/>
      <c r="C9" s="142" t="s">
        <v>75</v>
      </c>
      <c r="D9" s="142" t="s">
        <v>74</v>
      </c>
      <c r="E9" s="142" t="s">
        <v>73</v>
      </c>
      <c r="F9" s="142" t="s">
        <v>72</v>
      </c>
    </row>
    <row r="10" spans="1:9" x14ac:dyDescent="0.25">
      <c r="A10" s="142"/>
      <c r="B10" s="140" t="s">
        <v>71</v>
      </c>
      <c r="C10" s="138"/>
      <c r="D10" s="138"/>
      <c r="E10" s="138"/>
      <c r="F10" s="138"/>
    </row>
    <row r="11" spans="1:9" x14ac:dyDescent="0.25">
      <c r="A11" s="142">
        <v>1</v>
      </c>
      <c r="B11" s="140" t="s">
        <v>66</v>
      </c>
      <c r="C11" s="152">
        <f>SUM(D11:F11)</f>
        <v>1290516016.9099998</v>
      </c>
      <c r="D11" s="172">
        <f>'2020'!M11</f>
        <v>439710433.13999993</v>
      </c>
      <c r="E11" s="172">
        <f>'2019'!M11</f>
        <v>422767445.25999999</v>
      </c>
      <c r="F11" s="158">
        <f>'2018'!M11</f>
        <v>428038138.50999999</v>
      </c>
      <c r="I11" s="188"/>
    </row>
    <row r="12" spans="1:9" x14ac:dyDescent="0.25">
      <c r="A12" s="142">
        <v>2</v>
      </c>
      <c r="B12" s="140" t="s">
        <v>65</v>
      </c>
      <c r="C12" s="148">
        <f>SUM(D12:F12)</f>
        <v>636582281.76999998</v>
      </c>
      <c r="D12" s="172">
        <f>'2020'!M12</f>
        <v>214967992.53000003</v>
      </c>
      <c r="E12" s="172">
        <f>'2019'!M12</f>
        <v>210023076.59</v>
      </c>
      <c r="F12" s="159">
        <f>'2018'!M12</f>
        <v>211591212.64999998</v>
      </c>
      <c r="I12" s="188"/>
    </row>
    <row r="13" spans="1:9" x14ac:dyDescent="0.25">
      <c r="A13" s="142">
        <v>3</v>
      </c>
      <c r="B13" s="140" t="s">
        <v>64</v>
      </c>
      <c r="C13" s="148">
        <f>SUM(D13:F13)</f>
        <v>63876082.109999999</v>
      </c>
      <c r="D13" s="172">
        <f>'2020'!M13</f>
        <v>20955144.969999999</v>
      </c>
      <c r="E13" s="172">
        <f>'2019'!M13</f>
        <v>20816424.960000001</v>
      </c>
      <c r="F13" s="159">
        <f>'2018'!M13</f>
        <v>22104512.18</v>
      </c>
      <c r="I13" s="188"/>
    </row>
    <row r="14" spans="1:9" x14ac:dyDescent="0.25">
      <c r="A14" s="142">
        <v>4</v>
      </c>
      <c r="B14" s="140" t="s">
        <v>63</v>
      </c>
      <c r="C14" s="151">
        <f>SUM(D14:F14)</f>
        <v>57629241.169999987</v>
      </c>
      <c r="D14" s="173">
        <f>'2020'!M14</f>
        <v>17053781.699999999</v>
      </c>
      <c r="E14" s="173">
        <f>'2019'!M14</f>
        <v>18993256.869999997</v>
      </c>
      <c r="F14" s="160">
        <f>'2018'!M14</f>
        <v>21582202.599999998</v>
      </c>
      <c r="I14" s="188"/>
    </row>
    <row r="15" spans="1:9" x14ac:dyDescent="0.25">
      <c r="A15" s="142">
        <v>5</v>
      </c>
      <c r="B15" s="140" t="s">
        <v>62</v>
      </c>
      <c r="C15" s="148">
        <f>SUM(C11:C14)</f>
        <v>2048603621.9599998</v>
      </c>
      <c r="D15" s="148">
        <f>SUM(D11:D14)</f>
        <v>692687352.34000003</v>
      </c>
      <c r="E15" s="148">
        <f>SUM(E11:E14)</f>
        <v>672600203.68000007</v>
      </c>
      <c r="F15" s="148">
        <f>SUM(F11:F14)</f>
        <v>683316065.93999994</v>
      </c>
      <c r="I15" s="188"/>
    </row>
    <row r="16" spans="1:9" x14ac:dyDescent="0.25">
      <c r="A16" s="142"/>
      <c r="B16" s="140"/>
      <c r="C16" s="141"/>
      <c r="D16" s="150"/>
      <c r="E16" s="150"/>
      <c r="F16" s="150"/>
      <c r="I16" s="188"/>
    </row>
    <row r="17" spans="1:9" x14ac:dyDescent="0.25">
      <c r="A17" s="142"/>
      <c r="B17" s="140" t="s">
        <v>70</v>
      </c>
      <c r="C17" s="141"/>
      <c r="D17" s="141"/>
      <c r="E17" s="141"/>
      <c r="F17" s="141"/>
      <c r="I17" s="188"/>
    </row>
    <row r="18" spans="1:9" x14ac:dyDescent="0.25">
      <c r="A18" s="142">
        <v>6</v>
      </c>
      <c r="B18" s="140" t="s">
        <v>66</v>
      </c>
      <c r="C18" s="148">
        <f>SUM(D18:F18)</f>
        <v>1745733.6999999997</v>
      </c>
      <c r="D18" s="174">
        <f>'2020'!M60</f>
        <v>535511.22</v>
      </c>
      <c r="E18" s="174">
        <f>'2019'!M60</f>
        <v>478158.56999999989</v>
      </c>
      <c r="F18" s="159">
        <f>'2018'!M60</f>
        <v>732063.91</v>
      </c>
      <c r="I18" s="188"/>
    </row>
    <row r="19" spans="1:9" x14ac:dyDescent="0.25">
      <c r="A19" s="142">
        <v>7</v>
      </c>
      <c r="B19" s="140" t="s">
        <v>65</v>
      </c>
      <c r="C19" s="148">
        <f>SUM(D19:F19)</f>
        <v>338788.4</v>
      </c>
      <c r="D19" s="174">
        <f>'2020'!M61</f>
        <v>109012.04</v>
      </c>
      <c r="E19" s="174">
        <f>'2019'!M61</f>
        <v>130972.45000000006</v>
      </c>
      <c r="F19" s="159">
        <f>'2018'!M61</f>
        <v>98803.91</v>
      </c>
      <c r="I19" s="188"/>
    </row>
    <row r="20" spans="1:9" x14ac:dyDescent="0.25">
      <c r="A20" s="142">
        <v>8</v>
      </c>
      <c r="B20" s="140" t="s">
        <v>64</v>
      </c>
      <c r="C20" s="148">
        <f>SUM(D20:F20)</f>
        <v>43857.39</v>
      </c>
      <c r="D20" s="174">
        <f>'2020'!M62</f>
        <v>15963.660000000002</v>
      </c>
      <c r="E20" s="174">
        <f>'2019'!M62</f>
        <v>1301.9499999999978</v>
      </c>
      <c r="F20" s="159">
        <f>'2018'!M62</f>
        <v>26591.780000000002</v>
      </c>
      <c r="I20" s="188"/>
    </row>
    <row r="21" spans="1:9" x14ac:dyDescent="0.25">
      <c r="A21" s="142">
        <v>9</v>
      </c>
      <c r="B21" s="140" t="s">
        <v>63</v>
      </c>
      <c r="C21" s="149">
        <f>SUM(D21:F21)</f>
        <v>20000</v>
      </c>
      <c r="D21" s="160">
        <f>'2020'!M63</f>
        <v>20000</v>
      </c>
      <c r="E21" s="160">
        <f>'2019'!M63</f>
        <v>0</v>
      </c>
      <c r="F21" s="161">
        <f>'2018'!M63</f>
        <v>0</v>
      </c>
      <c r="I21" s="188"/>
    </row>
    <row r="22" spans="1:9" x14ac:dyDescent="0.25">
      <c r="A22" s="142">
        <v>10</v>
      </c>
      <c r="B22" s="140" t="s">
        <v>62</v>
      </c>
      <c r="C22" s="148">
        <f>SUM(C18:C21)</f>
        <v>2148379.4899999998</v>
      </c>
      <c r="D22" s="148">
        <f>SUM(D18:D21)</f>
        <v>680486.92</v>
      </c>
      <c r="E22" s="148">
        <f>SUM(E18:E21)</f>
        <v>610432.96999999986</v>
      </c>
      <c r="F22" s="148">
        <f>SUM(F18:F21)</f>
        <v>857459.60000000009</v>
      </c>
      <c r="I22" s="188"/>
    </row>
    <row r="23" spans="1:9" x14ac:dyDescent="0.25">
      <c r="A23" s="142"/>
      <c r="B23" s="140"/>
      <c r="C23" s="138"/>
      <c r="D23" s="138"/>
      <c r="E23" s="138"/>
      <c r="F23" s="138"/>
      <c r="I23" s="188"/>
    </row>
    <row r="24" spans="1:9" x14ac:dyDescent="0.25">
      <c r="A24" s="142"/>
      <c r="B24" s="140" t="s">
        <v>69</v>
      </c>
      <c r="C24" s="138"/>
      <c r="D24" s="138"/>
      <c r="E24" s="138"/>
      <c r="F24" s="138"/>
      <c r="I24" s="188"/>
    </row>
    <row r="25" spans="1:9" x14ac:dyDescent="0.25">
      <c r="A25" s="142">
        <v>11</v>
      </c>
      <c r="B25" s="140" t="s">
        <v>66</v>
      </c>
      <c r="C25" s="139">
        <f t="shared" ref="C25:F29" si="0">C18/C11</f>
        <v>1.3527408239224874E-3</v>
      </c>
      <c r="D25" s="139">
        <f t="shared" si="0"/>
        <v>1.2178724443172308E-3</v>
      </c>
      <c r="E25" s="139">
        <f t="shared" si="0"/>
        <v>1.1310203171058608E-3</v>
      </c>
      <c r="F25" s="139">
        <f t="shared" si="0"/>
        <v>1.7102772957295657E-3</v>
      </c>
      <c r="I25" s="188"/>
    </row>
    <row r="26" spans="1:9" x14ac:dyDescent="0.25">
      <c r="A26" s="142">
        <v>12</v>
      </c>
      <c r="B26" s="140" t="s">
        <v>65</v>
      </c>
      <c r="C26" s="139">
        <f t="shared" si="0"/>
        <v>5.3219891552433408E-4</v>
      </c>
      <c r="D26" s="139">
        <f t="shared" si="0"/>
        <v>5.0710823838012405E-4</v>
      </c>
      <c r="E26" s="139">
        <f t="shared" si="0"/>
        <v>6.2360980577234415E-4</v>
      </c>
      <c r="F26" s="139">
        <f t="shared" si="0"/>
        <v>4.6695658464529347E-4</v>
      </c>
      <c r="I26" s="188"/>
    </row>
    <row r="27" spans="1:9" x14ac:dyDescent="0.25">
      <c r="A27" s="142">
        <v>13</v>
      </c>
      <c r="B27" s="140" t="s">
        <v>64</v>
      </c>
      <c r="C27" s="147">
        <f t="shared" si="0"/>
        <v>6.8660112754683161E-4</v>
      </c>
      <c r="D27" s="147">
        <f t="shared" si="0"/>
        <v>7.6180145844154481E-4</v>
      </c>
      <c r="E27" s="147">
        <f t="shared" si="0"/>
        <v>6.2544361123572956E-5</v>
      </c>
      <c r="F27" s="147">
        <f t="shared" si="0"/>
        <v>1.2030023455600186E-3</v>
      </c>
      <c r="I27" s="188"/>
    </row>
    <row r="28" spans="1:9" x14ac:dyDescent="0.25">
      <c r="A28" s="142">
        <v>14</v>
      </c>
      <c r="B28" s="140" t="s">
        <v>63</v>
      </c>
      <c r="C28" s="146">
        <f t="shared" si="0"/>
        <v>3.4704604110614919E-4</v>
      </c>
      <c r="D28" s="146">
        <f t="shared" si="0"/>
        <v>1.1727604089127048E-3</v>
      </c>
      <c r="E28" s="146">
        <f t="shared" si="0"/>
        <v>0</v>
      </c>
      <c r="F28" s="146">
        <f t="shared" si="0"/>
        <v>0</v>
      </c>
      <c r="I28" s="188"/>
    </row>
    <row r="29" spans="1:9" x14ac:dyDescent="0.25">
      <c r="A29" s="142">
        <v>15</v>
      </c>
      <c r="B29" s="140" t="s">
        <v>68</v>
      </c>
      <c r="C29" s="139">
        <f t="shared" si="0"/>
        <v>1.0487043305842344E-3</v>
      </c>
      <c r="D29" s="139">
        <f t="shared" si="0"/>
        <v>9.8238681232047176E-4</v>
      </c>
      <c r="E29" s="139">
        <f t="shared" si="0"/>
        <v>9.075717887983614E-4</v>
      </c>
      <c r="F29" s="139">
        <f t="shared" si="0"/>
        <v>1.2548506360968413E-3</v>
      </c>
      <c r="I29" s="188"/>
    </row>
    <row r="30" spans="1:9" x14ac:dyDescent="0.25">
      <c r="A30" s="142"/>
      <c r="B30" s="140"/>
      <c r="C30" s="139"/>
      <c r="D30" s="139"/>
      <c r="E30" s="139"/>
      <c r="F30" s="139"/>
      <c r="I30" s="188"/>
    </row>
    <row r="31" spans="1:9" x14ac:dyDescent="0.25">
      <c r="A31" s="142"/>
      <c r="B31" s="140" t="s">
        <v>67</v>
      </c>
      <c r="C31" s="141"/>
      <c r="D31" s="138"/>
      <c r="E31" s="138"/>
      <c r="F31" s="138"/>
    </row>
    <row r="32" spans="1:9" x14ac:dyDescent="0.25">
      <c r="A32" s="142">
        <v>16</v>
      </c>
      <c r="B32" s="140" t="s">
        <v>66</v>
      </c>
      <c r="C32" s="141">
        <f>C25*D11</f>
        <v>594814.25361311727</v>
      </c>
      <c r="D32" s="138"/>
      <c r="E32" s="138"/>
      <c r="F32" s="138"/>
    </row>
    <row r="33" spans="1:6" x14ac:dyDescent="0.25">
      <c r="A33" s="142">
        <v>17</v>
      </c>
      <c r="B33" s="140" t="s">
        <v>65</v>
      </c>
      <c r="C33" s="145">
        <f>C26*D12</f>
        <v>114405.73249690917</v>
      </c>
      <c r="D33" s="138"/>
      <c r="E33" s="138"/>
      <c r="F33" s="138"/>
    </row>
    <row r="34" spans="1:6" x14ac:dyDescent="0.25">
      <c r="A34" s="142">
        <v>18</v>
      </c>
      <c r="B34" s="140" t="s">
        <v>64</v>
      </c>
      <c r="C34" s="145">
        <f>C27*D13</f>
        <v>14387.826164309316</v>
      </c>
      <c r="D34" s="138"/>
      <c r="E34" s="138"/>
      <c r="F34" s="138"/>
    </row>
    <row r="35" spans="1:6" x14ac:dyDescent="0.25">
      <c r="A35" s="142">
        <v>19</v>
      </c>
      <c r="B35" s="140" t="s">
        <v>63</v>
      </c>
      <c r="C35" s="144">
        <f>C28*D14</f>
        <v>5918.4474248734941</v>
      </c>
      <c r="D35" s="138"/>
      <c r="E35" s="141"/>
      <c r="F35" s="138"/>
    </row>
    <row r="36" spans="1:6" x14ac:dyDescent="0.25">
      <c r="A36" s="142">
        <v>20</v>
      </c>
      <c r="B36" s="140" t="s">
        <v>62</v>
      </c>
      <c r="C36" s="141">
        <f>SUM(C32:C35)</f>
        <v>729526.25969920924</v>
      </c>
      <c r="D36" s="141"/>
      <c r="E36" s="138"/>
      <c r="F36" s="138"/>
    </row>
    <row r="37" spans="1:6" x14ac:dyDescent="0.25">
      <c r="A37" s="142"/>
      <c r="B37" s="140"/>
      <c r="C37" s="138"/>
      <c r="D37" s="138"/>
      <c r="E37" s="138"/>
      <c r="F37" s="138"/>
    </row>
    <row r="38" spans="1:6" x14ac:dyDescent="0.25">
      <c r="A38" s="142">
        <v>21</v>
      </c>
      <c r="B38" s="140" t="s">
        <v>61</v>
      </c>
      <c r="C38" s="162">
        <f>'[1]Primary and Summary'!$D$105</f>
        <v>0.11529999999999996</v>
      </c>
      <c r="D38" s="143" t="s">
        <v>60</v>
      </c>
      <c r="E38" s="138"/>
      <c r="F38" s="138"/>
    </row>
    <row r="39" spans="1:6" x14ac:dyDescent="0.25">
      <c r="A39" s="142"/>
      <c r="B39" s="140"/>
      <c r="C39" s="141"/>
      <c r="D39" s="141"/>
      <c r="E39" s="138"/>
      <c r="F39" s="138"/>
    </row>
    <row r="40" spans="1:6" x14ac:dyDescent="0.25">
      <c r="A40" s="142">
        <v>22</v>
      </c>
      <c r="B40" s="140" t="s">
        <v>59</v>
      </c>
      <c r="C40" s="141">
        <f>C36*C38</f>
        <v>84114.377743318793</v>
      </c>
      <c r="D40" s="141"/>
      <c r="E40" s="138"/>
      <c r="F40" s="138"/>
    </row>
    <row r="41" spans="1:6" x14ac:dyDescent="0.25">
      <c r="A41" s="142"/>
      <c r="B41" s="140"/>
      <c r="C41" s="141"/>
      <c r="D41" s="141"/>
      <c r="E41" s="138"/>
      <c r="F41" s="138"/>
    </row>
  </sheetData>
  <mergeCells count="1">
    <mergeCell ref="D6:F6"/>
  </mergeCells>
  <pageMargins left="0.7" right="0.7" top="0.75" bottom="0.75" header="0.3" footer="0.3"/>
  <pageSetup orientation="portrait" r:id="rId1"/>
  <headerFooter>
    <oddHeader>&amp;RExh. KTW-4 Walker WP11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D7BBE-4B53-40D7-AC73-BCE68FF1238A}"/>
</file>

<file path=customXml/itemProps2.xml><?xml version="1.0" encoding="utf-8"?>
<ds:datastoreItem xmlns:ds="http://schemas.openxmlformats.org/officeDocument/2006/customXml" ds:itemID="{312F3C6E-6DF7-448D-A516-994B54302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B72B53-E1ED-4F4F-89BD-6FFC49305885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D795087-0212-4062-93B8-B78391645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Normal Adj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Lee-Pella, Erica N.</cp:lastModifiedBy>
  <cp:lastPrinted>2020-12-17T20:19:09Z</cp:lastPrinted>
  <dcterms:created xsi:type="dcterms:W3CDTF">2018-10-11T18:47:28Z</dcterms:created>
  <dcterms:modified xsi:type="dcterms:W3CDTF">2020-12-17T20:19:11Z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