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Rev_Requirement/Work Papers/"/>
    </mc:Choice>
  </mc:AlternateContent>
  <xr:revisionPtr revIDLastSave="0" documentId="13_ncr:1_{68742450-8896-4AE4-8C59-CB8EAA88E0B7}" xr6:coauthVersionLast="36" xr6:coauthVersionMax="36" xr10:uidLastSave="{00000000-0000-0000-0000-000000000000}"/>
  <bookViews>
    <workbookView xWindow="0" yWindow="0" windowWidth="51600" windowHeight="17025" xr2:uid="{00000000-000D-0000-FFFF-FFFF00000000}"/>
  </bookViews>
  <sheets>
    <sheet name="Test Year Bonus Accrual " sheetId="15" r:id="rId1"/>
    <sheet name="Q2 2020 COH  " sheetId="10" state="hidden" r:id="rId2"/>
    <sheet name="Q1 2020 COH " sheetId="4" state="hidden" r:id="rId3"/>
    <sheet name="Q2 2020 COH" sheetId="14" state="hidden" r:id="rId4"/>
    <sheet name="Q2 2019 COH  " sheetId="11" state="hidden" r:id="rId5"/>
    <sheet name="Q1 2019 COH  " sheetId="9" state="hidden" r:id="rId6"/>
    <sheet name="Q4 2018 COH" sheetId="6" state="hidden" r:id="rId7"/>
    <sheet name="COH highlighted in Orange" sheetId="1" state="hidden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5" l="1"/>
  <c r="C32" i="15"/>
  <c r="F12" i="15" l="1"/>
  <c r="F14" i="15" s="1"/>
  <c r="F13" i="15"/>
  <c r="F11" i="15"/>
  <c r="C5" i="15"/>
  <c r="C17" i="15" s="1"/>
  <c r="E14" i="15"/>
  <c r="D14" i="15"/>
  <c r="C14" i="15"/>
  <c r="C6" i="15" l="1"/>
  <c r="C18" i="15" s="1"/>
  <c r="C24" i="15" l="1"/>
  <c r="D7" i="15"/>
  <c r="I8" i="15"/>
  <c r="D19" i="15" l="1"/>
  <c r="E5" i="15"/>
  <c r="E17" i="15" s="1"/>
  <c r="D5" i="15"/>
  <c r="D17" i="15" s="1"/>
  <c r="E7" i="15"/>
  <c r="E19" i="15" s="1"/>
  <c r="D6" i="15"/>
  <c r="D18" i="15" s="1"/>
  <c r="L6" i="15"/>
  <c r="I15" i="15"/>
  <c r="J15" i="15"/>
  <c r="K8" i="15"/>
  <c r="C7" i="15"/>
  <c r="C19" i="15" s="1"/>
  <c r="L12" i="15"/>
  <c r="E6" i="15"/>
  <c r="E18" i="15" s="1"/>
  <c r="J8" i="15"/>
  <c r="L8" i="15" s="1"/>
  <c r="L14" i="15"/>
  <c r="L13" i="15"/>
  <c r="L7" i="15"/>
  <c r="K15" i="15"/>
  <c r="L5" i="15"/>
  <c r="D17" i="14"/>
  <c r="C17" i="14"/>
  <c r="B17" i="14"/>
  <c r="D16" i="14"/>
  <c r="C16" i="14"/>
  <c r="C18" i="14" s="1"/>
  <c r="B16" i="14"/>
  <c r="B18" i="14" s="1"/>
  <c r="J9" i="14"/>
  <c r="J11" i="14" s="1"/>
  <c r="E9" i="14"/>
  <c r="E8" i="14"/>
  <c r="D23" i="15" l="1"/>
  <c r="D20" i="15"/>
  <c r="D24" i="15"/>
  <c r="D25" i="15" s="1"/>
  <c r="C23" i="15"/>
  <c r="C25" i="15" s="1"/>
  <c r="C20" i="15"/>
  <c r="F5" i="15"/>
  <c r="F6" i="15"/>
  <c r="F18" i="15" s="1"/>
  <c r="F7" i="15"/>
  <c r="F19" i="15" s="1"/>
  <c r="D8" i="15"/>
  <c r="L15" i="15"/>
  <c r="C8" i="15"/>
  <c r="E8" i="15"/>
  <c r="E20" i="15" s="1"/>
  <c r="D18" i="14"/>
  <c r="E18" i="14" s="1"/>
  <c r="E19" i="14" s="1"/>
  <c r="E16" i="14"/>
  <c r="F16" i="14" s="1"/>
  <c r="E17" i="14"/>
  <c r="F17" i="14" s="1"/>
  <c r="F8" i="15" l="1"/>
  <c r="F20" i="15" s="1"/>
  <c r="F17" i="15"/>
  <c r="E17" i="11"/>
  <c r="D17" i="11"/>
  <c r="C17" i="11"/>
  <c r="E16" i="11"/>
  <c r="D16" i="11"/>
  <c r="D18" i="11" s="1"/>
  <c r="C16" i="11"/>
  <c r="K9" i="11"/>
  <c r="K11" i="11" s="1"/>
  <c r="F9" i="11"/>
  <c r="F8" i="11"/>
  <c r="F17" i="11" l="1"/>
  <c r="G17" i="11" s="1"/>
  <c r="E18" i="11"/>
  <c r="C18" i="11"/>
  <c r="F18" i="11" s="1"/>
  <c r="F19" i="11" s="1"/>
  <c r="F16" i="11"/>
  <c r="G16" i="11" s="1"/>
  <c r="E17" i="10" l="1"/>
  <c r="D17" i="10"/>
  <c r="C17" i="10"/>
  <c r="E16" i="10"/>
  <c r="D16" i="10"/>
  <c r="C16" i="10"/>
  <c r="K9" i="10"/>
  <c r="K11" i="10" s="1"/>
  <c r="F9" i="10"/>
  <c r="F8" i="10"/>
  <c r="E18" i="10" l="1"/>
  <c r="D18" i="10"/>
  <c r="C18" i="10"/>
  <c r="F18" i="10" s="1"/>
  <c r="F19" i="10" s="1"/>
  <c r="F17" i="10"/>
  <c r="G17" i="10" s="1"/>
  <c r="F16" i="10"/>
  <c r="G16" i="10" s="1"/>
  <c r="F7" i="9"/>
  <c r="E16" i="9" l="1"/>
  <c r="D16" i="9"/>
  <c r="C16" i="9"/>
  <c r="E15" i="9"/>
  <c r="D15" i="9"/>
  <c r="C15" i="9"/>
  <c r="E14" i="9"/>
  <c r="D14" i="9"/>
  <c r="C14" i="9"/>
  <c r="K8" i="9"/>
  <c r="K10" i="9" s="1"/>
  <c r="F8" i="9"/>
  <c r="F6" i="9"/>
  <c r="F16" i="9" l="1"/>
  <c r="G16" i="9" s="1"/>
  <c r="F15" i="9"/>
  <c r="G15" i="9" s="1"/>
  <c r="C17" i="9"/>
  <c r="D17" i="9"/>
  <c r="E17" i="9"/>
  <c r="F14" i="9"/>
  <c r="G14" i="9" s="1"/>
  <c r="F17" i="9" l="1"/>
  <c r="F18" i="9" s="1"/>
  <c r="K11" i="6" l="1"/>
  <c r="E16" i="6" l="1"/>
  <c r="D16" i="6"/>
  <c r="C16" i="6"/>
  <c r="F16" i="6" s="1"/>
  <c r="G16" i="6" s="1"/>
  <c r="E15" i="6"/>
  <c r="D15" i="6"/>
  <c r="C15" i="6"/>
  <c r="E14" i="6"/>
  <c r="D14" i="6"/>
  <c r="C14" i="6"/>
  <c r="K8" i="6"/>
  <c r="F8" i="6"/>
  <c r="F7" i="6"/>
  <c r="F6" i="6"/>
  <c r="F15" i="6" l="1"/>
  <c r="G15" i="6" s="1"/>
  <c r="E17" i="6"/>
  <c r="C17" i="6"/>
  <c r="F17" i="6" s="1"/>
  <c r="F18" i="6" s="1"/>
  <c r="D17" i="6"/>
  <c r="F14" i="6"/>
  <c r="G14" i="6" s="1"/>
  <c r="E17" i="4" l="1"/>
  <c r="D17" i="4"/>
  <c r="C17" i="4"/>
  <c r="F17" i="4" s="1"/>
  <c r="G17" i="4" s="1"/>
  <c r="E16" i="4"/>
  <c r="D16" i="4"/>
  <c r="C16" i="4"/>
  <c r="K9" i="4"/>
  <c r="K11" i="4" s="1"/>
  <c r="F9" i="4"/>
  <c r="F8" i="4"/>
  <c r="E18" i="4" l="1"/>
  <c r="F16" i="4"/>
  <c r="G16" i="4" s="1"/>
  <c r="C18" i="4"/>
  <c r="D18" i="4"/>
  <c r="F18" i="4" l="1"/>
  <c r="F19" i="4" s="1"/>
  <c r="D22" i="1" l="1"/>
</calcChain>
</file>

<file path=xl/sharedStrings.xml><?xml version="1.0" encoding="utf-8"?>
<sst xmlns="http://schemas.openxmlformats.org/spreadsheetml/2006/main" count="249" uniqueCount="74">
  <si>
    <t xml:space="preserve">Formula </t>
  </si>
  <si>
    <t xml:space="preserve">In clearing </t>
  </si>
  <si>
    <t>BU</t>
  </si>
  <si>
    <t xml:space="preserve">NBU </t>
  </si>
  <si>
    <t>O &amp; M</t>
  </si>
  <si>
    <t>CONST</t>
  </si>
  <si>
    <t>Non-Utility</t>
  </si>
  <si>
    <t xml:space="preserve">Total </t>
  </si>
  <si>
    <t>Allocation</t>
  </si>
  <si>
    <t xml:space="preserve">BU employees </t>
  </si>
  <si>
    <t>Officers in Exec Incentive Plan</t>
  </si>
  <si>
    <t>Non-Officers in Exec Inc Plan</t>
  </si>
  <si>
    <t>Separately Identified EE</t>
  </si>
  <si>
    <t>Grade 25-26</t>
  </si>
  <si>
    <t>Grade 22-24</t>
  </si>
  <si>
    <t>Grade 18-21</t>
  </si>
  <si>
    <t>Grade 14-17</t>
  </si>
  <si>
    <t xml:space="preserve">Allocation of monthly JE 7 (what is already run through clearing). </t>
  </si>
  <si>
    <t xml:space="preserve">CF - 21 - COH </t>
  </si>
  <si>
    <t>Amount</t>
  </si>
  <si>
    <t>WHAT WAS PROVIDED IN THE PRIOR QUARTER</t>
  </si>
  <si>
    <t xml:space="preserve">O&amp;M </t>
  </si>
  <si>
    <t xml:space="preserve">Construction </t>
  </si>
  <si>
    <t xml:space="preserve">Non- Utility </t>
  </si>
  <si>
    <t>Sum  = 100%</t>
  </si>
  <si>
    <t>Bonus Liability</t>
  </si>
  <si>
    <t xml:space="preserve">Description </t>
  </si>
  <si>
    <t>Estimated 2019 Key Goals Bonus</t>
  </si>
  <si>
    <t xml:space="preserve">Estimated 2019 Performance Bonus non officers </t>
  </si>
  <si>
    <t xml:space="preserve">Estimated 2019 Performance Bonus Officers </t>
  </si>
  <si>
    <t xml:space="preserve">Q3 2019 </t>
  </si>
  <si>
    <t xml:space="preserve">Key Goals </t>
  </si>
  <si>
    <t xml:space="preserve">Officers </t>
  </si>
  <si>
    <t>Non Officers - NBU</t>
  </si>
  <si>
    <t xml:space="preserve">Update Quarterly </t>
  </si>
  <si>
    <t>Update</t>
  </si>
  <si>
    <t>Officer</t>
  </si>
  <si>
    <t>Non-Officers NBU</t>
  </si>
  <si>
    <t xml:space="preserve">Recon Item </t>
  </si>
  <si>
    <t xml:space="preserve">Per SAP </t>
  </si>
  <si>
    <t xml:space="preserve">Difference </t>
  </si>
  <si>
    <t>imm</t>
  </si>
  <si>
    <t>Appliance center bonus</t>
  </si>
  <si>
    <t>Per SAP</t>
  </si>
  <si>
    <t>V4 Bonus Accrual Calc- 4.23.2019 Enviro Scenario work in progress</t>
  </si>
  <si>
    <t xml:space="preserve">Source: </t>
  </si>
  <si>
    <t xml:space="preserve">Source : </t>
  </si>
  <si>
    <t>R:\Finance_Dept\Performance Bonus - JE 53\2020\Q1\ JE 53_Q1 2020 Bonus</t>
  </si>
  <si>
    <t xml:space="preserve">Estimated 2020 Performance Bonus Officers </t>
  </si>
  <si>
    <t xml:space="preserve">Estimated 2020 Performance Bonus non officers </t>
  </si>
  <si>
    <t>YTD Q2 2020</t>
  </si>
  <si>
    <t>YTD Q1 2020</t>
  </si>
  <si>
    <t>YTD Q2 2019</t>
  </si>
  <si>
    <t>YTD Q1 2019</t>
  </si>
  <si>
    <t xml:space="preserve">YTD Q3 2018 </t>
  </si>
  <si>
    <t>R:\Finance_Dept\Performance Bonus - JE 53\2020\Q2</t>
  </si>
  <si>
    <t>General Accounting&gt; HR and Benefits &gt; Performance Bonus Accrual-JE 53&gt;2019&gt; q2</t>
  </si>
  <si>
    <t>Q3 2020</t>
  </si>
  <si>
    <t>R:\Finance_Dept\Performance Bonus - JE 53\2020\Q3</t>
  </si>
  <si>
    <t>Q3 2019</t>
  </si>
  <si>
    <t xml:space="preserve">Q4 2019 Accrual </t>
  </si>
  <si>
    <t xml:space="preserve">Test Year Bonus Accrual </t>
  </si>
  <si>
    <t>10/1/2019-9/30/2020</t>
  </si>
  <si>
    <t>Key Goals</t>
  </si>
  <si>
    <t>Total Test year (Oct 2019- Sept 2020)</t>
  </si>
  <si>
    <t xml:space="preserve">Test Year Accrual </t>
  </si>
  <si>
    <t>Q4 2019</t>
  </si>
  <si>
    <t>Total Q3 Accrual (Jan-Sept)</t>
  </si>
  <si>
    <t xml:space="preserve">Non-Utility </t>
  </si>
  <si>
    <t>Difference (Q4 accrual)</t>
  </si>
  <si>
    <t>Perf Bonus</t>
  </si>
  <si>
    <t>Key Goal</t>
  </si>
  <si>
    <t>2019 Accrual</t>
  </si>
  <si>
    <t>Source: 2019 Commission Basis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</si>
</sst>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urier"/>
    </font>
    <font>
      <sz val="10"/>
      <name val="MS Sans Serif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0"/>
      <name val="MS Sans Serif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12"/>
      <color theme="1"/>
      <name val="Arial"/>
      <family val="2"/>
    </font>
    <font>
      <b/>
      <sz val="12"/>
      <color rgb="FF33CC33"/>
      <name val="Arial"/>
      <family val="2"/>
    </font>
    <font>
      <b/>
      <sz val="10"/>
      <name val="Courier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33CC33"/>
      <name val="Arial"/>
      <family val="2"/>
    </font>
    <font>
      <b/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b/>
      <sz val="9"/>
      <color rgb="FF33CC33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29">
    <xf numFmtId="0" fontId="0" fillId="0" borderId="0"/>
    <xf numFmtId="164" fontId="3" fillId="0" borderId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8" borderId="0" applyNumberFormat="0" applyBorder="0" applyAlignment="0" applyProtection="0"/>
    <xf numFmtId="0" fontId="7" fillId="17" borderId="0" applyNumberFormat="0" applyBorder="0" applyAlignment="0" applyProtection="0"/>
    <xf numFmtId="0" fontId="9" fillId="8" borderId="0" applyNumberFormat="0" applyBorder="0" applyAlignment="0" applyProtection="0"/>
    <xf numFmtId="0" fontId="10" fillId="18" borderId="1" applyNumberFormat="0" applyAlignment="0" applyProtection="0"/>
    <xf numFmtId="0" fontId="11" fillId="9" borderId="2" applyNumberFormat="0" applyAlignment="0" applyProtection="0"/>
    <xf numFmtId="40" fontId="4" fillId="0" borderId="0" applyFont="0" applyFill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17" borderId="1" applyNumberFormat="0" applyAlignment="0" applyProtection="0"/>
    <xf numFmtId="0" fontId="18" fillId="0" borderId="6" applyNumberFormat="0" applyFill="0" applyAlignment="0" applyProtection="0"/>
    <xf numFmtId="0" fontId="19" fillId="17" borderId="0" applyNumberFormat="0" applyBorder="0" applyAlignment="0" applyProtection="0"/>
    <xf numFmtId="0" fontId="5" fillId="16" borderId="7" applyNumberFormat="0" applyFont="0" applyAlignment="0" applyProtection="0"/>
    <xf numFmtId="0" fontId="20" fillId="18" borderId="8" applyNumberFormat="0" applyAlignment="0" applyProtection="0"/>
    <xf numFmtId="4" fontId="21" fillId="23" borderId="9" applyNumberFormat="0" applyProtection="0">
      <alignment vertical="center"/>
    </xf>
    <xf numFmtId="4" fontId="22" fillId="23" borderId="9" applyNumberFormat="0" applyProtection="0">
      <alignment vertical="center"/>
    </xf>
    <xf numFmtId="4" fontId="21" fillId="23" borderId="9" applyNumberFormat="0" applyProtection="0">
      <alignment horizontal="left" vertical="center" indent="1"/>
    </xf>
    <xf numFmtId="0" fontId="21" fillId="23" borderId="9" applyNumberFormat="0" applyProtection="0">
      <alignment horizontal="left" vertical="top" indent="1"/>
    </xf>
    <xf numFmtId="4" fontId="21" fillId="24" borderId="0" applyNumberFormat="0" applyProtection="0">
      <alignment horizontal="left" vertical="center" indent="1"/>
    </xf>
    <xf numFmtId="4" fontId="23" fillId="25" borderId="9" applyNumberFormat="0" applyProtection="0">
      <alignment horizontal="right" vertical="center"/>
    </xf>
    <xf numFmtId="4" fontId="23" fillId="26" borderId="9" applyNumberFormat="0" applyProtection="0">
      <alignment horizontal="right" vertical="center"/>
    </xf>
    <xf numFmtId="4" fontId="23" fillId="27" borderId="9" applyNumberFormat="0" applyProtection="0">
      <alignment horizontal="right" vertical="center"/>
    </xf>
    <xf numFmtId="4" fontId="23" fillId="28" borderId="9" applyNumberFormat="0" applyProtection="0">
      <alignment horizontal="right" vertical="center"/>
    </xf>
    <xf numFmtId="4" fontId="23" fillId="29" borderId="9" applyNumberFormat="0" applyProtection="0">
      <alignment horizontal="right" vertical="center"/>
    </xf>
    <xf numFmtId="4" fontId="23" fillId="30" borderId="9" applyNumberFormat="0" applyProtection="0">
      <alignment horizontal="right" vertical="center"/>
    </xf>
    <xf numFmtId="4" fontId="23" fillId="31" borderId="9" applyNumberFormat="0" applyProtection="0">
      <alignment horizontal="right" vertical="center"/>
    </xf>
    <xf numFmtId="4" fontId="23" fillId="32" borderId="9" applyNumberFormat="0" applyProtection="0">
      <alignment horizontal="right" vertical="center"/>
    </xf>
    <xf numFmtId="4" fontId="23" fillId="33" borderId="9" applyNumberFormat="0" applyProtection="0">
      <alignment horizontal="right" vertical="center"/>
    </xf>
    <xf numFmtId="4" fontId="21" fillId="34" borderId="10" applyNumberFormat="0" applyProtection="0">
      <alignment horizontal="left" vertical="center" indent="1"/>
    </xf>
    <xf numFmtId="4" fontId="23" fillId="35" borderId="0" applyNumberFormat="0" applyProtection="0">
      <alignment horizontal="left" vertical="center" indent="1"/>
    </xf>
    <xf numFmtId="4" fontId="24" fillId="36" borderId="0" applyNumberFormat="0" applyProtection="0">
      <alignment horizontal="left" vertical="center" indent="1"/>
    </xf>
    <xf numFmtId="4" fontId="23" fillId="24" borderId="9" applyNumberFormat="0" applyProtection="0">
      <alignment horizontal="right" vertical="center"/>
    </xf>
    <xf numFmtId="4" fontId="23" fillId="35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5" fillId="36" borderId="9" applyNumberFormat="0" applyProtection="0">
      <alignment horizontal="left" vertical="center" indent="1"/>
    </xf>
    <xf numFmtId="0" fontId="5" fillId="36" borderId="9" applyNumberFormat="0" applyProtection="0">
      <alignment horizontal="left" vertical="top" indent="1"/>
    </xf>
    <xf numFmtId="0" fontId="5" fillId="24" borderId="9" applyNumberFormat="0" applyProtection="0">
      <alignment horizontal="left" vertical="center" indent="1"/>
    </xf>
    <xf numFmtId="0" fontId="5" fillId="24" borderId="9" applyNumberFormat="0" applyProtection="0">
      <alignment horizontal="left" vertical="top" indent="1"/>
    </xf>
    <xf numFmtId="0" fontId="5" fillId="37" borderId="9" applyNumberFormat="0" applyProtection="0">
      <alignment horizontal="left" vertical="center" indent="1"/>
    </xf>
    <xf numFmtId="0" fontId="5" fillId="37" borderId="9" applyNumberFormat="0" applyProtection="0">
      <alignment horizontal="left" vertical="top" indent="1"/>
    </xf>
    <xf numFmtId="0" fontId="5" fillId="35" borderId="9" applyNumberFormat="0" applyProtection="0">
      <alignment horizontal="left" vertical="center" indent="1"/>
    </xf>
    <xf numFmtId="0" fontId="5" fillId="35" borderId="9" applyNumberFormat="0" applyProtection="0">
      <alignment horizontal="left" vertical="top" indent="1"/>
    </xf>
    <xf numFmtId="0" fontId="5" fillId="38" borderId="11" applyNumberFormat="0">
      <protection locked="0"/>
    </xf>
    <xf numFmtId="4" fontId="23" fillId="39" borderId="9" applyNumberFormat="0" applyProtection="0">
      <alignment vertical="center"/>
    </xf>
    <xf numFmtId="4" fontId="25" fillId="39" borderId="9" applyNumberFormat="0" applyProtection="0">
      <alignment vertical="center"/>
    </xf>
    <xf numFmtId="4" fontId="23" fillId="39" borderId="9" applyNumberFormat="0" applyProtection="0">
      <alignment horizontal="left" vertical="center" indent="1"/>
    </xf>
    <xf numFmtId="0" fontId="23" fillId="39" borderId="9" applyNumberFormat="0" applyProtection="0">
      <alignment horizontal="left" vertical="top" indent="1"/>
    </xf>
    <xf numFmtId="4" fontId="23" fillId="35" borderId="9" applyNumberFormat="0" applyProtection="0">
      <alignment horizontal="right" vertical="center"/>
    </xf>
    <xf numFmtId="4" fontId="25" fillId="35" borderId="9" applyNumberFormat="0" applyProtection="0">
      <alignment horizontal="right" vertical="center"/>
    </xf>
    <xf numFmtId="4" fontId="23" fillId="24" borderId="9" applyNumberFormat="0" applyProtection="0">
      <alignment horizontal="left" vertical="center" indent="1"/>
    </xf>
    <xf numFmtId="0" fontId="23" fillId="24" borderId="9" applyNumberFormat="0" applyProtection="0">
      <alignment horizontal="left" vertical="top" indent="1"/>
    </xf>
    <xf numFmtId="4" fontId="26" fillId="40" borderId="0" applyNumberFormat="0" applyProtection="0">
      <alignment horizontal="left" vertical="center" indent="1"/>
    </xf>
    <xf numFmtId="4" fontId="6" fillId="35" borderId="9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2" fillId="0" borderId="12" applyNumberFormat="0" applyFill="0" applyAlignment="0" applyProtection="0"/>
    <xf numFmtId="0" fontId="28" fillId="0" borderId="0" applyNumberFormat="0" applyFill="0" applyBorder="0" applyAlignment="0" applyProtection="0"/>
    <xf numFmtId="164" fontId="29" fillId="0" borderId="0"/>
    <xf numFmtId="0" fontId="30" fillId="0" borderId="20">
      <alignment horizontal="center"/>
    </xf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37" fontId="4" fillId="0" borderId="0"/>
    <xf numFmtId="37" fontId="4" fillId="0" borderId="0"/>
    <xf numFmtId="37" fontId="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4" fillId="0" borderId="0"/>
    <xf numFmtId="37" fontId="4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37" fontId="4" fillId="0" borderId="0"/>
    <xf numFmtId="37" fontId="4" fillId="0" borderId="0"/>
    <xf numFmtId="37" fontId="4" fillId="0" borderId="0"/>
    <xf numFmtId="37" fontId="4" fillId="0" borderId="0"/>
    <xf numFmtId="37" fontId="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172">
    <xf numFmtId="0" fontId="0" fillId="0" borderId="0" xfId="0"/>
    <xf numFmtId="164" fontId="3" fillId="0" borderId="0" xfId="1"/>
    <xf numFmtId="0" fontId="31" fillId="0" borderId="0" xfId="95" applyFont="1" applyAlignment="1">
      <alignment horizontal="left"/>
    </xf>
    <xf numFmtId="0" fontId="33" fillId="0" borderId="0" xfId="95" applyFont="1"/>
    <xf numFmtId="9" fontId="32" fillId="0" borderId="0" xfId="95" applyNumberFormat="1" applyFont="1"/>
    <xf numFmtId="0" fontId="31" fillId="0" borderId="25" xfId="95" applyFont="1" applyBorder="1"/>
    <xf numFmtId="0" fontId="34" fillId="0" borderId="13" xfId="95" applyFont="1" applyBorder="1" applyAlignment="1">
      <alignment horizontal="right"/>
    </xf>
    <xf numFmtId="0" fontId="34" fillId="0" borderId="29" xfId="95" applyFont="1" applyBorder="1" applyAlignment="1">
      <alignment horizontal="right"/>
    </xf>
    <xf numFmtId="0" fontId="32" fillId="0" borderId="25" xfId="95" applyFont="1" applyBorder="1"/>
    <xf numFmtId="0" fontId="31" fillId="0" borderId="24" xfId="95" applyFont="1" applyBorder="1"/>
    <xf numFmtId="0" fontId="31" fillId="0" borderId="23" xfId="95" applyFont="1" applyBorder="1"/>
    <xf numFmtId="0" fontId="31" fillId="0" borderId="14" xfId="95" applyFont="1" applyBorder="1" applyAlignment="1">
      <alignment horizontal="left"/>
    </xf>
    <xf numFmtId="9" fontId="32" fillId="41" borderId="16" xfId="97" applyFont="1" applyFill="1" applyBorder="1"/>
    <xf numFmtId="0" fontId="31" fillId="0" borderId="17" xfId="95" applyFont="1" applyBorder="1" applyAlignment="1">
      <alignment horizontal="left"/>
    </xf>
    <xf numFmtId="0" fontId="32" fillId="41" borderId="18" xfId="95" applyFont="1" applyFill="1" applyBorder="1"/>
    <xf numFmtId="9" fontId="32" fillId="41" borderId="18" xfId="97" applyFont="1" applyFill="1" applyBorder="1"/>
    <xf numFmtId="0" fontId="31" fillId="0" borderId="19" xfId="95" applyFont="1" applyBorder="1" applyAlignment="1">
      <alignment horizontal="left"/>
    </xf>
    <xf numFmtId="9" fontId="32" fillId="41" borderId="21" xfId="97" applyFont="1" applyFill="1" applyBorder="1"/>
    <xf numFmtId="44" fontId="32" fillId="42" borderId="24" xfId="91" applyFont="1" applyFill="1" applyBorder="1"/>
    <xf numFmtId="43" fontId="35" fillId="42" borderId="22" xfId="95" applyNumberFormat="1" applyFont="1" applyFill="1" applyBorder="1"/>
    <xf numFmtId="43" fontId="32" fillId="41" borderId="15" xfId="95" applyNumberFormat="1" applyFont="1" applyFill="1" applyBorder="1"/>
    <xf numFmtId="0" fontId="32" fillId="41" borderId="0" xfId="95" applyFont="1" applyFill="1" applyBorder="1"/>
    <xf numFmtId="43" fontId="32" fillId="41" borderId="0" xfId="95" applyNumberFormat="1" applyFont="1" applyFill="1" applyBorder="1"/>
    <xf numFmtId="43" fontId="32" fillId="41" borderId="20" xfId="95" applyNumberFormat="1" applyFont="1" applyFill="1" applyBorder="1"/>
    <xf numFmtId="43" fontId="35" fillId="41" borderId="26" xfId="95" applyNumberFormat="1" applyFont="1" applyFill="1" applyBorder="1"/>
    <xf numFmtId="0" fontId="31" fillId="42" borderId="27" xfId="95" applyFont="1" applyFill="1" applyBorder="1"/>
    <xf numFmtId="0" fontId="31" fillId="41" borderId="28" xfId="95" applyFont="1" applyFill="1" applyBorder="1"/>
    <xf numFmtId="44" fontId="32" fillId="44" borderId="0" xfId="91" applyFont="1" applyFill="1"/>
    <xf numFmtId="0" fontId="31" fillId="43" borderId="24" xfId="95" applyFont="1" applyFill="1" applyBorder="1"/>
    <xf numFmtId="44" fontId="32" fillId="43" borderId="24" xfId="91" applyFont="1" applyFill="1" applyBorder="1"/>
    <xf numFmtId="43" fontId="32" fillId="43" borderId="15" xfId="95" applyNumberFormat="1" applyFont="1" applyFill="1" applyBorder="1"/>
    <xf numFmtId="0" fontId="32" fillId="43" borderId="0" xfId="95" applyFont="1" applyFill="1" applyBorder="1"/>
    <xf numFmtId="43" fontId="32" fillId="43" borderId="0" xfId="95" applyNumberFormat="1" applyFont="1" applyFill="1" applyBorder="1"/>
    <xf numFmtId="43" fontId="32" fillId="43" borderId="20" xfId="95" applyNumberFormat="1" applyFont="1" applyFill="1" applyBorder="1"/>
    <xf numFmtId="44" fontId="32" fillId="43" borderId="0" xfId="91" applyFont="1" applyFill="1"/>
    <xf numFmtId="164" fontId="36" fillId="0" borderId="0" xfId="1" applyFont="1"/>
    <xf numFmtId="0" fontId="2" fillId="0" borderId="0" xfId="0" applyFont="1"/>
    <xf numFmtId="14" fontId="2" fillId="0" borderId="0" xfId="0" applyNumberFormat="1" applyFont="1" applyAlignment="1">
      <alignment horizontal="left"/>
    </xf>
    <xf numFmtId="44" fontId="0" fillId="0" borderId="0" xfId="0" applyNumberFormat="1"/>
    <xf numFmtId="164" fontId="5" fillId="0" borderId="0" xfId="1" applyFont="1" applyFill="1" applyBorder="1"/>
    <xf numFmtId="164" fontId="38" fillId="0" borderId="0" xfId="1" applyFont="1" applyFill="1" applyBorder="1"/>
    <xf numFmtId="0" fontId="39" fillId="0" borderId="0" xfId="0" applyFont="1"/>
    <xf numFmtId="0" fontId="40" fillId="0" borderId="0" xfId="0" applyFont="1"/>
    <xf numFmtId="14" fontId="39" fillId="0" borderId="0" xfId="0" applyNumberFormat="1" applyFont="1" applyAlignment="1">
      <alignment horizontal="left"/>
    </xf>
    <xf numFmtId="0" fontId="41" fillId="0" borderId="0" xfId="95" applyFont="1" applyFill="1" applyBorder="1"/>
    <xf numFmtId="43" fontId="42" fillId="0" borderId="0" xfId="95" applyNumberFormat="1" applyFont="1" applyFill="1" applyBorder="1"/>
    <xf numFmtId="0" fontId="39" fillId="0" borderId="0" xfId="95" applyFont="1" applyFill="1" applyBorder="1"/>
    <xf numFmtId="43" fontId="40" fillId="0" borderId="0" xfId="125" applyFont="1"/>
    <xf numFmtId="0" fontId="40" fillId="0" borderId="0" xfId="95" applyFont="1" applyFill="1" applyBorder="1"/>
    <xf numFmtId="43" fontId="40" fillId="0" borderId="0" xfId="125" applyFont="1" applyFill="1" applyBorder="1"/>
    <xf numFmtId="0" fontId="39" fillId="0" borderId="0" xfId="95" applyFont="1" applyFill="1" applyBorder="1" applyAlignment="1">
      <alignment horizontal="left"/>
    </xf>
    <xf numFmtId="43" fontId="40" fillId="0" borderId="0" xfId="95" applyNumberFormat="1" applyFont="1" applyFill="1" applyBorder="1"/>
    <xf numFmtId="9" fontId="40" fillId="0" borderId="0" xfId="97" applyFont="1" applyFill="1" applyBorder="1"/>
    <xf numFmtId="0" fontId="40" fillId="0" borderId="0" xfId="0" applyFont="1" applyFill="1" applyBorder="1"/>
    <xf numFmtId="44" fontId="40" fillId="0" borderId="0" xfId="0" applyNumberFormat="1" applyFont="1" applyFill="1" applyBorder="1"/>
    <xf numFmtId="9" fontId="40" fillId="0" borderId="0" xfId="127" applyNumberFormat="1" applyFont="1" applyFill="1" applyBorder="1"/>
    <xf numFmtId="9" fontId="39" fillId="0" borderId="0" xfId="95" applyNumberFormat="1" applyFont="1" applyFill="1" applyBorder="1"/>
    <xf numFmtId="0" fontId="40" fillId="0" borderId="0" xfId="0" applyFont="1" applyBorder="1"/>
    <xf numFmtId="0" fontId="37" fillId="0" borderId="0" xfId="95" applyFont="1" applyBorder="1" applyAlignment="1">
      <alignment horizontal="right"/>
    </xf>
    <xf numFmtId="0" fontId="43" fillId="0" borderId="0" xfId="95" applyFont="1" applyFill="1" applyBorder="1" applyAlignment="1">
      <alignment horizontal="right"/>
    </xf>
    <xf numFmtId="43" fontId="40" fillId="0" borderId="30" xfId="95" applyNumberFormat="1" applyFont="1" applyFill="1" applyBorder="1"/>
    <xf numFmtId="165" fontId="40" fillId="0" borderId="0" xfId="125" applyNumberFormat="1" applyFont="1" applyFill="1" applyBorder="1"/>
    <xf numFmtId="164" fontId="38" fillId="0" borderId="30" xfId="1" applyFont="1" applyFill="1" applyBorder="1" applyAlignment="1">
      <alignment horizontal="center"/>
    </xf>
    <xf numFmtId="0" fontId="43" fillId="0" borderId="30" xfId="95" applyFont="1" applyFill="1" applyBorder="1" applyAlignment="1">
      <alignment horizontal="center"/>
    </xf>
    <xf numFmtId="43" fontId="39" fillId="0" borderId="30" xfId="95" applyNumberFormat="1" applyFont="1" applyFill="1" applyBorder="1" applyAlignment="1">
      <alignment horizontal="center"/>
    </xf>
    <xf numFmtId="44" fontId="40" fillId="0" borderId="0" xfId="126" applyFont="1" applyFill="1" applyBorder="1"/>
    <xf numFmtId="44" fontId="39" fillId="0" borderId="0" xfId="126" applyFont="1" applyFill="1" applyBorder="1"/>
    <xf numFmtId="0" fontId="39" fillId="45" borderId="0" xfId="0" applyFont="1" applyFill="1" applyAlignment="1">
      <alignment horizontal="center"/>
    </xf>
    <xf numFmtId="43" fontId="40" fillId="0" borderId="30" xfId="125" applyFont="1" applyBorder="1"/>
    <xf numFmtId="10" fontId="40" fillId="0" borderId="0" xfId="127" applyNumberFormat="1" applyFont="1" applyFill="1" applyBorder="1"/>
    <xf numFmtId="0" fontId="39" fillId="0" borderId="0" xfId="95" applyFont="1" applyFill="1" applyBorder="1" applyAlignment="1">
      <alignment horizontal="right"/>
    </xf>
    <xf numFmtId="43" fontId="40" fillId="0" borderId="0" xfId="0" applyNumberFormat="1" applyFont="1"/>
    <xf numFmtId="44" fontId="40" fillId="0" borderId="0" xfId="97" applyNumberFormat="1" applyFont="1" applyFill="1" applyBorder="1"/>
    <xf numFmtId="14" fontId="40" fillId="0" borderId="0" xfId="0" applyNumberFormat="1" applyFont="1" applyAlignment="1">
      <alignment horizontal="left"/>
    </xf>
    <xf numFmtId="0" fontId="39" fillId="0" borderId="0" xfId="95" applyFont="1" applyBorder="1" applyAlignment="1">
      <alignment horizontal="right"/>
    </xf>
    <xf numFmtId="164" fontId="38" fillId="45" borderId="30" xfId="1" applyFont="1" applyFill="1" applyBorder="1" applyAlignment="1">
      <alignment horizontal="center"/>
    </xf>
    <xf numFmtId="43" fontId="40" fillId="45" borderId="0" xfId="125" applyFont="1" applyFill="1" applyBorder="1"/>
    <xf numFmtId="43" fontId="40" fillId="45" borderId="0" xfId="95" applyNumberFormat="1" applyFont="1" applyFill="1" applyBorder="1"/>
    <xf numFmtId="43" fontId="40" fillId="45" borderId="30" xfId="95" applyNumberFormat="1" applyFont="1" applyFill="1" applyBorder="1"/>
    <xf numFmtId="44" fontId="39" fillId="45" borderId="0" xfId="126" applyFont="1" applyFill="1" applyBorder="1"/>
    <xf numFmtId="0" fontId="39" fillId="0" borderId="0" xfId="95" applyFont="1" applyFill="1" applyBorder="1" applyAlignment="1">
      <alignment wrapText="1"/>
    </xf>
    <xf numFmtId="0" fontId="45" fillId="0" borderId="0" xfId="0" applyFont="1"/>
    <xf numFmtId="0" fontId="46" fillId="0" borderId="0" xfId="0" applyFont="1"/>
    <xf numFmtId="14" fontId="45" fillId="0" borderId="0" xfId="0" applyNumberFormat="1" applyFont="1" applyAlignment="1">
      <alignment horizontal="left"/>
    </xf>
    <xf numFmtId="0" fontId="47" fillId="0" borderId="0" xfId="95" applyFont="1" applyFill="1" applyBorder="1"/>
    <xf numFmtId="164" fontId="48" fillId="0" borderId="0" xfId="1" applyFont="1" applyFill="1" applyBorder="1"/>
    <xf numFmtId="43" fontId="50" fillId="0" borderId="0" xfId="95" applyNumberFormat="1" applyFont="1" applyFill="1" applyBorder="1"/>
    <xf numFmtId="0" fontId="45" fillId="0" borderId="0" xfId="95" applyFont="1" applyFill="1" applyBorder="1"/>
    <xf numFmtId="164" fontId="51" fillId="0" borderId="0" xfId="1" applyFont="1" applyFill="1" applyBorder="1"/>
    <xf numFmtId="0" fontId="52" fillId="0" borderId="0" xfId="95" applyFont="1" applyFill="1" applyBorder="1" applyAlignment="1">
      <alignment horizontal="right"/>
    </xf>
    <xf numFmtId="43" fontId="46" fillId="0" borderId="0" xfId="125" applyFont="1"/>
    <xf numFmtId="10" fontId="46" fillId="0" borderId="0" xfId="127" applyNumberFormat="1" applyFont="1" applyFill="1" applyBorder="1"/>
    <xf numFmtId="9" fontId="45" fillId="0" borderId="0" xfId="95" applyNumberFormat="1" applyFont="1" applyFill="1" applyBorder="1"/>
    <xf numFmtId="0" fontId="45" fillId="0" borderId="0" xfId="95" applyFont="1" applyFill="1" applyBorder="1" applyAlignment="1">
      <alignment horizontal="left"/>
    </xf>
    <xf numFmtId="9" fontId="46" fillId="0" borderId="0" xfId="97" applyFont="1" applyFill="1" applyBorder="1"/>
    <xf numFmtId="0" fontId="46" fillId="0" borderId="0" xfId="95" applyFont="1" applyFill="1" applyBorder="1"/>
    <xf numFmtId="43" fontId="46" fillId="0" borderId="0" xfId="95" applyNumberFormat="1" applyFont="1" applyFill="1" applyBorder="1"/>
    <xf numFmtId="43" fontId="46" fillId="0" borderId="30" xfId="125" applyFont="1" applyBorder="1"/>
    <xf numFmtId="43" fontId="46" fillId="0" borderId="0" xfId="0" applyNumberFormat="1" applyFont="1"/>
    <xf numFmtId="0" fontId="53" fillId="0" borderId="0" xfId="0" applyFont="1"/>
    <xf numFmtId="0" fontId="46" fillId="0" borderId="0" xfId="0" applyFont="1" applyBorder="1"/>
    <xf numFmtId="164" fontId="51" fillId="0" borderId="30" xfId="1" applyFont="1" applyFill="1" applyBorder="1" applyAlignment="1">
      <alignment horizontal="center"/>
    </xf>
    <xf numFmtId="164" fontId="51" fillId="45" borderId="30" xfId="1" applyFont="1" applyFill="1" applyBorder="1" applyAlignment="1">
      <alignment horizontal="center"/>
    </xf>
    <xf numFmtId="0" fontId="52" fillId="0" borderId="30" xfId="95" applyFont="1" applyFill="1" applyBorder="1" applyAlignment="1">
      <alignment horizontal="center"/>
    </xf>
    <xf numFmtId="43" fontId="45" fillId="0" borderId="30" xfId="95" applyNumberFormat="1" applyFont="1" applyFill="1" applyBorder="1" applyAlignment="1">
      <alignment horizontal="center"/>
    </xf>
    <xf numFmtId="0" fontId="45" fillId="0" borderId="0" xfId="95" applyFont="1" applyBorder="1" applyAlignment="1">
      <alignment horizontal="right"/>
    </xf>
    <xf numFmtId="44" fontId="46" fillId="0" borderId="0" xfId="126" applyFont="1" applyFill="1" applyBorder="1"/>
    <xf numFmtId="44" fontId="46" fillId="45" borderId="0" xfId="126" applyFont="1" applyFill="1" applyBorder="1"/>
    <xf numFmtId="44" fontId="46" fillId="0" borderId="0" xfId="97" applyNumberFormat="1" applyFont="1" applyFill="1" applyBorder="1"/>
    <xf numFmtId="43" fontId="46" fillId="45" borderId="0" xfId="95" applyNumberFormat="1" applyFont="1" applyFill="1" applyBorder="1"/>
    <xf numFmtId="43" fontId="46" fillId="0" borderId="30" xfId="95" applyNumberFormat="1" applyFont="1" applyFill="1" applyBorder="1"/>
    <xf numFmtId="43" fontId="46" fillId="45" borderId="30" xfId="95" applyNumberFormat="1" applyFont="1" applyFill="1" applyBorder="1"/>
    <xf numFmtId="44" fontId="45" fillId="0" borderId="0" xfId="126" applyFont="1" applyFill="1" applyBorder="1"/>
    <xf numFmtId="44" fontId="45" fillId="45" borderId="0" xfId="126" applyFont="1" applyFill="1" applyBorder="1"/>
    <xf numFmtId="0" fontId="46" fillId="0" borderId="0" xfId="0" applyFont="1" applyFill="1" applyBorder="1"/>
    <xf numFmtId="165" fontId="46" fillId="0" borderId="0" xfId="125" applyNumberFormat="1" applyFont="1" applyFill="1" applyBorder="1"/>
    <xf numFmtId="44" fontId="46" fillId="0" borderId="0" xfId="0" applyNumberFormat="1" applyFont="1" applyFill="1" applyBorder="1"/>
    <xf numFmtId="43" fontId="0" fillId="46" borderId="0" xfId="0" applyNumberFormat="1" applyFill="1"/>
    <xf numFmtId="0" fontId="2" fillId="46" borderId="0" xfId="0" applyFont="1" applyFill="1"/>
    <xf numFmtId="0" fontId="0" fillId="46" borderId="0" xfId="0" applyFill="1"/>
    <xf numFmtId="0" fontId="2" fillId="46" borderId="0" xfId="0" applyFont="1" applyFill="1" applyAlignment="1">
      <alignment horizontal="right"/>
    </xf>
    <xf numFmtId="0" fontId="2" fillId="46" borderId="0" xfId="0" applyFont="1" applyFill="1" applyAlignment="1">
      <alignment horizontal="center"/>
    </xf>
    <xf numFmtId="43" fontId="0" fillId="46" borderId="30" xfId="125" applyFont="1" applyFill="1" applyBorder="1"/>
    <xf numFmtId="0" fontId="54" fillId="46" borderId="0" xfId="0" applyFont="1" applyFill="1" applyAlignment="1">
      <alignment horizontal="right"/>
    </xf>
    <xf numFmtId="0" fontId="2" fillId="46" borderId="31" xfId="0" applyFont="1" applyFill="1" applyBorder="1" applyAlignment="1">
      <alignment horizontal="right"/>
    </xf>
    <xf numFmtId="0" fontId="2" fillId="46" borderId="33" xfId="0" applyFont="1" applyFill="1" applyBorder="1" applyAlignment="1">
      <alignment horizontal="center"/>
    </xf>
    <xf numFmtId="0" fontId="0" fillId="46" borderId="17" xfId="0" applyFill="1" applyBorder="1" applyAlignment="1">
      <alignment horizontal="right"/>
    </xf>
    <xf numFmtId="43" fontId="0" fillId="46" borderId="0" xfId="125" applyFont="1" applyFill="1" applyBorder="1"/>
    <xf numFmtId="0" fontId="0" fillId="46" borderId="19" xfId="0" applyFill="1" applyBorder="1" applyAlignment="1">
      <alignment horizontal="right"/>
    </xf>
    <xf numFmtId="0" fontId="2" fillId="46" borderId="32" xfId="0" applyFont="1" applyFill="1" applyBorder="1" applyAlignment="1">
      <alignment horizontal="center"/>
    </xf>
    <xf numFmtId="43" fontId="0" fillId="46" borderId="18" xfId="125" applyFont="1" applyFill="1" applyBorder="1"/>
    <xf numFmtId="43" fontId="0" fillId="46" borderId="34" xfId="125" applyFont="1" applyFill="1" applyBorder="1"/>
    <xf numFmtId="0" fontId="0" fillId="46" borderId="19" xfId="0" applyFill="1" applyBorder="1"/>
    <xf numFmtId="43" fontId="0" fillId="46" borderId="20" xfId="125" applyFont="1" applyFill="1" applyBorder="1"/>
    <xf numFmtId="43" fontId="0" fillId="46" borderId="21" xfId="125" applyFont="1" applyFill="1" applyBorder="1"/>
    <xf numFmtId="0" fontId="2" fillId="46" borderId="17" xfId="0" applyFont="1" applyFill="1" applyBorder="1" applyAlignment="1">
      <alignment horizontal="right"/>
    </xf>
    <xf numFmtId="0" fontId="2" fillId="46" borderId="35" xfId="0" applyFont="1" applyFill="1" applyBorder="1" applyAlignment="1">
      <alignment horizontal="right"/>
    </xf>
    <xf numFmtId="0" fontId="2" fillId="46" borderId="19" xfId="0" applyFont="1" applyFill="1" applyBorder="1" applyAlignment="1">
      <alignment horizontal="right"/>
    </xf>
    <xf numFmtId="43" fontId="0" fillId="46" borderId="0" xfId="125" applyFont="1" applyFill="1" applyBorder="1" applyAlignment="1">
      <alignment horizontal="center"/>
    </xf>
    <xf numFmtId="43" fontId="0" fillId="46" borderId="18" xfId="0" applyNumberFormat="1" applyFill="1" applyBorder="1" applyAlignment="1">
      <alignment horizontal="center"/>
    </xf>
    <xf numFmtId="43" fontId="0" fillId="46" borderId="30" xfId="125" applyFont="1" applyFill="1" applyBorder="1" applyAlignment="1">
      <alignment horizontal="center"/>
    </xf>
    <xf numFmtId="43" fontId="0" fillId="46" borderId="34" xfId="0" applyNumberFormat="1" applyFill="1" applyBorder="1" applyAlignment="1">
      <alignment horizontal="center"/>
    </xf>
    <xf numFmtId="43" fontId="0" fillId="46" borderId="20" xfId="0" applyNumberFormat="1" applyFill="1" applyBorder="1" applyAlignment="1">
      <alignment horizontal="center"/>
    </xf>
    <xf numFmtId="43" fontId="2" fillId="46" borderId="21" xfId="0" applyNumberFormat="1" applyFont="1" applyFill="1" applyBorder="1" applyAlignment="1">
      <alignment horizontal="center"/>
    </xf>
    <xf numFmtId="0" fontId="0" fillId="46" borderId="0" xfId="0" applyFill="1" applyAlignment="1">
      <alignment horizontal="center"/>
    </xf>
    <xf numFmtId="43" fontId="0" fillId="46" borderId="18" xfId="125" applyFont="1" applyFill="1" applyBorder="1" applyAlignment="1">
      <alignment horizontal="center"/>
    </xf>
    <xf numFmtId="43" fontId="0" fillId="46" borderId="20" xfId="125" applyFont="1" applyFill="1" applyBorder="1" applyAlignment="1">
      <alignment horizontal="center"/>
    </xf>
    <xf numFmtId="43" fontId="0" fillId="46" borderId="21" xfId="125" applyFont="1" applyFill="1" applyBorder="1" applyAlignment="1">
      <alignment horizontal="center"/>
    </xf>
    <xf numFmtId="43" fontId="0" fillId="46" borderId="0" xfId="0" applyNumberFormat="1" applyFill="1" applyBorder="1" applyAlignment="1">
      <alignment horizontal="center"/>
    </xf>
    <xf numFmtId="43" fontId="0" fillId="46" borderId="30" xfId="0" applyNumberFormat="1" applyFill="1" applyBorder="1" applyAlignment="1">
      <alignment horizontal="center"/>
    </xf>
    <xf numFmtId="43" fontId="0" fillId="46" borderId="21" xfId="0" applyNumberFormat="1" applyFill="1" applyBorder="1" applyAlignment="1">
      <alignment horizontal="center"/>
    </xf>
    <xf numFmtId="10" fontId="0" fillId="46" borderId="0" xfId="127" applyNumberFormat="1" applyFont="1" applyFill="1" applyAlignment="1">
      <alignment horizontal="center"/>
    </xf>
    <xf numFmtId="0" fontId="2" fillId="46" borderId="31" xfId="0" applyFont="1" applyFill="1" applyBorder="1"/>
    <xf numFmtId="0" fontId="2" fillId="46" borderId="15" xfId="0" applyFont="1" applyFill="1" applyBorder="1"/>
    <xf numFmtId="0" fontId="2" fillId="46" borderId="16" xfId="0" applyFont="1" applyFill="1" applyBorder="1" applyAlignment="1">
      <alignment horizontal="center"/>
    </xf>
    <xf numFmtId="0" fontId="0" fillId="46" borderId="17" xfId="0" applyFill="1" applyBorder="1"/>
    <xf numFmtId="0" fontId="0" fillId="46" borderId="15" xfId="0" applyFill="1" applyBorder="1"/>
    <xf numFmtId="0" fontId="0" fillId="46" borderId="16" xfId="0" applyFill="1" applyBorder="1"/>
    <xf numFmtId="0" fontId="2" fillId="46" borderId="0" xfId="0" applyFont="1" applyFill="1" applyBorder="1"/>
    <xf numFmtId="0" fontId="2" fillId="46" borderId="18" xfId="0" applyFont="1" applyFill="1" applyBorder="1" applyAlignment="1">
      <alignment horizontal="center"/>
    </xf>
    <xf numFmtId="10" fontId="0" fillId="46" borderId="0" xfId="0" applyNumberFormat="1" applyFill="1" applyAlignment="1">
      <alignment horizontal="center"/>
    </xf>
    <xf numFmtId="0" fontId="2" fillId="46" borderId="0" xfId="0" applyFont="1" applyFill="1" applyBorder="1" applyAlignment="1">
      <alignment horizontal="center"/>
    </xf>
    <xf numFmtId="10" fontId="0" fillId="46" borderId="0" xfId="0" applyNumberFormat="1" applyFill="1" applyBorder="1" applyAlignment="1">
      <alignment horizontal="center"/>
    </xf>
    <xf numFmtId="165" fontId="0" fillId="46" borderId="0" xfId="0" applyNumberFormat="1" applyFill="1" applyAlignment="1">
      <alignment horizontal="center"/>
    </xf>
    <xf numFmtId="165" fontId="0" fillId="46" borderId="26" xfId="0" applyNumberFormat="1" applyFill="1" applyBorder="1" applyAlignment="1">
      <alignment horizontal="center"/>
    </xf>
    <xf numFmtId="0" fontId="2" fillId="46" borderId="0" xfId="0" applyFont="1" applyFill="1" applyAlignment="1">
      <alignment horizontal="left"/>
    </xf>
    <xf numFmtId="0" fontId="55" fillId="46" borderId="0" xfId="0" applyFont="1" applyFill="1"/>
    <xf numFmtId="0" fontId="39" fillId="0" borderId="0" xfId="95" applyFont="1" applyFill="1" applyBorder="1" applyAlignment="1">
      <alignment horizontal="left" wrapText="1"/>
    </xf>
    <xf numFmtId="164" fontId="38" fillId="45" borderId="0" xfId="1" applyFont="1" applyFill="1" applyBorder="1" applyAlignment="1">
      <alignment horizontal="center"/>
    </xf>
    <xf numFmtId="0" fontId="44" fillId="0" borderId="0" xfId="128" applyFill="1" applyBorder="1" applyAlignment="1">
      <alignment horizontal="left" wrapText="1"/>
    </xf>
    <xf numFmtId="0" fontId="49" fillId="0" borderId="0" xfId="128" applyFont="1" applyFill="1" applyBorder="1" applyAlignment="1">
      <alignment horizontal="left" wrapText="1"/>
    </xf>
    <xf numFmtId="0" fontId="31" fillId="0" borderId="0" xfId="95" applyFont="1" applyAlignment="1">
      <alignment horizontal="left" wrapText="1"/>
    </xf>
  </cellXfs>
  <cellStyles count="129">
    <cellStyle name="Accent1 - 20%" xfId="3" xr:uid="{00000000-0005-0000-0000-000000000000}"/>
    <cellStyle name="Accent1 - 40%" xfId="4" xr:uid="{00000000-0005-0000-0000-000001000000}"/>
    <cellStyle name="Accent1 - 60%" xfId="5" xr:uid="{00000000-0005-0000-0000-000002000000}"/>
    <cellStyle name="Accent1 2" xfId="2" xr:uid="{00000000-0005-0000-0000-000003000000}"/>
    <cellStyle name="Accent2 - 20%" xfId="7" xr:uid="{00000000-0005-0000-0000-000004000000}"/>
    <cellStyle name="Accent2 - 40%" xfId="8" xr:uid="{00000000-0005-0000-0000-000005000000}"/>
    <cellStyle name="Accent2 - 60%" xfId="9" xr:uid="{00000000-0005-0000-0000-000006000000}"/>
    <cellStyle name="Accent2 2" xfId="6" xr:uid="{00000000-0005-0000-0000-000007000000}"/>
    <cellStyle name="Accent3 - 20%" xfId="11" xr:uid="{00000000-0005-0000-0000-000008000000}"/>
    <cellStyle name="Accent3 - 40%" xfId="12" xr:uid="{00000000-0005-0000-0000-000009000000}"/>
    <cellStyle name="Accent3 - 60%" xfId="13" xr:uid="{00000000-0005-0000-0000-00000A000000}"/>
    <cellStyle name="Accent3 2" xfId="10" xr:uid="{00000000-0005-0000-0000-00000B000000}"/>
    <cellStyle name="Accent4 - 20%" xfId="15" xr:uid="{00000000-0005-0000-0000-00000C000000}"/>
    <cellStyle name="Accent4 - 40%" xfId="16" xr:uid="{00000000-0005-0000-0000-00000D000000}"/>
    <cellStyle name="Accent4 - 60%" xfId="17" xr:uid="{00000000-0005-0000-0000-00000E000000}"/>
    <cellStyle name="Accent4 2" xfId="14" xr:uid="{00000000-0005-0000-0000-00000F000000}"/>
    <cellStyle name="Accent5 - 20%" xfId="19" xr:uid="{00000000-0005-0000-0000-000010000000}"/>
    <cellStyle name="Accent5 - 40%" xfId="20" xr:uid="{00000000-0005-0000-0000-000011000000}"/>
    <cellStyle name="Accent5 - 60%" xfId="21" xr:uid="{00000000-0005-0000-0000-000012000000}"/>
    <cellStyle name="Accent5 2" xfId="18" xr:uid="{00000000-0005-0000-0000-000013000000}"/>
    <cellStyle name="Accent6 - 20%" xfId="23" xr:uid="{00000000-0005-0000-0000-000014000000}"/>
    <cellStyle name="Accent6 - 40%" xfId="24" xr:uid="{00000000-0005-0000-0000-000015000000}"/>
    <cellStyle name="Accent6 - 60%" xfId="25" xr:uid="{00000000-0005-0000-0000-000016000000}"/>
    <cellStyle name="Accent6 2" xfId="22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" xfId="125" builtinId="3"/>
    <cellStyle name="Comma 10 2 2" xfId="87" xr:uid="{00000000-0005-0000-0000-00001B000000}"/>
    <cellStyle name="Comma 2" xfId="89" xr:uid="{00000000-0005-0000-0000-00001C000000}"/>
    <cellStyle name="Comma 3" xfId="96" xr:uid="{00000000-0005-0000-0000-00001D000000}"/>
    <cellStyle name="Comma 4" xfId="111" xr:uid="{00000000-0005-0000-0000-00001E000000}"/>
    <cellStyle name="Comma 5" xfId="115" xr:uid="{00000000-0005-0000-0000-00001F000000}"/>
    <cellStyle name="Comma 6" xfId="119" xr:uid="{00000000-0005-0000-0000-000020000000}"/>
    <cellStyle name="Comma 7" xfId="123" xr:uid="{00000000-0005-0000-0000-000021000000}"/>
    <cellStyle name="Comma 8" xfId="29" xr:uid="{00000000-0005-0000-0000-000022000000}"/>
    <cellStyle name="Currency" xfId="126" builtinId="4"/>
    <cellStyle name="Currency 10" xfId="101" xr:uid="{00000000-0005-0000-0000-000023000000}"/>
    <cellStyle name="Currency 2" xfId="103" xr:uid="{00000000-0005-0000-0000-000024000000}"/>
    <cellStyle name="Currency 3" xfId="91" xr:uid="{00000000-0005-0000-0000-000025000000}"/>
    <cellStyle name="Emphasis 1" xfId="30" xr:uid="{00000000-0005-0000-0000-000026000000}"/>
    <cellStyle name="Emphasis 2" xfId="31" xr:uid="{00000000-0005-0000-0000-000027000000}"/>
    <cellStyle name="Emphasis 3" xfId="32" xr:uid="{00000000-0005-0000-0000-000028000000}"/>
    <cellStyle name="Good 2" xfId="33" xr:uid="{00000000-0005-0000-0000-000029000000}"/>
    <cellStyle name="Heading 1 2" xfId="34" xr:uid="{00000000-0005-0000-0000-00002A000000}"/>
    <cellStyle name="Heading 2 2" xfId="35" xr:uid="{00000000-0005-0000-0000-00002B000000}"/>
    <cellStyle name="Heading 3 2" xfId="36" xr:uid="{00000000-0005-0000-0000-00002C000000}"/>
    <cellStyle name="Heading 4 2" xfId="37" xr:uid="{00000000-0005-0000-0000-00002D000000}"/>
    <cellStyle name="Hyperlink" xfId="128" builtinId="8"/>
    <cellStyle name="Input 2" xfId="38" xr:uid="{00000000-0005-0000-0000-00002E000000}"/>
    <cellStyle name="Linked Cell 2" xfId="39" xr:uid="{00000000-0005-0000-0000-00002F000000}"/>
    <cellStyle name="Neutral 2" xfId="40" xr:uid="{00000000-0005-0000-0000-000030000000}"/>
    <cellStyle name="Normal" xfId="0" builtinId="0"/>
    <cellStyle name="Normal 10" xfId="122" xr:uid="{00000000-0005-0000-0000-000032000000}"/>
    <cellStyle name="Normal 10 2 2 2" xfId="100" xr:uid="{00000000-0005-0000-0000-000033000000}"/>
    <cellStyle name="Normal 11" xfId="1" xr:uid="{00000000-0005-0000-0000-000034000000}"/>
    <cellStyle name="Normal 111" xfId="93" xr:uid="{00000000-0005-0000-0000-000035000000}"/>
    <cellStyle name="Normal 112" xfId="104" xr:uid="{00000000-0005-0000-0000-000036000000}"/>
    <cellStyle name="Normal 137" xfId="92" xr:uid="{00000000-0005-0000-0000-000037000000}"/>
    <cellStyle name="Normal 138" xfId="106" xr:uid="{00000000-0005-0000-0000-000038000000}"/>
    <cellStyle name="Normal 145" xfId="109" xr:uid="{00000000-0005-0000-0000-000039000000}"/>
    <cellStyle name="Normal 154" xfId="108" xr:uid="{00000000-0005-0000-0000-00003A000000}"/>
    <cellStyle name="Normal 155" xfId="107" xr:uid="{00000000-0005-0000-0000-00003B000000}"/>
    <cellStyle name="Normal 156" xfId="105" xr:uid="{00000000-0005-0000-0000-00003C000000}"/>
    <cellStyle name="Normal 157" xfId="94" xr:uid="{00000000-0005-0000-0000-00003D000000}"/>
    <cellStyle name="Normal 158" xfId="98" xr:uid="{00000000-0005-0000-0000-00003E000000}"/>
    <cellStyle name="Normal 159" xfId="99" xr:uid="{00000000-0005-0000-0000-00003F000000}"/>
    <cellStyle name="Normal 2" xfId="85" xr:uid="{00000000-0005-0000-0000-000040000000}"/>
    <cellStyle name="Normal 3" xfId="88" xr:uid="{00000000-0005-0000-0000-000041000000}"/>
    <cellStyle name="Normal 4" xfId="95" xr:uid="{00000000-0005-0000-0000-000042000000}"/>
    <cellStyle name="Normal 5" xfId="110" xr:uid="{00000000-0005-0000-0000-000043000000}"/>
    <cellStyle name="Normal 6" xfId="114" xr:uid="{00000000-0005-0000-0000-000044000000}"/>
    <cellStyle name="Normal 7" xfId="117" xr:uid="{00000000-0005-0000-0000-000045000000}"/>
    <cellStyle name="Normal 8" xfId="120" xr:uid="{00000000-0005-0000-0000-000046000000}"/>
    <cellStyle name="Normal 9" xfId="121" xr:uid="{00000000-0005-0000-0000-000047000000}"/>
    <cellStyle name="Note 2" xfId="41" xr:uid="{00000000-0005-0000-0000-000048000000}"/>
    <cellStyle name="Output 2" xfId="42" xr:uid="{00000000-0005-0000-0000-000049000000}"/>
    <cellStyle name="Percent" xfId="127" builtinId="5"/>
    <cellStyle name="Percent 11" xfId="102" xr:uid="{00000000-0005-0000-0000-00004A000000}"/>
    <cellStyle name="Percent 2" xfId="90" xr:uid="{00000000-0005-0000-0000-00004B000000}"/>
    <cellStyle name="Percent 3" xfId="97" xr:uid="{00000000-0005-0000-0000-00004C000000}"/>
    <cellStyle name="Percent 4" xfId="112" xr:uid="{00000000-0005-0000-0000-00004D000000}"/>
    <cellStyle name="Percent 5" xfId="116" xr:uid="{00000000-0005-0000-0000-00004E000000}"/>
    <cellStyle name="Percent 6" xfId="118" xr:uid="{00000000-0005-0000-0000-00004F000000}"/>
    <cellStyle name="Percent 7" xfId="124" xr:uid="{00000000-0005-0000-0000-000050000000}"/>
    <cellStyle name="Percent 8" xfId="113" xr:uid="{00000000-0005-0000-0000-000051000000}"/>
    <cellStyle name="PSHeading" xfId="86" xr:uid="{00000000-0005-0000-0000-000052000000}"/>
    <cellStyle name="SAPBEXaggData" xfId="43" xr:uid="{00000000-0005-0000-0000-000053000000}"/>
    <cellStyle name="SAPBEXaggDataEmph" xfId="44" xr:uid="{00000000-0005-0000-0000-000054000000}"/>
    <cellStyle name="SAPBEXaggItem" xfId="45" xr:uid="{00000000-0005-0000-0000-000055000000}"/>
    <cellStyle name="SAPBEXaggItemX" xfId="46" xr:uid="{00000000-0005-0000-0000-000056000000}"/>
    <cellStyle name="SAPBEXchaText" xfId="47" xr:uid="{00000000-0005-0000-0000-000057000000}"/>
    <cellStyle name="SAPBEXexcBad7" xfId="48" xr:uid="{00000000-0005-0000-0000-000058000000}"/>
    <cellStyle name="SAPBEXexcBad8" xfId="49" xr:uid="{00000000-0005-0000-0000-000059000000}"/>
    <cellStyle name="SAPBEXexcBad9" xfId="50" xr:uid="{00000000-0005-0000-0000-00005A000000}"/>
    <cellStyle name="SAPBEXexcCritical4" xfId="51" xr:uid="{00000000-0005-0000-0000-00005B000000}"/>
    <cellStyle name="SAPBEXexcCritical5" xfId="52" xr:uid="{00000000-0005-0000-0000-00005C000000}"/>
    <cellStyle name="SAPBEXexcCritical6" xfId="53" xr:uid="{00000000-0005-0000-0000-00005D000000}"/>
    <cellStyle name="SAPBEXexcGood1" xfId="54" xr:uid="{00000000-0005-0000-0000-00005E000000}"/>
    <cellStyle name="SAPBEXexcGood2" xfId="55" xr:uid="{00000000-0005-0000-0000-00005F000000}"/>
    <cellStyle name="SAPBEXexcGood3" xfId="56" xr:uid="{00000000-0005-0000-0000-000060000000}"/>
    <cellStyle name="SAPBEXfilterDrill" xfId="57" xr:uid="{00000000-0005-0000-0000-000061000000}"/>
    <cellStyle name="SAPBEXfilterItem" xfId="58" xr:uid="{00000000-0005-0000-0000-000062000000}"/>
    <cellStyle name="SAPBEXfilterText" xfId="59" xr:uid="{00000000-0005-0000-0000-000063000000}"/>
    <cellStyle name="SAPBEXformats" xfId="60" xr:uid="{00000000-0005-0000-0000-000064000000}"/>
    <cellStyle name="SAPBEXheaderItem" xfId="61" xr:uid="{00000000-0005-0000-0000-000065000000}"/>
    <cellStyle name="SAPBEXheaderText" xfId="62" xr:uid="{00000000-0005-0000-0000-000066000000}"/>
    <cellStyle name="SAPBEXHLevel0" xfId="63" xr:uid="{00000000-0005-0000-0000-000067000000}"/>
    <cellStyle name="SAPBEXHLevel0X" xfId="64" xr:uid="{00000000-0005-0000-0000-000068000000}"/>
    <cellStyle name="SAPBEXHLevel1" xfId="65" xr:uid="{00000000-0005-0000-0000-000069000000}"/>
    <cellStyle name="SAPBEXHLevel1X" xfId="66" xr:uid="{00000000-0005-0000-0000-00006A000000}"/>
    <cellStyle name="SAPBEXHLevel2" xfId="67" xr:uid="{00000000-0005-0000-0000-00006B000000}"/>
    <cellStyle name="SAPBEXHLevel2X" xfId="68" xr:uid="{00000000-0005-0000-0000-00006C000000}"/>
    <cellStyle name="SAPBEXHLevel3" xfId="69" xr:uid="{00000000-0005-0000-0000-00006D000000}"/>
    <cellStyle name="SAPBEXHLevel3X" xfId="70" xr:uid="{00000000-0005-0000-0000-00006E000000}"/>
    <cellStyle name="SAPBEXinputData" xfId="71" xr:uid="{00000000-0005-0000-0000-00006F000000}"/>
    <cellStyle name="SAPBEXresData" xfId="72" xr:uid="{00000000-0005-0000-0000-000070000000}"/>
    <cellStyle name="SAPBEXresDataEmph" xfId="73" xr:uid="{00000000-0005-0000-0000-000071000000}"/>
    <cellStyle name="SAPBEXresItem" xfId="74" xr:uid="{00000000-0005-0000-0000-000072000000}"/>
    <cellStyle name="SAPBEXresItemX" xfId="75" xr:uid="{00000000-0005-0000-0000-000073000000}"/>
    <cellStyle name="SAPBEXstdData" xfId="76" xr:uid="{00000000-0005-0000-0000-000074000000}"/>
    <cellStyle name="SAPBEXstdDataEmph" xfId="77" xr:uid="{00000000-0005-0000-0000-000075000000}"/>
    <cellStyle name="SAPBEXstdItem" xfId="78" xr:uid="{00000000-0005-0000-0000-000076000000}"/>
    <cellStyle name="SAPBEXstdItemX" xfId="79" xr:uid="{00000000-0005-0000-0000-000077000000}"/>
    <cellStyle name="SAPBEXtitle" xfId="80" xr:uid="{00000000-0005-0000-0000-000078000000}"/>
    <cellStyle name="SAPBEXundefined" xfId="81" xr:uid="{00000000-0005-0000-0000-000079000000}"/>
    <cellStyle name="Sheet Title" xfId="82" xr:uid="{00000000-0005-0000-0000-00007A000000}"/>
    <cellStyle name="Total 2" xfId="83" xr:uid="{00000000-0005-0000-0000-00007B000000}"/>
    <cellStyle name="Warning Text 2" xfId="84" xr:uid="{00000000-0005-0000-0000-00007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773429</xdr:colOff>
      <xdr:row>15</xdr:row>
      <xdr:rowOff>45596</xdr:rowOff>
    </xdr:from>
    <xdr:to>
      <xdr:col>11</xdr:col>
      <xdr:colOff>294360</xdr:colOff>
      <xdr:row>31</xdr:row>
      <xdr:rowOff>136556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2C8C4B-95F2-4A21-9278-DCE1434E2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7429" y="2617346"/>
          <a:ext cx="4283431" cy="2834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89670</xdr:colOff>
      <xdr:row>12</xdr:row>
      <xdr:rowOff>38100</xdr:rowOff>
    </xdr:from>
    <xdr:to>
      <xdr:col>10</xdr:col>
      <xdr:colOff>915569</xdr:colOff>
      <xdr:row>29</xdr:row>
      <xdr:rowOff>146203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06F376-E292-4218-8525-1ACE550E0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41290" y="1882140"/>
          <a:ext cx="4506359" cy="2957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773429</xdr:colOff>
      <xdr:row>15</xdr:row>
      <xdr:rowOff>45596</xdr:rowOff>
    </xdr:from>
    <xdr:to>
      <xdr:col>10</xdr:col>
      <xdr:colOff>294360</xdr:colOff>
      <xdr:row>31</xdr:row>
      <xdr:rowOff>136556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FBB075-551B-4D05-8B36-92BAF7CB9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5049" y="2560196"/>
          <a:ext cx="4275811" cy="2773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</xdr:colOff>
      <xdr:row>12</xdr:row>
      <xdr:rowOff>120015</xdr:rowOff>
    </xdr:from>
    <xdr:to>
      <xdr:col>13</xdr:col>
      <xdr:colOff>59343</xdr:colOff>
      <xdr:row>35</xdr:row>
      <xdr:rowOff>20955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8987F3-0024-4DE4-934C-58FDE918E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7815" y="2177415"/>
          <a:ext cx="6039138" cy="3840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171449</xdr:colOff>
      <xdr:row>13</xdr:row>
      <xdr:rowOff>111850</xdr:rowOff>
    </xdr:from>
    <xdr:to>
      <xdr:col>11</xdr:col>
      <xdr:colOff>66012</xdr:colOff>
      <xdr:row>39</xdr:row>
      <xdr:rowOff>104221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6F4FB5-3FE5-4E3F-80BA-FC355D29B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23069" y="2291170"/>
          <a:ext cx="4649443" cy="38099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12</xdr:row>
      <xdr:rowOff>28575</xdr:rowOff>
    </xdr:from>
    <xdr:to>
      <xdr:col>11</xdr:col>
      <xdr:colOff>570856</xdr:colOff>
      <xdr:row>36</xdr:row>
      <xdr:rowOff>8983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D07ACF-F7CA-453B-A394-26D19EB8D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0" y="1971675"/>
          <a:ext cx="5152381" cy="43333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590550</xdr:colOff>
      <xdr:row>4</xdr:row>
      <xdr:rowOff>171450</xdr:rowOff>
    </xdr:from>
    <xdr:to>
      <xdr:col>10</xdr:col>
      <xdr:colOff>499350</xdr:colOff>
      <xdr:row>13</xdr:row>
      <xdr:rowOff>85315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DF46EF-0867-4F43-99D3-B10DF8B78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8725" y="952500"/>
          <a:ext cx="1737600" cy="1742665"/>
        </a:xfrm>
        <a:prstGeom prst="rect">
          <a:avLst/>
        </a:prstGeom>
      </xdr:spPr>
    </xdr:pic>
    <xdr:clientData/>
  </xdr:twoCellAnchor>
  <xdr:oneCellAnchor>
    <xdr:from>
      <xdr:col>9</xdr:col>
      <xdr:colOff>337833</xdr:colOff>
      <xdr:row>11</xdr:row>
      <xdr:rowOff>38101</xdr:rowOff>
    </xdr:from>
    <xdr:ext cx="161925" cy="15933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A28C0B9-6EBF-46C0-BE3D-A73D75347761}"/>
            </a:ext>
          </a:extLst>
        </xdr:cNvPr>
        <xdr:cNvSpPr/>
      </xdr:nvSpPr>
      <xdr:spPr>
        <a:xfrm>
          <a:off x="9815208" y="2247901"/>
          <a:ext cx="161925" cy="15933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9144" tIns="9144" rIns="9144" bIns="9144" rtlCol="0" anchor="ctr" anchorCtr="1">
          <a:spAutoFit/>
        </a:bodyPr>
        <a:lstStyle/>
        <a:p>
          <a:pPr algn="l"/>
          <a:r>
            <a:rPr lang="en-US" sz="900" b="1">
              <a:solidFill>
                <a:srgbClr val="FF0000"/>
              </a:solidFill>
            </a:rPr>
            <a:t>[1]</a:t>
          </a:r>
        </a:p>
      </xdr:txBody>
    </xdr:sp>
    <xdr:clientData/>
  </xdr:oneCellAnchor>
  <xdr:oneCellAnchor>
    <xdr:from>
      <xdr:col>9</xdr:col>
      <xdr:colOff>337833</xdr:colOff>
      <xdr:row>11</xdr:row>
      <xdr:rowOff>171451</xdr:rowOff>
    </xdr:from>
    <xdr:ext cx="161925" cy="15933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761D185-B0F4-4803-ADD5-D4DA573BFB1F}"/>
            </a:ext>
          </a:extLst>
        </xdr:cNvPr>
        <xdr:cNvSpPr/>
      </xdr:nvSpPr>
      <xdr:spPr>
        <a:xfrm>
          <a:off x="9815208" y="2381251"/>
          <a:ext cx="161925" cy="15933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9144" tIns="9144" rIns="9144" bIns="9144" rtlCol="0" anchor="ctr" anchorCtr="1">
          <a:spAutoFit/>
        </a:bodyPr>
        <a:lstStyle/>
        <a:p>
          <a:pPr algn="l"/>
          <a:r>
            <a:rPr lang="en-US" sz="900" b="1">
              <a:solidFill>
                <a:srgbClr val="FF0000"/>
              </a:solidFill>
            </a:rPr>
            <a:t>[1]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departments.nwnatural.com/sites/acctg/HRandBenefits/Forms/AllItems.aspx?RootFolder=%2Fsites%2Facctg%2FHRandBenefits%2FPerformance%20Bonus%20Accrual%20%20%2D%20JE%2053%2F2019%2FQ2%202019&amp;FolderCTID=0x01010084F8FD3D2A54954086ACF2B5A4233CA38C00515EECD527880D459E6F70C4D5CC1021003B42C663DFB7E14BAFC7D95433D64F12&amp;View=%7B70B58A96%2D3459%2D4E2C%2D93EC%2DF8EEA9F4A4AC%7D" TargetMode="External"/><Relationship Id="rId1" Type="http://schemas.openxmlformats.org/officeDocument/2006/relationships/hyperlink" Target="https://departments.nwnatural.com/sites/acctg/HRandBenefits/Forms/AllItems.aspx?RootFolder=%2Fsites%2Facctg%2FHRandBenefits%2FPerformance%20Bonus%20Accrual%20%20%2D%20JE%2053%2F2019%2FQ2%202019&amp;FolderCTID=0x01010084F8FD3D2A54954086ACF2B5A4233CA38C00515EECD527880D459E6F70C4D5CC1021003B42C663DFB7E14BAFC7D95433D64F12&amp;View=%7B70B58A96%2D3459%2D4E2C%2D93EC%2DF8EEA9F4A4AC%7D" TargetMode="External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departments.nwnatural.com/sites/acctg/HRandBenefits/Performance%20Bonus%20Accrual%20%20-%20JE%2053/2019/Q1%202019/V4%20Bonus%20Accrual%20Calc-%204.23.2019%20Enviro%20Scenario%20work%20in%20progress.xlsx" TargetMode="External"/><Relationship Id="rId1" Type="http://schemas.openxmlformats.org/officeDocument/2006/relationships/hyperlink" Target="https://departments.nwnatural.com/sites/acctg/HRandBenefits/Performance%20Bonus%20Accrual%20%20-%20JE%2053/2019/Q1%202019/V4%20Bonus%20Accrual%20Calc-%204.23.2019%20Enviro%20Scenario%20work%20in%20progress.xlsx" TargetMode="External"/><Relationship Id="rId4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1911D-C9DB-460E-90CE-FDB561589351}">
  <dimension ref="A1:L33"/>
  <sheetViews>
    <sheetView tabSelected="1" zoomScale="80" zoomScaleNormal="80" workbookViewId="0">
      <selection activeCell="E1" sqref="E1"/>
    </sheetView>
  </sheetViews>
  <sheetFormatPr defaultColWidth="9.140625" defaultRowHeight="15" x14ac:dyDescent="0.25"/>
  <cols>
    <col min="1" max="1" width="13.5703125" style="119" customWidth="1"/>
    <col min="2" max="2" width="33.42578125" style="119" bestFit="1" customWidth="1"/>
    <col min="3" max="3" width="14.85546875" style="144" bestFit="1" customWidth="1"/>
    <col min="4" max="4" width="13.85546875" style="144" bestFit="1" customWidth="1"/>
    <col min="5" max="5" width="13" style="144" bestFit="1" customWidth="1"/>
    <col min="6" max="6" width="15.140625" style="144" bestFit="1" customWidth="1"/>
    <col min="7" max="7" width="9.140625" style="119"/>
    <col min="8" max="8" width="21.42578125" style="119" customWidth="1"/>
    <col min="9" max="10" width="13.85546875" style="119" bestFit="1" customWidth="1"/>
    <col min="11" max="11" width="12.28515625" style="119" bestFit="1" customWidth="1"/>
    <col min="12" max="12" width="14.42578125" style="119" customWidth="1"/>
    <col min="13" max="13" width="9.140625" style="119"/>
    <col min="14" max="14" width="25.140625" style="119" customWidth="1"/>
    <col min="15" max="15" width="13.140625" style="119" bestFit="1" customWidth="1"/>
    <col min="16" max="16" width="12.5703125" style="119" bestFit="1" customWidth="1"/>
    <col min="17" max="17" width="12" style="119" bestFit="1" customWidth="1"/>
    <col min="18" max="18" width="13.5703125" style="119" bestFit="1" customWidth="1"/>
    <col min="19" max="16384" width="9.140625" style="119"/>
  </cols>
  <sheetData>
    <row r="1" spans="1:12" x14ac:dyDescent="0.25">
      <c r="A1" s="118" t="s">
        <v>61</v>
      </c>
      <c r="B1" s="118"/>
      <c r="C1" s="121"/>
      <c r="D1" s="121"/>
      <c r="E1" s="121"/>
      <c r="F1" s="121"/>
      <c r="G1" s="118"/>
    </row>
    <row r="2" spans="1:12" x14ac:dyDescent="0.25">
      <c r="A2" s="118" t="s">
        <v>62</v>
      </c>
      <c r="B2" s="118"/>
      <c r="C2" s="121"/>
      <c r="D2" s="121"/>
      <c r="E2" s="121"/>
      <c r="F2" s="121"/>
      <c r="G2" s="118"/>
    </row>
    <row r="3" spans="1:12" ht="15.75" thickBot="1" x14ac:dyDescent="0.3">
      <c r="A3" s="118"/>
      <c r="B3" s="118"/>
      <c r="C3" s="121"/>
      <c r="D3" s="121"/>
      <c r="E3" s="121"/>
      <c r="F3" s="121"/>
      <c r="G3" s="118"/>
    </row>
    <row r="4" spans="1:12" ht="15.75" thickBot="1" x14ac:dyDescent="0.3">
      <c r="B4" s="124" t="s">
        <v>60</v>
      </c>
      <c r="C4" s="129" t="s">
        <v>21</v>
      </c>
      <c r="D4" s="129" t="s">
        <v>22</v>
      </c>
      <c r="E4" s="129" t="s">
        <v>68</v>
      </c>
      <c r="F4" s="125" t="s">
        <v>7</v>
      </c>
      <c r="H4" s="152" t="s">
        <v>59</v>
      </c>
      <c r="I4" s="153" t="s">
        <v>21</v>
      </c>
      <c r="J4" s="153" t="s">
        <v>22</v>
      </c>
      <c r="K4" s="153" t="s">
        <v>23</v>
      </c>
      <c r="L4" s="154" t="s">
        <v>7</v>
      </c>
    </row>
    <row r="5" spans="1:12" x14ac:dyDescent="0.25">
      <c r="B5" s="126" t="s">
        <v>31</v>
      </c>
      <c r="C5" s="138">
        <f>I12-I5</f>
        <v>147938.04453749507</v>
      </c>
      <c r="D5" s="138">
        <f t="shared" ref="C5:E7" si="0">J12-J5</f>
        <v>97966.010577274428</v>
      </c>
      <c r="E5" s="138">
        <f t="shared" si="0"/>
        <v>2180.1481384416429</v>
      </c>
      <c r="F5" s="139">
        <f>SUM(C5:E5)</f>
        <v>248084.20325321113</v>
      </c>
      <c r="H5" s="155" t="s">
        <v>31</v>
      </c>
      <c r="I5" s="127">
        <v>470740.99066472339</v>
      </c>
      <c r="J5" s="127">
        <v>311728.99099814059</v>
      </c>
      <c r="K5" s="127">
        <v>6937.0660820543244</v>
      </c>
      <c r="L5" s="130">
        <f>SUM(I5:K5)</f>
        <v>789407.04774491827</v>
      </c>
    </row>
    <row r="6" spans="1:12" x14ac:dyDescent="0.25">
      <c r="B6" s="126" t="s">
        <v>32</v>
      </c>
      <c r="C6" s="138">
        <f>I13-I6</f>
        <v>-1993369.1313164127</v>
      </c>
      <c r="D6" s="138">
        <f t="shared" si="0"/>
        <v>-575597.32785774337</v>
      </c>
      <c r="E6" s="138">
        <f t="shared" si="0"/>
        <v>-144399.72771760862</v>
      </c>
      <c r="F6" s="139">
        <f t="shared" ref="F6:F7" si="1">SUM(C6:E6)</f>
        <v>-2713366.1868917649</v>
      </c>
      <c r="H6" s="155" t="s">
        <v>32</v>
      </c>
      <c r="I6" s="127">
        <v>3849479.1661670785</v>
      </c>
      <c r="J6" s="127">
        <v>1143935.7498624721</v>
      </c>
      <c r="K6" s="127">
        <v>267337.08397045016</v>
      </c>
      <c r="L6" s="130">
        <f t="shared" ref="L6:L8" si="2">SUM(I6:K6)</f>
        <v>5260752</v>
      </c>
    </row>
    <row r="7" spans="1:12" x14ac:dyDescent="0.25">
      <c r="B7" s="126" t="s">
        <v>33</v>
      </c>
      <c r="C7" s="140">
        <f t="shared" si="0"/>
        <v>4229214.0404062364</v>
      </c>
      <c r="D7" s="140">
        <f t="shared" si="0"/>
        <v>2210819.5720720245</v>
      </c>
      <c r="E7" s="140">
        <f t="shared" si="0"/>
        <v>318144.8372559335</v>
      </c>
      <c r="F7" s="141">
        <f t="shared" si="1"/>
        <v>6758178.4497341942</v>
      </c>
      <c r="H7" s="155" t="s">
        <v>33</v>
      </c>
      <c r="I7" s="122">
        <v>960543.44064559555</v>
      </c>
      <c r="J7" s="122">
        <v>499615.28519120731</v>
      </c>
      <c r="K7" s="122">
        <v>66232.274163197202</v>
      </c>
      <c r="L7" s="131">
        <f t="shared" si="2"/>
        <v>1526391</v>
      </c>
    </row>
    <row r="8" spans="1:12" ht="15.75" thickBot="1" x14ac:dyDescent="0.3">
      <c r="B8" s="128" t="s">
        <v>69</v>
      </c>
      <c r="C8" s="142">
        <f>SUM(C5:C7)</f>
        <v>2383782.9536273191</v>
      </c>
      <c r="D8" s="142">
        <f t="shared" ref="D8:F8" si="3">SUM(D5:D7)</f>
        <v>1733188.2547915555</v>
      </c>
      <c r="E8" s="142">
        <f t="shared" si="3"/>
        <v>175925.25767676652</v>
      </c>
      <c r="F8" s="143">
        <f t="shared" si="3"/>
        <v>4292896.4660956403</v>
      </c>
      <c r="H8" s="137" t="s">
        <v>7</v>
      </c>
      <c r="I8" s="133">
        <f>SUM(I5:I7)</f>
        <v>5280763.597477397</v>
      </c>
      <c r="J8" s="133">
        <f t="shared" ref="J8:K8" si="4">SUM(J5:J7)</f>
        <v>1955280.0260518198</v>
      </c>
      <c r="K8" s="133">
        <f t="shared" si="4"/>
        <v>340506.4242157017</v>
      </c>
      <c r="L8" s="134">
        <f t="shared" si="2"/>
        <v>7576550.0477449177</v>
      </c>
    </row>
    <row r="9" spans="1:12" ht="15.75" thickBot="1" x14ac:dyDescent="0.3">
      <c r="K9" s="123"/>
      <c r="L9" s="117"/>
    </row>
    <row r="10" spans="1:12" ht="15.75" thickBot="1" x14ac:dyDescent="0.3">
      <c r="B10" s="124" t="s">
        <v>67</v>
      </c>
      <c r="C10" s="129" t="s">
        <v>21</v>
      </c>
      <c r="D10" s="129" t="s">
        <v>22</v>
      </c>
      <c r="E10" s="129" t="s">
        <v>68</v>
      </c>
      <c r="F10" s="125" t="s">
        <v>7</v>
      </c>
      <c r="H10" s="152" t="s">
        <v>66</v>
      </c>
      <c r="I10" s="156"/>
      <c r="J10" s="156"/>
      <c r="K10" s="156"/>
      <c r="L10" s="157"/>
    </row>
    <row r="11" spans="1:12" x14ac:dyDescent="0.25">
      <c r="B11" s="126" t="s">
        <v>63</v>
      </c>
      <c r="C11" s="138">
        <v>0</v>
      </c>
      <c r="D11" s="138">
        <v>0</v>
      </c>
      <c r="E11" s="138">
        <v>0</v>
      </c>
      <c r="F11" s="145">
        <f>SUM(C11:E11)</f>
        <v>0</v>
      </c>
      <c r="H11" s="155"/>
      <c r="I11" s="158" t="s">
        <v>21</v>
      </c>
      <c r="J11" s="158" t="s">
        <v>22</v>
      </c>
      <c r="K11" s="158" t="s">
        <v>23</v>
      </c>
      <c r="L11" s="159" t="s">
        <v>7</v>
      </c>
    </row>
    <row r="12" spans="1:12" x14ac:dyDescent="0.25">
      <c r="B12" s="126" t="s">
        <v>32</v>
      </c>
      <c r="C12" s="138">
        <v>811878.94063573412</v>
      </c>
      <c r="D12" s="138">
        <v>278449.76486122311</v>
      </c>
      <c r="E12" s="138">
        <v>81406.384180667563</v>
      </c>
      <c r="F12" s="145">
        <f t="shared" ref="F12:F13" si="5">SUM(C12:E12)</f>
        <v>1171735.0896776249</v>
      </c>
      <c r="H12" s="155" t="s">
        <v>31</v>
      </c>
      <c r="I12" s="127">
        <v>618679.03520221845</v>
      </c>
      <c r="J12" s="127">
        <v>409695.00157541502</v>
      </c>
      <c r="K12" s="127">
        <v>9117.2142204959673</v>
      </c>
      <c r="L12" s="130">
        <f>SUM(I12:K12)</f>
        <v>1037491.2509981295</v>
      </c>
    </row>
    <row r="13" spans="1:12" x14ac:dyDescent="0.25">
      <c r="B13" s="126" t="s">
        <v>33</v>
      </c>
      <c r="C13" s="140">
        <v>2803202.8409808758</v>
      </c>
      <c r="D13" s="140">
        <v>1505125.3654179294</v>
      </c>
      <c r="E13" s="140">
        <v>187268.14186326513</v>
      </c>
      <c r="F13" s="145">
        <f t="shared" si="5"/>
        <v>4495596.3482620707</v>
      </c>
      <c r="H13" s="155" t="s">
        <v>32</v>
      </c>
      <c r="I13" s="127">
        <v>1856110.0348506658</v>
      </c>
      <c r="J13" s="127">
        <v>568338.42200472869</v>
      </c>
      <c r="K13" s="127">
        <v>122937.35625284155</v>
      </c>
      <c r="L13" s="130">
        <f t="shared" ref="L13:L14" si="6">SUM(I13:K13)</f>
        <v>2547385.8131082361</v>
      </c>
    </row>
    <row r="14" spans="1:12" ht="15.75" thickBot="1" x14ac:dyDescent="0.3">
      <c r="B14" s="132"/>
      <c r="C14" s="146">
        <f>SUM(C11:C13)</f>
        <v>3615081.78161661</v>
      </c>
      <c r="D14" s="146">
        <f t="shared" ref="D14:F14" si="7">SUM(D11:D13)</f>
        <v>1783575.1302791524</v>
      </c>
      <c r="E14" s="146">
        <f t="shared" si="7"/>
        <v>268674.52604393271</v>
      </c>
      <c r="F14" s="147">
        <f t="shared" si="7"/>
        <v>5667331.437939696</v>
      </c>
      <c r="H14" s="155" t="s">
        <v>33</v>
      </c>
      <c r="I14" s="122">
        <v>5189757.4810518315</v>
      </c>
      <c r="J14" s="122">
        <v>2710434.8572632316</v>
      </c>
      <c r="K14" s="122">
        <v>384377.1114191307</v>
      </c>
      <c r="L14" s="131">
        <f t="shared" si="6"/>
        <v>8284569.4497341942</v>
      </c>
    </row>
    <row r="15" spans="1:12" ht="15.75" thickBot="1" x14ac:dyDescent="0.3">
      <c r="H15" s="128" t="s">
        <v>7</v>
      </c>
      <c r="I15" s="133">
        <f>SUM(I12:I14)</f>
        <v>7664546.551104716</v>
      </c>
      <c r="J15" s="133">
        <f t="shared" ref="J15:L15" si="8">SUM(J12:J14)</f>
        <v>3688468.2808433753</v>
      </c>
      <c r="K15" s="133">
        <f t="shared" si="8"/>
        <v>516431.68189246824</v>
      </c>
      <c r="L15" s="134">
        <f t="shared" si="8"/>
        <v>11869446.51384056</v>
      </c>
    </row>
    <row r="16" spans="1:12" ht="15.75" thickBot="1" x14ac:dyDescent="0.3">
      <c r="B16" s="124" t="s">
        <v>64</v>
      </c>
      <c r="C16" s="129" t="s">
        <v>21</v>
      </c>
      <c r="D16" s="129" t="s">
        <v>22</v>
      </c>
      <c r="E16" s="129" t="s">
        <v>68</v>
      </c>
      <c r="F16" s="125" t="s">
        <v>7</v>
      </c>
      <c r="L16" s="117"/>
    </row>
    <row r="17" spans="2:6" x14ac:dyDescent="0.25">
      <c r="B17" s="135" t="s">
        <v>63</v>
      </c>
      <c r="C17" s="148">
        <f>C5+C11</f>
        <v>147938.04453749507</v>
      </c>
      <c r="D17" s="148">
        <f t="shared" ref="D17:F17" si="9">D5+D11</f>
        <v>97966.010577274428</v>
      </c>
      <c r="E17" s="148">
        <f t="shared" si="9"/>
        <v>2180.1481384416429</v>
      </c>
      <c r="F17" s="139">
        <f t="shared" si="9"/>
        <v>248084.20325321113</v>
      </c>
    </row>
    <row r="18" spans="2:6" x14ac:dyDescent="0.25">
      <c r="B18" s="135" t="s">
        <v>32</v>
      </c>
      <c r="C18" s="148">
        <f>C6+C12</f>
        <v>-1181490.1906806785</v>
      </c>
      <c r="D18" s="148">
        <f t="shared" ref="C18:F20" si="10">D6+D12</f>
        <v>-297147.56299652025</v>
      </c>
      <c r="E18" s="148">
        <f t="shared" si="10"/>
        <v>-62993.343536941058</v>
      </c>
      <c r="F18" s="139">
        <f t="shared" si="10"/>
        <v>-1541631.09721414</v>
      </c>
    </row>
    <row r="19" spans="2:6" x14ac:dyDescent="0.25">
      <c r="B19" s="136" t="s">
        <v>33</v>
      </c>
      <c r="C19" s="149">
        <f t="shared" si="10"/>
        <v>7032416.8813871127</v>
      </c>
      <c r="D19" s="149">
        <f t="shared" si="10"/>
        <v>3715944.9374899538</v>
      </c>
      <c r="E19" s="149">
        <f t="shared" si="10"/>
        <v>505412.97911919863</v>
      </c>
      <c r="F19" s="141">
        <f t="shared" si="10"/>
        <v>11253774.797996264</v>
      </c>
    </row>
    <row r="20" spans="2:6" ht="15.75" thickBot="1" x14ac:dyDescent="0.3">
      <c r="B20" s="137" t="s">
        <v>65</v>
      </c>
      <c r="C20" s="142">
        <f>SUM(C17:C19)</f>
        <v>5998864.7352439296</v>
      </c>
      <c r="D20" s="142">
        <f>SUM(D17:D19)</f>
        <v>3516763.3850707081</v>
      </c>
      <c r="E20" s="142">
        <f t="shared" si="10"/>
        <v>444599.78372069926</v>
      </c>
      <c r="F20" s="150">
        <f t="shared" si="10"/>
        <v>9960227.9040353373</v>
      </c>
    </row>
    <row r="21" spans="2:6" ht="15.75" thickBot="1" x14ac:dyDescent="0.3"/>
    <row r="22" spans="2:6" x14ac:dyDescent="0.25">
      <c r="C22" s="129" t="s">
        <v>21</v>
      </c>
      <c r="D22" s="129" t="s">
        <v>22</v>
      </c>
    </row>
    <row r="23" spans="2:6" x14ac:dyDescent="0.25">
      <c r="B23" s="120" t="s">
        <v>70</v>
      </c>
      <c r="C23" s="163">
        <f>SUM(C18:C19)</f>
        <v>5850926.6907064337</v>
      </c>
      <c r="D23" s="163">
        <f>SUM(D18:D19)</f>
        <v>3418797.3744934336</v>
      </c>
    </row>
    <row r="24" spans="2:6" x14ac:dyDescent="0.25">
      <c r="B24" s="120" t="s">
        <v>71</v>
      </c>
      <c r="C24" s="163">
        <f>C17</f>
        <v>147938.04453749507</v>
      </c>
      <c r="D24" s="163">
        <f>D17</f>
        <v>97966.010577274428</v>
      </c>
    </row>
    <row r="25" spans="2:6" x14ac:dyDescent="0.25">
      <c r="C25" s="164">
        <f>C23+C24</f>
        <v>5998864.7352439286</v>
      </c>
      <c r="D25" s="164">
        <f>D23+D24</f>
        <v>3516763.3850707081</v>
      </c>
    </row>
    <row r="26" spans="2:6" x14ac:dyDescent="0.25">
      <c r="B26" s="120"/>
      <c r="C26" s="161"/>
      <c r="D26" s="161"/>
    </row>
    <row r="27" spans="2:6" ht="15.75" thickBot="1" x14ac:dyDescent="0.3">
      <c r="C27" s="165" t="s">
        <v>72</v>
      </c>
      <c r="D27" s="162"/>
    </row>
    <row r="28" spans="2:6" x14ac:dyDescent="0.25">
      <c r="B28" s="160"/>
      <c r="C28" s="129" t="s">
        <v>21</v>
      </c>
      <c r="D28" s="129" t="s">
        <v>22</v>
      </c>
    </row>
    <row r="29" spans="2:6" x14ac:dyDescent="0.25">
      <c r="B29" s="120" t="s">
        <v>70</v>
      </c>
      <c r="C29" s="163">
        <v>7045867.5159024969</v>
      </c>
      <c r="D29" s="163">
        <v>3278773.2792679588</v>
      </c>
    </row>
    <row r="30" spans="2:6" x14ac:dyDescent="0.25">
      <c r="B30" s="120" t="s">
        <v>71</v>
      </c>
      <c r="C30" s="163">
        <v>618679.03520221845</v>
      </c>
      <c r="D30" s="163">
        <v>409695.00157541502</v>
      </c>
    </row>
    <row r="31" spans="2:6" x14ac:dyDescent="0.25">
      <c r="B31" s="144"/>
      <c r="C31" s="164">
        <v>7664546.5511047151</v>
      </c>
      <c r="D31" s="164">
        <v>3688468.2808433739</v>
      </c>
    </row>
    <row r="32" spans="2:6" x14ac:dyDescent="0.25">
      <c r="C32" s="151">
        <f>C31/(C31+D31)</f>
        <v>0.6751111193421685</v>
      </c>
      <c r="D32" s="151">
        <f>D31/(C31+D31)</f>
        <v>0.32488888065783156</v>
      </c>
    </row>
    <row r="33" spans="3:3" x14ac:dyDescent="0.25">
      <c r="C33" s="166" t="s">
        <v>73</v>
      </c>
    </row>
  </sheetData>
  <pageMargins left="0.7" right="0.7" top="0.75" bottom="0.75" header="0.3" footer="0.3"/>
  <pageSetup orientation="portrait" r:id="rId1"/>
  <headerFooter>
    <oddHeader>&amp;RExh. KTW-4 Walker WP9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6AACF-6558-4C02-B641-20736C390CFC}">
  <sheetPr>
    <tabColor theme="2" tint="-9.9978637043366805E-2"/>
  </sheetPr>
  <dimension ref="A1:L26"/>
  <sheetViews>
    <sheetView topLeftCell="B1" workbookViewId="0">
      <selection activeCell="E27" sqref="E27"/>
    </sheetView>
  </sheetViews>
  <sheetFormatPr defaultColWidth="9.140625" defaultRowHeight="12.75" x14ac:dyDescent="0.2"/>
  <cols>
    <col min="1" max="1" width="14.42578125" style="42" customWidth="1"/>
    <col min="2" max="2" width="33.5703125" style="42" bestFit="1" customWidth="1"/>
    <col min="3" max="3" width="17" style="42" bestFit="1" customWidth="1"/>
    <col min="4" max="4" width="18.140625" style="42" bestFit="1" customWidth="1"/>
    <col min="5" max="5" width="15.140625" style="42" bestFit="1" customWidth="1"/>
    <col min="6" max="6" width="17" style="42" bestFit="1" customWidth="1"/>
    <col min="7" max="8" width="9.140625" style="42"/>
    <col min="9" max="9" width="44.5703125" style="42" bestFit="1" customWidth="1"/>
    <col min="10" max="10" width="9.140625" style="42"/>
    <col min="11" max="11" width="15.5703125" style="42" bestFit="1" customWidth="1"/>
    <col min="12" max="16384" width="9.140625" style="42"/>
  </cols>
  <sheetData>
    <row r="1" spans="1:12" x14ac:dyDescent="0.2">
      <c r="A1" s="41" t="s">
        <v>18</v>
      </c>
      <c r="B1" s="41" t="s">
        <v>18</v>
      </c>
    </row>
    <row r="2" spans="1:12" x14ac:dyDescent="0.2">
      <c r="A2" s="43" t="s">
        <v>30</v>
      </c>
      <c r="B2" s="41" t="s">
        <v>50</v>
      </c>
    </row>
    <row r="3" spans="1:12" x14ac:dyDescent="0.2">
      <c r="B3" s="80" t="s">
        <v>46</v>
      </c>
      <c r="C3" s="80"/>
      <c r="D3" s="80"/>
      <c r="E3" s="80"/>
      <c r="F3" s="44"/>
      <c r="G3" s="39"/>
    </row>
    <row r="4" spans="1:12" x14ac:dyDescent="0.2">
      <c r="B4" s="167" t="s">
        <v>55</v>
      </c>
      <c r="C4" s="167"/>
      <c r="D4" s="167"/>
      <c r="E4" s="167"/>
      <c r="F4" s="167"/>
      <c r="G4" s="39"/>
    </row>
    <row r="5" spans="1:12" x14ac:dyDescent="0.2">
      <c r="B5" s="168" t="s">
        <v>34</v>
      </c>
      <c r="C5" s="168"/>
      <c r="D5" s="168"/>
      <c r="E5" s="168"/>
      <c r="F5" s="168"/>
      <c r="G5" s="46"/>
      <c r="K5" s="67" t="s">
        <v>35</v>
      </c>
    </row>
    <row r="6" spans="1:12" x14ac:dyDescent="0.2">
      <c r="B6" s="39"/>
      <c r="C6" s="40" t="s">
        <v>21</v>
      </c>
      <c r="D6" s="40" t="s">
        <v>22</v>
      </c>
      <c r="E6" s="59" t="s">
        <v>23</v>
      </c>
      <c r="F6" s="45" t="s">
        <v>24</v>
      </c>
      <c r="G6" s="46"/>
      <c r="I6" s="41" t="s">
        <v>26</v>
      </c>
      <c r="J6" s="41"/>
      <c r="K6" s="41" t="s">
        <v>19</v>
      </c>
    </row>
    <row r="7" spans="1:12" x14ac:dyDescent="0.2">
      <c r="B7" s="70"/>
      <c r="C7" s="69"/>
      <c r="D7" s="69"/>
      <c r="E7" s="69"/>
      <c r="F7" s="56"/>
      <c r="G7" s="46"/>
      <c r="I7" s="42" t="s">
        <v>48</v>
      </c>
      <c r="K7" s="47">
        <v>970098.3716587252</v>
      </c>
    </row>
    <row r="8" spans="1:12" x14ac:dyDescent="0.2">
      <c r="B8" s="70" t="s">
        <v>36</v>
      </c>
      <c r="C8" s="69">
        <v>0.70626095629219143</v>
      </c>
      <c r="D8" s="69">
        <v>0.23115808414659733</v>
      </c>
      <c r="E8" s="69">
        <v>6.2580959561211374E-2</v>
      </c>
      <c r="F8" s="56">
        <f t="shared" ref="F8:F9" si="0">SUM(C8:E8)</f>
        <v>1.0000000000000002</v>
      </c>
      <c r="G8" s="46"/>
      <c r="I8" s="42" t="s">
        <v>49</v>
      </c>
      <c r="K8" s="68">
        <v>3826406.185040989</v>
      </c>
    </row>
    <row r="9" spans="1:12" x14ac:dyDescent="0.2">
      <c r="B9" s="70" t="s">
        <v>37</v>
      </c>
      <c r="C9" s="69">
        <v>0.6228300218257965</v>
      </c>
      <c r="D9" s="69">
        <v>0.33243434755362261</v>
      </c>
      <c r="E9" s="69">
        <v>4.4735630620580849E-2</v>
      </c>
      <c r="F9" s="56">
        <f t="shared" si="0"/>
        <v>1</v>
      </c>
      <c r="G9" s="52"/>
      <c r="J9" s="42" t="s">
        <v>7</v>
      </c>
      <c r="K9" s="47">
        <f>SUM(K6:K8)</f>
        <v>4796504.5566997137</v>
      </c>
    </row>
    <row r="10" spans="1:12" x14ac:dyDescent="0.2">
      <c r="B10" s="50"/>
      <c r="C10" s="48"/>
      <c r="D10" s="48"/>
      <c r="E10" s="48"/>
      <c r="F10" s="51"/>
      <c r="G10" s="48"/>
      <c r="J10" s="42" t="s">
        <v>43</v>
      </c>
      <c r="K10" s="47">
        <v>4796504.5599999996</v>
      </c>
      <c r="L10" s="71"/>
    </row>
    <row r="11" spans="1:12" x14ac:dyDescent="0.2">
      <c r="B11" s="50"/>
      <c r="C11" s="51"/>
      <c r="D11" s="51"/>
      <c r="E11" s="51"/>
      <c r="F11" s="51" t="s">
        <v>25</v>
      </c>
      <c r="G11" s="52"/>
      <c r="K11" s="71">
        <f>K9-K10</f>
        <v>-3.3002858981490135E-3</v>
      </c>
    </row>
    <row r="12" spans="1:12" x14ac:dyDescent="0.2">
      <c r="B12" s="50"/>
      <c r="C12" s="51"/>
      <c r="D12" s="51"/>
      <c r="E12" s="51"/>
      <c r="F12" s="51"/>
      <c r="G12" s="52"/>
    </row>
    <row r="13" spans="1:12" x14ac:dyDescent="0.2">
      <c r="A13" s="57"/>
      <c r="B13" s="50"/>
      <c r="C13" s="51"/>
      <c r="D13" s="51"/>
      <c r="E13" s="51"/>
      <c r="F13" s="51"/>
      <c r="G13" s="52"/>
    </row>
    <row r="14" spans="1:12" x14ac:dyDescent="0.2">
      <c r="A14" s="57"/>
      <c r="C14" s="62" t="s">
        <v>21</v>
      </c>
      <c r="D14" s="75" t="s">
        <v>22</v>
      </c>
      <c r="E14" s="63" t="s">
        <v>23</v>
      </c>
      <c r="F14" s="64" t="s">
        <v>7</v>
      </c>
      <c r="G14" s="52"/>
    </row>
    <row r="15" spans="1:12" x14ac:dyDescent="0.2">
      <c r="A15" s="57"/>
      <c r="B15" s="74"/>
      <c r="C15" s="49"/>
      <c r="D15" s="76"/>
      <c r="E15" s="49"/>
      <c r="F15" s="65"/>
      <c r="G15" s="72"/>
    </row>
    <row r="16" spans="1:12" x14ac:dyDescent="0.2">
      <c r="A16" s="57"/>
      <c r="B16" s="74" t="s">
        <v>32</v>
      </c>
      <c r="C16" s="51">
        <f>C8*$K$7</f>
        <v>685142.603665189</v>
      </c>
      <c r="D16" s="77">
        <f t="shared" ref="D16:E16" si="1">D8*$K$7</f>
        <v>224246.08102636464</v>
      </c>
      <c r="E16" s="51">
        <f t="shared" si="1"/>
        <v>60709.686967171685</v>
      </c>
      <c r="F16" s="51">
        <f t="shared" ref="F16:F17" si="2">SUM(C16:E16)</f>
        <v>970098.37165872543</v>
      </c>
      <c r="G16" s="72">
        <f t="shared" ref="G16:G17" si="3">F16-K7</f>
        <v>0</v>
      </c>
    </row>
    <row r="17" spans="1:7" x14ac:dyDescent="0.2">
      <c r="A17" s="57"/>
      <c r="B17" s="74" t="s">
        <v>33</v>
      </c>
      <c r="C17" s="60">
        <f>C9*$K$8</f>
        <v>2383200.6477434421</v>
      </c>
      <c r="D17" s="78">
        <f t="shared" ref="D17:E17" si="4">D9*$K$8</f>
        <v>1272028.8435992473</v>
      </c>
      <c r="E17" s="60">
        <f t="shared" si="4"/>
        <v>171176.69369829961</v>
      </c>
      <c r="F17" s="60">
        <f t="shared" si="2"/>
        <v>3826406.185040989</v>
      </c>
      <c r="G17" s="72">
        <f t="shared" si="3"/>
        <v>0</v>
      </c>
    </row>
    <row r="18" spans="1:7" x14ac:dyDescent="0.2">
      <c r="A18" s="57"/>
      <c r="B18" s="74" t="s">
        <v>7</v>
      </c>
      <c r="C18" s="66">
        <f>SUM(C15:C17)</f>
        <v>3068343.251408631</v>
      </c>
      <c r="D18" s="79">
        <f t="shared" ref="D18:E18" si="5">SUM(D15:D17)</f>
        <v>1496274.9246256119</v>
      </c>
      <c r="E18" s="66">
        <f t="shared" si="5"/>
        <v>231886.38066547131</v>
      </c>
      <c r="F18" s="66">
        <f>SUM(C18:E18)</f>
        <v>4796504.5566997137</v>
      </c>
      <c r="G18" s="53"/>
    </row>
    <row r="19" spans="1:7" x14ac:dyDescent="0.2">
      <c r="A19" s="57"/>
      <c r="B19" s="74"/>
      <c r="C19" s="53"/>
      <c r="D19" s="53"/>
      <c r="E19" s="53"/>
      <c r="F19" s="61">
        <f>F18-K9</f>
        <v>0</v>
      </c>
      <c r="G19" s="53"/>
    </row>
    <row r="20" spans="1:7" x14ac:dyDescent="0.2">
      <c r="A20" s="57"/>
      <c r="B20" s="74"/>
      <c r="C20" s="53"/>
      <c r="D20" s="53"/>
      <c r="E20" s="53"/>
      <c r="F20" s="53"/>
      <c r="G20" s="53"/>
    </row>
    <row r="21" spans="1:7" x14ac:dyDescent="0.2">
      <c r="A21" s="57"/>
      <c r="B21" s="74"/>
      <c r="C21" s="53"/>
      <c r="D21" s="53"/>
      <c r="E21" s="53"/>
      <c r="F21" s="53"/>
      <c r="G21" s="53"/>
    </row>
    <row r="22" spans="1:7" x14ac:dyDescent="0.2">
      <c r="B22" s="53"/>
      <c r="C22" s="53"/>
      <c r="D22" s="54"/>
      <c r="E22" s="53"/>
      <c r="F22" s="53"/>
      <c r="G22" s="53"/>
    </row>
    <row r="23" spans="1:7" x14ac:dyDescent="0.2">
      <c r="B23" s="53"/>
      <c r="C23" s="53"/>
      <c r="D23" s="53"/>
      <c r="E23" s="53"/>
      <c r="F23" s="53"/>
      <c r="G23" s="53"/>
    </row>
    <row r="24" spans="1:7" x14ac:dyDescent="0.2">
      <c r="B24" s="53"/>
      <c r="C24" s="53"/>
      <c r="D24" s="53"/>
      <c r="E24" s="53"/>
      <c r="F24" s="53"/>
      <c r="G24" s="53"/>
    </row>
    <row r="25" spans="1:7" x14ac:dyDescent="0.2">
      <c r="B25" s="53"/>
      <c r="C25" s="53"/>
      <c r="D25" s="53"/>
      <c r="E25" s="65"/>
      <c r="F25" s="53"/>
      <c r="G25" s="53"/>
    </row>
    <row r="26" spans="1:7" x14ac:dyDescent="0.2">
      <c r="B26" s="53"/>
      <c r="C26" s="53"/>
      <c r="D26" s="53"/>
      <c r="E26" s="53"/>
      <c r="F26" s="53"/>
      <c r="G26" s="53"/>
    </row>
  </sheetData>
  <mergeCells count="2">
    <mergeCell ref="B4:F4"/>
    <mergeCell ref="B5:F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EF221-2936-47C4-822B-7A1C2F679736}">
  <sheetPr>
    <tabColor theme="2" tint="-9.9978637043366805E-2"/>
  </sheetPr>
  <dimension ref="A1:L26"/>
  <sheetViews>
    <sheetView topLeftCell="B1" workbookViewId="0">
      <selection activeCell="E27" sqref="E27"/>
    </sheetView>
  </sheetViews>
  <sheetFormatPr defaultColWidth="9.140625" defaultRowHeight="12.75" x14ac:dyDescent="0.2"/>
  <cols>
    <col min="1" max="1" width="14.42578125" style="42" customWidth="1"/>
    <col min="2" max="2" width="33.5703125" style="42" bestFit="1" customWidth="1"/>
    <col min="3" max="3" width="17" style="42" bestFit="1" customWidth="1"/>
    <col min="4" max="4" width="18.140625" style="42" bestFit="1" customWidth="1"/>
    <col min="5" max="5" width="15.140625" style="42" bestFit="1" customWidth="1"/>
    <col min="6" max="6" width="17" style="42" bestFit="1" customWidth="1"/>
    <col min="7" max="8" width="9.140625" style="42"/>
    <col min="9" max="9" width="44.5703125" style="42" bestFit="1" customWidth="1"/>
    <col min="10" max="10" width="9.140625" style="42"/>
    <col min="11" max="11" width="15.5703125" style="42" bestFit="1" customWidth="1"/>
    <col min="12" max="16384" width="9.140625" style="42"/>
  </cols>
  <sheetData>
    <row r="1" spans="1:12" x14ac:dyDescent="0.2">
      <c r="A1" s="41" t="s">
        <v>18</v>
      </c>
      <c r="B1" s="41" t="s">
        <v>18</v>
      </c>
    </row>
    <row r="2" spans="1:12" x14ac:dyDescent="0.2">
      <c r="A2" s="43" t="s">
        <v>30</v>
      </c>
      <c r="B2" s="41" t="s">
        <v>51</v>
      </c>
    </row>
    <row r="3" spans="1:12" x14ac:dyDescent="0.2">
      <c r="B3" s="80" t="s">
        <v>46</v>
      </c>
      <c r="C3" s="80"/>
      <c r="D3" s="80"/>
      <c r="E3" s="80"/>
      <c r="F3" s="44"/>
      <c r="G3" s="39"/>
    </row>
    <row r="4" spans="1:12" x14ac:dyDescent="0.2">
      <c r="B4" s="167" t="s">
        <v>47</v>
      </c>
      <c r="C4" s="167"/>
      <c r="D4" s="167"/>
      <c r="E4" s="167"/>
      <c r="F4" s="167"/>
      <c r="G4" s="39"/>
    </row>
    <row r="5" spans="1:12" x14ac:dyDescent="0.2">
      <c r="B5" s="168" t="s">
        <v>34</v>
      </c>
      <c r="C5" s="168"/>
      <c r="D5" s="168"/>
      <c r="E5" s="168"/>
      <c r="F5" s="168"/>
      <c r="G5" s="46"/>
      <c r="K5" s="67" t="s">
        <v>35</v>
      </c>
    </row>
    <row r="6" spans="1:12" x14ac:dyDescent="0.2">
      <c r="B6" s="39"/>
      <c r="C6" s="40" t="s">
        <v>21</v>
      </c>
      <c r="D6" s="40" t="s">
        <v>22</v>
      </c>
      <c r="E6" s="59" t="s">
        <v>23</v>
      </c>
      <c r="F6" s="45" t="s">
        <v>24</v>
      </c>
      <c r="G6" s="46"/>
      <c r="I6" s="41" t="s">
        <v>26</v>
      </c>
      <c r="J6" s="41"/>
      <c r="K6" s="41" t="s">
        <v>19</v>
      </c>
    </row>
    <row r="7" spans="1:12" x14ac:dyDescent="0.2">
      <c r="B7" s="70"/>
      <c r="C7" s="69"/>
      <c r="D7" s="69"/>
      <c r="E7" s="69"/>
      <c r="F7" s="56"/>
      <c r="G7" s="46"/>
      <c r="I7" s="42" t="s">
        <v>48</v>
      </c>
      <c r="K7" s="47">
        <v>930192.6</v>
      </c>
    </row>
    <row r="8" spans="1:12" x14ac:dyDescent="0.2">
      <c r="B8" s="70" t="s">
        <v>36</v>
      </c>
      <c r="C8" s="69">
        <v>0.72474652520207516</v>
      </c>
      <c r="D8" s="69">
        <v>0.2235394431788213</v>
      </c>
      <c r="E8" s="69">
        <v>5.1714031619103512E-2</v>
      </c>
      <c r="F8" s="56">
        <f t="shared" ref="F8:F9" si="0">SUM(C8:E8)</f>
        <v>0.99999999999999989</v>
      </c>
      <c r="G8" s="46"/>
      <c r="I8" s="42" t="s">
        <v>49</v>
      </c>
      <c r="K8" s="68">
        <v>3154751.33</v>
      </c>
    </row>
    <row r="9" spans="1:12" x14ac:dyDescent="0.2">
      <c r="B9" s="70" t="s">
        <v>37</v>
      </c>
      <c r="C9" s="69">
        <v>0.62525585808220174</v>
      </c>
      <c r="D9" s="69">
        <v>0.32817460954445365</v>
      </c>
      <c r="E9" s="69">
        <v>4.656953237334463E-2</v>
      </c>
      <c r="F9" s="56">
        <f t="shared" si="0"/>
        <v>1</v>
      </c>
      <c r="G9" s="52"/>
      <c r="J9" s="42" t="s">
        <v>7</v>
      </c>
      <c r="K9" s="47">
        <f>SUM(K6:K8)</f>
        <v>4084943.93</v>
      </c>
    </row>
    <row r="10" spans="1:12" x14ac:dyDescent="0.2">
      <c r="B10" s="50"/>
      <c r="C10" s="48"/>
      <c r="D10" s="48"/>
      <c r="E10" s="48"/>
      <c r="F10" s="51"/>
      <c r="G10" s="48"/>
      <c r="J10" s="42" t="s">
        <v>43</v>
      </c>
      <c r="K10" s="47">
        <v>4084943.93</v>
      </c>
      <c r="L10" s="71"/>
    </row>
    <row r="11" spans="1:12" x14ac:dyDescent="0.2">
      <c r="B11" s="50"/>
      <c r="C11" s="51"/>
      <c r="D11" s="51"/>
      <c r="E11" s="51"/>
      <c r="F11" s="51" t="s">
        <v>25</v>
      </c>
      <c r="G11" s="52"/>
      <c r="K11" s="71">
        <f>K9-K10</f>
        <v>0</v>
      </c>
    </row>
    <row r="12" spans="1:12" x14ac:dyDescent="0.2">
      <c r="B12" s="50"/>
      <c r="C12" s="51"/>
      <c r="D12" s="51"/>
      <c r="E12" s="51"/>
      <c r="F12" s="51"/>
      <c r="G12" s="52"/>
    </row>
    <row r="13" spans="1:12" x14ac:dyDescent="0.2">
      <c r="A13" s="57"/>
      <c r="B13" s="50"/>
      <c r="C13" s="51"/>
      <c r="D13" s="51"/>
      <c r="E13" s="51"/>
      <c r="F13" s="51"/>
      <c r="G13" s="52"/>
    </row>
    <row r="14" spans="1:12" x14ac:dyDescent="0.2">
      <c r="A14" s="57"/>
      <c r="C14" s="62" t="s">
        <v>21</v>
      </c>
      <c r="D14" s="75" t="s">
        <v>22</v>
      </c>
      <c r="E14" s="63" t="s">
        <v>23</v>
      </c>
      <c r="F14" s="64" t="s">
        <v>7</v>
      </c>
      <c r="G14" s="52"/>
    </row>
    <row r="15" spans="1:12" x14ac:dyDescent="0.2">
      <c r="A15" s="57"/>
      <c r="B15" s="74"/>
      <c r="C15" s="49"/>
      <c r="D15" s="76"/>
      <c r="E15" s="49"/>
      <c r="F15" s="65"/>
      <c r="G15" s="72"/>
    </row>
    <row r="16" spans="1:12" x14ac:dyDescent="0.2">
      <c r="A16" s="57"/>
      <c r="B16" s="74" t="s">
        <v>32</v>
      </c>
      <c r="C16" s="51">
        <f>C8*$K$7</f>
        <v>674153.85461868381</v>
      </c>
      <c r="D16" s="77">
        <f t="shared" ref="D16:E16" si="1">D8*$K$7</f>
        <v>207934.73585306003</v>
      </c>
      <c r="E16" s="51">
        <f t="shared" si="1"/>
        <v>48104.009528256101</v>
      </c>
      <c r="F16" s="51">
        <f t="shared" ref="F16:F17" si="2">SUM(C16:E16)</f>
        <v>930192.6</v>
      </c>
      <c r="G16" s="72">
        <f t="shared" ref="G16:G17" si="3">F16-K7</f>
        <v>0</v>
      </c>
    </row>
    <row r="17" spans="1:7" x14ac:dyDescent="0.2">
      <c r="A17" s="57"/>
      <c r="B17" s="74" t="s">
        <v>33</v>
      </c>
      <c r="C17" s="60">
        <f>C9*$K$8</f>
        <v>1972526.7498751173</v>
      </c>
      <c r="D17" s="78">
        <f t="shared" ref="D17:E17" si="4">D9*$K$8</f>
        <v>1035309.2859325958</v>
      </c>
      <c r="E17" s="60">
        <f t="shared" si="4"/>
        <v>146915.29419228702</v>
      </c>
      <c r="F17" s="60">
        <f t="shared" si="2"/>
        <v>3154751.33</v>
      </c>
      <c r="G17" s="72">
        <f t="shared" si="3"/>
        <v>0</v>
      </c>
    </row>
    <row r="18" spans="1:7" x14ac:dyDescent="0.2">
      <c r="A18" s="57"/>
      <c r="B18" s="74" t="s">
        <v>7</v>
      </c>
      <c r="C18" s="66">
        <f>SUM(C15:C17)</f>
        <v>2646680.604493801</v>
      </c>
      <c r="D18" s="79">
        <f t="shared" ref="D18:E18" si="5">SUM(D15:D17)</f>
        <v>1243244.021785656</v>
      </c>
      <c r="E18" s="66">
        <f t="shared" si="5"/>
        <v>195019.30372054313</v>
      </c>
      <c r="F18" s="66">
        <f>SUM(C18:E18)</f>
        <v>4084943.93</v>
      </c>
      <c r="G18" s="53"/>
    </row>
    <row r="19" spans="1:7" x14ac:dyDescent="0.2">
      <c r="A19" s="57"/>
      <c r="B19" s="74"/>
      <c r="C19" s="53"/>
      <c r="D19" s="53"/>
      <c r="E19" s="53"/>
      <c r="F19" s="61">
        <f>F18-K9</f>
        <v>0</v>
      </c>
      <c r="G19" s="53"/>
    </row>
    <row r="20" spans="1:7" x14ac:dyDescent="0.2">
      <c r="A20" s="57"/>
      <c r="B20" s="74"/>
      <c r="C20" s="53"/>
      <c r="D20" s="53"/>
      <c r="E20" s="53"/>
      <c r="F20" s="53"/>
      <c r="G20" s="53"/>
    </row>
    <row r="21" spans="1:7" x14ac:dyDescent="0.2">
      <c r="A21" s="57"/>
      <c r="B21" s="74"/>
      <c r="C21" s="53"/>
      <c r="D21" s="53"/>
      <c r="E21" s="53"/>
      <c r="F21" s="53"/>
      <c r="G21" s="53"/>
    </row>
    <row r="22" spans="1:7" x14ac:dyDescent="0.2">
      <c r="B22" s="53"/>
      <c r="C22" s="53"/>
      <c r="D22" s="54"/>
      <c r="E22" s="53"/>
      <c r="F22" s="53"/>
      <c r="G22" s="53"/>
    </row>
    <row r="23" spans="1:7" x14ac:dyDescent="0.2">
      <c r="B23" s="53"/>
      <c r="C23" s="53"/>
      <c r="D23" s="53"/>
      <c r="E23" s="53"/>
      <c r="F23" s="53"/>
      <c r="G23" s="53"/>
    </row>
    <row r="24" spans="1:7" x14ac:dyDescent="0.2">
      <c r="B24" s="53"/>
      <c r="C24" s="53"/>
      <c r="D24" s="53"/>
      <c r="E24" s="53"/>
      <c r="F24" s="53"/>
      <c r="G24" s="53"/>
    </row>
    <row r="25" spans="1:7" x14ac:dyDescent="0.2">
      <c r="B25" s="53"/>
      <c r="C25" s="53"/>
      <c r="D25" s="53"/>
      <c r="E25" s="65"/>
      <c r="F25" s="53"/>
      <c r="G25" s="53"/>
    </row>
    <row r="26" spans="1:7" x14ac:dyDescent="0.2">
      <c r="B26" s="53"/>
      <c r="C26" s="53"/>
      <c r="D26" s="53"/>
      <c r="E26" s="53"/>
      <c r="F26" s="53"/>
      <c r="G26" s="53"/>
    </row>
  </sheetData>
  <mergeCells count="2">
    <mergeCell ref="B5:F5"/>
    <mergeCell ref="B4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0EF26-FA11-4EAD-B8E7-649064903787}">
  <sheetPr>
    <tabColor theme="2" tint="-9.9978637043366805E-2"/>
  </sheetPr>
  <dimension ref="A1:K26"/>
  <sheetViews>
    <sheetView workbookViewId="0">
      <selection activeCell="E27" sqref="E27"/>
    </sheetView>
  </sheetViews>
  <sheetFormatPr defaultColWidth="9.140625" defaultRowHeight="12.75" x14ac:dyDescent="0.2"/>
  <cols>
    <col min="1" max="1" width="33.5703125" style="42" bestFit="1" customWidth="1"/>
    <col min="2" max="2" width="17" style="42" bestFit="1" customWidth="1"/>
    <col min="3" max="3" width="18.140625" style="42" bestFit="1" customWidth="1"/>
    <col min="4" max="4" width="15.140625" style="42" bestFit="1" customWidth="1"/>
    <col min="5" max="5" width="17" style="42" bestFit="1" customWidth="1"/>
    <col min="6" max="7" width="9.140625" style="42"/>
    <col min="8" max="8" width="44.5703125" style="42" bestFit="1" customWidth="1"/>
    <col min="9" max="9" width="9.140625" style="42"/>
    <col min="10" max="10" width="15.5703125" style="42" bestFit="1" customWidth="1"/>
    <col min="11" max="16384" width="9.140625" style="42"/>
  </cols>
  <sheetData>
    <row r="1" spans="1:11" x14ac:dyDescent="0.2">
      <c r="A1" s="41" t="s">
        <v>18</v>
      </c>
    </row>
    <row r="2" spans="1:11" x14ac:dyDescent="0.2">
      <c r="A2" s="41" t="s">
        <v>57</v>
      </c>
    </row>
    <row r="3" spans="1:11" x14ac:dyDescent="0.2">
      <c r="A3" s="80" t="s">
        <v>46</v>
      </c>
      <c r="B3" s="80"/>
      <c r="C3" s="80"/>
      <c r="D3" s="80"/>
      <c r="E3" s="44"/>
      <c r="F3" s="39"/>
    </row>
    <row r="4" spans="1:11" x14ac:dyDescent="0.2">
      <c r="A4" s="167" t="s">
        <v>58</v>
      </c>
      <c r="B4" s="167"/>
      <c r="C4" s="167"/>
      <c r="D4" s="167"/>
      <c r="E4" s="167"/>
      <c r="F4" s="39"/>
    </row>
    <row r="5" spans="1:11" x14ac:dyDescent="0.2">
      <c r="A5" s="168" t="s">
        <v>34</v>
      </c>
      <c r="B5" s="168"/>
      <c r="C5" s="168"/>
      <c r="D5" s="168"/>
      <c r="E5" s="168"/>
      <c r="F5" s="46"/>
      <c r="J5" s="67" t="s">
        <v>35</v>
      </c>
    </row>
    <row r="6" spans="1:11" x14ac:dyDescent="0.2">
      <c r="A6" s="39"/>
      <c r="B6" s="40" t="s">
        <v>21</v>
      </c>
      <c r="C6" s="40" t="s">
        <v>22</v>
      </c>
      <c r="D6" s="59" t="s">
        <v>23</v>
      </c>
      <c r="E6" s="45" t="s">
        <v>24</v>
      </c>
      <c r="F6" s="46"/>
      <c r="H6" s="41" t="s">
        <v>26</v>
      </c>
      <c r="I6" s="41"/>
      <c r="J6" s="41" t="s">
        <v>19</v>
      </c>
    </row>
    <row r="7" spans="1:11" x14ac:dyDescent="0.2">
      <c r="A7" s="70"/>
      <c r="B7" s="69"/>
      <c r="C7" s="69"/>
      <c r="D7" s="69"/>
      <c r="E7" s="56"/>
      <c r="F7" s="46"/>
      <c r="H7" s="42" t="s">
        <v>48</v>
      </c>
      <c r="J7" s="47">
        <v>970098.3716587252</v>
      </c>
    </row>
    <row r="8" spans="1:11" x14ac:dyDescent="0.2">
      <c r="A8" s="70" t="s">
        <v>36</v>
      </c>
      <c r="B8" s="69">
        <v>0.70626095629219143</v>
      </c>
      <c r="C8" s="69">
        <v>0.23115808414659733</v>
      </c>
      <c r="D8" s="69">
        <v>6.2580959561211374E-2</v>
      </c>
      <c r="E8" s="56">
        <f t="shared" ref="E8:E9" si="0">SUM(B8:D8)</f>
        <v>1.0000000000000002</v>
      </c>
      <c r="F8" s="46"/>
      <c r="H8" s="42" t="s">
        <v>49</v>
      </c>
      <c r="J8" s="68">
        <v>3826406.185040989</v>
      </c>
    </row>
    <row r="9" spans="1:11" x14ac:dyDescent="0.2">
      <c r="A9" s="70" t="s">
        <v>37</v>
      </c>
      <c r="B9" s="69">
        <v>0.6228300218257965</v>
      </c>
      <c r="C9" s="69">
        <v>0.33243434755362261</v>
      </c>
      <c r="D9" s="69">
        <v>4.4735630620580849E-2</v>
      </c>
      <c r="E9" s="56">
        <f t="shared" si="0"/>
        <v>1</v>
      </c>
      <c r="F9" s="52"/>
      <c r="I9" s="42" t="s">
        <v>7</v>
      </c>
      <c r="J9" s="47">
        <f>SUM(J6:J8)</f>
        <v>4796504.5566997137</v>
      </c>
    </row>
    <row r="10" spans="1:11" x14ac:dyDescent="0.2">
      <c r="A10" s="50"/>
      <c r="B10" s="48"/>
      <c r="C10" s="48"/>
      <c r="D10" s="48"/>
      <c r="E10" s="51"/>
      <c r="F10" s="48"/>
      <c r="I10" s="42" t="s">
        <v>43</v>
      </c>
      <c r="J10" s="47">
        <v>4796504.5599999996</v>
      </c>
      <c r="K10" s="71"/>
    </row>
    <row r="11" spans="1:11" x14ac:dyDescent="0.2">
      <c r="A11" s="50"/>
      <c r="B11" s="51"/>
      <c r="C11" s="51"/>
      <c r="D11" s="51"/>
      <c r="E11" s="51" t="s">
        <v>25</v>
      </c>
      <c r="F11" s="52"/>
      <c r="J11" s="71">
        <f>J9-J10</f>
        <v>-3.3002858981490135E-3</v>
      </c>
    </row>
    <row r="12" spans="1:11" x14ac:dyDescent="0.2">
      <c r="A12" s="50"/>
      <c r="B12" s="51"/>
      <c r="C12" s="51"/>
      <c r="D12" s="51"/>
      <c r="E12" s="51"/>
      <c r="F12" s="52"/>
    </row>
    <row r="13" spans="1:11" x14ac:dyDescent="0.2">
      <c r="A13" s="50"/>
      <c r="B13" s="51"/>
      <c r="C13" s="51"/>
      <c r="D13" s="51"/>
      <c r="E13" s="51"/>
      <c r="F13" s="52"/>
    </row>
    <row r="14" spans="1:11" x14ac:dyDescent="0.2">
      <c r="B14" s="62" t="s">
        <v>21</v>
      </c>
      <c r="C14" s="75" t="s">
        <v>22</v>
      </c>
      <c r="D14" s="63" t="s">
        <v>23</v>
      </c>
      <c r="E14" s="64" t="s">
        <v>7</v>
      </c>
      <c r="F14" s="52"/>
    </row>
    <row r="15" spans="1:11" x14ac:dyDescent="0.2">
      <c r="A15" s="74"/>
      <c r="B15" s="49"/>
      <c r="C15" s="76"/>
      <c r="D15" s="49"/>
      <c r="E15" s="65"/>
      <c r="F15" s="72"/>
    </row>
    <row r="16" spans="1:11" x14ac:dyDescent="0.2">
      <c r="A16" s="74" t="s">
        <v>32</v>
      </c>
      <c r="B16" s="51">
        <f>B8*$J$7</f>
        <v>685142.603665189</v>
      </c>
      <c r="C16" s="77">
        <f t="shared" ref="C16:D16" si="1">C8*$J$7</f>
        <v>224246.08102636464</v>
      </c>
      <c r="D16" s="51">
        <f t="shared" si="1"/>
        <v>60709.686967171685</v>
      </c>
      <c r="E16" s="51">
        <f t="shared" ref="E16:E17" si="2">SUM(B16:D16)</f>
        <v>970098.37165872543</v>
      </c>
      <c r="F16" s="72">
        <f t="shared" ref="F16:F17" si="3">E16-J7</f>
        <v>0</v>
      </c>
    </row>
    <row r="17" spans="1:6" x14ac:dyDescent="0.2">
      <c r="A17" s="74" t="s">
        <v>33</v>
      </c>
      <c r="B17" s="60">
        <f>B9*$J$8</f>
        <v>2383200.6477434421</v>
      </c>
      <c r="C17" s="78">
        <f t="shared" ref="C17:D17" si="4">C9*$J$8</f>
        <v>1272028.8435992473</v>
      </c>
      <c r="D17" s="60">
        <f t="shared" si="4"/>
        <v>171176.69369829961</v>
      </c>
      <c r="E17" s="60">
        <f t="shared" si="2"/>
        <v>3826406.185040989</v>
      </c>
      <c r="F17" s="72">
        <f t="shared" si="3"/>
        <v>0</v>
      </c>
    </row>
    <row r="18" spans="1:6" x14ac:dyDescent="0.2">
      <c r="A18" s="74" t="s">
        <v>7</v>
      </c>
      <c r="B18" s="66">
        <f>SUM(B15:B17)</f>
        <v>3068343.251408631</v>
      </c>
      <c r="C18" s="79">
        <f t="shared" ref="C18:D18" si="5">SUM(C15:C17)</f>
        <v>1496274.9246256119</v>
      </c>
      <c r="D18" s="66">
        <f t="shared" si="5"/>
        <v>231886.38066547131</v>
      </c>
      <c r="E18" s="66">
        <f>SUM(B18:D18)</f>
        <v>4796504.5566997137</v>
      </c>
      <c r="F18" s="53"/>
    </row>
    <row r="19" spans="1:6" x14ac:dyDescent="0.2">
      <c r="A19" s="74"/>
      <c r="B19" s="53"/>
      <c r="C19" s="53"/>
      <c r="D19" s="53"/>
      <c r="E19" s="61">
        <f>E18-J9</f>
        <v>0</v>
      </c>
      <c r="F19" s="53"/>
    </row>
    <row r="20" spans="1:6" x14ac:dyDescent="0.2">
      <c r="A20" s="74"/>
      <c r="B20" s="53"/>
      <c r="C20" s="53"/>
      <c r="D20" s="53"/>
      <c r="E20" s="53"/>
      <c r="F20" s="53"/>
    </row>
    <row r="21" spans="1:6" x14ac:dyDescent="0.2">
      <c r="A21" s="74"/>
      <c r="B21" s="53"/>
      <c r="C21" s="53"/>
      <c r="D21" s="53"/>
      <c r="E21" s="53"/>
      <c r="F21" s="53"/>
    </row>
    <row r="22" spans="1:6" x14ac:dyDescent="0.2">
      <c r="A22" s="53"/>
      <c r="B22" s="53"/>
      <c r="C22" s="54"/>
      <c r="D22" s="53"/>
      <c r="E22" s="53"/>
      <c r="F22" s="53"/>
    </row>
    <row r="23" spans="1:6" x14ac:dyDescent="0.2">
      <c r="A23" s="53"/>
      <c r="B23" s="53"/>
      <c r="C23" s="53"/>
      <c r="D23" s="53"/>
      <c r="E23" s="53"/>
      <c r="F23" s="53"/>
    </row>
    <row r="24" spans="1:6" x14ac:dyDescent="0.2">
      <c r="A24" s="53"/>
      <c r="B24" s="53"/>
      <c r="C24" s="53"/>
      <c r="D24" s="53"/>
      <c r="E24" s="53"/>
      <c r="F24" s="53"/>
    </row>
    <row r="25" spans="1:6" x14ac:dyDescent="0.2">
      <c r="A25" s="53"/>
      <c r="B25" s="53"/>
      <c r="C25" s="53"/>
      <c r="D25" s="65"/>
      <c r="E25" s="53"/>
      <c r="F25" s="53"/>
    </row>
    <row r="26" spans="1:6" x14ac:dyDescent="0.2">
      <c r="A26" s="53"/>
      <c r="B26" s="53"/>
      <c r="C26" s="53"/>
      <c r="D26" s="53"/>
      <c r="E26" s="53"/>
      <c r="F26" s="53"/>
    </row>
  </sheetData>
  <mergeCells count="2"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51F34-F9FF-4BC1-AC39-19BEA9FF3629}">
  <sheetPr>
    <tabColor theme="9"/>
  </sheetPr>
  <dimension ref="A1:L26"/>
  <sheetViews>
    <sheetView topLeftCell="B2" workbookViewId="0">
      <selection activeCell="E27" sqref="E27"/>
    </sheetView>
  </sheetViews>
  <sheetFormatPr defaultColWidth="9.140625" defaultRowHeight="12.75" x14ac:dyDescent="0.2"/>
  <cols>
    <col min="1" max="1" width="14.42578125" style="42" customWidth="1"/>
    <col min="2" max="2" width="33.5703125" style="42" bestFit="1" customWidth="1"/>
    <col min="3" max="3" width="17" style="42" bestFit="1" customWidth="1"/>
    <col min="4" max="4" width="18.140625" style="42" bestFit="1" customWidth="1"/>
    <col min="5" max="5" width="15.140625" style="42" bestFit="1" customWidth="1"/>
    <col min="6" max="6" width="17" style="42" bestFit="1" customWidth="1"/>
    <col min="7" max="8" width="9.140625" style="42"/>
    <col min="9" max="9" width="44.5703125" style="42" bestFit="1" customWidth="1"/>
    <col min="10" max="10" width="9.140625" style="42"/>
    <col min="11" max="11" width="15.5703125" style="42" bestFit="1" customWidth="1"/>
    <col min="12" max="16384" width="9.140625" style="42"/>
  </cols>
  <sheetData>
    <row r="1" spans="1:12" x14ac:dyDescent="0.2">
      <c r="A1" s="41" t="s">
        <v>18</v>
      </c>
      <c r="B1" s="41" t="s">
        <v>18</v>
      </c>
    </row>
    <row r="2" spans="1:12" x14ac:dyDescent="0.2">
      <c r="A2" s="43" t="s">
        <v>30</v>
      </c>
      <c r="B2" s="41" t="s">
        <v>52</v>
      </c>
    </row>
    <row r="3" spans="1:12" x14ac:dyDescent="0.2">
      <c r="B3" s="80" t="s">
        <v>46</v>
      </c>
      <c r="C3" s="80"/>
      <c r="D3" s="80"/>
      <c r="E3" s="80"/>
      <c r="F3" s="44"/>
      <c r="G3" s="39"/>
    </row>
    <row r="4" spans="1:12" ht="15" x14ac:dyDescent="0.25">
      <c r="B4" s="169" t="s">
        <v>56</v>
      </c>
      <c r="C4" s="169"/>
      <c r="D4" s="169"/>
      <c r="E4" s="169"/>
      <c r="F4" s="169"/>
      <c r="G4" s="39"/>
    </row>
    <row r="5" spans="1:12" x14ac:dyDescent="0.2">
      <c r="B5" s="168" t="s">
        <v>34</v>
      </c>
      <c r="C5" s="168"/>
      <c r="D5" s="168"/>
      <c r="E5" s="168"/>
      <c r="F5" s="168"/>
      <c r="G5" s="46"/>
      <c r="K5" s="67" t="s">
        <v>35</v>
      </c>
    </row>
    <row r="6" spans="1:12" x14ac:dyDescent="0.2">
      <c r="B6" s="39"/>
      <c r="C6" s="40" t="s">
        <v>21</v>
      </c>
      <c r="D6" s="40" t="s">
        <v>22</v>
      </c>
      <c r="E6" s="59" t="s">
        <v>23</v>
      </c>
      <c r="F6" s="45" t="s">
        <v>24</v>
      </c>
      <c r="G6" s="46"/>
      <c r="I6" s="41" t="s">
        <v>26</v>
      </c>
      <c r="J6" s="41"/>
      <c r="K6" s="41" t="s">
        <v>19</v>
      </c>
    </row>
    <row r="7" spans="1:12" x14ac:dyDescent="0.2">
      <c r="B7" s="70"/>
      <c r="C7" s="69"/>
      <c r="D7" s="69"/>
      <c r="E7" s="69"/>
      <c r="F7" s="56"/>
      <c r="G7" s="46"/>
      <c r="I7" s="42" t="s">
        <v>48</v>
      </c>
      <c r="K7" s="47">
        <v>1196979.16277292</v>
      </c>
    </row>
    <row r="8" spans="1:12" x14ac:dyDescent="0.2">
      <c r="B8" s="70" t="s">
        <v>36</v>
      </c>
      <c r="C8" s="69">
        <v>0.72808149463615723</v>
      </c>
      <c r="D8" s="69">
        <v>0.22071781274761568</v>
      </c>
      <c r="E8" s="69">
        <v>5.1200692616227027E-2</v>
      </c>
      <c r="F8" s="56">
        <f t="shared" ref="F8:F9" si="0">SUM(C8:E8)</f>
        <v>1</v>
      </c>
      <c r="G8" s="46"/>
      <c r="I8" s="42" t="s">
        <v>49</v>
      </c>
      <c r="K8" s="68">
        <v>3720180.821141405</v>
      </c>
    </row>
    <row r="9" spans="1:12" x14ac:dyDescent="0.2">
      <c r="B9" s="70" t="s">
        <v>37</v>
      </c>
      <c r="C9" s="69">
        <v>0.63686385532018741</v>
      </c>
      <c r="D9" s="69">
        <v>0.32359001064955484</v>
      </c>
      <c r="E9" s="69">
        <v>3.954613403025773E-2</v>
      </c>
      <c r="F9" s="56">
        <f t="shared" si="0"/>
        <v>1</v>
      </c>
      <c r="G9" s="52"/>
      <c r="J9" s="42" t="s">
        <v>7</v>
      </c>
      <c r="K9" s="47">
        <f>SUM(K6:K8)</f>
        <v>4917159.983914325</v>
      </c>
    </row>
    <row r="10" spans="1:12" x14ac:dyDescent="0.2">
      <c r="B10" s="50"/>
      <c r="C10" s="48"/>
      <c r="D10" s="48"/>
      <c r="E10" s="48"/>
      <c r="F10" s="51"/>
      <c r="G10" s="48"/>
      <c r="J10" s="42" t="s">
        <v>43</v>
      </c>
      <c r="K10" s="47">
        <v>4917159.9800000004</v>
      </c>
      <c r="L10" s="71"/>
    </row>
    <row r="11" spans="1:12" x14ac:dyDescent="0.2">
      <c r="B11" s="50"/>
      <c r="C11" s="51"/>
      <c r="D11" s="51"/>
      <c r="E11" s="51"/>
      <c r="F11" s="51" t="s">
        <v>25</v>
      </c>
      <c r="G11" s="52"/>
      <c r="K11" s="71">
        <f>K9-K10</f>
        <v>3.9143245667219162E-3</v>
      </c>
    </row>
    <row r="12" spans="1:12" x14ac:dyDescent="0.2">
      <c r="B12" s="50"/>
      <c r="C12" s="51"/>
      <c r="D12" s="51"/>
      <c r="E12" s="51"/>
      <c r="F12" s="51"/>
      <c r="G12" s="52"/>
    </row>
    <row r="13" spans="1:12" x14ac:dyDescent="0.2">
      <c r="A13" s="57"/>
      <c r="B13" s="50"/>
      <c r="C13" s="51"/>
      <c r="D13" s="51"/>
      <c r="E13" s="51"/>
      <c r="F13" s="51"/>
      <c r="G13" s="52"/>
    </row>
    <row r="14" spans="1:12" x14ac:dyDescent="0.2">
      <c r="A14" s="57"/>
      <c r="C14" s="62" t="s">
        <v>21</v>
      </c>
      <c r="D14" s="75" t="s">
        <v>22</v>
      </c>
      <c r="E14" s="63" t="s">
        <v>23</v>
      </c>
      <c r="F14" s="64" t="s">
        <v>7</v>
      </c>
      <c r="G14" s="52"/>
    </row>
    <row r="15" spans="1:12" x14ac:dyDescent="0.2">
      <c r="A15" s="57"/>
      <c r="B15" s="74"/>
      <c r="C15" s="49"/>
      <c r="D15" s="76"/>
      <c r="E15" s="49"/>
      <c r="F15" s="65"/>
      <c r="G15" s="72"/>
    </row>
    <row r="16" spans="1:12" x14ac:dyDescent="0.2">
      <c r="A16" s="57"/>
      <c r="B16" s="74" t="s">
        <v>32</v>
      </c>
      <c r="C16" s="51">
        <f>C8*$K$7</f>
        <v>871498.3778800437</v>
      </c>
      <c r="D16" s="77">
        <f t="shared" ref="D16:E16" si="1">D8*$K$7</f>
        <v>264194.62271171116</v>
      </c>
      <c r="E16" s="51">
        <f t="shared" si="1"/>
        <v>61286.162181165055</v>
      </c>
      <c r="F16" s="51">
        <f t="shared" ref="F16:F17" si="2">SUM(C16:E16)</f>
        <v>1196979.16277292</v>
      </c>
      <c r="G16" s="72">
        <f t="shared" ref="G16:G17" si="3">F16-K7</f>
        <v>0</v>
      </c>
    </row>
    <row r="17" spans="1:7" x14ac:dyDescent="0.2">
      <c r="A17" s="57"/>
      <c r="B17" s="74" t="s">
        <v>33</v>
      </c>
      <c r="C17" s="60">
        <f>C9*$K$8</f>
        <v>2369248.7002403359</v>
      </c>
      <c r="D17" s="78">
        <f t="shared" ref="D17:E17" si="4">D9*$K$8</f>
        <v>1203813.3515314169</v>
      </c>
      <c r="E17" s="60">
        <f t="shared" si="4"/>
        <v>147118.76936965226</v>
      </c>
      <c r="F17" s="60">
        <f t="shared" si="2"/>
        <v>3720180.821141405</v>
      </c>
      <c r="G17" s="72">
        <f t="shared" si="3"/>
        <v>0</v>
      </c>
    </row>
    <row r="18" spans="1:7" x14ac:dyDescent="0.2">
      <c r="A18" s="57"/>
      <c r="B18" s="74" t="s">
        <v>7</v>
      </c>
      <c r="C18" s="66">
        <f>SUM(C15:C17)</f>
        <v>3240747.0781203797</v>
      </c>
      <c r="D18" s="79">
        <f t="shared" ref="D18:E18" si="5">SUM(D15:D17)</f>
        <v>1468007.974243128</v>
      </c>
      <c r="E18" s="66">
        <f t="shared" si="5"/>
        <v>208404.93155081733</v>
      </c>
      <c r="F18" s="66">
        <f>SUM(C18:E18)</f>
        <v>4917159.983914325</v>
      </c>
      <c r="G18" s="53"/>
    </row>
    <row r="19" spans="1:7" x14ac:dyDescent="0.2">
      <c r="A19" s="57"/>
      <c r="B19" s="74"/>
      <c r="C19" s="53"/>
      <c r="D19" s="53"/>
      <c r="E19" s="53"/>
      <c r="F19" s="61">
        <f>F18-K9</f>
        <v>0</v>
      </c>
      <c r="G19" s="53"/>
    </row>
    <row r="20" spans="1:7" x14ac:dyDescent="0.2">
      <c r="A20" s="57"/>
      <c r="B20" s="74"/>
      <c r="C20" s="53"/>
      <c r="D20" s="53"/>
      <c r="E20" s="53"/>
      <c r="F20" s="53"/>
      <c r="G20" s="53"/>
    </row>
    <row r="21" spans="1:7" x14ac:dyDescent="0.2">
      <c r="A21" s="57"/>
      <c r="B21" s="74"/>
      <c r="C21" s="53"/>
      <c r="D21" s="53"/>
      <c r="E21" s="53"/>
      <c r="F21" s="53"/>
      <c r="G21" s="53"/>
    </row>
    <row r="22" spans="1:7" x14ac:dyDescent="0.2">
      <c r="B22" s="53"/>
      <c r="C22" s="53"/>
      <c r="D22" s="54"/>
      <c r="E22" s="53"/>
      <c r="F22" s="53"/>
      <c r="G22" s="53"/>
    </row>
    <row r="23" spans="1:7" x14ac:dyDescent="0.2">
      <c r="B23" s="53"/>
      <c r="C23" s="53"/>
      <c r="D23" s="53"/>
      <c r="E23" s="53"/>
      <c r="F23" s="53"/>
      <c r="G23" s="53"/>
    </row>
    <row r="24" spans="1:7" x14ac:dyDescent="0.2">
      <c r="B24" s="53"/>
      <c r="C24" s="53"/>
      <c r="D24" s="53"/>
      <c r="E24" s="53"/>
      <c r="F24" s="53"/>
      <c r="G24" s="53"/>
    </row>
    <row r="25" spans="1:7" x14ac:dyDescent="0.2">
      <c r="B25" s="53"/>
      <c r="C25" s="53"/>
      <c r="D25" s="53"/>
      <c r="E25" s="65"/>
      <c r="F25" s="53"/>
      <c r="G25" s="53"/>
    </row>
    <row r="26" spans="1:7" x14ac:dyDescent="0.2">
      <c r="B26" s="53"/>
      <c r="C26" s="53"/>
      <c r="D26" s="53"/>
      <c r="E26" s="53"/>
      <c r="F26" s="53"/>
      <c r="G26" s="53"/>
    </row>
  </sheetData>
  <mergeCells count="2">
    <mergeCell ref="B4:F4"/>
    <mergeCell ref="B5:F5"/>
  </mergeCells>
  <hyperlinks>
    <hyperlink ref="B4" r:id="rId1" display="https://departments.nwnatural.com/sites/acctg/HRandBenefits/Forms/AllItems.aspx?RootFolder=%2Fsites%2Facctg%2FHRandBenefits%2FPerformance%20Bonus%20Accrual%20%20%2D%20JE%2053%2F2019%2FQ2%202019&amp;FolderCTID=0x01010084F8FD3D2A54954086ACF2B5A4233CA38C00515EECD527880D459E6F70C4D5CC1021003B42C663DFB7E14BAFC7D95433D64F12&amp;View=%7B70B58A96%2D3459%2D4E2C%2D93EC%2DF8EEA9F4A4AC%7D" xr:uid="{A963D276-E3CC-4536-B8CB-DB97E9B09877}"/>
    <hyperlink ref="B4:F4" r:id="rId2" display="General Accounting&gt; HR and Benefits &gt; Performance Bonus Accrual-JE 53&gt;2019&gt; q2" xr:uid="{B9357C2A-363C-4B99-85F4-7AEBCC21CC38}"/>
  </hyperlinks>
  <pageMargins left="0.7" right="0.7" top="0.75" bottom="0.75" header="0.3" footer="0.3"/>
  <pageSetup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AAAAD-9E18-48DC-9279-E7E185D09411}">
  <sheetPr>
    <tabColor theme="2" tint="-9.9978637043366805E-2"/>
  </sheetPr>
  <dimension ref="A1:L25"/>
  <sheetViews>
    <sheetView topLeftCell="B1" workbookViewId="0">
      <selection activeCell="E27" sqref="E27"/>
    </sheetView>
  </sheetViews>
  <sheetFormatPr defaultColWidth="9.140625" defaultRowHeight="12" x14ac:dyDescent="0.2"/>
  <cols>
    <col min="1" max="1" width="14.42578125" style="82" customWidth="1"/>
    <col min="2" max="2" width="33.5703125" style="82" bestFit="1" customWidth="1"/>
    <col min="3" max="3" width="17" style="82" bestFit="1" customWidth="1"/>
    <col min="4" max="4" width="18.140625" style="82" bestFit="1" customWidth="1"/>
    <col min="5" max="5" width="15.140625" style="82" bestFit="1" customWidth="1"/>
    <col min="6" max="6" width="17" style="82" bestFit="1" customWidth="1"/>
    <col min="7" max="8" width="9.140625" style="82"/>
    <col min="9" max="9" width="44.5703125" style="82" bestFit="1" customWidth="1"/>
    <col min="10" max="10" width="9.140625" style="82"/>
    <col min="11" max="11" width="15.5703125" style="82" bestFit="1" customWidth="1"/>
    <col min="12" max="16384" width="9.140625" style="82"/>
  </cols>
  <sheetData>
    <row r="1" spans="1:12" x14ac:dyDescent="0.2">
      <c r="A1" s="81" t="s">
        <v>18</v>
      </c>
      <c r="B1" s="81" t="s">
        <v>18</v>
      </c>
    </row>
    <row r="2" spans="1:12" x14ac:dyDescent="0.2">
      <c r="A2" s="83" t="s">
        <v>30</v>
      </c>
      <c r="B2" s="81" t="s">
        <v>53</v>
      </c>
    </row>
    <row r="3" spans="1:12" x14ac:dyDescent="0.2">
      <c r="B3" s="82" t="s">
        <v>45</v>
      </c>
      <c r="F3" s="84"/>
      <c r="G3" s="85"/>
    </row>
    <row r="4" spans="1:12" x14ac:dyDescent="0.2">
      <c r="B4" s="170" t="s">
        <v>44</v>
      </c>
      <c r="C4" s="170"/>
      <c r="D4" s="170"/>
      <c r="E4" s="170"/>
      <c r="F4" s="86"/>
      <c r="G4" s="87"/>
      <c r="I4" s="81" t="s">
        <v>26</v>
      </c>
      <c r="J4" s="81"/>
      <c r="K4" s="81" t="s">
        <v>19</v>
      </c>
    </row>
    <row r="5" spans="1:12" x14ac:dyDescent="0.2">
      <c r="B5" s="85"/>
      <c r="C5" s="88" t="s">
        <v>21</v>
      </c>
      <c r="D5" s="88" t="s">
        <v>22</v>
      </c>
      <c r="E5" s="89" t="s">
        <v>23</v>
      </c>
      <c r="F5" s="86" t="s">
        <v>24</v>
      </c>
      <c r="G5" s="87"/>
      <c r="I5" s="82" t="s">
        <v>27</v>
      </c>
      <c r="K5" s="90">
        <v>195113</v>
      </c>
    </row>
    <row r="6" spans="1:12" x14ac:dyDescent="0.2">
      <c r="B6" s="87" t="s">
        <v>9</v>
      </c>
      <c r="C6" s="91">
        <v>0.60509999999999997</v>
      </c>
      <c r="D6" s="91">
        <v>0.38590000000000002</v>
      </c>
      <c r="E6" s="91">
        <v>8.9999999999999993E-3</v>
      </c>
      <c r="F6" s="92">
        <f>SUM(C6:E6)</f>
        <v>1</v>
      </c>
      <c r="G6" s="87"/>
      <c r="I6" s="82" t="s">
        <v>29</v>
      </c>
      <c r="K6" s="90">
        <v>3189300</v>
      </c>
    </row>
    <row r="7" spans="1:12" x14ac:dyDescent="0.2">
      <c r="B7" s="87" t="s">
        <v>10</v>
      </c>
      <c r="C7" s="91">
        <v>0.72909999999999997</v>
      </c>
      <c r="D7" s="91">
        <v>0.22239999999999999</v>
      </c>
      <c r="E7" s="91">
        <v>4.8500000000000001E-2</v>
      </c>
      <c r="F7" s="92">
        <f t="shared" ref="F7:F8" si="0">SUM(C7:E7)</f>
        <v>1</v>
      </c>
      <c r="G7" s="87"/>
      <c r="I7" s="82" t="s">
        <v>28</v>
      </c>
      <c r="K7" s="90">
        <v>969944</v>
      </c>
    </row>
    <row r="8" spans="1:12" x14ac:dyDescent="0.2">
      <c r="B8" s="93" t="s">
        <v>11</v>
      </c>
      <c r="C8" s="91">
        <v>0.64329999999999998</v>
      </c>
      <c r="D8" s="91">
        <v>0.3201</v>
      </c>
      <c r="E8" s="91">
        <v>3.6700000000000003E-2</v>
      </c>
      <c r="F8" s="92">
        <f t="shared" si="0"/>
        <v>1.0001</v>
      </c>
      <c r="G8" s="94"/>
      <c r="J8" s="82" t="s">
        <v>7</v>
      </c>
      <c r="K8" s="90">
        <f>SUM(K5:K7)</f>
        <v>4354357</v>
      </c>
    </row>
    <row r="9" spans="1:12" x14ac:dyDescent="0.2">
      <c r="B9" s="93"/>
      <c r="C9" s="95"/>
      <c r="D9" s="95"/>
      <c r="E9" s="95"/>
      <c r="F9" s="96"/>
      <c r="G9" s="95"/>
      <c r="J9" s="82" t="s">
        <v>39</v>
      </c>
      <c r="K9" s="97">
        <v>4354356</v>
      </c>
    </row>
    <row r="10" spans="1:12" x14ac:dyDescent="0.2">
      <c r="B10" s="93"/>
      <c r="C10" s="96"/>
      <c r="D10" s="96"/>
      <c r="E10" s="96"/>
      <c r="F10" s="96" t="s">
        <v>25</v>
      </c>
      <c r="G10" s="94"/>
      <c r="J10" s="82" t="s">
        <v>40</v>
      </c>
      <c r="K10" s="98">
        <f>K8-K9</f>
        <v>1</v>
      </c>
      <c r="L10" s="99" t="s">
        <v>41</v>
      </c>
    </row>
    <row r="11" spans="1:12" x14ac:dyDescent="0.2">
      <c r="B11" s="93"/>
      <c r="C11" s="96"/>
      <c r="D11" s="96"/>
      <c r="E11" s="96"/>
      <c r="F11" s="96"/>
      <c r="G11" s="94"/>
    </row>
    <row r="12" spans="1:12" x14ac:dyDescent="0.2">
      <c r="A12" s="100"/>
      <c r="B12" s="93"/>
      <c r="C12" s="96"/>
      <c r="D12" s="96"/>
      <c r="E12" s="96"/>
      <c r="F12" s="96"/>
      <c r="G12" s="94"/>
    </row>
    <row r="13" spans="1:12" x14ac:dyDescent="0.2">
      <c r="A13" s="100"/>
      <c r="C13" s="101" t="s">
        <v>21</v>
      </c>
      <c r="D13" s="102" t="s">
        <v>22</v>
      </c>
      <c r="E13" s="103" t="s">
        <v>23</v>
      </c>
      <c r="F13" s="104" t="s">
        <v>7</v>
      </c>
      <c r="G13" s="94"/>
    </row>
    <row r="14" spans="1:12" x14ac:dyDescent="0.2">
      <c r="A14" s="100"/>
      <c r="B14" s="105" t="s">
        <v>31</v>
      </c>
      <c r="C14" s="106">
        <f>C6*$K$5</f>
        <v>118062.87629999999</v>
      </c>
      <c r="D14" s="107">
        <f t="shared" ref="D14:E14" si="1">D6*$K$5</f>
        <v>75294.106700000004</v>
      </c>
      <c r="E14" s="106">
        <f t="shared" si="1"/>
        <v>1756.0169999999998</v>
      </c>
      <c r="F14" s="106">
        <f>SUM(C14:E14)</f>
        <v>195113</v>
      </c>
      <c r="G14" s="108">
        <f>F14-K5</f>
        <v>0</v>
      </c>
    </row>
    <row r="15" spans="1:12" x14ac:dyDescent="0.2">
      <c r="A15" s="100"/>
      <c r="B15" s="105" t="s">
        <v>32</v>
      </c>
      <c r="C15" s="96">
        <f>C7*$K$6</f>
        <v>2325318.63</v>
      </c>
      <c r="D15" s="109">
        <f t="shared" ref="D15:E15" si="2">D7*$K$6</f>
        <v>709300.32</v>
      </c>
      <c r="E15" s="96">
        <f t="shared" si="2"/>
        <v>154681.05000000002</v>
      </c>
      <c r="F15" s="96">
        <f t="shared" ref="F15:F16" si="3">SUM(C15:E15)</f>
        <v>3189299.9999999995</v>
      </c>
      <c r="G15" s="108">
        <f t="shared" ref="G15:G16" si="4">F15-K6</f>
        <v>0</v>
      </c>
    </row>
    <row r="16" spans="1:12" x14ac:dyDescent="0.2">
      <c r="A16" s="100"/>
      <c r="B16" s="105" t="s">
        <v>33</v>
      </c>
      <c r="C16" s="110">
        <f>C8*$K$7</f>
        <v>623964.97519999999</v>
      </c>
      <c r="D16" s="111">
        <f t="shared" ref="D16:E16" si="5">D8*$K$7</f>
        <v>310479.07439999998</v>
      </c>
      <c r="E16" s="110">
        <f t="shared" si="5"/>
        <v>35596.944800000005</v>
      </c>
      <c r="F16" s="110">
        <f t="shared" si="3"/>
        <v>970040.99440000008</v>
      </c>
      <c r="G16" s="108">
        <f t="shared" si="4"/>
        <v>96.99440000008326</v>
      </c>
    </row>
    <row r="17" spans="1:7" x14ac:dyDescent="0.2">
      <c r="A17" s="100"/>
      <c r="B17" s="105" t="s">
        <v>7</v>
      </c>
      <c r="C17" s="112">
        <f>SUM(C14:C16)</f>
        <v>3067346.4814999998</v>
      </c>
      <c r="D17" s="113">
        <f t="shared" ref="D17:E17" si="6">SUM(D14:D16)</f>
        <v>1095073.5011</v>
      </c>
      <c r="E17" s="112">
        <f t="shared" si="6"/>
        <v>192034.01180000001</v>
      </c>
      <c r="F17" s="112">
        <f>SUM(C17:E17)</f>
        <v>4354453.9944000002</v>
      </c>
      <c r="G17" s="114"/>
    </row>
    <row r="18" spans="1:7" x14ac:dyDescent="0.2">
      <c r="A18" s="100"/>
      <c r="B18" s="105"/>
      <c r="C18" s="114"/>
      <c r="D18" s="114"/>
      <c r="E18" s="114"/>
      <c r="F18" s="115">
        <f>F17-K8</f>
        <v>96.994400000199676</v>
      </c>
      <c r="G18" s="114"/>
    </row>
    <row r="19" spans="1:7" x14ac:dyDescent="0.2">
      <c r="A19" s="100"/>
      <c r="B19" s="105"/>
      <c r="C19" s="114"/>
      <c r="D19" s="114"/>
      <c r="E19" s="114"/>
      <c r="F19" s="114"/>
      <c r="G19" s="114"/>
    </row>
    <row r="20" spans="1:7" x14ac:dyDescent="0.2">
      <c r="A20" s="100"/>
      <c r="B20" s="105"/>
      <c r="C20" s="114"/>
      <c r="D20" s="114"/>
      <c r="E20" s="114"/>
      <c r="F20" s="114"/>
      <c r="G20" s="114"/>
    </row>
    <row r="21" spans="1:7" x14ac:dyDescent="0.2">
      <c r="B21" s="114"/>
      <c r="C21" s="114"/>
      <c r="D21" s="116"/>
      <c r="E21" s="114"/>
      <c r="F21" s="114"/>
      <c r="G21" s="114"/>
    </row>
    <row r="22" spans="1:7" x14ac:dyDescent="0.2">
      <c r="B22" s="114"/>
      <c r="C22" s="114"/>
      <c r="D22" s="114"/>
      <c r="E22" s="114"/>
      <c r="F22" s="114"/>
      <c r="G22" s="114"/>
    </row>
    <row r="23" spans="1:7" x14ac:dyDescent="0.2">
      <c r="B23" s="114"/>
      <c r="C23" s="114"/>
      <c r="D23" s="114"/>
      <c r="E23" s="114"/>
      <c r="F23" s="114"/>
      <c r="G23" s="114"/>
    </row>
    <row r="24" spans="1:7" x14ac:dyDescent="0.2">
      <c r="B24" s="114"/>
      <c r="C24" s="114"/>
      <c r="D24" s="114"/>
      <c r="E24" s="106"/>
      <c r="F24" s="114"/>
      <c r="G24" s="114"/>
    </row>
    <row r="25" spans="1:7" x14ac:dyDescent="0.2">
      <c r="B25" s="114"/>
      <c r="C25" s="114"/>
      <c r="D25" s="114"/>
      <c r="E25" s="114"/>
      <c r="F25" s="114"/>
      <c r="G25" s="114"/>
    </row>
  </sheetData>
  <mergeCells count="1">
    <mergeCell ref="B4:E4"/>
  </mergeCells>
  <hyperlinks>
    <hyperlink ref="B4" r:id="rId1" display="https://departments.nwnatural.com/sites/acctg/HRandBenefits/Performance%20Bonus%20Accrual%20%20-%20JE%2053/2019/Q1%202019/V4%20Bonus%20Accrual%20Calc-%204.23.2019%20Enviro%20Scenario%20work%20in%20progress.xlsx" xr:uid="{DCF0F5E4-C440-4256-9EF2-5BEF85E8EE6A}"/>
    <hyperlink ref="B4:E4" r:id="rId2" display="V4 Bonus Accrual Calc- 4.23.2019 Enviro Scenario work in progress" xr:uid="{7152A680-FF38-4A76-8AC4-A0C118AA7AF2}"/>
  </hyperlinks>
  <pageMargins left="0.7" right="0.7" top="0.75" bottom="0.75" header="0.3" footer="0.3"/>
  <pageSetup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A0C01-C089-437D-BEDA-247A892A8A7D}">
  <dimension ref="A1:L25"/>
  <sheetViews>
    <sheetView workbookViewId="0">
      <selection activeCell="A3" sqref="A3"/>
    </sheetView>
  </sheetViews>
  <sheetFormatPr defaultColWidth="9.140625" defaultRowHeight="12.75" x14ac:dyDescent="0.2"/>
  <cols>
    <col min="1" max="1" width="14.42578125" style="42" customWidth="1"/>
    <col min="2" max="2" width="33.5703125" style="42" bestFit="1" customWidth="1"/>
    <col min="3" max="3" width="17" style="42" bestFit="1" customWidth="1"/>
    <col min="4" max="4" width="18.140625" style="42" bestFit="1" customWidth="1"/>
    <col min="5" max="5" width="15.140625" style="42" bestFit="1" customWidth="1"/>
    <col min="6" max="6" width="17" style="42" bestFit="1" customWidth="1"/>
    <col min="7" max="8" width="9.140625" style="42"/>
    <col min="9" max="9" width="44.5703125" style="42" bestFit="1" customWidth="1"/>
    <col min="10" max="10" width="9.140625" style="42"/>
    <col min="11" max="11" width="15.5703125" style="42" bestFit="1" customWidth="1"/>
    <col min="12" max="16384" width="9.140625" style="42"/>
  </cols>
  <sheetData>
    <row r="1" spans="1:12" x14ac:dyDescent="0.2">
      <c r="A1" s="42" t="s">
        <v>18</v>
      </c>
    </row>
    <row r="2" spans="1:12" x14ac:dyDescent="0.2">
      <c r="A2" s="73" t="s">
        <v>54</v>
      </c>
    </row>
    <row r="3" spans="1:12" x14ac:dyDescent="0.2">
      <c r="B3" s="167"/>
      <c r="C3" s="167"/>
      <c r="D3" s="167"/>
      <c r="E3" s="167"/>
      <c r="F3" s="44"/>
      <c r="G3" s="39"/>
      <c r="K3" s="67" t="s">
        <v>35</v>
      </c>
    </row>
    <row r="4" spans="1:12" x14ac:dyDescent="0.2">
      <c r="B4" s="168" t="s">
        <v>34</v>
      </c>
      <c r="C4" s="168"/>
      <c r="D4" s="168"/>
      <c r="E4" s="168"/>
      <c r="F4" s="168"/>
      <c r="G4" s="46"/>
      <c r="I4" s="41" t="s">
        <v>26</v>
      </c>
      <c r="J4" s="41"/>
      <c r="K4" s="41" t="s">
        <v>19</v>
      </c>
    </row>
    <row r="5" spans="1:12" x14ac:dyDescent="0.2">
      <c r="B5" s="39"/>
      <c r="C5" s="40" t="s">
        <v>21</v>
      </c>
      <c r="D5" s="40" t="s">
        <v>22</v>
      </c>
      <c r="E5" s="59" t="s">
        <v>23</v>
      </c>
      <c r="F5" s="45" t="s">
        <v>24</v>
      </c>
      <c r="G5" s="46"/>
      <c r="I5" s="42" t="s">
        <v>27</v>
      </c>
      <c r="K5" s="47">
        <v>888196</v>
      </c>
    </row>
    <row r="6" spans="1:12" x14ac:dyDescent="0.2">
      <c r="B6" s="46" t="s">
        <v>9</v>
      </c>
      <c r="C6" s="55">
        <v>0.60606023796951058</v>
      </c>
      <c r="D6" s="55">
        <v>0.3851442196981113</v>
      </c>
      <c r="E6" s="55">
        <v>8.7955423323780972E-3</v>
      </c>
      <c r="F6" s="56">
        <f>SUM(C6:E6)</f>
        <v>1</v>
      </c>
      <c r="G6" s="46"/>
      <c r="I6" s="42" t="s">
        <v>29</v>
      </c>
      <c r="K6" s="47">
        <v>2104600</v>
      </c>
    </row>
    <row r="7" spans="1:12" x14ac:dyDescent="0.2">
      <c r="B7" s="46" t="s">
        <v>10</v>
      </c>
      <c r="C7" s="55">
        <v>0.72495340080044146</v>
      </c>
      <c r="D7" s="55">
        <v>0.22277482772009718</v>
      </c>
      <c r="E7" s="55">
        <v>5.2271771479461396E-2</v>
      </c>
      <c r="F7" s="56">
        <f t="shared" ref="F7:F8" si="0">SUM(C7:E7)</f>
        <v>1</v>
      </c>
      <c r="G7" s="46"/>
      <c r="I7" s="42" t="s">
        <v>28</v>
      </c>
      <c r="K7" s="68">
        <v>6869540.5728250425</v>
      </c>
    </row>
    <row r="8" spans="1:12" x14ac:dyDescent="0.2">
      <c r="B8" s="50" t="s">
        <v>11</v>
      </c>
      <c r="C8" s="55">
        <v>0.64623826068908674</v>
      </c>
      <c r="D8" s="55">
        <v>0.31884306930052209</v>
      </c>
      <c r="E8" s="55">
        <v>3.4918670010391215E-2</v>
      </c>
      <c r="F8" s="56">
        <f t="shared" si="0"/>
        <v>1</v>
      </c>
      <c r="G8" s="52"/>
      <c r="J8" s="42" t="s">
        <v>7</v>
      </c>
      <c r="K8" s="47">
        <f>SUM(K5:K7)</f>
        <v>9862336.5728250425</v>
      </c>
    </row>
    <row r="9" spans="1:12" x14ac:dyDescent="0.2">
      <c r="B9" s="50"/>
      <c r="C9" s="48"/>
      <c r="D9" s="48"/>
      <c r="E9" s="48"/>
      <c r="F9" s="51"/>
      <c r="G9" s="48"/>
      <c r="J9" s="42" t="s">
        <v>38</v>
      </c>
      <c r="K9" s="47">
        <v>85000</v>
      </c>
      <c r="L9" s="42" t="s">
        <v>42</v>
      </c>
    </row>
    <row r="10" spans="1:12" x14ac:dyDescent="0.2">
      <c r="B10" s="50"/>
      <c r="C10" s="51"/>
      <c r="D10" s="51"/>
      <c r="E10" s="51"/>
      <c r="F10" s="51" t="s">
        <v>25</v>
      </c>
      <c r="G10" s="52"/>
      <c r="J10" s="42" t="s">
        <v>39</v>
      </c>
      <c r="K10" s="68">
        <v>9947337</v>
      </c>
    </row>
    <row r="11" spans="1:12" x14ac:dyDescent="0.2">
      <c r="B11" s="50"/>
      <c r="C11" s="51"/>
      <c r="D11" s="51"/>
      <c r="E11" s="51"/>
      <c r="F11" s="51"/>
      <c r="G11" s="52"/>
      <c r="J11" s="42" t="s">
        <v>40</v>
      </c>
      <c r="K11" s="47">
        <f>K8+K9-K10</f>
        <v>-0.42717495746910572</v>
      </c>
      <c r="L11" s="42" t="s">
        <v>41</v>
      </c>
    </row>
    <row r="12" spans="1:12" x14ac:dyDescent="0.2">
      <c r="A12" s="57"/>
      <c r="B12" s="50"/>
      <c r="C12" s="51"/>
      <c r="D12" s="51"/>
      <c r="E12" s="51"/>
      <c r="F12" s="51"/>
      <c r="G12" s="52"/>
    </row>
    <row r="13" spans="1:12" x14ac:dyDescent="0.2">
      <c r="A13" s="57"/>
      <c r="C13" s="62" t="s">
        <v>21</v>
      </c>
      <c r="D13" s="62" t="s">
        <v>22</v>
      </c>
      <c r="E13" s="63" t="s">
        <v>23</v>
      </c>
      <c r="F13" s="64" t="s">
        <v>7</v>
      </c>
      <c r="G13" s="52"/>
    </row>
    <row r="14" spans="1:12" ht="18" x14ac:dyDescent="0.25">
      <c r="A14" s="57"/>
      <c r="B14" s="58" t="s">
        <v>31</v>
      </c>
      <c r="C14" s="65">
        <f>C6*$K$5</f>
        <v>538300.27912356739</v>
      </c>
      <c r="D14" s="65">
        <f t="shared" ref="D14:E14" si="1">D6*$K$5</f>
        <v>342083.55535898369</v>
      </c>
      <c r="E14" s="65">
        <f t="shared" si="1"/>
        <v>7812.165517448896</v>
      </c>
      <c r="F14" s="65">
        <f>SUM(C14:E14)</f>
        <v>888196</v>
      </c>
      <c r="G14" s="49">
        <f>F14-K5</f>
        <v>0</v>
      </c>
    </row>
    <row r="15" spans="1:12" ht="18" x14ac:dyDescent="0.25">
      <c r="A15" s="57"/>
      <c r="B15" s="58" t="s">
        <v>32</v>
      </c>
      <c r="C15" s="51">
        <f>C7*$K$6</f>
        <v>1525736.9273246091</v>
      </c>
      <c r="D15" s="51">
        <f t="shared" ref="D15:E15" si="2">D7*$K$6</f>
        <v>468851.90241971653</v>
      </c>
      <c r="E15" s="51">
        <f t="shared" si="2"/>
        <v>110011.17025567446</v>
      </c>
      <c r="F15" s="51">
        <f t="shared" ref="F15:F16" si="3">SUM(C15:E15)</f>
        <v>2104600</v>
      </c>
      <c r="G15" s="49">
        <f t="shared" ref="G15:G16" si="4">F15-K6</f>
        <v>0</v>
      </c>
    </row>
    <row r="16" spans="1:12" ht="18" x14ac:dyDescent="0.25">
      <c r="A16" s="57"/>
      <c r="B16" s="58" t="s">
        <v>33</v>
      </c>
      <c r="C16" s="60">
        <f>C8*$K$7</f>
        <v>4439359.9515155684</v>
      </c>
      <c r="D16" s="60">
        <f t="shared" ref="D16:E16" si="5">D8*$K$7</f>
        <v>2190305.4009240032</v>
      </c>
      <c r="E16" s="60">
        <f t="shared" si="5"/>
        <v>239875.2203854715</v>
      </c>
      <c r="F16" s="60">
        <f t="shared" si="3"/>
        <v>6869540.5728250425</v>
      </c>
      <c r="G16" s="49">
        <f t="shared" si="4"/>
        <v>0</v>
      </c>
    </row>
    <row r="17" spans="1:7" ht="18" x14ac:dyDescent="0.25">
      <c r="A17" s="57"/>
      <c r="B17" s="58" t="s">
        <v>7</v>
      </c>
      <c r="C17" s="66">
        <f>SUM(C14:C16)</f>
        <v>6503397.1579637453</v>
      </c>
      <c r="D17" s="66">
        <f t="shared" ref="D17:E17" si="6">SUM(D14:D16)</f>
        <v>3001240.8587027034</v>
      </c>
      <c r="E17" s="66">
        <f t="shared" si="6"/>
        <v>357698.55615859485</v>
      </c>
      <c r="F17" s="66">
        <f>SUM(C17:E17)</f>
        <v>9862336.5728250444</v>
      </c>
      <c r="G17" s="72"/>
    </row>
    <row r="18" spans="1:7" ht="18" x14ac:dyDescent="0.25">
      <c r="A18" s="57"/>
      <c r="B18" s="58"/>
      <c r="C18" s="53"/>
      <c r="D18" s="53"/>
      <c r="E18" s="53"/>
      <c r="F18" s="61">
        <f>F17-K8</f>
        <v>0</v>
      </c>
      <c r="G18" s="53"/>
    </row>
    <row r="19" spans="1:7" ht="18" x14ac:dyDescent="0.25">
      <c r="A19" s="57"/>
      <c r="B19" s="58"/>
      <c r="C19" s="53"/>
      <c r="D19" s="53"/>
      <c r="E19" s="53"/>
      <c r="F19" s="53"/>
      <c r="G19" s="53"/>
    </row>
    <row r="20" spans="1:7" ht="18" x14ac:dyDescent="0.25">
      <c r="A20" s="57"/>
      <c r="B20" s="58"/>
      <c r="C20" s="53"/>
      <c r="D20" s="53"/>
      <c r="E20" s="53"/>
      <c r="F20" s="53"/>
      <c r="G20" s="53"/>
    </row>
    <row r="21" spans="1:7" x14ac:dyDescent="0.2">
      <c r="B21" s="53"/>
      <c r="C21" s="53"/>
      <c r="D21" s="54"/>
      <c r="E21" s="53"/>
      <c r="F21" s="53"/>
      <c r="G21" s="53"/>
    </row>
    <row r="22" spans="1:7" x14ac:dyDescent="0.2">
      <c r="B22" s="53"/>
      <c r="C22" s="53"/>
      <c r="D22" s="53"/>
      <c r="E22" s="53"/>
      <c r="F22" s="53"/>
      <c r="G22" s="53"/>
    </row>
    <row r="23" spans="1:7" x14ac:dyDescent="0.2">
      <c r="B23" s="53"/>
      <c r="C23" s="53"/>
      <c r="D23" s="53"/>
      <c r="E23" s="53"/>
      <c r="F23" s="53"/>
      <c r="G23" s="53"/>
    </row>
    <row r="24" spans="1:7" x14ac:dyDescent="0.2">
      <c r="B24" s="53"/>
      <c r="C24" s="53"/>
      <c r="D24" s="53"/>
      <c r="E24" s="65"/>
      <c r="F24" s="53"/>
      <c r="G24" s="53"/>
    </row>
    <row r="25" spans="1:7" x14ac:dyDescent="0.2">
      <c r="B25" s="53"/>
      <c r="C25" s="53"/>
      <c r="D25" s="53"/>
      <c r="E25" s="53"/>
      <c r="F25" s="53"/>
      <c r="G25" s="53"/>
    </row>
  </sheetData>
  <mergeCells count="2">
    <mergeCell ref="B3:E3"/>
    <mergeCell ref="B4:F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G26"/>
  <sheetViews>
    <sheetView workbookViewId="0">
      <selection activeCell="C36" sqref="C36"/>
    </sheetView>
  </sheetViews>
  <sheetFormatPr defaultRowHeight="15" x14ac:dyDescent="0.25"/>
  <cols>
    <col min="1" max="1" width="14.42578125" customWidth="1"/>
    <col min="2" max="2" width="33.5703125" bestFit="1" customWidth="1"/>
    <col min="3" max="3" width="16.85546875" bestFit="1" customWidth="1"/>
    <col min="4" max="4" width="18" bestFit="1" customWidth="1"/>
    <col min="5" max="5" width="15" bestFit="1" customWidth="1"/>
    <col min="6" max="6" width="16.85546875" bestFit="1" customWidth="1"/>
  </cols>
  <sheetData>
    <row r="1" spans="1:7" x14ac:dyDescent="0.25">
      <c r="A1" s="36" t="s">
        <v>18</v>
      </c>
    </row>
    <row r="2" spans="1:7" x14ac:dyDescent="0.25">
      <c r="A2" s="37">
        <v>43738</v>
      </c>
    </row>
    <row r="3" spans="1:7" ht="15.75" x14ac:dyDescent="0.25">
      <c r="B3" s="171" t="s">
        <v>17</v>
      </c>
      <c r="C3" s="171"/>
      <c r="D3" s="171"/>
      <c r="E3" s="171"/>
      <c r="F3" s="3" t="s">
        <v>0</v>
      </c>
      <c r="G3" s="1"/>
    </row>
    <row r="4" spans="1:7" ht="15.75" x14ac:dyDescent="0.25">
      <c r="B4" s="1"/>
      <c r="C4" s="1"/>
      <c r="D4" s="1"/>
      <c r="E4" s="6" t="s">
        <v>1</v>
      </c>
      <c r="F4" s="19">
        <v>517048.67000000004</v>
      </c>
      <c r="G4" s="25" t="s">
        <v>2</v>
      </c>
    </row>
    <row r="5" spans="1:7" ht="16.5" thickBot="1" x14ac:dyDescent="0.3">
      <c r="B5" s="1"/>
      <c r="C5" s="1"/>
      <c r="D5" s="35"/>
      <c r="E5" s="7" t="s">
        <v>1</v>
      </c>
      <c r="F5" s="24">
        <v>6763737.9100000001</v>
      </c>
      <c r="G5" s="26" t="s">
        <v>3</v>
      </c>
    </row>
    <row r="6" spans="1:7" ht="16.5" thickBot="1" x14ac:dyDescent="0.3">
      <c r="B6" s="8"/>
      <c r="C6" s="9" t="s">
        <v>4</v>
      </c>
      <c r="D6" s="28" t="s">
        <v>5</v>
      </c>
      <c r="E6" s="9" t="s">
        <v>6</v>
      </c>
      <c r="F6" s="9" t="s">
        <v>7</v>
      </c>
      <c r="G6" s="10" t="s">
        <v>8</v>
      </c>
    </row>
    <row r="7" spans="1:7" ht="16.5" thickBot="1" x14ac:dyDescent="0.3">
      <c r="B7" s="5" t="s">
        <v>9</v>
      </c>
      <c r="C7" s="18">
        <v>308327.64738300734</v>
      </c>
      <c r="D7" s="29">
        <v>204177.38909843794</v>
      </c>
      <c r="E7" s="18">
        <v>4543.6647906951666</v>
      </c>
      <c r="F7" s="18">
        <v>517048.67000000004</v>
      </c>
      <c r="G7" s="10"/>
    </row>
    <row r="8" spans="1:7" ht="15.75" x14ac:dyDescent="0.25">
      <c r="B8" s="11" t="s">
        <v>10</v>
      </c>
      <c r="C8" s="20">
        <v>1125543.5759511981</v>
      </c>
      <c r="D8" s="30">
        <v>334473.69864340202</v>
      </c>
      <c r="E8" s="20">
        <v>78166.298475144489</v>
      </c>
      <c r="F8" s="20">
        <v>1538183.5730697443</v>
      </c>
      <c r="G8" s="12">
        <v>0.22741619996771048</v>
      </c>
    </row>
    <row r="9" spans="1:7" ht="15.75" x14ac:dyDescent="0.25">
      <c r="B9" s="13" t="s">
        <v>11</v>
      </c>
      <c r="C9" s="21"/>
      <c r="D9" s="31"/>
      <c r="E9" s="21"/>
      <c r="F9" s="22">
        <v>0</v>
      </c>
      <c r="G9" s="14"/>
    </row>
    <row r="10" spans="1:7" ht="15.75" x14ac:dyDescent="0.25">
      <c r="B10" s="13" t="s">
        <v>12</v>
      </c>
      <c r="C10" s="22">
        <v>39058.424684509366</v>
      </c>
      <c r="D10" s="32">
        <v>20315.776634479607</v>
      </c>
      <c r="E10" s="22">
        <v>2693.1923977829683</v>
      </c>
      <c r="F10" s="22">
        <v>62067.393716771941</v>
      </c>
      <c r="G10" s="15">
        <v>9.1764930194895653E-3</v>
      </c>
    </row>
    <row r="11" spans="1:7" ht="15.75" x14ac:dyDescent="0.25">
      <c r="B11" s="13" t="s">
        <v>13</v>
      </c>
      <c r="C11" s="22">
        <v>489922.62644089566</v>
      </c>
      <c r="D11" s="32">
        <v>254827.4470193435</v>
      </c>
      <c r="E11" s="22">
        <v>33781.595230485153</v>
      </c>
      <c r="F11" s="22">
        <v>778531.6686907243</v>
      </c>
      <c r="G11" s="15">
        <v>0.11510376053153784</v>
      </c>
    </row>
    <row r="12" spans="1:7" ht="15.75" x14ac:dyDescent="0.25">
      <c r="B12" s="13" t="s">
        <v>14</v>
      </c>
      <c r="C12" s="22">
        <v>1351402.4959000517</v>
      </c>
      <c r="D12" s="32">
        <v>702915.98987278948</v>
      </c>
      <c r="E12" s="22">
        <v>93183.146983048035</v>
      </c>
      <c r="F12" s="22">
        <v>2147501.6327558891</v>
      </c>
      <c r="G12" s="15">
        <v>0.31750219498908544</v>
      </c>
    </row>
    <row r="13" spans="1:7" ht="15.75" x14ac:dyDescent="0.25">
      <c r="B13" s="13" t="s">
        <v>15</v>
      </c>
      <c r="C13" s="22">
        <v>1324201.8741054856</v>
      </c>
      <c r="D13" s="32">
        <v>688767.9088592577</v>
      </c>
      <c r="E13" s="22">
        <v>91307.584708741852</v>
      </c>
      <c r="F13" s="22">
        <v>2104277.3676734851</v>
      </c>
      <c r="G13" s="15">
        <v>0.31111160658108428</v>
      </c>
    </row>
    <row r="14" spans="1:7" ht="16.5" thickBot="1" x14ac:dyDescent="0.3">
      <c r="B14" s="16" t="s">
        <v>16</v>
      </c>
      <c r="C14" s="23">
        <v>83806.57153378184</v>
      </c>
      <c r="D14" s="33">
        <v>43590.994811859404</v>
      </c>
      <c r="E14" s="23">
        <v>5778.7077477436414</v>
      </c>
      <c r="F14" s="23">
        <v>133176.27409338488</v>
      </c>
      <c r="G14" s="17">
        <v>1.9689744911092346E-2</v>
      </c>
    </row>
    <row r="15" spans="1:7" ht="15.75" x14ac:dyDescent="0.25">
      <c r="B15" s="2"/>
      <c r="C15" s="27">
        <v>4413935.5686159218</v>
      </c>
      <c r="D15" s="34">
        <v>2044891.8158411318</v>
      </c>
      <c r="E15" s="27">
        <v>304910.52554294612</v>
      </c>
      <c r="F15" s="27">
        <v>6763737.9099999992</v>
      </c>
      <c r="G15" s="4">
        <v>1</v>
      </c>
    </row>
    <row r="19" spans="2:4" x14ac:dyDescent="0.25">
      <c r="D19">
        <v>17124.29</v>
      </c>
    </row>
    <row r="20" spans="2:4" x14ac:dyDescent="0.25">
      <c r="D20">
        <v>381547.08</v>
      </c>
    </row>
    <row r="22" spans="2:4" x14ac:dyDescent="0.25">
      <c r="D22" s="38">
        <f>D15+D19+D20</f>
        <v>2443563.185841132</v>
      </c>
    </row>
    <row r="26" spans="2:4" x14ac:dyDescent="0.25">
      <c r="B26" s="36" t="s">
        <v>20</v>
      </c>
    </row>
  </sheetData>
  <mergeCells count="1">
    <mergeCell ref="B3:E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4AA063-8964-4FA5-B5BC-F80D5482F383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4D1604-8D53-4A89-96B5-96B45ABD7C1D}"/>
</file>

<file path=customXml/itemProps3.xml><?xml version="1.0" encoding="utf-8"?>
<ds:datastoreItem xmlns:ds="http://schemas.openxmlformats.org/officeDocument/2006/customXml" ds:itemID="{09E40293-027E-4900-B70F-DC940FF2E6A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A35A874-0DF8-4E8D-9CB8-D5EF158FE4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Test Year Bonus Accrual </vt:lpstr>
      <vt:lpstr>Q2 2020 COH  </vt:lpstr>
      <vt:lpstr>Q1 2020 COH </vt:lpstr>
      <vt:lpstr>Q2 2020 COH</vt:lpstr>
      <vt:lpstr>Q2 2019 COH  </vt:lpstr>
      <vt:lpstr>Q1 2019 COH  </vt:lpstr>
      <vt:lpstr>Q4 2018 COH</vt:lpstr>
      <vt:lpstr>COH highlighted in Orange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Norcott, Celeste</dc:creator>
  <cp:lastModifiedBy>Lee-Pella, Erica N.</cp:lastModifiedBy>
  <cp:lastPrinted>2020-12-17T20:12:42Z</cp:lastPrinted>
  <dcterms:created xsi:type="dcterms:W3CDTF">2019-10-08T20:05:27Z</dcterms:created>
  <dcterms:modified xsi:type="dcterms:W3CDTF">2020-12-17T20:12:47Z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lc_policyId">
    <vt:lpwstr/>
  </property>
  <property fmtid="{D5CDD505-2E9C-101B-9397-08002B2CF9AE}" pid="4" name="ItemRetentionFormula">
    <vt:lpwstr>&lt;formula id="Microsoft.Office.RecordsManagement.PolicyFeatures.Expiration.Formula.BuiltIn"&gt;&lt;number&gt;10&lt;/number&gt;&lt;property&gt;Modified&lt;/property&gt;&lt;propertyId&gt;28cf69c5-fa48-462a-b5cd-27b6f9d2bd5f&lt;/propertyId&gt;&lt;period&gt;years&lt;/period&gt;&lt;/formula&gt;</vt:lpwstr>
  </property>
  <property fmtid="{D5CDD505-2E9C-101B-9397-08002B2CF9AE}" pid="5" name="_dlc_DocIdItemGuid">
    <vt:lpwstr>7755ef23-75f7-4712-9352-66c23dd2c3e2</vt:lpwstr>
  </property>
  <property fmtid="{D5CDD505-2E9C-101B-9397-08002B2CF9AE}" pid="6" name="nwnYear">
    <vt:lpwstr>29;#2020|6417106d-fb9b-4144-aaf7-def643ab7399</vt:lpwstr>
  </property>
  <property fmtid="{D5CDD505-2E9C-101B-9397-08002B2CF9AE}" pid="7" name="nwnEntity">
    <vt:lpwstr>1;#NWN|189a21d5-4508-41eb-a617-0aabe068765e</vt:lpwstr>
  </property>
  <property fmtid="{D5CDD505-2E9C-101B-9397-08002B2CF9AE}" pid="8" name="nwnQuarter">
    <vt:lpwstr>30;#Q1|1a9681c5-685d-4b5e-a4bb-560e821c4eab</vt:lpwstr>
  </property>
  <property fmtid="{D5CDD505-2E9C-101B-9397-08002B2CF9AE}" pid="9" name="_docset_NoMedatataSyncRequired">
    <vt:lpwstr>False</vt:lpwstr>
  </property>
  <property fmtid="{D5CDD505-2E9C-101B-9397-08002B2CF9AE}" pid="10" name="IsEFSEC">
    <vt:bool>false</vt:bool>
  </property>
</Properties>
</file>