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Compliance Filing for New Rates\"/>
    </mc:Choice>
  </mc:AlternateContent>
  <bookViews>
    <workbookView xWindow="0" yWindow="0" windowWidth="28800" windowHeight="14100"/>
  </bookViews>
  <sheets>
    <sheet name="Exhibit A-1" sheetId="1" r:id="rId1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'Exhibit A-1'!$A$1:$G$50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F28" i="1"/>
  <c r="N22" i="1"/>
  <c r="L15" i="1"/>
  <c r="G15" i="1"/>
  <c r="I9" i="1"/>
  <c r="I10" i="1" s="1"/>
  <c r="I11" i="1" s="1"/>
  <c r="I12" i="1" s="1"/>
  <c r="A9" i="1"/>
  <c r="A10" i="1" s="1"/>
  <c r="A11" i="1" s="1"/>
  <c r="A12" i="1" s="1"/>
  <c r="F32" i="1" l="1"/>
  <c r="F22" i="1"/>
  <c r="F34" i="1"/>
  <c r="N34" i="1"/>
  <c r="L22" i="1"/>
  <c r="L28" i="1"/>
  <c r="O15" i="1"/>
  <c r="N32" i="1"/>
  <c r="D32" i="1"/>
  <c r="D28" i="1"/>
  <c r="L34" i="1"/>
  <c r="D34" i="1"/>
  <c r="L32" i="1"/>
  <c r="D22" i="1"/>
  <c r="D15" i="1"/>
  <c r="F35" i="1"/>
  <c r="D35" i="1"/>
  <c r="L35" i="1" l="1"/>
  <c r="N35" i="1"/>
  <c r="K14" i="1" l="1"/>
  <c r="K16" i="1"/>
  <c r="N16" i="1" l="1"/>
  <c r="L16" i="1"/>
  <c r="L14" i="1"/>
  <c r="N14" i="1"/>
  <c r="C14" i="1" l="1"/>
  <c r="C16" i="1"/>
  <c r="D14" i="1" l="1"/>
  <c r="F14" i="1"/>
  <c r="D16" i="1"/>
  <c r="F16" i="1"/>
  <c r="F37" i="1" l="1"/>
  <c r="G37" i="1"/>
  <c r="K37" i="1"/>
  <c r="O37" i="1" l="1"/>
  <c r="N37" i="1"/>
  <c r="C9" i="1" l="1"/>
  <c r="C17" i="1"/>
  <c r="K9" i="1" l="1"/>
  <c r="K17" i="1"/>
  <c r="F17" i="1"/>
  <c r="D17" i="1"/>
  <c r="L17" i="1" l="1"/>
  <c r="N17" i="1"/>
  <c r="F33" i="1" l="1"/>
  <c r="D33" i="1"/>
  <c r="N33" i="1" l="1"/>
  <c r="L33" i="1"/>
  <c r="O27" i="1" l="1"/>
  <c r="L27" i="1"/>
  <c r="L30" i="1"/>
  <c r="O30" i="1"/>
  <c r="O31" i="1"/>
  <c r="L31" i="1"/>
  <c r="O18" i="1"/>
  <c r="L18" i="1"/>
  <c r="O26" i="1"/>
  <c r="L26" i="1"/>
  <c r="N24" i="1" l="1"/>
  <c r="L24" i="1"/>
  <c r="L21" i="1"/>
  <c r="N21" i="1"/>
  <c r="G25" i="1" l="1"/>
  <c r="D25" i="1"/>
  <c r="D21" i="1" l="1"/>
  <c r="F21" i="1"/>
  <c r="F20" i="1"/>
  <c r="D20" i="1"/>
  <c r="O25" i="1" l="1"/>
  <c r="L25" i="1"/>
  <c r="G26" i="1"/>
  <c r="D26" i="1"/>
  <c r="G19" i="1" l="1"/>
  <c r="D19" i="1"/>
  <c r="D27" i="1"/>
  <c r="G27" i="1"/>
  <c r="D31" i="1"/>
  <c r="G31" i="1"/>
  <c r="L20" i="1"/>
  <c r="N20" i="1"/>
  <c r="G30" i="1"/>
  <c r="D30" i="1"/>
  <c r="G18" i="1" l="1"/>
  <c r="G36" i="1" s="1"/>
  <c r="D18" i="1"/>
  <c r="F24" i="1"/>
  <c r="D24" i="1"/>
  <c r="G38" i="1" l="1"/>
  <c r="C46" i="1"/>
  <c r="D46" i="1" s="1"/>
  <c r="L19" i="1" l="1"/>
  <c r="O19" i="1"/>
  <c r="O36" i="1" s="1"/>
  <c r="O38" i="1" l="1"/>
  <c r="K46" i="1"/>
  <c r="L46" i="1" s="1"/>
  <c r="F29" i="1" l="1"/>
  <c r="F36" i="1" s="1"/>
  <c r="F38" i="1" s="1"/>
  <c r="C36" i="1"/>
  <c r="D29" i="1"/>
  <c r="C45" i="1" l="1"/>
  <c r="D36" i="1"/>
  <c r="C44" i="1" s="1"/>
  <c r="H36" i="1"/>
  <c r="C38" i="1"/>
  <c r="H38" i="1" l="1"/>
  <c r="D44" i="1"/>
  <c r="D45" i="1"/>
  <c r="D47" i="1" s="1"/>
  <c r="C47" i="1"/>
  <c r="L29" i="1" l="1"/>
  <c r="N29" i="1"/>
  <c r="N36" i="1" s="1"/>
  <c r="N38" i="1" s="1"/>
  <c r="K36" i="1"/>
  <c r="K38" i="1" s="1"/>
  <c r="K45" i="1" l="1"/>
  <c r="L36" i="1"/>
  <c r="K44" i="1" s="1"/>
  <c r="L44" i="1" s="1"/>
  <c r="L45" i="1" l="1"/>
  <c r="L47" i="1" s="1"/>
  <c r="K47" i="1"/>
</calcChain>
</file>

<file path=xl/sharedStrings.xml><?xml version="1.0" encoding="utf-8"?>
<sst xmlns="http://schemas.openxmlformats.org/spreadsheetml/2006/main" count="179" uniqueCount="69">
  <si>
    <t>Power Cost Baseline Rate</t>
  </si>
  <si>
    <t>Variable Production Costs</t>
  </si>
  <si>
    <t xml:space="preserve">Fixed Production Costs </t>
  </si>
  <si>
    <t>Transmission Exp - 500KV</t>
  </si>
  <si>
    <t>Rev Req (Column (II) )</t>
  </si>
  <si>
    <t>Sensitive Items</t>
  </si>
  <si>
    <t>After Rev.</t>
  </si>
  <si>
    <t>Before Rev.</t>
  </si>
  <si>
    <t>Property Insurance</t>
  </si>
  <si>
    <t>Grossed up for RSI</t>
  </si>
  <si>
    <t>Revenue Sensitive Items</t>
  </si>
  <si>
    <t>Subtotal &amp; Baseline Rate</t>
  </si>
  <si>
    <t>F</t>
  </si>
  <si>
    <t>Amortization  - Reg Assets - Non PC Only</t>
  </si>
  <si>
    <t>Depreciation-Transmission</t>
  </si>
  <si>
    <t>Depreciation-Production (FERC 403)</t>
  </si>
  <si>
    <t>V</t>
  </si>
  <si>
    <t>456-Purch/Sales Non-Core Gas</t>
  </si>
  <si>
    <t>447-Sales to Others</t>
  </si>
  <si>
    <t>Production O&amp;M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</si>
  <si>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</si>
  <si>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</si>
  <si>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</si>
  <si>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</si>
  <si>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</si>
  <si>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</si>
  <si>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15c</t>
  </si>
  <si>
    <t>15b</t>
  </si>
  <si>
    <t>Payroll Overheads - Benefits</t>
  </si>
  <si>
    <t>15a</t>
  </si>
  <si>
    <t>557-Other Power Exp</t>
  </si>
  <si>
    <t>555-Purchased power Incl Reg Amort</t>
  </si>
  <si>
    <t>501-Steam Fuel Incl Reg Amort</t>
  </si>
  <si>
    <t>Equity Adder Centralia Coal Transition PPA</t>
  </si>
  <si>
    <t>10a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</si>
  <si>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</si>
  <si>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</si>
  <si>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</si>
  <si>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</si>
  <si>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</si>
  <si>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</si>
  <si>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</si>
  <si>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</si>
  <si>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</si>
  <si>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</si>
  <si>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</si>
  <si>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</si>
  <si>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>Fixed</t>
  </si>
  <si>
    <t xml:space="preserve">Net of tax rate of return </t>
  </si>
  <si>
    <t>Production Rate Base</t>
  </si>
  <si>
    <t>Transmission Rate Base</t>
  </si>
  <si>
    <t>Regulatory Assets</t>
  </si>
  <si>
    <t>Row</t>
  </si>
  <si>
    <t>Exhibit A-1 Power Cost Baseline Rate</t>
  </si>
  <si>
    <t>456-1 OATT Transmission Income</t>
  </si>
  <si>
    <t>22GRC Rate Year 1 - 2023</t>
  </si>
  <si>
    <t>22GRC Rate Year 2 - 2024</t>
  </si>
  <si>
    <t>Property Insurance (A&amp;G)</t>
  </si>
  <si>
    <t>AMA Rate Year 1</t>
  </si>
  <si>
    <t>AMA Rate Year 2</t>
  </si>
  <si>
    <t>Rate Year DELIVERED Load (MWh's)</t>
  </si>
  <si>
    <t>For PCA Mechanism</t>
  </si>
  <si>
    <t xml:space="preserve">Montana Electric Energy Tax </t>
  </si>
  <si>
    <t>in tracker</t>
  </si>
  <si>
    <t>Fixed Asset Return Reg Assets (on Row 3)</t>
  </si>
  <si>
    <t>Fixed Asset Return Transmission (on Row 4)</t>
  </si>
  <si>
    <t>Fixed Asset Return Production (on Row 5)</t>
  </si>
  <si>
    <t xml:space="preserve">     Net Rate Base for Exh. A-1</t>
  </si>
  <si>
    <t>NOTE: Variable Power Costs will be updated in 2024 per paragraph 28 of the settlement and paragraph 257 of the Final Order.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</si>
</sst>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* #,##0.000_);_(* \(#,##0.000\);_(* &quot;-&quot;??_);_(@_)"/>
    <numFmt numFmtId="169" formatCode="0.000"/>
    <numFmt numFmtId="170" formatCode="_(* #,##0.000000_);_(* \(#,##0.000000\);_(* &quot;-&quot;??_);_(@_)"/>
    <numFmt numFmtId="171" formatCode="_(* #,##0.0000000_);_(* \(#,##0.0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167" fontId="5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/>
    <xf numFmtId="168" fontId="7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6" fontId="3" fillId="0" borderId="0" xfId="0" applyNumberFormat="1" applyFont="1" applyFill="1"/>
    <xf numFmtId="166" fontId="4" fillId="0" borderId="1" xfId="0" applyNumberFormat="1" applyFont="1" applyFill="1" applyBorder="1" applyAlignment="1"/>
    <xf numFmtId="0" fontId="8" fillId="0" borderId="0" xfId="0" applyFont="1" applyFill="1"/>
    <xf numFmtId="0" fontId="4" fillId="0" borderId="0" xfId="0" applyNumberFormat="1" applyFont="1" applyFill="1" applyBorder="1" applyAlignment="1"/>
    <xf numFmtId="170" fontId="4" fillId="0" borderId="0" xfId="0" applyNumberFormat="1" applyFont="1" applyFill="1" applyBorder="1" applyAlignment="1"/>
    <xf numFmtId="168" fontId="4" fillId="0" borderId="0" xfId="0" applyNumberFormat="1" applyFont="1" applyFill="1" applyBorder="1" applyAlignment="1"/>
    <xf numFmtId="171" fontId="4" fillId="0" borderId="3" xfId="0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66" fontId="4" fillId="0" borderId="0" xfId="0" applyNumberFormat="1" applyFont="1" applyFill="1" applyBorder="1" applyAlignment="1"/>
    <xf numFmtId="166" fontId="4" fillId="0" borderId="0" xfId="0" applyNumberFormat="1" applyFont="1" applyFill="1"/>
    <xf numFmtId="166" fontId="4" fillId="0" borderId="1" xfId="0" applyNumberFormat="1" applyFont="1" applyFill="1" applyBorder="1"/>
    <xf numFmtId="167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left" vertical="center" indent="1"/>
    </xf>
    <xf numFmtId="166" fontId="4" fillId="0" borderId="2" xfId="0" applyNumberFormat="1" applyFont="1" applyFill="1" applyBorder="1" applyAlignment="1">
      <alignment vertical="center"/>
    </xf>
    <xf numFmtId="167" fontId="4" fillId="0" borderId="4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168" fontId="7" fillId="0" borderId="9" xfId="0" applyNumberFormat="1" applyFont="1" applyFill="1" applyBorder="1" applyAlignment="1">
      <alignment horizontal="center"/>
    </xf>
    <xf numFmtId="168" fontId="7" fillId="0" borderId="6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168" fontId="7" fillId="0" borderId="9" xfId="0" applyNumberFormat="1" applyFont="1" applyFill="1" applyBorder="1" applyAlignment="1">
      <alignment horizontal="centerContinuous"/>
    </xf>
    <xf numFmtId="0" fontId="5" fillId="0" borderId="6" xfId="0" applyNumberFormat="1" applyFont="1" applyFill="1" applyBorder="1" applyAlignment="1">
      <alignment horizontal="centerContinuous"/>
    </xf>
    <xf numFmtId="167" fontId="4" fillId="0" borderId="9" xfId="0" applyNumberFormat="1" applyFont="1" applyFill="1" applyBorder="1" applyAlignment="1"/>
    <xf numFmtId="167" fontId="4" fillId="0" borderId="6" xfId="0" applyNumberFormat="1" applyFont="1" applyFill="1" applyBorder="1" applyAlignment="1"/>
    <xf numFmtId="167" fontId="4" fillId="0" borderId="10" xfId="0" applyNumberFormat="1" applyFont="1" applyFill="1" applyBorder="1" applyAlignment="1"/>
    <xf numFmtId="167" fontId="4" fillId="0" borderId="7" xfId="0" applyNumberFormat="1" applyFont="1" applyFill="1" applyBorder="1" applyAlignment="1"/>
    <xf numFmtId="41" fontId="4" fillId="0" borderId="0" xfId="0" applyNumberFormat="1" applyFont="1" applyFill="1" applyBorder="1" applyAlignment="1"/>
    <xf numFmtId="41" fontId="6" fillId="0" borderId="0" xfId="0" applyNumberFormat="1" applyFont="1" applyFill="1" applyBorder="1" applyAlignment="1"/>
    <xf numFmtId="44" fontId="5" fillId="0" borderId="8" xfId="0" applyNumberFormat="1" applyFont="1" applyFill="1" applyBorder="1" applyAlignment="1">
      <alignment horizontal="centerContinuous"/>
    </xf>
    <xf numFmtId="169" fontId="5" fillId="0" borderId="5" xfId="0" applyNumberFormat="1" applyFont="1" applyFill="1" applyBorder="1" applyAlignment="1">
      <alignment horizontal="centerContinuous"/>
    </xf>
    <xf numFmtId="41" fontId="4" fillId="0" borderId="0" xfId="0" applyNumberFormat="1" applyFont="1" applyFill="1"/>
    <xf numFmtId="164" fontId="5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0" fillId="0" borderId="0" xfId="0" applyFill="1" applyAlignment="1">
      <alignment horizontal="centerContinuous"/>
    </xf>
    <xf numFmtId="0" fontId="0" fillId="0" borderId="0" xfId="0" applyFill="1"/>
    <xf numFmtId="167" fontId="4" fillId="0" borderId="11" xfId="0" applyNumberFormat="1" applyFont="1" applyFill="1" applyBorder="1" applyAlignment="1"/>
    <xf numFmtId="167" fontId="4" fillId="0" borderId="12" xfId="0" applyNumberFormat="1" applyFont="1" applyFill="1" applyBorder="1" applyAlignme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7"/>
  <sheetViews>
    <sheetView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O28" sqref="O28"/>
    </sheetView>
  </sheetViews>
  <sheetFormatPr defaultColWidth="9.140625" defaultRowHeight="15" x14ac:dyDescent="0.25"/>
  <cols>
    <col min="1" max="1" width="7.42578125" style="1" customWidth="1"/>
    <col min="2" max="2" width="43.7109375" style="1" customWidth="1"/>
    <col min="3" max="3" width="18.5703125" style="1" bestFit="1" customWidth="1"/>
    <col min="4" max="4" width="16.140625" style="1" bestFit="1" customWidth="1"/>
    <col min="5" max="5" width="9.42578125" style="1" bestFit="1" customWidth="1"/>
    <col min="6" max="6" width="15.5703125" style="1" bestFit="1" customWidth="1"/>
    <col min="7" max="7" width="17.28515625" style="1" bestFit="1" customWidth="1"/>
    <col min="8" max="8" width="9.140625" style="1" customWidth="1"/>
    <col min="9" max="9" width="5.5703125" style="1" customWidth="1"/>
    <col min="10" max="10" width="43.7109375" style="1" customWidth="1"/>
    <col min="11" max="11" width="18.5703125" style="1" bestFit="1" customWidth="1"/>
    <col min="12" max="12" width="16.85546875" style="1" bestFit="1" customWidth="1"/>
    <col min="13" max="13" width="9.42578125" style="1" bestFit="1" customWidth="1"/>
    <col min="14" max="14" width="15.5703125" style="1" bestFit="1" customWidth="1"/>
    <col min="15" max="15" width="17.28515625" style="1" bestFit="1" customWidth="1"/>
    <col min="16" max="16" width="13.85546875" style="1" bestFit="1" customWidth="1"/>
    <col min="17" max="17" width="16.7109375" style="61" bestFit="1" customWidth="1"/>
    <col min="18" max="18" width="4.28515625" style="61" customWidth="1"/>
    <col min="19" max="19" width="13.7109375" style="61" bestFit="1" customWidth="1"/>
    <col min="20" max="21" width="12.85546875" style="61" bestFit="1" customWidth="1"/>
    <col min="22" max="22" width="9.140625" style="61"/>
    <col min="23" max="23" width="15.42578125" style="61" customWidth="1"/>
    <col min="24" max="24" width="13.42578125" style="61" bestFit="1" customWidth="1"/>
    <col min="25" max="25" width="16" style="61" bestFit="1" customWidth="1"/>
    <col min="26" max="16384" width="9.140625" style="1"/>
  </cols>
  <sheetData>
    <row r="1" spans="1:16" ht="20.25" x14ac:dyDescent="0.3">
      <c r="A1" s="30" t="s">
        <v>53</v>
      </c>
      <c r="B1" s="31"/>
      <c r="C1" s="31"/>
      <c r="D1" s="31"/>
      <c r="E1" s="60"/>
      <c r="F1" s="60"/>
      <c r="G1" s="60"/>
      <c r="I1" s="30" t="s">
        <v>53</v>
      </c>
      <c r="J1" s="31"/>
      <c r="K1" s="31"/>
      <c r="L1" s="31"/>
      <c r="M1" s="60"/>
      <c r="N1" s="60"/>
      <c r="O1" s="60"/>
    </row>
    <row r="2" spans="1:16" ht="20.25" x14ac:dyDescent="0.3">
      <c r="A2" s="30" t="s">
        <v>55</v>
      </c>
      <c r="B2" s="31"/>
      <c r="C2" s="31"/>
      <c r="D2" s="31"/>
      <c r="E2" s="60"/>
      <c r="F2" s="60"/>
      <c r="G2" s="60"/>
      <c r="I2" s="30" t="s">
        <v>56</v>
      </c>
      <c r="J2" s="31"/>
      <c r="K2" s="31"/>
      <c r="L2" s="31"/>
      <c r="M2" s="60"/>
      <c r="N2" s="60"/>
      <c r="O2" s="60"/>
    </row>
    <row r="3" spans="1:16" ht="13.9" customHeight="1" x14ac:dyDescent="0.3">
      <c r="A3" s="29"/>
      <c r="I3" s="29"/>
    </row>
    <row r="4" spans="1:16" x14ac:dyDescent="0.25">
      <c r="A4" s="3"/>
      <c r="I4" s="3"/>
    </row>
    <row r="5" spans="1:16" x14ac:dyDescent="0.25">
      <c r="A5" s="3" t="s">
        <v>52</v>
      </c>
      <c r="C5" s="28" t="s">
        <v>58</v>
      </c>
      <c r="I5" s="3" t="s">
        <v>52</v>
      </c>
      <c r="K5" s="28" t="s">
        <v>59</v>
      </c>
    </row>
    <row r="6" spans="1:16" x14ac:dyDescent="0.25">
      <c r="A6" s="6">
        <v>3</v>
      </c>
      <c r="B6" s="27" t="s">
        <v>51</v>
      </c>
      <c r="C6" s="33">
        <v>123548301.87260658</v>
      </c>
      <c r="D6" s="27"/>
      <c r="E6" s="27"/>
      <c r="F6" s="27"/>
      <c r="G6" s="27"/>
      <c r="I6" s="6">
        <v>3</v>
      </c>
      <c r="J6" s="27" t="s">
        <v>51</v>
      </c>
      <c r="K6" s="33">
        <v>109756064.14552327</v>
      </c>
      <c r="L6" s="27"/>
      <c r="M6" s="27"/>
      <c r="N6" s="27"/>
      <c r="O6" s="27"/>
    </row>
    <row r="7" spans="1:16" x14ac:dyDescent="0.25">
      <c r="A7" s="6">
        <v>4</v>
      </c>
      <c r="B7" s="27" t="s">
        <v>50</v>
      </c>
      <c r="C7" s="57">
        <v>70678010.089287356</v>
      </c>
      <c r="D7" s="27"/>
      <c r="E7" s="27"/>
      <c r="F7" s="27"/>
      <c r="G7" s="27"/>
      <c r="I7" s="6">
        <v>4</v>
      </c>
      <c r="J7" s="27" t="s">
        <v>50</v>
      </c>
      <c r="K7" s="57">
        <v>67956976.598014444</v>
      </c>
      <c r="L7" s="27"/>
      <c r="M7" s="27"/>
      <c r="N7" s="27"/>
      <c r="O7" s="27"/>
    </row>
    <row r="8" spans="1:16" x14ac:dyDescent="0.25">
      <c r="A8" s="6">
        <v>5</v>
      </c>
      <c r="B8" s="27" t="s">
        <v>49</v>
      </c>
      <c r="C8" s="57">
        <v>1369975805.6532323</v>
      </c>
      <c r="D8" s="27"/>
      <c r="E8" s="27"/>
      <c r="F8" s="27"/>
      <c r="G8" s="27"/>
      <c r="I8" s="6">
        <v>5</v>
      </c>
      <c r="J8" s="27" t="s">
        <v>49</v>
      </c>
      <c r="K8" s="57">
        <v>1308898119.0505416</v>
      </c>
      <c r="L8" s="27"/>
      <c r="M8" s="27"/>
      <c r="N8" s="27"/>
      <c r="O8" s="27"/>
    </row>
    <row r="9" spans="1:16" x14ac:dyDescent="0.25">
      <c r="A9" s="6">
        <f>+A8+1</f>
        <v>6</v>
      </c>
      <c r="B9" s="27" t="s">
        <v>67</v>
      </c>
      <c r="C9" s="34">
        <f>SUM(C6:C8)</f>
        <v>1564202117.6151261</v>
      </c>
      <c r="D9" s="27"/>
      <c r="E9" s="27"/>
      <c r="F9" s="27"/>
      <c r="G9" s="27"/>
      <c r="I9" s="6">
        <f>+I8+1</f>
        <v>6</v>
      </c>
      <c r="J9" s="27" t="s">
        <v>67</v>
      </c>
      <c r="K9" s="34">
        <f>SUM(K6:K8)</f>
        <v>1486611159.7940793</v>
      </c>
      <c r="L9" s="27"/>
      <c r="M9" s="27"/>
      <c r="N9" s="27"/>
      <c r="O9" s="27"/>
    </row>
    <row r="10" spans="1:16" x14ac:dyDescent="0.25">
      <c r="A10" s="6">
        <f>+A9+1</f>
        <v>7</v>
      </c>
      <c r="B10" s="19" t="s">
        <v>48</v>
      </c>
      <c r="C10" s="24">
        <v>6.6200000000000009E-2</v>
      </c>
      <c r="D10" s="26"/>
      <c r="E10" s="26"/>
      <c r="F10" s="21" t="s">
        <v>47</v>
      </c>
      <c r="G10" s="21" t="s">
        <v>46</v>
      </c>
      <c r="I10" s="6">
        <f>+I9+1</f>
        <v>7</v>
      </c>
      <c r="J10" s="19" t="s">
        <v>48</v>
      </c>
      <c r="K10" s="24">
        <v>6.6200000000000009E-2</v>
      </c>
      <c r="L10" s="26"/>
      <c r="M10" s="26"/>
      <c r="N10" s="21" t="s">
        <v>47</v>
      </c>
      <c r="O10" s="21" t="s">
        <v>46</v>
      </c>
    </row>
    <row r="11" spans="1:16" x14ac:dyDescent="0.25">
      <c r="A11" s="6">
        <f>+A10+1</f>
        <v>8</v>
      </c>
      <c r="B11" s="19"/>
      <c r="C11" s="24"/>
      <c r="D11" s="21" t="s">
        <v>45</v>
      </c>
      <c r="E11" s="21"/>
      <c r="F11" s="21" t="s">
        <v>44</v>
      </c>
      <c r="G11" s="21" t="s">
        <v>44</v>
      </c>
      <c r="I11" s="6">
        <f>+I10+1</f>
        <v>8</v>
      </c>
      <c r="J11" s="19"/>
      <c r="K11" s="24"/>
      <c r="L11" s="21" t="s">
        <v>45</v>
      </c>
      <c r="M11" s="21"/>
      <c r="N11" s="21" t="s">
        <v>44</v>
      </c>
      <c r="O11" s="21" t="s">
        <v>44</v>
      </c>
    </row>
    <row r="12" spans="1:16" x14ac:dyDescent="0.25">
      <c r="A12" s="6">
        <f>+A11+1</f>
        <v>9</v>
      </c>
      <c r="B12" s="25"/>
      <c r="C12" s="24"/>
      <c r="D12" s="23" t="s">
        <v>43</v>
      </c>
      <c r="E12" s="23"/>
      <c r="F12" s="22" t="s">
        <v>42</v>
      </c>
      <c r="G12" s="22" t="s">
        <v>41</v>
      </c>
      <c r="I12" s="6">
        <f>+I11+1</f>
        <v>9</v>
      </c>
      <c r="J12" s="25"/>
      <c r="K12" s="24"/>
      <c r="L12" s="23" t="s">
        <v>43</v>
      </c>
      <c r="M12" s="23"/>
      <c r="N12" s="22" t="s">
        <v>42</v>
      </c>
      <c r="O12" s="22" t="s">
        <v>41</v>
      </c>
    </row>
    <row r="13" spans="1:16" x14ac:dyDescent="0.25">
      <c r="A13" s="6" t="s">
        <v>40</v>
      </c>
      <c r="B13" s="19"/>
      <c r="C13" s="21" t="s">
        <v>39</v>
      </c>
      <c r="D13" s="20" t="s">
        <v>38</v>
      </c>
      <c r="E13" s="20" t="s">
        <v>37</v>
      </c>
      <c r="F13" s="20" t="s">
        <v>36</v>
      </c>
      <c r="G13" s="20" t="s">
        <v>35</v>
      </c>
      <c r="I13" s="6" t="s">
        <v>40</v>
      </c>
      <c r="J13" s="19"/>
      <c r="K13" s="21" t="s">
        <v>39</v>
      </c>
      <c r="L13" s="20" t="s">
        <v>38</v>
      </c>
      <c r="M13" s="20" t="s">
        <v>37</v>
      </c>
      <c r="N13" s="20" t="s">
        <v>36</v>
      </c>
      <c r="O13" s="20" t="s">
        <v>35</v>
      </c>
    </row>
    <row r="14" spans="1:16" x14ac:dyDescent="0.25">
      <c r="A14" s="6">
        <v>10</v>
      </c>
      <c r="B14" s="19" t="s">
        <v>64</v>
      </c>
      <c r="C14" s="32">
        <f>(C6*C$10/0.79)</f>
        <v>10353034.916413361</v>
      </c>
      <c r="D14" s="5">
        <f>ROUND(C14/C$39,3)</f>
        <v>0.52300000000000002</v>
      </c>
      <c r="E14" s="35" t="s">
        <v>12</v>
      </c>
      <c r="F14" s="32">
        <f>+C14</f>
        <v>10353034.916413361</v>
      </c>
      <c r="G14" s="32"/>
      <c r="I14" s="6">
        <v>10</v>
      </c>
      <c r="J14" s="19" t="s">
        <v>64</v>
      </c>
      <c r="K14" s="32">
        <f>(K6*K$10/0.79)</f>
        <v>9197280.3119413182</v>
      </c>
      <c r="L14" s="5">
        <f>ROUND(K14/K$39,3)</f>
        <v>0.46</v>
      </c>
      <c r="M14" s="35" t="s">
        <v>12</v>
      </c>
      <c r="N14" s="32">
        <f>+K14</f>
        <v>9197280.3119413182</v>
      </c>
      <c r="O14" s="32"/>
    </row>
    <row r="15" spans="1:16" x14ac:dyDescent="0.25">
      <c r="A15" s="6" t="s">
        <v>34</v>
      </c>
      <c r="B15" s="19" t="s">
        <v>33</v>
      </c>
      <c r="C15" s="10">
        <v>4094424.0000000005</v>
      </c>
      <c r="D15" s="5">
        <f>ROUND(C15/C$39,3)</f>
        <v>0.20699999999999999</v>
      </c>
      <c r="E15" s="35" t="s">
        <v>16</v>
      </c>
      <c r="F15" s="10"/>
      <c r="G15" s="10">
        <f>+C15</f>
        <v>4094424.0000000005</v>
      </c>
      <c r="I15" s="6" t="s">
        <v>34</v>
      </c>
      <c r="J15" s="19" t="s">
        <v>33</v>
      </c>
      <c r="K15" s="10">
        <v>4105641.6000000006</v>
      </c>
      <c r="L15" s="5">
        <f>ROUND(K15/K$39,3)</f>
        <v>0.20499999999999999</v>
      </c>
      <c r="M15" s="35" t="s">
        <v>16</v>
      </c>
      <c r="N15" s="10"/>
      <c r="O15" s="10">
        <f>+K15</f>
        <v>4105641.6000000006</v>
      </c>
    </row>
    <row r="16" spans="1:16" x14ac:dyDescent="0.25">
      <c r="A16" s="6">
        <v>11</v>
      </c>
      <c r="B16" s="14" t="s">
        <v>65</v>
      </c>
      <c r="C16" s="10">
        <f>(C7*C$10/0.79)</f>
        <v>5922638.3138111681</v>
      </c>
      <c r="D16" s="5">
        <f>ROUND(C16/C$39,3)</f>
        <v>0.29899999999999999</v>
      </c>
      <c r="E16" s="35" t="s">
        <v>12</v>
      </c>
      <c r="F16" s="10">
        <f>+C16</f>
        <v>5922638.3138111681</v>
      </c>
      <c r="G16" s="10"/>
      <c r="I16" s="6">
        <v>11</v>
      </c>
      <c r="J16" s="14" t="s">
        <v>65</v>
      </c>
      <c r="K16" s="10">
        <f>(K7*K$10/0.79)</f>
        <v>5694622.5959348818</v>
      </c>
      <c r="L16" s="5">
        <f>ROUND(K16/K$39,3)</f>
        <v>0.28499999999999998</v>
      </c>
      <c r="M16" s="35" t="s">
        <v>12</v>
      </c>
      <c r="N16" s="10">
        <f>+K16</f>
        <v>5694622.5959348818</v>
      </c>
      <c r="O16" s="10"/>
      <c r="P16" s="61"/>
    </row>
    <row r="17" spans="1:16" x14ac:dyDescent="0.25">
      <c r="A17" s="6">
        <v>12</v>
      </c>
      <c r="B17" s="14" t="s">
        <v>66</v>
      </c>
      <c r="C17" s="10">
        <f>(C8*C$10/0.79)</f>
        <v>114800504.22056201</v>
      </c>
      <c r="D17" s="5">
        <f t="shared" ref="D17:D35" si="0">ROUND(C17/C$39,3)</f>
        <v>5.798</v>
      </c>
      <c r="E17" s="35" t="s">
        <v>12</v>
      </c>
      <c r="F17" s="10">
        <f>+C17</f>
        <v>114800504.22056201</v>
      </c>
      <c r="G17" s="10"/>
      <c r="I17" s="6">
        <v>12</v>
      </c>
      <c r="J17" s="14" t="s">
        <v>66</v>
      </c>
      <c r="K17" s="10">
        <f>(K8*K$10/0.79)</f>
        <v>109682348.71031123</v>
      </c>
      <c r="L17" s="5">
        <f t="shared" ref="L17:L26" si="1">ROUND(K17/K$39,3)</f>
        <v>5.4859999999999998</v>
      </c>
      <c r="M17" s="35" t="s">
        <v>12</v>
      </c>
      <c r="N17" s="10">
        <f>+K17</f>
        <v>109682348.71031123</v>
      </c>
      <c r="O17" s="10"/>
      <c r="P17" s="61"/>
    </row>
    <row r="18" spans="1:16" x14ac:dyDescent="0.25">
      <c r="A18" s="6">
        <v>13</v>
      </c>
      <c r="B18" s="14" t="s">
        <v>32</v>
      </c>
      <c r="C18" s="10">
        <v>38111694.041223116</v>
      </c>
      <c r="D18" s="5">
        <f t="shared" si="0"/>
        <v>1.925</v>
      </c>
      <c r="E18" s="35" t="s">
        <v>16</v>
      </c>
      <c r="F18" s="10"/>
      <c r="G18" s="10">
        <f>+C18</f>
        <v>38111694.041223116</v>
      </c>
      <c r="I18" s="6">
        <v>13</v>
      </c>
      <c r="J18" s="14" t="s">
        <v>32</v>
      </c>
      <c r="K18" s="10">
        <v>38111694.041223116</v>
      </c>
      <c r="L18" s="5">
        <f t="shared" si="1"/>
        <v>1.9059999999999999</v>
      </c>
      <c r="M18" s="35" t="s">
        <v>16</v>
      </c>
      <c r="N18" s="10"/>
      <c r="O18" s="10">
        <f>+K18</f>
        <v>38111694.041223116</v>
      </c>
      <c r="P18" s="61"/>
    </row>
    <row r="19" spans="1:16" x14ac:dyDescent="0.25">
      <c r="A19" s="6">
        <v>14</v>
      </c>
      <c r="B19" s="14" t="s">
        <v>31</v>
      </c>
      <c r="C19" s="10">
        <v>975842636.02148438</v>
      </c>
      <c r="D19" s="5">
        <f t="shared" si="0"/>
        <v>49.286000000000001</v>
      </c>
      <c r="E19" s="35" t="s">
        <v>16</v>
      </c>
      <c r="F19" s="10"/>
      <c r="G19" s="10">
        <f>+C19</f>
        <v>975842636.02148438</v>
      </c>
      <c r="I19" s="6">
        <v>14</v>
      </c>
      <c r="J19" s="14" t="s">
        <v>31</v>
      </c>
      <c r="K19" s="10">
        <v>986051688.0530839</v>
      </c>
      <c r="L19" s="5">
        <f t="shared" si="1"/>
        <v>49.323999999999998</v>
      </c>
      <c r="M19" s="35" t="s">
        <v>16</v>
      </c>
      <c r="N19" s="10"/>
      <c r="O19" s="10">
        <f>+K19</f>
        <v>986051688.0530839</v>
      </c>
      <c r="P19" s="61"/>
    </row>
    <row r="20" spans="1:16" x14ac:dyDescent="0.25">
      <c r="A20" s="6">
        <v>15</v>
      </c>
      <c r="B20" s="14" t="s">
        <v>30</v>
      </c>
      <c r="C20" s="10">
        <v>13689650.642035643</v>
      </c>
      <c r="D20" s="5">
        <f t="shared" si="0"/>
        <v>0.69099999999999995</v>
      </c>
      <c r="E20" s="35" t="s">
        <v>12</v>
      </c>
      <c r="F20" s="10">
        <f>+C20</f>
        <v>13689650.642035643</v>
      </c>
      <c r="G20" s="10"/>
      <c r="I20" s="6">
        <v>15</v>
      </c>
      <c r="J20" s="14" t="s">
        <v>30</v>
      </c>
      <c r="K20" s="10">
        <v>14134394.659065126</v>
      </c>
      <c r="L20" s="5">
        <f t="shared" si="1"/>
        <v>0.70699999999999996</v>
      </c>
      <c r="M20" s="35" t="s">
        <v>12</v>
      </c>
      <c r="N20" s="10">
        <f>+K20</f>
        <v>14134394.659065126</v>
      </c>
      <c r="O20" s="10"/>
      <c r="P20" s="61"/>
    </row>
    <row r="21" spans="1:16" x14ac:dyDescent="0.25">
      <c r="A21" s="6" t="s">
        <v>29</v>
      </c>
      <c r="B21" s="36" t="s">
        <v>28</v>
      </c>
      <c r="C21" s="10">
        <v>8696041.0687875245</v>
      </c>
      <c r="D21" s="5">
        <f t="shared" si="0"/>
        <v>0.439</v>
      </c>
      <c r="E21" s="35" t="s">
        <v>12</v>
      </c>
      <c r="F21" s="10">
        <f>+C21</f>
        <v>8696041.0687875245</v>
      </c>
      <c r="G21" s="10"/>
      <c r="I21" s="6" t="s">
        <v>29</v>
      </c>
      <c r="J21" s="36" t="s">
        <v>28</v>
      </c>
      <c r="K21" s="10">
        <v>8948835.5679956824</v>
      </c>
      <c r="L21" s="5">
        <f t="shared" si="1"/>
        <v>0.44800000000000001</v>
      </c>
      <c r="M21" s="35" t="s">
        <v>12</v>
      </c>
      <c r="N21" s="10">
        <f>+K21</f>
        <v>8948835.5679956824</v>
      </c>
      <c r="O21" s="10"/>
      <c r="P21" s="61"/>
    </row>
    <row r="22" spans="1:16" x14ac:dyDescent="0.25">
      <c r="A22" s="6" t="s">
        <v>27</v>
      </c>
      <c r="B22" s="36" t="s">
        <v>57</v>
      </c>
      <c r="C22" s="10">
        <v>4192840</v>
      </c>
      <c r="D22" s="5">
        <f t="shared" si="0"/>
        <v>0.21199999999999999</v>
      </c>
      <c r="E22" s="35" t="s">
        <v>12</v>
      </c>
      <c r="F22" s="10">
        <f>+C22</f>
        <v>4192840</v>
      </c>
      <c r="G22" s="10"/>
      <c r="I22" s="6" t="s">
        <v>27</v>
      </c>
      <c r="J22" s="36" t="s">
        <v>8</v>
      </c>
      <c r="K22" s="10">
        <v>4192840</v>
      </c>
      <c r="L22" s="5">
        <f t="shared" si="1"/>
        <v>0.21</v>
      </c>
      <c r="M22" s="35" t="s">
        <v>12</v>
      </c>
      <c r="N22" s="10">
        <f>+K22</f>
        <v>4192840</v>
      </c>
      <c r="O22" s="10"/>
      <c r="P22" s="61"/>
    </row>
    <row r="23" spans="1:16" x14ac:dyDescent="0.25">
      <c r="A23" s="6" t="s">
        <v>26</v>
      </c>
      <c r="B23" s="36" t="s">
        <v>62</v>
      </c>
      <c r="C23" s="58" t="s">
        <v>63</v>
      </c>
      <c r="D23" s="58" t="s">
        <v>63</v>
      </c>
      <c r="E23" s="35" t="s">
        <v>16</v>
      </c>
      <c r="F23" s="10"/>
      <c r="G23" s="58"/>
      <c r="I23" s="6" t="s">
        <v>26</v>
      </c>
      <c r="J23" s="36" t="s">
        <v>62</v>
      </c>
      <c r="K23" s="58" t="s">
        <v>63</v>
      </c>
      <c r="L23" s="58" t="s">
        <v>63</v>
      </c>
      <c r="M23" s="35" t="s">
        <v>16</v>
      </c>
      <c r="N23" s="10"/>
      <c r="O23" s="58"/>
      <c r="P23" s="61"/>
    </row>
    <row r="24" spans="1:16" x14ac:dyDescent="0.25">
      <c r="A24" s="6" t="s">
        <v>25</v>
      </c>
      <c r="B24" s="36" t="s">
        <v>24</v>
      </c>
      <c r="C24" s="10">
        <v>2560258.6045864965</v>
      </c>
      <c r="D24" s="5">
        <f t="shared" si="0"/>
        <v>0.129</v>
      </c>
      <c r="E24" s="35" t="s">
        <v>12</v>
      </c>
      <c r="F24" s="10">
        <f>+C24</f>
        <v>2560258.6045864965</v>
      </c>
      <c r="G24" s="10"/>
      <c r="I24" s="6" t="s">
        <v>25</v>
      </c>
      <c r="J24" s="36" t="s">
        <v>24</v>
      </c>
      <c r="K24" s="10">
        <v>2634871.234340121</v>
      </c>
      <c r="L24" s="5">
        <f t="shared" si="1"/>
        <v>0.13200000000000001</v>
      </c>
      <c r="M24" s="35" t="s">
        <v>12</v>
      </c>
      <c r="N24" s="10">
        <f>+K24</f>
        <v>2634871.234340121</v>
      </c>
      <c r="O24" s="10"/>
      <c r="P24" s="61"/>
    </row>
    <row r="25" spans="1:16" x14ac:dyDescent="0.25">
      <c r="A25" s="6" t="s">
        <v>23</v>
      </c>
      <c r="B25" s="36" t="s">
        <v>22</v>
      </c>
      <c r="C25" s="10">
        <v>521380.09600000002</v>
      </c>
      <c r="D25" s="5">
        <f t="shared" si="0"/>
        <v>2.5999999999999999E-2</v>
      </c>
      <c r="E25" s="35" t="s">
        <v>16</v>
      </c>
      <c r="F25" s="10"/>
      <c r="G25" s="10">
        <f>+C25</f>
        <v>521380.09600000002</v>
      </c>
      <c r="I25" s="6" t="s">
        <v>23</v>
      </c>
      <c r="J25" s="36" t="s">
        <v>22</v>
      </c>
      <c r="K25" s="10">
        <v>533893.21830399998</v>
      </c>
      <c r="L25" s="5">
        <f t="shared" si="1"/>
        <v>2.7E-2</v>
      </c>
      <c r="M25" s="35" t="s">
        <v>16</v>
      </c>
      <c r="N25" s="10"/>
      <c r="O25" s="10">
        <f>+K25</f>
        <v>533893.21830399998</v>
      </c>
      <c r="P25" s="59"/>
    </row>
    <row r="26" spans="1:16" x14ac:dyDescent="0.25">
      <c r="A26" s="6">
        <v>16</v>
      </c>
      <c r="B26" s="14" t="s">
        <v>21</v>
      </c>
      <c r="C26" s="10">
        <v>237100492.43944633</v>
      </c>
      <c r="D26" s="5">
        <f t="shared" si="0"/>
        <v>11.975</v>
      </c>
      <c r="E26" s="35" t="s">
        <v>16</v>
      </c>
      <c r="F26" s="10"/>
      <c r="G26" s="10">
        <f>+C26</f>
        <v>237100492.43944633</v>
      </c>
      <c r="I26" s="6">
        <v>16</v>
      </c>
      <c r="J26" s="14" t="s">
        <v>21</v>
      </c>
      <c r="K26" s="10">
        <v>237100492.43944633</v>
      </c>
      <c r="L26" s="5">
        <f t="shared" si="1"/>
        <v>11.86</v>
      </c>
      <c r="M26" s="35" t="s">
        <v>16</v>
      </c>
      <c r="N26" s="10"/>
      <c r="O26" s="10">
        <f>+K26</f>
        <v>237100492.43944633</v>
      </c>
      <c r="P26" s="59"/>
    </row>
    <row r="27" spans="1:16" x14ac:dyDescent="0.25">
      <c r="A27" s="6">
        <v>17</v>
      </c>
      <c r="B27" s="14" t="s">
        <v>20</v>
      </c>
      <c r="C27" s="10">
        <v>135104270.79105315</v>
      </c>
      <c r="D27" s="5">
        <f t="shared" si="0"/>
        <v>6.8239999999999998</v>
      </c>
      <c r="E27" s="35" t="s">
        <v>16</v>
      </c>
      <c r="F27" s="10"/>
      <c r="G27" s="10">
        <f>+C27</f>
        <v>135104270.79105315</v>
      </c>
      <c r="I27" s="6">
        <v>17</v>
      </c>
      <c r="J27" s="14" t="s">
        <v>20</v>
      </c>
      <c r="K27" s="10">
        <v>135104270.79105315</v>
      </c>
      <c r="L27" s="5">
        <f t="shared" ref="L27:L35" si="2">ROUND(K27/K$39,3)</f>
        <v>6.758</v>
      </c>
      <c r="M27" s="35" t="s">
        <v>16</v>
      </c>
      <c r="N27" s="10"/>
      <c r="O27" s="10">
        <f>+K27</f>
        <v>135104270.79105315</v>
      </c>
      <c r="P27" s="59"/>
    </row>
    <row r="28" spans="1:16" x14ac:dyDescent="0.25">
      <c r="A28" s="6">
        <v>18</v>
      </c>
      <c r="B28" s="14" t="s">
        <v>54</v>
      </c>
      <c r="C28" s="10">
        <v>-4966372.7605920909</v>
      </c>
      <c r="D28" s="5">
        <f t="shared" si="0"/>
        <v>-0.251</v>
      </c>
      <c r="E28" s="35" t="s">
        <v>12</v>
      </c>
      <c r="F28" s="10">
        <f>+C28</f>
        <v>-4966372.7605920909</v>
      </c>
      <c r="G28" s="10"/>
      <c r="I28" s="6">
        <v>18</v>
      </c>
      <c r="J28" s="14" t="s">
        <v>54</v>
      </c>
      <c r="K28" s="10">
        <v>-5115744.6620968897</v>
      </c>
      <c r="L28" s="5">
        <f t="shared" si="2"/>
        <v>-0.25600000000000001</v>
      </c>
      <c r="M28" s="35" t="s">
        <v>12</v>
      </c>
      <c r="N28" s="10">
        <f>+K28</f>
        <v>-5115744.6620968897</v>
      </c>
      <c r="O28" s="10"/>
      <c r="P28" s="59"/>
    </row>
    <row r="29" spans="1:16" x14ac:dyDescent="0.25">
      <c r="A29" s="6">
        <v>19</v>
      </c>
      <c r="B29" s="14" t="s">
        <v>19</v>
      </c>
      <c r="C29" s="10">
        <v>95361604.0746582</v>
      </c>
      <c r="D29" s="5">
        <f t="shared" si="0"/>
        <v>4.8159999999999998</v>
      </c>
      <c r="E29" s="35" t="s">
        <v>12</v>
      </c>
      <c r="F29" s="10">
        <f>+C29</f>
        <v>95361604.0746582</v>
      </c>
      <c r="G29" s="10"/>
      <c r="I29" s="6">
        <v>19</v>
      </c>
      <c r="J29" s="14" t="s">
        <v>19</v>
      </c>
      <c r="K29" s="10">
        <v>93947588.198774248</v>
      </c>
      <c r="L29" s="5">
        <f t="shared" si="2"/>
        <v>4.6989999999999998</v>
      </c>
      <c r="M29" s="35" t="s">
        <v>12</v>
      </c>
      <c r="N29" s="10">
        <f>+K29</f>
        <v>93947588.198774248</v>
      </c>
      <c r="O29" s="10"/>
      <c r="P29" s="59"/>
    </row>
    <row r="30" spans="1:16" x14ac:dyDescent="0.25">
      <c r="A30" s="6">
        <v>20</v>
      </c>
      <c r="B30" s="14" t="s">
        <v>18</v>
      </c>
      <c r="C30" s="10">
        <v>-202982357.801</v>
      </c>
      <c r="D30" s="5">
        <f t="shared" si="0"/>
        <v>-10.252000000000001</v>
      </c>
      <c r="E30" s="35" t="s">
        <v>16</v>
      </c>
      <c r="F30" s="10"/>
      <c r="G30" s="10">
        <f>+C30</f>
        <v>-202982357.801</v>
      </c>
      <c r="I30" s="6">
        <v>20</v>
      </c>
      <c r="J30" s="14" t="s">
        <v>18</v>
      </c>
      <c r="K30" s="10">
        <v>-202982357.801</v>
      </c>
      <c r="L30" s="5">
        <f t="shared" si="2"/>
        <v>-10.153</v>
      </c>
      <c r="M30" s="35" t="s">
        <v>16</v>
      </c>
      <c r="N30" s="10"/>
      <c r="O30" s="10">
        <f>+K30</f>
        <v>-202982357.801</v>
      </c>
      <c r="P30" s="59"/>
    </row>
    <row r="31" spans="1:16" x14ac:dyDescent="0.25">
      <c r="A31" s="6">
        <v>21</v>
      </c>
      <c r="B31" s="37" t="s">
        <v>17</v>
      </c>
      <c r="C31" s="10">
        <v>-131067697.11050199</v>
      </c>
      <c r="D31" s="5">
        <f t="shared" si="0"/>
        <v>-6.62</v>
      </c>
      <c r="E31" s="35" t="s">
        <v>16</v>
      </c>
      <c r="F31" s="10"/>
      <c r="G31" s="10">
        <f>+C31</f>
        <v>-131067697.11050199</v>
      </c>
      <c r="I31" s="6">
        <v>21</v>
      </c>
      <c r="J31" s="37" t="s">
        <v>17</v>
      </c>
      <c r="K31" s="10">
        <v>-131067697.11050199</v>
      </c>
      <c r="L31" s="5">
        <f t="shared" si="2"/>
        <v>-6.556</v>
      </c>
      <c r="M31" s="35" t="s">
        <v>16</v>
      </c>
      <c r="N31" s="10"/>
      <c r="O31" s="10">
        <f>+K31</f>
        <v>-131067697.11050199</v>
      </c>
      <c r="P31" s="59"/>
    </row>
    <row r="32" spans="1:16" x14ac:dyDescent="0.25">
      <c r="A32" s="6">
        <v>22</v>
      </c>
      <c r="B32" s="14" t="s">
        <v>3</v>
      </c>
      <c r="C32" s="10">
        <v>607112.90474832</v>
      </c>
      <c r="D32" s="5">
        <f t="shared" si="0"/>
        <v>3.1E-2</v>
      </c>
      <c r="E32" s="35" t="s">
        <v>12</v>
      </c>
      <c r="F32" s="10">
        <f>+C32</f>
        <v>607112.90474832</v>
      </c>
      <c r="G32" s="10"/>
      <c r="I32" s="6">
        <v>22</v>
      </c>
      <c r="J32" s="14" t="s">
        <v>3</v>
      </c>
      <c r="K32" s="10">
        <v>613543.21744328644</v>
      </c>
      <c r="L32" s="5">
        <f t="shared" si="2"/>
        <v>3.1E-2</v>
      </c>
      <c r="M32" s="35" t="s">
        <v>12</v>
      </c>
      <c r="N32" s="10">
        <f>+K32</f>
        <v>613543.21744328644</v>
      </c>
      <c r="O32" s="10"/>
      <c r="P32" s="59"/>
    </row>
    <row r="33" spans="1:16" x14ac:dyDescent="0.25">
      <c r="A33" s="6">
        <v>23</v>
      </c>
      <c r="B33" s="18" t="s">
        <v>15</v>
      </c>
      <c r="C33" s="10">
        <v>127665511.45552061</v>
      </c>
      <c r="D33" s="5">
        <f t="shared" si="0"/>
        <v>6.4480000000000004</v>
      </c>
      <c r="E33" s="35" t="s">
        <v>12</v>
      </c>
      <c r="F33" s="10">
        <f>+C33</f>
        <v>127665511.45552061</v>
      </c>
      <c r="G33" s="10"/>
      <c r="I33" s="6">
        <v>23</v>
      </c>
      <c r="J33" s="18" t="s">
        <v>15</v>
      </c>
      <c r="K33" s="10">
        <v>129553914.2655206</v>
      </c>
      <c r="L33" s="5">
        <f t="shared" si="2"/>
        <v>6.48</v>
      </c>
      <c r="M33" s="35" t="s">
        <v>12</v>
      </c>
      <c r="N33" s="10">
        <f>+K33</f>
        <v>129553914.2655206</v>
      </c>
      <c r="O33" s="10"/>
      <c r="P33" s="59"/>
    </row>
    <row r="34" spans="1:16" x14ac:dyDescent="0.25">
      <c r="A34" s="6">
        <v>24</v>
      </c>
      <c r="B34" s="18" t="s">
        <v>14</v>
      </c>
      <c r="C34" s="10">
        <v>3584179.3098769998</v>
      </c>
      <c r="D34" s="5">
        <f t="shared" si="0"/>
        <v>0.18099999999999999</v>
      </c>
      <c r="E34" s="35" t="s">
        <v>12</v>
      </c>
      <c r="F34" s="10">
        <f>+C34</f>
        <v>3584179.3098769998</v>
      </c>
      <c r="G34" s="10"/>
      <c r="I34" s="6">
        <v>24</v>
      </c>
      <c r="J34" s="18" t="s">
        <v>14</v>
      </c>
      <c r="K34" s="10">
        <v>3448893.376377047</v>
      </c>
      <c r="L34" s="5">
        <f t="shared" si="2"/>
        <v>0.17299999999999999</v>
      </c>
      <c r="M34" s="35" t="s">
        <v>12</v>
      </c>
      <c r="N34" s="10">
        <f>+K34</f>
        <v>3448893.376377047</v>
      </c>
      <c r="O34" s="10"/>
      <c r="P34" s="59"/>
    </row>
    <row r="35" spans="1:16" x14ac:dyDescent="0.25">
      <c r="A35" s="6">
        <v>25</v>
      </c>
      <c r="B35" s="18" t="s">
        <v>13</v>
      </c>
      <c r="C35" s="10">
        <v>3878829.3574087508</v>
      </c>
      <c r="D35" s="5">
        <f t="shared" si="0"/>
        <v>0.19600000000000001</v>
      </c>
      <c r="E35" s="35" t="s">
        <v>12</v>
      </c>
      <c r="F35" s="10">
        <f>+C35</f>
        <v>3878829.3574087508</v>
      </c>
      <c r="G35" s="10"/>
      <c r="I35" s="6">
        <v>25</v>
      </c>
      <c r="J35" s="18" t="s">
        <v>13</v>
      </c>
      <c r="K35" s="10">
        <v>3572472</v>
      </c>
      <c r="L35" s="5">
        <f t="shared" si="2"/>
        <v>0.17899999999999999</v>
      </c>
      <c r="M35" s="35" t="s">
        <v>12</v>
      </c>
      <c r="N35" s="10">
        <f>+K35</f>
        <v>3572472</v>
      </c>
      <c r="O35" s="10"/>
      <c r="P35" s="59"/>
    </row>
    <row r="36" spans="1:16" ht="15.75" thickBot="1" x14ac:dyDescent="0.3">
      <c r="A36" s="6">
        <v>27</v>
      </c>
      <c r="B36" s="38" t="s">
        <v>11</v>
      </c>
      <c r="C36" s="39">
        <f>SUM(C14:C35)</f>
        <v>1443070674.5855219</v>
      </c>
      <c r="D36" s="40">
        <f>SUM(D14:D35)</f>
        <v>72.882999999999996</v>
      </c>
      <c r="E36" s="41"/>
      <c r="F36" s="42">
        <f>SUM(F14:F35)</f>
        <v>386345832.10781699</v>
      </c>
      <c r="G36" s="42">
        <f>SUM(G14:G35)</f>
        <v>1056724842.4777048</v>
      </c>
      <c r="H36" s="11">
        <f>SUM(F36:G36)-C36</f>
        <v>0</v>
      </c>
      <c r="I36" s="6">
        <v>27</v>
      </c>
      <c r="J36" s="38" t="s">
        <v>11</v>
      </c>
      <c r="K36" s="39">
        <f>SUM(K14:K35)</f>
        <v>1447463484.7072153</v>
      </c>
      <c r="L36" s="40">
        <f>SUM(L14:L35)</f>
        <v>72.405000000000001</v>
      </c>
      <c r="M36" s="41"/>
      <c r="N36" s="42">
        <f>SUM(N14:N35)</f>
        <v>380505859.47560662</v>
      </c>
      <c r="O36" s="42">
        <f>SUM(O14:O35)</f>
        <v>1066957625.2316086</v>
      </c>
      <c r="P36" s="11"/>
    </row>
    <row r="37" spans="1:16" x14ac:dyDescent="0.25">
      <c r="A37" s="6">
        <v>28</v>
      </c>
      <c r="B37" s="14" t="s">
        <v>10</v>
      </c>
      <c r="C37" s="17">
        <v>0.95234799999999997</v>
      </c>
      <c r="D37" s="13"/>
      <c r="E37" s="16"/>
      <c r="F37" s="15">
        <f>+C37</f>
        <v>0.95234799999999997</v>
      </c>
      <c r="G37" s="15">
        <f>+C37</f>
        <v>0.95234799999999997</v>
      </c>
      <c r="I37" s="6">
        <v>28</v>
      </c>
      <c r="J37" s="14" t="s">
        <v>10</v>
      </c>
      <c r="K37" s="17">
        <f>+C37</f>
        <v>0.95234799999999997</v>
      </c>
      <c r="L37" s="13"/>
      <c r="M37" s="16"/>
      <c r="N37" s="15">
        <f>+K37</f>
        <v>0.95234799999999997</v>
      </c>
      <c r="O37" s="15">
        <f>+K37</f>
        <v>0.95234799999999997</v>
      </c>
    </row>
    <row r="38" spans="1:16" x14ac:dyDescent="0.25">
      <c r="A38" s="6">
        <v>29</v>
      </c>
      <c r="B38" s="14" t="s">
        <v>9</v>
      </c>
      <c r="C38" s="12">
        <f>+C36/C37</f>
        <v>1515276636.8864343</v>
      </c>
      <c r="D38" s="13"/>
      <c r="E38" s="10"/>
      <c r="F38" s="12">
        <f>+F36/F37</f>
        <v>405677160.14294881</v>
      </c>
      <c r="G38" s="12">
        <f>+G36/G37</f>
        <v>1109599476.7434855</v>
      </c>
      <c r="H38" s="11">
        <f>SUM(F38:G38)-C38</f>
        <v>0</v>
      </c>
      <c r="I38" s="6">
        <v>29</v>
      </c>
      <c r="J38" s="14" t="s">
        <v>9</v>
      </c>
      <c r="K38" s="12">
        <f>+K36/K37</f>
        <v>1519889247.1105261</v>
      </c>
      <c r="L38" s="13"/>
      <c r="M38" s="10"/>
      <c r="N38" s="12">
        <f>+N36/N37</f>
        <v>399544976.70558095</v>
      </c>
      <c r="O38" s="12">
        <f>+O36/O37</f>
        <v>1120344270.4049451</v>
      </c>
      <c r="P38" s="11"/>
    </row>
    <row r="39" spans="1:16" x14ac:dyDescent="0.25">
      <c r="A39" s="6">
        <v>30</v>
      </c>
      <c r="B39" s="14" t="s">
        <v>60</v>
      </c>
      <c r="C39" s="10">
        <v>19799680.8675</v>
      </c>
      <c r="D39" s="10"/>
      <c r="E39" s="10"/>
      <c r="F39" s="53"/>
      <c r="G39" s="54"/>
      <c r="I39" s="6">
        <v>30</v>
      </c>
      <c r="J39" s="14" t="s">
        <v>60</v>
      </c>
      <c r="K39" s="10">
        <v>19991410.8475</v>
      </c>
      <c r="L39" s="10"/>
      <c r="M39" s="10"/>
      <c r="N39" s="53"/>
      <c r="O39" s="54"/>
    </row>
    <row r="40" spans="1:16" x14ac:dyDescent="0.25">
      <c r="A40" s="6">
        <v>31</v>
      </c>
      <c r="B40" s="7"/>
      <c r="C40" s="55" t="s">
        <v>61</v>
      </c>
      <c r="D40" s="56"/>
      <c r="E40" s="9"/>
      <c r="F40" s="61"/>
      <c r="G40" s="61"/>
      <c r="I40" s="6">
        <v>31</v>
      </c>
      <c r="J40" s="7"/>
      <c r="K40" s="55" t="s">
        <v>61</v>
      </c>
      <c r="L40" s="56"/>
      <c r="M40" s="9"/>
      <c r="N40" s="61"/>
      <c r="O40" s="61"/>
    </row>
    <row r="41" spans="1:16" x14ac:dyDescent="0.25">
      <c r="A41" s="6">
        <v>32</v>
      </c>
      <c r="B41" s="7"/>
      <c r="C41" s="43" t="s">
        <v>7</v>
      </c>
      <c r="D41" s="44" t="s">
        <v>6</v>
      </c>
      <c r="E41" s="8"/>
      <c r="F41" s="61"/>
      <c r="G41" s="61"/>
      <c r="I41" s="6">
        <v>32</v>
      </c>
      <c r="J41" s="7"/>
      <c r="K41" s="43" t="s">
        <v>7</v>
      </c>
      <c r="L41" s="44" t="s">
        <v>6</v>
      </c>
      <c r="M41" s="8"/>
      <c r="N41" s="61"/>
      <c r="O41" s="61"/>
    </row>
    <row r="42" spans="1:16" x14ac:dyDescent="0.25">
      <c r="A42" s="6">
        <v>33</v>
      </c>
      <c r="B42" s="7"/>
      <c r="C42" s="45" t="s">
        <v>5</v>
      </c>
      <c r="D42" s="46" t="s">
        <v>5</v>
      </c>
      <c r="E42" s="8"/>
      <c r="F42" s="61"/>
      <c r="G42" s="61"/>
      <c r="I42" s="6">
        <v>33</v>
      </c>
      <c r="J42" s="7"/>
      <c r="K42" s="45" t="s">
        <v>5</v>
      </c>
      <c r="L42" s="46" t="s">
        <v>5</v>
      </c>
      <c r="M42" s="8"/>
      <c r="N42" s="61"/>
      <c r="O42" s="61"/>
    </row>
    <row r="43" spans="1:16" x14ac:dyDescent="0.25">
      <c r="A43" s="6">
        <v>34</v>
      </c>
      <c r="B43" s="7"/>
      <c r="C43" s="47" t="s">
        <v>4</v>
      </c>
      <c r="D43" s="48"/>
      <c r="E43" s="8"/>
      <c r="F43" s="61"/>
      <c r="G43" s="61"/>
      <c r="I43" s="6">
        <v>34</v>
      </c>
      <c r="J43" s="7"/>
      <c r="K43" s="47" t="s">
        <v>4</v>
      </c>
      <c r="L43" s="48"/>
      <c r="M43" s="8"/>
      <c r="N43" s="61"/>
      <c r="O43" s="61"/>
    </row>
    <row r="44" spans="1:16" x14ac:dyDescent="0.25">
      <c r="A44" s="6">
        <v>35</v>
      </c>
      <c r="B44" s="14" t="s">
        <v>0</v>
      </c>
      <c r="C44" s="49">
        <f>D36</f>
        <v>72.882999999999996</v>
      </c>
      <c r="D44" s="50">
        <f>C44/C$37</f>
        <v>76.529797931008417</v>
      </c>
      <c r="E44" s="8"/>
      <c r="F44" s="61"/>
      <c r="G44" s="61"/>
      <c r="I44" s="6">
        <v>35</v>
      </c>
      <c r="J44" s="14" t="s">
        <v>0</v>
      </c>
      <c r="K44" s="49">
        <f>L36</f>
        <v>72.405000000000001</v>
      </c>
      <c r="L44" s="50">
        <f>ROUND(K44/K$37,2)</f>
        <v>76.03</v>
      </c>
      <c r="M44" s="8"/>
      <c r="N44" s="61"/>
      <c r="O44" s="61"/>
    </row>
    <row r="45" spans="1:16" x14ac:dyDescent="0.25">
      <c r="A45" s="6">
        <v>36</v>
      </c>
      <c r="B45" s="14" t="s">
        <v>2</v>
      </c>
      <c r="C45" s="49">
        <f>ROUND(SUM(D14,D16:D17,D20:D22,D24,D28:D29,D32:D35),3)</f>
        <v>19.512</v>
      </c>
      <c r="D45" s="50">
        <f>ROUND(C45/C$37,3)</f>
        <v>20.488</v>
      </c>
      <c r="E45" s="8"/>
      <c r="F45" s="61"/>
      <c r="G45" s="61"/>
      <c r="I45" s="6">
        <v>36</v>
      </c>
      <c r="J45" s="14" t="s">
        <v>2</v>
      </c>
      <c r="K45" s="49">
        <f>ROUND(SUM(L14,L16:L17,L20:L22,L24,L28:L29,L32:L35),3)</f>
        <v>19.033999999999999</v>
      </c>
      <c r="L45" s="50">
        <f>ROUND(K45/K$37,3)</f>
        <v>19.986000000000001</v>
      </c>
      <c r="M45" s="8"/>
      <c r="N45" s="61"/>
      <c r="O45" s="61"/>
    </row>
    <row r="46" spans="1:16" x14ac:dyDescent="0.25">
      <c r="A46" s="6">
        <v>37</v>
      </c>
      <c r="B46" s="14" t="s">
        <v>1</v>
      </c>
      <c r="C46" s="51">
        <f>ROUND(SUM(D15,D18:D19,D23,D25:D27,D30:D31),3)</f>
        <v>53.371000000000002</v>
      </c>
      <c r="D46" s="52">
        <f>ROUND(C46/C$37,3)</f>
        <v>56.040999999999997</v>
      </c>
      <c r="E46" s="4"/>
      <c r="F46" s="61"/>
      <c r="G46" s="61"/>
      <c r="I46" s="6">
        <v>37</v>
      </c>
      <c r="J46" s="14" t="s">
        <v>1</v>
      </c>
      <c r="K46" s="51">
        <f>ROUND(SUM(L15,L18:L19,L23,L25:L27,L30:L31),3)</f>
        <v>53.371000000000002</v>
      </c>
      <c r="L46" s="52">
        <f>ROUND(K46/K$37,3)</f>
        <v>56.040999999999997</v>
      </c>
      <c r="M46" s="4"/>
      <c r="N46" s="61"/>
      <c r="O46" s="61"/>
    </row>
    <row r="47" spans="1:16" x14ac:dyDescent="0.25">
      <c r="A47" s="6">
        <v>38</v>
      </c>
      <c r="B47" s="14" t="s">
        <v>0</v>
      </c>
      <c r="C47" s="62">
        <f>SUM(C45:C46)</f>
        <v>72.88300000000001</v>
      </c>
      <c r="D47" s="63">
        <f>SUM(D45:D46)</f>
        <v>76.528999999999996</v>
      </c>
      <c r="E47" s="4"/>
      <c r="F47" s="61"/>
      <c r="G47" s="61"/>
      <c r="I47" s="6">
        <v>38</v>
      </c>
      <c r="J47" s="14" t="s">
        <v>0</v>
      </c>
      <c r="K47" s="62">
        <f>SUM(K45:K46)</f>
        <v>72.405000000000001</v>
      </c>
      <c r="L47" s="63">
        <f>SUM(L45:L46)</f>
        <v>76.027000000000001</v>
      </c>
      <c r="M47" s="4"/>
      <c r="N47" s="61"/>
      <c r="O47" s="61"/>
    </row>
    <row r="48" spans="1:16" x14ac:dyDescent="0.25">
      <c r="A48" s="3"/>
      <c r="B48"/>
      <c r="C48"/>
      <c r="D48"/>
      <c r="E48"/>
      <c r="F48"/>
      <c r="G48"/>
      <c r="H48"/>
      <c r="I48"/>
      <c r="J48"/>
      <c r="K48"/>
      <c r="L48"/>
      <c r="M48"/>
      <c r="N48" s="61"/>
      <c r="O48" s="61"/>
    </row>
    <row r="49" spans="1:15" x14ac:dyDescent="0.25">
      <c r="A49" s="3"/>
      <c r="B49"/>
      <c r="C49"/>
      <c r="D49"/>
      <c r="E49"/>
      <c r="F49"/>
      <c r="G49"/>
      <c r="H49"/>
      <c r="I49" s="64" t="s">
        <v>68</v>
      </c>
      <c r="J49"/>
      <c r="K49"/>
      <c r="L49"/>
      <c r="M49"/>
      <c r="N49"/>
      <c r="O49"/>
    </row>
    <row r="50" spans="1:15" x14ac:dyDescent="0.25">
      <c r="A50" s="3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5">
      <c r="A51" s="3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5">
      <c r="A52" s="3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5">
      <c r="A53" s="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5">
      <c r="A54" s="3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5">
      <c r="A55" s="3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5">
      <c r="A56" s="3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5">
      <c r="A57" s="3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5">
      <c r="A58" s="3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5">
      <c r="A59" s="3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5">
      <c r="A60" s="3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25">
      <c r="A61" s="3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5">
      <c r="A62" s="3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5">
      <c r="A63" s="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5">
      <c r="A64" s="3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6" x14ac:dyDescent="0.25">
      <c r="A65" s="3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6" x14ac:dyDescent="0.25">
      <c r="A66" s="3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6" x14ac:dyDescent="0.25">
      <c r="A67" s="3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6" x14ac:dyDescent="0.25">
      <c r="A68" s="3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6" x14ac:dyDescent="0.25">
      <c r="A69" s="3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6" x14ac:dyDescent="0.25">
      <c r="A70" s="3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6" x14ac:dyDescent="0.25">
      <c r="A71" s="3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6" x14ac:dyDescent="0.25">
      <c r="A72" s="3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6" x14ac:dyDescent="0.25">
      <c r="A73" s="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6" x14ac:dyDescent="0.25">
      <c r="A74" s="3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6" x14ac:dyDescent="0.25">
      <c r="A75" s="3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6" x14ac:dyDescent="0.25">
      <c r="A76" s="3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6" x14ac:dyDescent="0.25">
      <c r="A77" s="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61"/>
    </row>
    <row r="78" spans="1:16" x14ac:dyDescent="0.25">
      <c r="A78" s="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 s="61"/>
    </row>
    <row r="79" spans="1:16" x14ac:dyDescent="0.25">
      <c r="A79" s="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 s="61"/>
    </row>
    <row r="80" spans="1:16" x14ac:dyDescent="0.25">
      <c r="A80" s="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 s="61"/>
    </row>
    <row r="81" spans="1:16" x14ac:dyDescent="0.25">
      <c r="A81" s="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61"/>
    </row>
    <row r="82" spans="1:16" x14ac:dyDescent="0.25">
      <c r="A82" s="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 s="61"/>
    </row>
    <row r="83" spans="1:16" x14ac:dyDescent="0.25">
      <c r="A83" s="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61"/>
    </row>
    <row r="84" spans="1:16" x14ac:dyDescent="0.25">
      <c r="A84" s="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61"/>
    </row>
    <row r="85" spans="1:16" x14ac:dyDescent="0.25">
      <c r="A85" s="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 s="61"/>
    </row>
    <row r="86" spans="1:16" x14ac:dyDescent="0.25">
      <c r="A86" s="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61"/>
    </row>
    <row r="87" spans="1:16" x14ac:dyDescent="0.25">
      <c r="A87" s="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 s="61"/>
    </row>
    <row r="88" spans="1:16" x14ac:dyDescent="0.25">
      <c r="A88" s="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 s="61"/>
    </row>
    <row r="89" spans="1:16" x14ac:dyDescent="0.25">
      <c r="A89" s="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 s="61"/>
    </row>
    <row r="90" spans="1:16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 s="61"/>
    </row>
    <row r="91" spans="1:16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 s="61"/>
    </row>
    <row r="92" spans="1:16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 s="61"/>
    </row>
    <row r="93" spans="1:16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 s="61"/>
    </row>
    <row r="94" spans="1:16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 s="61"/>
    </row>
    <row r="95" spans="1:16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61"/>
    </row>
    <row r="96" spans="1:16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61"/>
    </row>
    <row r="97" spans="1:16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61"/>
    </row>
    <row r="98" spans="1:16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61"/>
    </row>
    <row r="99" spans="1:16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61"/>
    </row>
    <row r="100" spans="1:16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61"/>
    </row>
    <row r="101" spans="1:16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61"/>
    </row>
    <row r="102" spans="1:16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61"/>
    </row>
    <row r="103" spans="1:16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61"/>
    </row>
    <row r="104" spans="1:16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61"/>
    </row>
    <row r="105" spans="1:16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61"/>
    </row>
    <row r="106" spans="1:16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61"/>
    </row>
    <row r="107" spans="1:16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61"/>
    </row>
    <row r="108" spans="1:16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61"/>
    </row>
    <row r="109" spans="1:16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61"/>
    </row>
    <row r="110" spans="1:16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61"/>
    </row>
    <row r="111" spans="1:16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61"/>
    </row>
    <row r="112" spans="1:16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61"/>
    </row>
    <row r="113" spans="1:16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61"/>
    </row>
    <row r="114" spans="1:16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61"/>
    </row>
    <row r="115" spans="1:16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61"/>
    </row>
    <row r="116" spans="1:16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61"/>
    </row>
    <row r="117" spans="1:16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61"/>
    </row>
    <row r="118" spans="1:16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61"/>
    </row>
    <row r="119" spans="1:16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61"/>
    </row>
    <row r="120" spans="1:16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61"/>
    </row>
    <row r="121" spans="1:16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61"/>
    </row>
    <row r="122" spans="1:16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61"/>
    </row>
    <row r="123" spans="1:16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 s="61"/>
    </row>
    <row r="124" spans="1:16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61"/>
    </row>
    <row r="125" spans="1:16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 s="61"/>
    </row>
    <row r="126" spans="1:16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 s="61"/>
    </row>
    <row r="127" spans="1:16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 s="61"/>
    </row>
    <row r="128" spans="1:16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 s="61"/>
    </row>
    <row r="129" spans="2:16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 s="61"/>
    </row>
    <row r="130" spans="2:16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6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6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6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6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6" x14ac:dyDescent="0.25">
      <c r="B135" s="2"/>
      <c r="C135" s="2"/>
    </row>
    <row r="136" spans="2:16" x14ac:dyDescent="0.25">
      <c r="B136" s="2"/>
      <c r="C136" s="2"/>
    </row>
    <row r="137" spans="2:16" x14ac:dyDescent="0.25">
      <c r="B137" s="2"/>
      <c r="C137" s="2"/>
    </row>
    <row r="138" spans="2:16" x14ac:dyDescent="0.25">
      <c r="B138" s="2"/>
      <c r="C138" s="2"/>
    </row>
    <row r="139" spans="2:16" x14ac:dyDescent="0.25">
      <c r="B139" s="2"/>
      <c r="C139" s="2"/>
    </row>
    <row r="140" spans="2:16" x14ac:dyDescent="0.25">
      <c r="B140" s="2"/>
      <c r="C140" s="2"/>
    </row>
    <row r="141" spans="2:16" x14ac:dyDescent="0.25">
      <c r="B141" s="2"/>
      <c r="C141" s="2"/>
    </row>
    <row r="142" spans="2:16" x14ac:dyDescent="0.25">
      <c r="B142" s="2"/>
      <c r="C142" s="2"/>
    </row>
    <row r="143" spans="2:16" x14ac:dyDescent="0.25">
      <c r="B143" s="2"/>
      <c r="C143" s="2"/>
    </row>
    <row r="144" spans="2:16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</sheetData>
  <pageMargins left="0.7" right="0.7" top="0.75" bottom="0.75" header="0.3" footer="0.3"/>
  <pageSetup scale="77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3F1504-F62A-4A23-919B-DF6A01E7A0F5}"/>
</file>

<file path=customXml/itemProps2.xml><?xml version="1.0" encoding="utf-8"?>
<ds:datastoreItem xmlns:ds="http://schemas.openxmlformats.org/officeDocument/2006/customXml" ds:itemID="{F38ED549-F011-4300-98F9-D8595FD2AE2B}"/>
</file>

<file path=customXml/itemProps3.xml><?xml version="1.0" encoding="utf-8"?>
<ds:datastoreItem xmlns:ds="http://schemas.openxmlformats.org/officeDocument/2006/customXml" ds:itemID="{E829C8D0-1DCD-457F-BA54-C304320DE107}"/>
</file>

<file path=customXml/itemProps4.xml><?xml version="1.0" encoding="utf-8"?>
<ds:datastoreItem xmlns:ds="http://schemas.openxmlformats.org/officeDocument/2006/customXml" ds:itemID="{57332870-BBDD-4D13-9179-0CBB6E7C3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A-1</vt:lpstr>
      <vt:lpstr>'Exhibit A-1'!Print_Area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Free, Susan</cp:lastModifiedBy>
  <dcterms:created xsi:type="dcterms:W3CDTF">2021-11-20T21:32:26Z</dcterms:created>
  <dcterms:modified xsi:type="dcterms:W3CDTF">2022-12-27T01:46:51Z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