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035" windowHeight="9120" tabRatio="797" firstSheet="3" activeTab="11"/>
  </bookViews>
  <sheets>
    <sheet name="Earnings-do not print" sheetId="1" r:id="rId1"/>
    <sheet name="StockPrice-do not print" sheetId="2" r:id="rId2"/>
    <sheet name="CoData-do not print" sheetId="3" r:id="rId3"/>
    <sheet name="SGH-9" sheetId="4" r:id="rId4"/>
    <sheet name="SGH-10,p1" sheetId="5" r:id="rId5"/>
    <sheet name="SGH-10,p2" sheetId="6" r:id="rId6"/>
    <sheet name="SGH-11" sheetId="7" r:id="rId7"/>
    <sheet name="SGH-12" sheetId="8" r:id="rId8"/>
    <sheet name="SGH-13" sheetId="9" r:id="rId9"/>
    <sheet name="SGH-15" sheetId="10" r:id="rId10"/>
    <sheet name="SGH-16,p1" sheetId="11" r:id="rId11"/>
    <sheet name="SGH-16,p2" sheetId="12" r:id="rId12"/>
  </sheets>
  <definedNames>
    <definedName name="_xlnm.Print_Area" localSheetId="5">'SGH-10,p2'!$A$1:$N$29</definedName>
    <definedName name="_xlnm.Print_Area" localSheetId="6">'SGH-11'!$A$1:$E$32</definedName>
    <definedName name="_xlnm.Print_Area" localSheetId="7">'SGH-12'!$A$1:$E$30</definedName>
    <definedName name="_xlnm.Print_Area" localSheetId="8">'SGH-13'!$A$1:$E$47</definedName>
    <definedName name="_xlnm.Print_Area" localSheetId="9">'SGH-15'!$A$1:$G$35</definedName>
    <definedName name="_xlnm.Print_Area" localSheetId="10">'SGH-16,p1'!$A$1:$K$33</definedName>
    <definedName name="_xlnm.Print_Area" localSheetId="11">'SGH-16,p2'!$A$1:$K$33</definedName>
    <definedName name="_xlnm.Print_Area" localSheetId="3">'SGH-9'!$A$1:$K$207</definedName>
    <definedName name="_xlnm.Print_Area" localSheetId="1">'StockPrice-do not print'!$A$1:$G$420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<sst xmlns="http://schemas.openxmlformats.org/spreadsheetml/2006/main" count="983" uniqueCount="218">
  <si>
    <t>PACIFICORP</t>
  </si>
  <si>
    <t>Progress Energy</t>
  </si>
  <si>
    <t>PGN</t>
  </si>
  <si>
    <t>CIN</t>
  </si>
  <si>
    <t>Cinergy</t>
  </si>
  <si>
    <t>2007-2009</t>
  </si>
  <si>
    <t>ThomsonFin</t>
  </si>
  <si>
    <t>Eq Ratio</t>
  </si>
  <si>
    <t>y</t>
  </si>
  <si>
    <t>CURRENT</t>
  </si>
  <si>
    <t>5YR HIST</t>
  </si>
  <si>
    <t>5YR PROJ</t>
  </si>
  <si>
    <t>TICKER</t>
  </si>
  <si>
    <t>PRICE</t>
  </si>
  <si>
    <t>(Per Share)</t>
  </si>
  <si>
    <t>(Per share)</t>
  </si>
  <si>
    <t>Schedule 10</t>
  </si>
  <si>
    <t>DCF GROWTH RATE PARAMETERS</t>
  </si>
  <si>
    <t>COMPANY</t>
  </si>
  <si>
    <t xml:space="preserve">INTERNAL </t>
  </si>
  <si>
    <t>GROWTH</t>
  </si>
  <si>
    <t>EXTERNAL</t>
  </si>
  <si>
    <t>RETENTION</t>
  </si>
  <si>
    <t xml:space="preserve">EQUITY </t>
  </si>
  <si>
    <t>BOOK VALUE</t>
  </si>
  <si>
    <t>SHARES OUTST.</t>
  </si>
  <si>
    <t>SHARE</t>
  </si>
  <si>
    <t>RATIO</t>
  </si>
  <si>
    <t>RETURN</t>
  </si>
  <si>
    <t>n</t>
  </si>
  <si>
    <t>"g"</t>
  </si>
  <si>
    <t>($/SHARE)</t>
  </si>
  <si>
    <t>(MILLIONS)</t>
  </si>
  <si>
    <t>AVERAGE GROWTH</t>
  </si>
  <si>
    <t>N</t>
  </si>
  <si>
    <t>-</t>
  </si>
  <si>
    <t>DCF GROWTH RATES</t>
  </si>
  <si>
    <t>br</t>
  </si>
  <si>
    <t>+</t>
  </si>
  <si>
    <t>VALUE LINE</t>
  </si>
  <si>
    <t>DIVIDEND</t>
  </si>
  <si>
    <t>EPS</t>
  </si>
  <si>
    <t>DPS</t>
  </si>
  <si>
    <t>ROE(decimal)</t>
  </si>
  <si>
    <t>BVPS</t>
  </si>
  <si>
    <t>SHARES OUTST</t>
  </si>
  <si>
    <t>EARN GROWTH</t>
  </si>
  <si>
    <t>DIV GROWTH</t>
  </si>
  <si>
    <t>BV GROWTH</t>
  </si>
  <si>
    <t>PROJ 5-YR EPS</t>
  </si>
  <si>
    <t>INCR?</t>
  </si>
  <si>
    <t>MARKET-TO-BOOK RATIO ANALYSIS</t>
  </si>
  <si>
    <t>k = R.O.E.(1-b)/(M/B) + g</t>
  </si>
  <si>
    <t>MARKET-TO-BOOK</t>
  </si>
  <si>
    <t>COST OF EQUITY</t>
  </si>
  <si>
    <t>k=</t>
  </si>
  <si>
    <t>(1-</t>
  </si>
  <si>
    <t>)/</t>
  </si>
  <si>
    <t>April</t>
  </si>
  <si>
    <t>May</t>
  </si>
  <si>
    <t>Note: Equity returns and retention ratios based on Value Line current year projections.</t>
  </si>
  <si>
    <t>Note: Equity returns and retention ratios based on Value Line three- to five-year projections.</t>
  </si>
  <si>
    <t>Page 6 of 6</t>
  </si>
  <si>
    <t>n/a</t>
  </si>
  <si>
    <t>CURRENT M.E.P.R.</t>
  </si>
  <si>
    <t>PROJECTED M.E.P.R.</t>
  </si>
  <si>
    <t>=</t>
  </si>
  <si>
    <t>g</t>
  </si>
  <si>
    <t>((</t>
  </si>
  <si>
    <t>Average Market-to-Book Ratio</t>
  </si>
  <si>
    <t>g*= expected growth in number of shares outstanding</t>
  </si>
  <si>
    <t>Value Line Projected</t>
  </si>
  <si>
    <t>Value Line Historic</t>
  </si>
  <si>
    <t>5-yr Compound Hist.</t>
  </si>
  <si>
    <t>br + sv</t>
  </si>
  <si>
    <t>AVERAGES</t>
  </si>
  <si>
    <t>&amp; VL</t>
  </si>
  <si>
    <t>AVGS.</t>
  </si>
  <si>
    <t>GROWTH RATE COMPARISON</t>
  </si>
  <si>
    <t>STOCK PRICE, DIVIDENDS, YIELDS</t>
  </si>
  <si>
    <t>AVG. STOCK PRICE</t>
  </si>
  <si>
    <t>ANNUALIZED</t>
  </si>
  <si>
    <t>YIELD</t>
  </si>
  <si>
    <t>(PER SHARE)</t>
  </si>
  <si>
    <t>AVERAGE</t>
  </si>
  <si>
    <t>DCF COST OF EQUITY CAPITAL</t>
  </si>
  <si>
    <t>DIVIDEND YIELD</t>
  </si>
  <si>
    <t>GROWTH RATE</t>
  </si>
  <si>
    <t>DCF COST OF</t>
  </si>
  <si>
    <t>EQUITY CAPITAL</t>
  </si>
  <si>
    <t>Central Vermont Public Service</t>
  </si>
  <si>
    <t>FirstEnergy Corp.</t>
  </si>
  <si>
    <t>Southern Company</t>
  </si>
  <si>
    <t>Ameren Corp.</t>
  </si>
  <si>
    <t>Cleco Corp.</t>
  </si>
  <si>
    <t>Empire District Electric</t>
  </si>
  <si>
    <t>Entergy Corp.</t>
  </si>
  <si>
    <t>Hawaiian Electric</t>
  </si>
  <si>
    <t>6.60% (arithmetic mean)</t>
  </si>
  <si>
    <t>5.00% (geometric mean)</t>
  </si>
  <si>
    <t>5.20% + 0.65 (5.00%/6.60%)</t>
  </si>
  <si>
    <t>Pinnacle West Capital Corp.</t>
  </si>
  <si>
    <t>CV</t>
  </si>
  <si>
    <t>FE</t>
  </si>
  <si>
    <t>SO</t>
  </si>
  <si>
    <t>CNL</t>
  </si>
  <si>
    <t>EDE</t>
  </si>
  <si>
    <t>HE</t>
  </si>
  <si>
    <t>PNW</t>
  </si>
  <si>
    <t>AEE</t>
  </si>
  <si>
    <t>ETR</t>
  </si>
  <si>
    <t>Page 1 of 4</t>
  </si>
  <si>
    <t>Page 2 of 4</t>
  </si>
  <si>
    <t>Page 3 of 4</t>
  </si>
  <si>
    <t>Page 4 of 4</t>
  </si>
  <si>
    <t>Page 5 of 4</t>
  </si>
  <si>
    <t>Schedule 11</t>
  </si>
  <si>
    <t>Schedule 8</t>
  </si>
  <si>
    <t>sv=g*((M/B+1)/2-1)</t>
  </si>
  <si>
    <t>1)/2-1)</t>
  </si>
  <si>
    <t>5-year Earnings Growth</t>
  </si>
  <si>
    <t>year-ahead dividend yield</t>
  </si>
  <si>
    <t xml:space="preserve">10/17/03-11/28/03                                        </t>
  </si>
  <si>
    <t>data from Zack's through MSN on-line service, 5/6/04</t>
  </si>
  <si>
    <t>2005 Earnings</t>
  </si>
  <si>
    <t>Cinergy Corp.</t>
  </si>
  <si>
    <t>data from First Call/Thomson Financial (IBES) through CNN Money.com 5/6/04</t>
  </si>
  <si>
    <t>Progrress Energy</t>
  </si>
  <si>
    <t>median</t>
  </si>
  <si>
    <t>high</t>
  </si>
  <si>
    <t>low</t>
  </si>
  <si>
    <t>5-year Earnigns Growth</t>
  </si>
  <si>
    <t>*VL used for CV</t>
  </si>
  <si>
    <t>FirstCall</t>
  </si>
  <si>
    <t xml:space="preserve">Zack's 5-year earnings growth projections: CV-n/a; FE-6.1%; PGN-3.8%; SO-4.5%; AEE-2.9%, CIN-3.7%; CNL-n/a; </t>
  </si>
  <si>
    <t>EDE-10%; ETR-6.0%; HE-3.5%; PNW-5.0%. Average = 5.05%.</t>
  </si>
  <si>
    <t>w/o EDE</t>
  </si>
  <si>
    <t>Data from Value Line Ratings &amp; Reports Feb. 13, Mar. 5, April 2, 2004.</t>
  </si>
  <si>
    <t>First Call</t>
  </si>
  <si>
    <t>[2007-2009]</t>
  </si>
  <si>
    <t>[2004]</t>
  </si>
  <si>
    <t>2006-2008</t>
  </si>
  <si>
    <t>10-year</t>
  </si>
  <si>
    <t>T-Bonds</t>
  </si>
  <si>
    <t>6.70% (geometric mean)</t>
  </si>
  <si>
    <t>8.60% (arithmetic mean)</t>
  </si>
  <si>
    <t>*Current T-Bill &amp; T-Bond yields, most recent yield from Value Line Selection &amp; Opinion (3/26/04-4/30/04)</t>
  </si>
  <si>
    <t>†Geometric and arithmetric market risk premiums from Ibbotson Associates 2004 SBBI Yearbook, p. 117.</t>
  </si>
  <si>
    <t>5.29% / 6.52%</t>
  </si>
  <si>
    <t>0.95% + 0.65 (6.7%/8.60%)</t>
  </si>
  <si>
    <t>0.95% + 4.34%/5.57%</t>
  </si>
  <si>
    <t>5.20% + 3.24%/4.28%</t>
  </si>
  <si>
    <t>8.44% / 9.48%</t>
  </si>
  <si>
    <t>*Dividend increase expected in next quarter. Current dividend multiplied by (1+g), from Schedule 5.</t>
  </si>
  <si>
    <t>STANDARD DEVIATION</t>
  </si>
  <si>
    <t>R.O.E.</t>
  </si>
  <si>
    <t xml:space="preserve"> AVERAGE</t>
  </si>
  <si>
    <t>MODIFIED EARNINGS-PRICE RATIO ANALYSIS</t>
  </si>
  <si>
    <t>Data from Value Line Ratings &amp; Reports March 1 and March 29, 2002.</t>
  </si>
  <si>
    <t>2004-2006</t>
  </si>
  <si>
    <t xml:space="preserve">Market </t>
  </si>
  <si>
    <t>Price</t>
  </si>
  <si>
    <t>Earnings-Price</t>
  </si>
  <si>
    <t>Ratio</t>
  </si>
  <si>
    <t>Current</t>
  </si>
  <si>
    <t>Projected</t>
  </si>
  <si>
    <t>Exhibit_(SGH-1)</t>
  </si>
  <si>
    <t>CAPM COST OF EQUITY CAPITAL</t>
  </si>
  <si>
    <t>long term T-Bond results</t>
  </si>
  <si>
    <t>risk prem</t>
  </si>
  <si>
    <t>rp*B+ Tbond</t>
  </si>
  <si>
    <t>geo</t>
  </si>
  <si>
    <t>k = rf + B (rm - rf)</t>
  </si>
  <si>
    <t>arith</t>
  </si>
  <si>
    <t>*</t>
  </si>
  <si>
    <t>T-BILLS</t>
  </si>
  <si>
    <t>[rf]*</t>
  </si>
  <si>
    <t>[rm - rf]†</t>
  </si>
  <si>
    <t>average beta</t>
  </si>
  <si>
    <t>k</t>
  </si>
  <si>
    <t>T-BONDS</t>
  </si>
  <si>
    <t>value line</t>
  </si>
  <si>
    <t>30-year</t>
  </si>
  <si>
    <t>A-RATED</t>
  </si>
  <si>
    <t>sel &amp; opin</t>
  </si>
  <si>
    <t>T-Bill</t>
  </si>
  <si>
    <t xml:space="preserve"> T-Bonds</t>
  </si>
  <si>
    <t>UTILIITES</t>
  </si>
  <si>
    <t>average</t>
  </si>
  <si>
    <t>Data from Value Line Ratings &amp; Reports December 27, 2002.</t>
  </si>
  <si>
    <t>11/21/02-1/3/03</t>
  </si>
  <si>
    <t>Page 1 of 2</t>
  </si>
  <si>
    <t>Page 2 of 2</t>
  </si>
  <si>
    <t>Schedule 4</t>
  </si>
  <si>
    <t>Schedule 5</t>
  </si>
  <si>
    <t>Schedule 6</t>
  </si>
  <si>
    <t>Schedule 7</t>
  </si>
  <si>
    <t>Date</t>
  </si>
  <si>
    <t>Open</t>
  </si>
  <si>
    <t>High</t>
  </si>
  <si>
    <t>Low</t>
  </si>
  <si>
    <t>Close</t>
  </si>
  <si>
    <t>Volume</t>
  </si>
  <si>
    <t>MAXIMUM</t>
  </si>
  <si>
    <t>MINIMUM</t>
  </si>
  <si>
    <t>MEDIAN</t>
  </si>
  <si>
    <t>No. analysts</t>
  </si>
  <si>
    <t>Zack's</t>
  </si>
  <si>
    <t>NAME/</t>
  </si>
  <si>
    <t>MARKET</t>
  </si>
  <si>
    <t>BTEA</t>
  </si>
  <si>
    <t>Exhibit_(SGH-9)</t>
  </si>
  <si>
    <t>Exhibit_(SGH-10)</t>
  </si>
  <si>
    <t>Exhibit_(SGH-11)</t>
  </si>
  <si>
    <t>Exhibit_(SGH-12)</t>
  </si>
  <si>
    <t>Exhibit_(SGH-13)</t>
  </si>
  <si>
    <t>Exhibit_(SGH-15)</t>
  </si>
  <si>
    <t>Exhibit_(SGH-16)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</si>
</sst>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%"/>
    <numFmt numFmtId="165" formatCode="0.0000"/>
    <numFmt numFmtId="166" formatCode="0.000000000000000%"/>
    <numFmt numFmtId="167" formatCode="0.0000%"/>
    <numFmt numFmtId="168" formatCode="0.00000%"/>
    <numFmt numFmtId="169" formatCode="0.0000000000000000%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0"/>
      <color indexed="12"/>
      <name val="Tms Rmn"/>
      <family val="0"/>
    </font>
    <font>
      <sz val="10"/>
      <color indexed="8"/>
      <name val="Tms Rmn"/>
      <family val="0"/>
    </font>
    <font>
      <sz val="9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quotePrefix="1">
      <alignment horizontal="center"/>
    </xf>
    <xf numFmtId="10" fontId="0" fillId="0" borderId="0" xfId="0" applyNumberForma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10" fontId="4" fillId="0" borderId="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7" fontId="0" fillId="0" borderId="13" xfId="0" applyNumberFormat="1" applyFill="1" applyBorder="1" applyAlignment="1">
      <alignment/>
    </xf>
    <xf numFmtId="0" fontId="0" fillId="0" borderId="8" xfId="0" applyFill="1" applyBorder="1" applyAlignment="1">
      <alignment/>
    </xf>
    <xf numFmtId="167" fontId="0" fillId="0" borderId="9" xfId="0" applyNumberFormat="1" applyFill="1" applyBorder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41"/>
  <sheetViews>
    <sheetView workbookViewId="0" topLeftCell="D1">
      <selection activeCell="H20" sqref="H20"/>
    </sheetView>
  </sheetViews>
  <sheetFormatPr defaultColWidth="9.00390625" defaultRowHeight="12"/>
  <cols>
    <col min="1" max="16384" width="11.375" style="0" customWidth="1"/>
  </cols>
  <sheetData>
    <row r="3" ht="12">
      <c r="B3" t="s">
        <v>123</v>
      </c>
    </row>
    <row r="5" spans="5:7" ht="12">
      <c r="E5" t="s">
        <v>124</v>
      </c>
      <c r="F5" t="s">
        <v>206</v>
      </c>
      <c r="G5" t="s">
        <v>120</v>
      </c>
    </row>
    <row r="6" spans="2:7" ht="12.75">
      <c r="B6" s="50" t="s">
        <v>90</v>
      </c>
      <c r="D6" s="47" t="s">
        <v>102</v>
      </c>
      <c r="E6" t="s">
        <v>63</v>
      </c>
      <c r="F6" t="s">
        <v>63</v>
      </c>
      <c r="G6" t="s">
        <v>63</v>
      </c>
    </row>
    <row r="7" spans="2:7" ht="12.75">
      <c r="B7" s="50" t="s">
        <v>91</v>
      </c>
      <c r="D7" s="47" t="s">
        <v>103</v>
      </c>
      <c r="E7">
        <v>2.94</v>
      </c>
      <c r="F7">
        <v>8</v>
      </c>
      <c r="G7">
        <v>0.061</v>
      </c>
    </row>
    <row r="8" spans="2:7" ht="12.75">
      <c r="B8" s="50" t="s">
        <v>1</v>
      </c>
      <c r="D8" s="47" t="s">
        <v>2</v>
      </c>
      <c r="E8">
        <v>3.65</v>
      </c>
      <c r="F8">
        <v>16</v>
      </c>
      <c r="G8">
        <v>0.038</v>
      </c>
    </row>
    <row r="9" spans="2:7" ht="12.75">
      <c r="B9" s="50" t="s">
        <v>92</v>
      </c>
      <c r="D9" s="47" t="s">
        <v>104</v>
      </c>
      <c r="E9">
        <v>2.05</v>
      </c>
      <c r="F9">
        <v>16</v>
      </c>
      <c r="G9">
        <v>0.045</v>
      </c>
    </row>
    <row r="10" spans="2:7" ht="12.75">
      <c r="B10" s="50" t="s">
        <v>93</v>
      </c>
      <c r="D10" s="47" t="s">
        <v>109</v>
      </c>
      <c r="E10">
        <v>3.02</v>
      </c>
      <c r="F10">
        <v>8</v>
      </c>
      <c r="G10">
        <v>0.029</v>
      </c>
    </row>
    <row r="11" spans="2:7" ht="12.75">
      <c r="B11" s="50" t="s">
        <v>125</v>
      </c>
      <c r="D11" s="47" t="s">
        <v>3</v>
      </c>
      <c r="E11">
        <v>2.81</v>
      </c>
      <c r="F11">
        <v>13</v>
      </c>
      <c r="G11">
        <v>0.037</v>
      </c>
    </row>
    <row r="12" spans="2:7" ht="12.75">
      <c r="B12" s="50" t="s">
        <v>94</v>
      </c>
      <c r="D12" s="47" t="s">
        <v>105</v>
      </c>
      <c r="E12">
        <v>1.29</v>
      </c>
      <c r="F12">
        <v>3</v>
      </c>
      <c r="G12" t="s">
        <v>63</v>
      </c>
    </row>
    <row r="13" spans="2:7" ht="12.75">
      <c r="B13" s="50" t="s">
        <v>95</v>
      </c>
      <c r="D13" s="47" t="s">
        <v>106</v>
      </c>
      <c r="E13">
        <v>1.41</v>
      </c>
      <c r="F13">
        <v>3</v>
      </c>
      <c r="G13">
        <v>0.1</v>
      </c>
    </row>
    <row r="14" spans="2:7" ht="12.75">
      <c r="B14" s="50" t="s">
        <v>96</v>
      </c>
      <c r="D14" s="47" t="s">
        <v>110</v>
      </c>
      <c r="E14">
        <v>4.67</v>
      </c>
      <c r="F14">
        <v>14</v>
      </c>
      <c r="G14">
        <v>0.06</v>
      </c>
    </row>
    <row r="15" spans="2:7" ht="12.75">
      <c r="B15" s="50" t="s">
        <v>97</v>
      </c>
      <c r="D15" s="47" t="s">
        <v>107</v>
      </c>
      <c r="E15">
        <v>3.23</v>
      </c>
      <c r="F15">
        <v>6</v>
      </c>
      <c r="G15">
        <v>0.035</v>
      </c>
    </row>
    <row r="16" spans="2:7" ht="12.75">
      <c r="B16" s="50" t="s">
        <v>101</v>
      </c>
      <c r="D16" s="47" t="s">
        <v>108</v>
      </c>
      <c r="E16">
        <v>3.14</v>
      </c>
      <c r="F16">
        <v>8</v>
      </c>
      <c r="G16">
        <v>0.05</v>
      </c>
    </row>
    <row r="17" spans="2:4" ht="12.75">
      <c r="B17" s="51"/>
      <c r="D17" s="3"/>
    </row>
    <row r="18" spans="2:4" ht="12.75">
      <c r="B18" s="51"/>
      <c r="D18" s="3"/>
    </row>
    <row r="19" spans="6:7" ht="12">
      <c r="F19">
        <f>AVERAGE(F6:F16)</f>
        <v>9.5</v>
      </c>
      <c r="G19">
        <f>AVERAGE(G6:G16)</f>
        <v>0.050555555555555555</v>
      </c>
    </row>
    <row r="20" spans="7:8" ht="12">
      <c r="G20">
        <f>(G7+G8+G9+G10+G11+G14+G15+G16)/8</f>
        <v>0.044375000000000005</v>
      </c>
      <c r="H20" t="s">
        <v>136</v>
      </c>
    </row>
    <row r="24" ht="12">
      <c r="B24" t="s">
        <v>126</v>
      </c>
    </row>
    <row r="25" spans="7:9" ht="12">
      <c r="G25" s="81" t="s">
        <v>131</v>
      </c>
      <c r="H25" s="81"/>
      <c r="I25" s="81"/>
    </row>
    <row r="26" spans="5:9" ht="12">
      <c r="E26" t="s">
        <v>124</v>
      </c>
      <c r="F26" t="s">
        <v>206</v>
      </c>
      <c r="G26" t="s">
        <v>128</v>
      </c>
      <c r="H26" t="s">
        <v>129</v>
      </c>
      <c r="I26" t="s">
        <v>130</v>
      </c>
    </row>
    <row r="27" spans="2:9" ht="12.75">
      <c r="B27" s="50" t="s">
        <v>90</v>
      </c>
      <c r="D27" s="47" t="s">
        <v>102</v>
      </c>
      <c r="E27" t="s">
        <v>63</v>
      </c>
      <c r="F27" t="s">
        <v>63</v>
      </c>
      <c r="G27" t="s">
        <v>63</v>
      </c>
      <c r="H27" t="s">
        <v>63</v>
      </c>
      <c r="I27" t="s">
        <v>63</v>
      </c>
    </row>
    <row r="28" spans="2:10" ht="12.75">
      <c r="B28" s="50" t="s">
        <v>91</v>
      </c>
      <c r="D28" s="47" t="s">
        <v>103</v>
      </c>
      <c r="E28">
        <v>2.92</v>
      </c>
      <c r="F28">
        <v>10</v>
      </c>
      <c r="G28">
        <v>0.04</v>
      </c>
      <c r="H28">
        <v>0.06</v>
      </c>
      <c r="I28">
        <v>0.02</v>
      </c>
      <c r="J28">
        <v>7</v>
      </c>
    </row>
    <row r="29" spans="2:10" ht="12.75">
      <c r="B29" s="50" t="s">
        <v>127</v>
      </c>
      <c r="D29" s="47" t="s">
        <v>2</v>
      </c>
      <c r="E29">
        <v>2.9</v>
      </c>
      <c r="F29">
        <v>15</v>
      </c>
      <c r="G29">
        <v>0.038</v>
      </c>
      <c r="H29">
        <v>0.07</v>
      </c>
      <c r="I29">
        <v>-0.05</v>
      </c>
      <c r="J29">
        <v>10</v>
      </c>
    </row>
    <row r="30" spans="2:10" ht="12.75">
      <c r="B30" s="50" t="s">
        <v>92</v>
      </c>
      <c r="D30" s="47" t="s">
        <v>104</v>
      </c>
      <c r="E30">
        <v>1.96</v>
      </c>
      <c r="F30">
        <v>24</v>
      </c>
      <c r="G30">
        <v>0.04</v>
      </c>
      <c r="H30">
        <v>0.06</v>
      </c>
      <c r="I30">
        <v>0.01</v>
      </c>
      <c r="J30">
        <v>11</v>
      </c>
    </row>
    <row r="31" spans="2:10" ht="12.75">
      <c r="B31" s="50" t="s">
        <v>93</v>
      </c>
      <c r="D31" s="47" t="s">
        <v>109</v>
      </c>
      <c r="E31">
        <v>3</v>
      </c>
      <c r="F31">
        <v>11</v>
      </c>
      <c r="G31">
        <v>0.03</v>
      </c>
      <c r="H31">
        <v>0.06</v>
      </c>
      <c r="I31">
        <v>0.02</v>
      </c>
      <c r="J31">
        <v>7</v>
      </c>
    </row>
    <row r="32" spans="2:10" ht="12.75">
      <c r="B32" s="50" t="s">
        <v>125</v>
      </c>
      <c r="D32" s="47" t="s">
        <v>3</v>
      </c>
      <c r="E32">
        <v>1.28</v>
      </c>
      <c r="F32">
        <v>5</v>
      </c>
      <c r="G32">
        <v>0.04</v>
      </c>
      <c r="H32">
        <v>0.05</v>
      </c>
      <c r="I32">
        <v>0.02</v>
      </c>
      <c r="J32">
        <v>10</v>
      </c>
    </row>
    <row r="33" spans="2:7" ht="12.75">
      <c r="B33" s="50" t="s">
        <v>94</v>
      </c>
      <c r="D33" s="47" t="s">
        <v>105</v>
      </c>
      <c r="E33">
        <v>1.28</v>
      </c>
      <c r="F33">
        <v>5</v>
      </c>
      <c r="G33" t="s">
        <v>63</v>
      </c>
    </row>
    <row r="34" spans="2:10" ht="12.75">
      <c r="B34" s="50" t="s">
        <v>95</v>
      </c>
      <c r="D34" s="47" t="s">
        <v>106</v>
      </c>
      <c r="E34">
        <v>1.41</v>
      </c>
      <c r="F34">
        <v>4</v>
      </c>
      <c r="G34">
        <v>0.02</v>
      </c>
      <c r="H34">
        <v>0.03</v>
      </c>
      <c r="I34">
        <v>0.01</v>
      </c>
      <c r="J34">
        <v>2</v>
      </c>
    </row>
    <row r="35" spans="2:10" ht="12.75">
      <c r="B35" s="50" t="s">
        <v>96</v>
      </c>
      <c r="D35" s="47" t="s">
        <v>110</v>
      </c>
      <c r="E35">
        <v>4.21</v>
      </c>
      <c r="F35">
        <v>17</v>
      </c>
      <c r="G35">
        <v>0.055</v>
      </c>
      <c r="H35">
        <v>0.1</v>
      </c>
      <c r="I35">
        <v>0.03</v>
      </c>
      <c r="J35">
        <v>10</v>
      </c>
    </row>
    <row r="36" spans="2:10" ht="12.75">
      <c r="B36" s="50" t="s">
        <v>97</v>
      </c>
      <c r="D36" s="47" t="s">
        <v>107</v>
      </c>
      <c r="E36">
        <v>3.11</v>
      </c>
      <c r="F36">
        <v>5</v>
      </c>
      <c r="G36">
        <v>0.025</v>
      </c>
      <c r="H36">
        <v>0.05</v>
      </c>
      <c r="I36">
        <v>0.01</v>
      </c>
      <c r="J36">
        <v>5</v>
      </c>
    </row>
    <row r="37" spans="2:10" ht="12.75">
      <c r="B37" s="50" t="s">
        <v>101</v>
      </c>
      <c r="D37" s="47" t="s">
        <v>108</v>
      </c>
      <c r="E37">
        <v>2.93</v>
      </c>
      <c r="F37">
        <v>12</v>
      </c>
      <c r="G37">
        <v>0.04</v>
      </c>
      <c r="H37">
        <v>0.06</v>
      </c>
      <c r="I37">
        <v>0.02</v>
      </c>
      <c r="J37">
        <v>4</v>
      </c>
    </row>
    <row r="38" spans="2:4" ht="12.75">
      <c r="B38" s="51"/>
      <c r="D38" s="3"/>
    </row>
    <row r="39" spans="2:4" ht="12.75">
      <c r="B39" s="51"/>
      <c r="D39" s="3"/>
    </row>
    <row r="40" spans="6:7" ht="12">
      <c r="F40">
        <f>AVERAGE(F27:F37)</f>
        <v>10.8</v>
      </c>
      <c r="G40">
        <f>AVERAGE(G27:G37)</f>
        <v>0.036444444444444446</v>
      </c>
    </row>
    <row r="41" spans="7:8" ht="12">
      <c r="G41">
        <f>(G28+G29+G30+G31+G32+G35+G36+G37)/8</f>
        <v>0.0385</v>
      </c>
      <c r="H41" t="s">
        <v>136</v>
      </c>
    </row>
  </sheetData>
  <mergeCells count="1">
    <mergeCell ref="G25:I2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G1" sqref="G1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1.75390625" style="0" customWidth="1"/>
    <col min="4" max="4" width="11.375" style="0" customWidth="1"/>
    <col min="5" max="5" width="8.00390625" style="0" customWidth="1"/>
    <col min="6" max="6" width="11.375" style="0" customWidth="1"/>
    <col min="7" max="7" width="12.375" style="0" customWidth="1"/>
    <col min="8" max="16384" width="11.375" style="0" customWidth="1"/>
  </cols>
  <sheetData>
    <row r="1" spans="1:7" ht="12.75">
      <c r="A1" s="3"/>
      <c r="B1" s="3"/>
      <c r="C1" s="3"/>
      <c r="D1" s="3"/>
      <c r="E1" s="3"/>
      <c r="F1" s="3"/>
      <c r="G1" s="3" t="s">
        <v>216</v>
      </c>
    </row>
    <row r="2" spans="1:7" ht="12.75">
      <c r="A2" s="3"/>
      <c r="B2" s="3"/>
      <c r="C2" s="3"/>
      <c r="D2" s="3"/>
      <c r="E2" s="3"/>
      <c r="F2" s="3"/>
      <c r="G2" s="3" t="s">
        <v>16</v>
      </c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1"/>
    </row>
    <row r="5" spans="1:7" ht="12.75">
      <c r="A5" s="3"/>
      <c r="B5" s="3"/>
      <c r="C5" s="3"/>
      <c r="D5" s="9" t="str">
        <f>'CoData-do not print'!A1</f>
        <v>PACIFICORP</v>
      </c>
      <c r="E5" s="3"/>
      <c r="F5" s="3"/>
      <c r="G5" s="3"/>
    </row>
    <row r="6" spans="1:7" ht="12.75">
      <c r="A6" s="3"/>
      <c r="B6" s="3"/>
      <c r="C6" s="3"/>
      <c r="D6" s="9"/>
      <c r="E6" s="3"/>
      <c r="F6" s="3"/>
      <c r="G6" s="3"/>
    </row>
    <row r="7" spans="1:7" ht="12.75">
      <c r="A7" s="3"/>
      <c r="B7" s="3"/>
      <c r="C7" s="3"/>
      <c r="D7" s="9" t="s">
        <v>157</v>
      </c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C10" s="3"/>
      <c r="D10" s="3"/>
      <c r="E10" s="3"/>
      <c r="F10" s="3"/>
      <c r="G10" s="3"/>
    </row>
    <row r="11" spans="1:7" ht="12.75">
      <c r="A11" s="3"/>
      <c r="B11" s="3" t="s">
        <v>138</v>
      </c>
      <c r="C11" s="3" t="s">
        <v>160</v>
      </c>
      <c r="D11" s="3" t="s">
        <v>162</v>
      </c>
      <c r="E11" s="3"/>
      <c r="F11" s="3" t="s">
        <v>164</v>
      </c>
      <c r="G11" s="3" t="s">
        <v>165</v>
      </c>
    </row>
    <row r="12" spans="1:7" ht="12.75">
      <c r="A12" s="17" t="s">
        <v>18</v>
      </c>
      <c r="B12" s="17" t="s">
        <v>124</v>
      </c>
      <c r="C12" s="17" t="s">
        <v>161</v>
      </c>
      <c r="D12" s="17" t="s">
        <v>163</v>
      </c>
      <c r="E12" s="17"/>
      <c r="F12" s="17" t="s">
        <v>155</v>
      </c>
      <c r="G12" s="17" t="s">
        <v>155</v>
      </c>
    </row>
    <row r="13" spans="1:7" ht="12.75">
      <c r="A13" s="3"/>
      <c r="B13" s="3" t="s">
        <v>14</v>
      </c>
      <c r="C13" s="3" t="s">
        <v>15</v>
      </c>
      <c r="D13" s="3"/>
      <c r="E13" s="3"/>
      <c r="F13" s="3">
        <f>'CoData-do not print'!K3</f>
        <v>2004</v>
      </c>
      <c r="G13" s="3" t="str">
        <f>'CoData-do not print'!M3</f>
        <v>2007-2009</v>
      </c>
    </row>
    <row r="14" spans="1:7" ht="12.75">
      <c r="A14" s="3"/>
      <c r="B14" s="3"/>
      <c r="C14" s="3"/>
      <c r="D14" s="3"/>
      <c r="E14" s="3"/>
      <c r="F14" s="3"/>
      <c r="G14" s="3"/>
    </row>
    <row r="15" spans="1:7" ht="21.75" customHeight="1">
      <c r="A15" s="3" t="str">
        <f>'CoData-do not print'!A5</f>
        <v>CV</v>
      </c>
      <c r="B15" s="43">
        <f>'CoData-do not print'!L5</f>
        <v>1.55</v>
      </c>
      <c r="C15" s="43">
        <f>'CoData-do not print'!B5</f>
        <v>21.059333333333328</v>
      </c>
      <c r="D15" s="6">
        <f aca="true" t="shared" si="0" ref="D15:D25">B15/C15</f>
        <v>0.07360157016683025</v>
      </c>
      <c r="E15" s="3"/>
      <c r="F15" s="6">
        <f>'CoData-do not print'!AA5</f>
        <v>0.085</v>
      </c>
      <c r="G15" s="6">
        <f>'CoData-do not print'!AC5</f>
        <v>0.095</v>
      </c>
    </row>
    <row r="16" spans="1:7" ht="21.75" customHeight="1">
      <c r="A16" s="3" t="str">
        <f>'CoData-do not print'!A6</f>
        <v>FE</v>
      </c>
      <c r="B16" s="43">
        <f>'CoData-do not print'!AZ6</f>
        <v>2.92</v>
      </c>
      <c r="C16" s="43">
        <f>'CoData-do not print'!B6</f>
        <v>38.89100000000001</v>
      </c>
      <c r="D16" s="6">
        <f t="shared" si="0"/>
        <v>0.0750816384253426</v>
      </c>
      <c r="E16" s="3"/>
      <c r="F16" s="6">
        <f>'CoData-do not print'!AA6</f>
        <v>0.1</v>
      </c>
      <c r="G16" s="6">
        <f>'CoData-do not print'!AC6</f>
        <v>0.095</v>
      </c>
    </row>
    <row r="17" spans="1:7" ht="21.75" customHeight="1">
      <c r="A17" s="3" t="str">
        <f>'CoData-do not print'!A7</f>
        <v>PGN</v>
      </c>
      <c r="B17" s="43">
        <f>'CoData-do not print'!AZ7</f>
        <v>2.9</v>
      </c>
      <c r="C17" s="43">
        <f>'CoData-do not print'!B7</f>
        <v>45.397000000000006</v>
      </c>
      <c r="D17" s="6">
        <f t="shared" si="0"/>
        <v>0.06388087318545277</v>
      </c>
      <c r="E17" s="3"/>
      <c r="F17" s="6">
        <f>'CoData-do not print'!AA7</f>
        <v>0.11</v>
      </c>
      <c r="G17" s="6">
        <f>'CoData-do not print'!AC7</f>
        <v>0.1</v>
      </c>
    </row>
    <row r="18" spans="1:7" ht="21.75" customHeight="1">
      <c r="A18" s="3" t="str">
        <f>'CoData-do not print'!A8</f>
        <v>SO</v>
      </c>
      <c r="B18" s="43">
        <f>'CoData-do not print'!AZ8</f>
        <v>1.96</v>
      </c>
      <c r="C18" s="43">
        <f>'CoData-do not print'!B8</f>
        <v>29.657</v>
      </c>
      <c r="D18" s="6">
        <f t="shared" si="0"/>
        <v>0.06608895033213069</v>
      </c>
      <c r="E18" s="3"/>
      <c r="F18" s="6">
        <f>'CoData-do not print'!AA8</f>
        <v>0.14</v>
      </c>
      <c r="G18" s="6">
        <f>'CoData-do not print'!AC8</f>
        <v>0.14</v>
      </c>
    </row>
    <row r="19" spans="1:7" ht="21.75" customHeight="1">
      <c r="A19" s="3" t="str">
        <f>'CoData-do not print'!A9</f>
        <v>AEE</v>
      </c>
      <c r="B19" s="43">
        <f>'CoData-do not print'!AZ9</f>
        <v>3</v>
      </c>
      <c r="C19" s="43">
        <f>'CoData-do not print'!B9</f>
        <v>44.69733333333334</v>
      </c>
      <c r="D19" s="6">
        <f t="shared" si="0"/>
        <v>0.06711809802225337</v>
      </c>
      <c r="E19" s="3"/>
      <c r="F19" s="6">
        <f>'CoData-do not print'!AA9</f>
        <v>0.095</v>
      </c>
      <c r="G19" s="6">
        <f>'CoData-do not print'!AC9</f>
        <v>0.095</v>
      </c>
    </row>
    <row r="20" spans="1:7" ht="21.75" customHeight="1">
      <c r="A20" s="3" t="str">
        <f>'CoData-do not print'!A10</f>
        <v>CIN</v>
      </c>
      <c r="B20" s="43">
        <f>'CoData-do not print'!AZ10</f>
        <v>1.28</v>
      </c>
      <c r="C20" s="43">
        <f>'CoData-do not print'!B10</f>
        <v>39.481</v>
      </c>
      <c r="D20" s="6">
        <f t="shared" si="0"/>
        <v>0.032420658038043615</v>
      </c>
      <c r="E20" s="3"/>
      <c r="F20" s="6">
        <f>'CoData-do not print'!AA10</f>
        <v>0.125</v>
      </c>
      <c r="G20" s="6">
        <f>'CoData-do not print'!AC10</f>
        <v>0.12</v>
      </c>
    </row>
    <row r="21" spans="1:7" ht="21.75" customHeight="1">
      <c r="A21" s="3" t="str">
        <f>'CoData-do not print'!A11</f>
        <v>CNL</v>
      </c>
      <c r="B21" s="43">
        <f>'CoData-do not print'!AZ11</f>
        <v>1.28</v>
      </c>
      <c r="C21" s="43">
        <f>'CoData-do not print'!B11</f>
        <v>18.100666666666665</v>
      </c>
      <c r="D21" s="6">
        <f t="shared" si="0"/>
        <v>0.07071562741703806</v>
      </c>
      <c r="E21" s="3"/>
      <c r="F21" s="6">
        <f>'CoData-do not print'!AA11</f>
        <v>0.125</v>
      </c>
      <c r="G21" s="6">
        <f>'CoData-do not print'!AC11</f>
        <v>0.12</v>
      </c>
    </row>
    <row r="22" spans="1:7" ht="21.75" customHeight="1">
      <c r="A22" s="3" t="str">
        <f>'CoData-do not print'!A12</f>
        <v>EDE</v>
      </c>
      <c r="B22" s="43">
        <f>'CoData-do not print'!AZ12</f>
        <v>1.41</v>
      </c>
      <c r="C22" s="43">
        <f>'CoData-do not print'!B12</f>
        <v>22.057333333333336</v>
      </c>
      <c r="D22" s="6">
        <f t="shared" si="0"/>
        <v>0.0639243184428459</v>
      </c>
      <c r="E22" s="3"/>
      <c r="F22" s="6">
        <f>'CoData-do not print'!AA12</f>
        <v>0.09</v>
      </c>
      <c r="G22" s="6">
        <f>'CoData-do not print'!AC12</f>
        <v>0.1</v>
      </c>
    </row>
    <row r="23" spans="1:7" ht="21.75" customHeight="1">
      <c r="A23" s="3" t="str">
        <f>'CoData-do not print'!A13</f>
        <v>ETR</v>
      </c>
      <c r="B23" s="43">
        <f>'CoData-do not print'!AZ13</f>
        <v>4.21</v>
      </c>
      <c r="C23" s="43">
        <f>'CoData-do not print'!B13</f>
        <v>57.146333333333324</v>
      </c>
      <c r="D23" s="6">
        <f t="shared" si="0"/>
        <v>0.07367051837679876</v>
      </c>
      <c r="E23" s="3"/>
      <c r="F23" s="6">
        <f>'CoData-do not print'!AA13</f>
        <v>0.105</v>
      </c>
      <c r="G23" s="6">
        <f>'CoData-do not print'!AC13</f>
        <v>0.09</v>
      </c>
    </row>
    <row r="24" spans="1:7" ht="21.75" customHeight="1">
      <c r="A24" s="3" t="str">
        <f>'CoData-do not print'!A14</f>
        <v>HE</v>
      </c>
      <c r="B24" s="43">
        <f>'CoData-do not print'!AZ14</f>
        <v>3.11</v>
      </c>
      <c r="C24" s="43">
        <f>'CoData-do not print'!B14</f>
        <v>50.63499999999999</v>
      </c>
      <c r="D24" s="6">
        <f t="shared" si="0"/>
        <v>0.06141996642638492</v>
      </c>
      <c r="E24" s="3"/>
      <c r="F24" s="6">
        <f>'CoData-do not print'!AA14</f>
        <v>0.105</v>
      </c>
      <c r="G24" s="6">
        <f>'CoData-do not print'!AC14</f>
        <v>0.1</v>
      </c>
    </row>
    <row r="25" spans="1:7" ht="21.75" customHeight="1">
      <c r="A25" s="3" t="str">
        <f>'CoData-do not print'!A15</f>
        <v>PNW</v>
      </c>
      <c r="B25" s="43">
        <f>'CoData-do not print'!AZ15</f>
        <v>2.93</v>
      </c>
      <c r="C25" s="43">
        <f>'CoData-do not print'!B15</f>
        <v>39.041000000000004</v>
      </c>
      <c r="D25" s="16">
        <f t="shared" si="0"/>
        <v>0.07504930713864912</v>
      </c>
      <c r="E25" s="17"/>
      <c r="F25" s="16">
        <f>'CoData-do not print'!AA15</f>
        <v>0.085</v>
      </c>
      <c r="G25" s="16">
        <f>'CoData-do not print'!AC15</f>
        <v>0.095</v>
      </c>
    </row>
    <row r="26" spans="1:7" ht="12.75" customHeight="1">
      <c r="A26" s="3"/>
      <c r="B26" s="43"/>
      <c r="C26" s="43"/>
      <c r="D26" s="16"/>
      <c r="E26" s="17"/>
      <c r="F26" s="16"/>
      <c r="G26" s="16"/>
    </row>
    <row r="27" spans="1:7" ht="12.75">
      <c r="A27" s="1"/>
      <c r="B27" s="3"/>
      <c r="C27" s="3"/>
      <c r="D27" s="3"/>
      <c r="E27" s="3"/>
      <c r="F27" s="6"/>
      <c r="G27" s="6"/>
    </row>
    <row r="28" spans="1:7" ht="12.75">
      <c r="A28" s="1"/>
      <c r="B28" s="1"/>
      <c r="C28" s="44" t="s">
        <v>156</v>
      </c>
      <c r="D28" s="6">
        <f>AVERAGE(D15:D25)</f>
        <v>0.06572468417925183</v>
      </c>
      <c r="E28" s="3"/>
      <c r="F28" s="6">
        <f>AVERAGE(F15:F25)</f>
        <v>0.10590909090909091</v>
      </c>
      <c r="G28" s="6"/>
    </row>
    <row r="29" spans="1:7" ht="12.75">
      <c r="A29" s="1"/>
      <c r="B29" s="3"/>
      <c r="C29" s="3"/>
      <c r="D29" s="3"/>
      <c r="E29" s="3"/>
      <c r="F29" s="3"/>
      <c r="G29" s="3"/>
    </row>
    <row r="30" spans="1:7" ht="12.75">
      <c r="A30" s="1"/>
      <c r="B30" s="3"/>
      <c r="C30" s="44" t="s">
        <v>64</v>
      </c>
      <c r="D30" s="3"/>
      <c r="E30" s="35">
        <f>(D28+F28)/2</f>
        <v>0.08581688754417137</v>
      </c>
      <c r="F30" s="3"/>
      <c r="G30" s="3"/>
    </row>
    <row r="31" spans="1:7" ht="12.75">
      <c r="A31" s="1"/>
      <c r="B31" s="3"/>
      <c r="C31" s="3"/>
      <c r="D31" s="3"/>
      <c r="E31" s="3"/>
      <c r="F31" s="3"/>
      <c r="G31" s="3"/>
    </row>
    <row r="32" spans="1:7" ht="12.75" customHeight="1">
      <c r="A32" s="1"/>
      <c r="B32" s="3"/>
      <c r="C32" s="3"/>
      <c r="D32" s="3"/>
      <c r="E32" s="3"/>
      <c r="F32" s="3"/>
      <c r="G32" s="3"/>
    </row>
    <row r="33" spans="1:7" ht="12.75">
      <c r="A33" s="1"/>
      <c r="B33" s="3"/>
      <c r="C33" s="44" t="s">
        <v>156</v>
      </c>
      <c r="D33" s="6">
        <f>D28</f>
        <v>0.06572468417925183</v>
      </c>
      <c r="E33" s="6"/>
      <c r="F33" s="6"/>
      <c r="G33" s="6">
        <f>AVERAGE(G15:G25)</f>
        <v>0.10454545454545454</v>
      </c>
    </row>
    <row r="34" spans="1:7" ht="12.75">
      <c r="A34" s="1"/>
      <c r="B34" s="3"/>
      <c r="C34" s="3"/>
      <c r="D34" s="6"/>
      <c r="E34" s="6"/>
      <c r="F34" s="6"/>
      <c r="G34" s="6"/>
    </row>
    <row r="35" spans="1:7" ht="12.75">
      <c r="A35" s="1"/>
      <c r="B35" s="3"/>
      <c r="C35" s="44" t="s">
        <v>65</v>
      </c>
      <c r="D35" s="6"/>
      <c r="E35" s="6"/>
      <c r="F35" s="35">
        <f>(D33+G33)/2</f>
        <v>0.08513506936235318</v>
      </c>
      <c r="G35" s="6"/>
    </row>
  </sheetData>
  <printOptions/>
  <pageMargins left="2.71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K1" sqref="K1"/>
    </sheetView>
  </sheetViews>
  <sheetFormatPr defaultColWidth="9.00390625" defaultRowHeight="12"/>
  <cols>
    <col min="1" max="1" width="13.75390625" style="0" customWidth="1"/>
    <col min="2" max="2" width="11.375" style="0" customWidth="1"/>
    <col min="3" max="3" width="5.75390625" style="0" customWidth="1"/>
    <col min="4" max="4" width="3.125" style="0" customWidth="1"/>
    <col min="5" max="5" width="6.00390625" style="0" customWidth="1"/>
    <col min="6" max="6" width="2.125" style="0" customWidth="1"/>
    <col min="7" max="7" width="5.75390625" style="0" customWidth="1"/>
    <col min="8" max="8" width="3.125" style="0" customWidth="1"/>
    <col min="9" max="9" width="7.25390625" style="0" customWidth="1"/>
    <col min="10" max="10" width="13.875" style="0" customWidth="1"/>
    <col min="11" max="11" width="16.00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217</v>
      </c>
    </row>
    <row r="2" spans="1:11" ht="12.75">
      <c r="A2" s="3"/>
      <c r="B2" s="3"/>
      <c r="C2" s="45"/>
      <c r="D2" s="3"/>
      <c r="E2" s="1"/>
      <c r="F2" s="3"/>
      <c r="G2" s="25"/>
      <c r="H2" s="3"/>
      <c r="I2" s="3"/>
      <c r="J2" s="3"/>
      <c r="K2" s="5" t="s">
        <v>116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191</v>
      </c>
    </row>
    <row r="4" spans="1:11" ht="12.75">
      <c r="A4" s="3"/>
      <c r="B4" s="3"/>
      <c r="C4" s="45"/>
      <c r="D4" s="3"/>
      <c r="E4" s="5"/>
      <c r="F4" s="3"/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 t="str">
        <f>'CoData-do not print'!A1</f>
        <v>PACIFICORP</v>
      </c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/>
      <c r="G6" s="25"/>
      <c r="H6" s="3"/>
      <c r="I6" s="3"/>
      <c r="J6" s="3"/>
      <c r="K6" s="3"/>
    </row>
    <row r="7" spans="1:11" ht="12.75">
      <c r="A7" s="3"/>
      <c r="B7" s="3"/>
      <c r="C7" s="1"/>
      <c r="D7" s="3"/>
      <c r="E7" s="5"/>
      <c r="F7" s="46" t="s">
        <v>51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45"/>
      <c r="D9" s="3"/>
      <c r="E9" s="5"/>
      <c r="F9" s="3"/>
      <c r="G9" s="25"/>
      <c r="H9" s="3"/>
      <c r="I9" s="3"/>
      <c r="J9" s="3"/>
      <c r="K9" s="3"/>
    </row>
    <row r="10" spans="1:11" ht="12.75">
      <c r="A10" s="3"/>
      <c r="B10" s="3"/>
      <c r="C10" s="1"/>
      <c r="D10" s="3"/>
      <c r="E10" s="5"/>
      <c r="F10" s="4" t="s">
        <v>52</v>
      </c>
      <c r="G10" s="25"/>
      <c r="H10" s="3"/>
      <c r="I10" s="3"/>
      <c r="J10" s="3"/>
      <c r="K10" s="3"/>
    </row>
    <row r="11" spans="1:11" ht="12.75">
      <c r="A11" s="3"/>
      <c r="B11" s="3"/>
      <c r="C11" s="45"/>
      <c r="D11" s="3"/>
      <c r="E11" s="5"/>
      <c r="F11" s="3" t="s">
        <v>140</v>
      </c>
      <c r="G11" s="25"/>
      <c r="H11" s="3"/>
      <c r="I11" s="3"/>
      <c r="J11" s="3"/>
      <c r="K11" s="3" t="s">
        <v>53</v>
      </c>
    </row>
    <row r="12" spans="1:11" ht="12.75">
      <c r="A12" s="17" t="s">
        <v>18</v>
      </c>
      <c r="B12" s="3"/>
      <c r="C12" s="45"/>
      <c r="D12" s="3"/>
      <c r="E12" s="5"/>
      <c r="F12" s="3"/>
      <c r="G12" s="25"/>
      <c r="H12" s="3"/>
      <c r="I12" s="3"/>
      <c r="J12" s="3"/>
      <c r="K12" s="17" t="s">
        <v>54</v>
      </c>
    </row>
    <row r="13" spans="1:11" ht="12.75">
      <c r="A13" s="3"/>
      <c r="B13" s="3"/>
      <c r="C13" s="45"/>
      <c r="D13" s="3"/>
      <c r="E13" s="5"/>
      <c r="F13" s="3"/>
      <c r="G13" s="25"/>
      <c r="H13" s="3"/>
      <c r="I13" s="3"/>
      <c r="J13" s="3"/>
      <c r="K13" s="3"/>
    </row>
    <row r="14" spans="1:11" ht="21.75" customHeight="1">
      <c r="A14" s="3" t="str">
        <f>'CoData-do not print'!A5</f>
        <v>CV</v>
      </c>
      <c r="B14" s="44" t="s">
        <v>55</v>
      </c>
      <c r="C14" s="45">
        <f>'CoData-do not print'!AA5</f>
        <v>0.085</v>
      </c>
      <c r="D14" s="19" t="s">
        <v>56</v>
      </c>
      <c r="E14" s="5">
        <f>'SGH-9'!C21</f>
        <v>0.3866666666666666</v>
      </c>
      <c r="F14" s="19" t="s">
        <v>57</v>
      </c>
      <c r="G14" s="25">
        <f>'SGH-10,p1'!F12</f>
        <v>1.1634990791896864</v>
      </c>
      <c r="H14" s="3" t="s">
        <v>38</v>
      </c>
      <c r="I14" s="6">
        <f>'SGH-10,p1'!J12</f>
        <v>0.04331749539594844</v>
      </c>
      <c r="J14" s="3" t="s">
        <v>66</v>
      </c>
      <c r="K14" s="6">
        <f aca="true" t="shared" si="0" ref="K14:K24">(C14*(1-E14)/G14)+I14</f>
        <v>0.08812486504994194</v>
      </c>
    </row>
    <row r="15" spans="1:11" ht="21.75" customHeight="1">
      <c r="A15" s="3" t="str">
        <f>'CoData-do not print'!A6</f>
        <v>FE</v>
      </c>
      <c r="B15" s="44" t="s">
        <v>55</v>
      </c>
      <c r="C15" s="45">
        <f>'CoData-do not print'!AA6</f>
        <v>0.1</v>
      </c>
      <c r="D15" s="19" t="s">
        <v>56</v>
      </c>
      <c r="E15" s="5">
        <f>'SGH-9'!C38</f>
        <v>0.42307692307692313</v>
      </c>
      <c r="F15" s="19" t="s">
        <v>57</v>
      </c>
      <c r="G15" s="25">
        <f>'SGH-10,p1'!F13</f>
        <v>1.4843893129770998</v>
      </c>
      <c r="H15" s="3" t="s">
        <v>38</v>
      </c>
      <c r="I15" s="6">
        <f>'SGH-10,p1'!J13</f>
        <v>0.044843893129770995</v>
      </c>
      <c r="J15" s="3" t="s">
        <v>66</v>
      </c>
      <c r="K15" s="6">
        <f t="shared" si="0"/>
        <v>0.08370991512813722</v>
      </c>
    </row>
    <row r="16" spans="1:11" ht="21.75" customHeight="1">
      <c r="A16" s="3" t="str">
        <f>'CoData-do not print'!A7</f>
        <v>PGN</v>
      </c>
      <c r="B16" s="44" t="s">
        <v>55</v>
      </c>
      <c r="C16" s="45">
        <f>'CoData-do not print'!AA7</f>
        <v>0.11</v>
      </c>
      <c r="D16" s="19" t="s">
        <v>56</v>
      </c>
      <c r="E16" s="5">
        <f>'SGH-9'!C54</f>
        <v>0.3643835616438357</v>
      </c>
      <c r="F16" s="19" t="s">
        <v>57</v>
      </c>
      <c r="G16" s="25">
        <f>'SGH-10,p1'!F14</f>
        <v>1.3450962962962965</v>
      </c>
      <c r="H16" s="3" t="s">
        <v>38</v>
      </c>
      <c r="I16" s="6">
        <f>'SGH-10,p1'!J14</f>
        <v>0.04095096296296297</v>
      </c>
      <c r="J16" s="3" t="s">
        <v>66</v>
      </c>
      <c r="K16" s="6">
        <f t="shared" si="0"/>
        <v>0.09293074196592042</v>
      </c>
    </row>
    <row r="17" spans="1:11" ht="21.75" customHeight="1">
      <c r="A17" s="3" t="str">
        <f>'CoData-do not print'!A8</f>
        <v>SO</v>
      </c>
      <c r="B17" s="44" t="s">
        <v>55</v>
      </c>
      <c r="C17" s="45">
        <f>'CoData-do not print'!AA8</f>
        <v>0.14</v>
      </c>
      <c r="D17" s="19" t="s">
        <v>56</v>
      </c>
      <c r="E17" s="5">
        <f>'SGH-9'!C77</f>
        <v>0.27179487179487183</v>
      </c>
      <c r="F17" s="19" t="s">
        <v>57</v>
      </c>
      <c r="G17" s="25">
        <f>'SGH-10,p1'!F15</f>
        <v>2.1568727272727273</v>
      </c>
      <c r="H17" s="3" t="s">
        <v>38</v>
      </c>
      <c r="I17" s="6">
        <f>'SGH-10,p1'!J15</f>
        <v>0.05367654545454545</v>
      </c>
      <c r="J17" s="3" t="s">
        <v>66</v>
      </c>
      <c r="K17" s="6">
        <f t="shared" si="0"/>
        <v>0.10094345956571218</v>
      </c>
    </row>
    <row r="18" spans="1:11" ht="21.75" customHeight="1">
      <c r="A18" s="3" t="str">
        <f>'CoData-do not print'!A9</f>
        <v>AEE</v>
      </c>
      <c r="B18" s="44" t="s">
        <v>55</v>
      </c>
      <c r="C18" s="45">
        <f>'CoData-do not print'!AA9</f>
        <v>0.095</v>
      </c>
      <c r="D18" s="19" t="s">
        <v>56</v>
      </c>
      <c r="E18" s="5">
        <f>'SGH-9'!C93</f>
        <v>0.10877192982456141</v>
      </c>
      <c r="F18" s="19" t="s">
        <v>57</v>
      </c>
      <c r="G18" s="25">
        <f>'SGH-10,p1'!F16</f>
        <v>1.5412873563218392</v>
      </c>
      <c r="H18" s="3" t="s">
        <v>38</v>
      </c>
      <c r="I18" s="6">
        <f>'SGH-10,p1'!J16</f>
        <v>0.04082574712643679</v>
      </c>
      <c r="J18" s="3" t="s">
        <v>66</v>
      </c>
      <c r="K18" s="6">
        <f t="shared" si="0"/>
        <v>0.09575818157442771</v>
      </c>
    </row>
    <row r="19" spans="1:11" ht="21.75" customHeight="1">
      <c r="A19" s="3" t="str">
        <f>'CoData-do not print'!A10</f>
        <v>CIN</v>
      </c>
      <c r="B19" s="44" t="s">
        <v>55</v>
      </c>
      <c r="C19" s="45">
        <f>'CoData-do not print'!AA10</f>
        <v>0.125</v>
      </c>
      <c r="D19" s="19" t="s">
        <v>56</v>
      </c>
      <c r="E19" s="5">
        <f>'SGH-9'!C109</f>
        <v>0.3037037037037038</v>
      </c>
      <c r="F19" s="19" t="s">
        <v>57</v>
      </c>
      <c r="G19" s="25">
        <f>'SGH-10,p1'!F17</f>
        <v>1.8236027713625869</v>
      </c>
      <c r="H19" s="3" t="s">
        <v>38</v>
      </c>
      <c r="I19" s="6">
        <f>'SGH-10,p1'!J17</f>
        <v>0.04823602771362587</v>
      </c>
      <c r="J19" s="3" t="s">
        <v>66</v>
      </c>
      <c r="K19" s="6">
        <f t="shared" si="0"/>
        <v>0.09596409569194078</v>
      </c>
    </row>
    <row r="20" spans="1:11" ht="21.75" customHeight="1">
      <c r="A20" s="3" t="str">
        <f>'CoData-do not print'!A11</f>
        <v>CNL</v>
      </c>
      <c r="B20" s="44" t="s">
        <v>55</v>
      </c>
      <c r="C20" s="45">
        <f>'CoData-do not print'!AA11</f>
        <v>0.125</v>
      </c>
      <c r="D20" s="19" t="s">
        <v>56</v>
      </c>
      <c r="E20" s="5">
        <f>'SGH-9'!C132</f>
        <v>0.28</v>
      </c>
      <c r="F20" s="19" t="s">
        <v>57</v>
      </c>
      <c r="G20" s="25">
        <f>'SGH-10,p1'!F18</f>
        <v>1.7321212121212122</v>
      </c>
      <c r="H20" s="3" t="s">
        <v>38</v>
      </c>
      <c r="I20" s="6">
        <f>'SGH-10,p1'!J18</f>
        <v>0.04866060606060606</v>
      </c>
      <c r="J20" s="3" t="s">
        <v>66</v>
      </c>
      <c r="K20" s="6">
        <f t="shared" si="0"/>
        <v>0.10062001823695316</v>
      </c>
    </row>
    <row r="21" spans="1:11" ht="21.75" customHeight="1">
      <c r="A21" s="3" t="str">
        <f>'CoData-do not print'!A12</f>
        <v>EDE</v>
      </c>
      <c r="B21" s="44" t="s">
        <v>55</v>
      </c>
      <c r="C21" s="45">
        <f>'CoData-do not print'!AA12</f>
        <v>0.09</v>
      </c>
      <c r="D21" s="19" t="s">
        <v>56</v>
      </c>
      <c r="E21" s="5">
        <f>'SGH-9'!C148</f>
        <v>0.05185185185185193</v>
      </c>
      <c r="F21" s="19" t="s">
        <v>57</v>
      </c>
      <c r="G21" s="25">
        <f>'SGH-10,p1'!F19</f>
        <v>1.4463825136612023</v>
      </c>
      <c r="H21" s="3" t="s">
        <v>38</v>
      </c>
      <c r="I21" s="6">
        <f>'SGH-10,p1'!J19</f>
        <v>0.04031169398907104</v>
      </c>
      <c r="J21" s="3" t="s">
        <v>66</v>
      </c>
      <c r="K21" s="6">
        <f t="shared" si="0"/>
        <v>0.09930945739353213</v>
      </c>
    </row>
    <row r="22" spans="1:11" ht="21.75" customHeight="1">
      <c r="A22" s="3" t="str">
        <f>'CoData-do not print'!A13</f>
        <v>ETR</v>
      </c>
      <c r="B22" s="44" t="s">
        <v>55</v>
      </c>
      <c r="C22" s="45">
        <f>'CoData-do not print'!AA13</f>
        <v>0.105</v>
      </c>
      <c r="D22" s="19" t="s">
        <v>56</v>
      </c>
      <c r="E22" s="5">
        <f>'SGH-9'!C164</f>
        <v>0.5619047619047619</v>
      </c>
      <c r="F22" s="19" t="s">
        <v>57</v>
      </c>
      <c r="G22" s="25">
        <f>'SGH-10,p1'!F20</f>
        <v>1.4250955943474644</v>
      </c>
      <c r="H22" s="3" t="s">
        <v>38</v>
      </c>
      <c r="I22" s="6">
        <f>'SGH-10,p1'!J20</f>
        <v>0.0575</v>
      </c>
      <c r="J22" s="3" t="s">
        <v>66</v>
      </c>
      <c r="K22" s="6">
        <f t="shared" si="0"/>
        <v>0.08977853638903635</v>
      </c>
    </row>
    <row r="23" spans="1:11" ht="21.75" customHeight="1">
      <c r="A23" s="3" t="str">
        <f>'CoData-do not print'!A14</f>
        <v>HE</v>
      </c>
      <c r="B23" s="44" t="s">
        <v>55</v>
      </c>
      <c r="C23" s="45">
        <f>'CoData-do not print'!AA14</f>
        <v>0.105</v>
      </c>
      <c r="D23" s="19" t="s">
        <v>56</v>
      </c>
      <c r="E23" s="5">
        <f>'SGH-9'!C187</f>
        <v>0.21269841269841272</v>
      </c>
      <c r="F23" s="19" t="s">
        <v>57</v>
      </c>
      <c r="G23" s="25">
        <f>'SGH-10,p1'!F21</f>
        <v>1.7164406779661014</v>
      </c>
      <c r="H23" s="3" t="s">
        <v>38</v>
      </c>
      <c r="I23" s="6">
        <f>'SGH-10,p1'!J21</f>
        <v>0.03716440677966101</v>
      </c>
      <c r="J23" s="3" t="s">
        <v>66</v>
      </c>
      <c r="K23" s="6">
        <f t="shared" si="0"/>
        <v>0.0853260867770278</v>
      </c>
    </row>
    <row r="24" spans="1:11" ht="21.75" customHeight="1">
      <c r="A24" s="3" t="str">
        <f>'CoData-do not print'!A15</f>
        <v>PNW</v>
      </c>
      <c r="B24" s="44" t="s">
        <v>55</v>
      </c>
      <c r="C24" s="45">
        <f>'CoData-do not print'!AA15</f>
        <v>0.085</v>
      </c>
      <c r="D24" s="19" t="s">
        <v>56</v>
      </c>
      <c r="E24" s="5">
        <f>'SGH-9'!C203</f>
        <v>0.3422053231939163</v>
      </c>
      <c r="F24" s="19" t="s">
        <v>57</v>
      </c>
      <c r="G24" s="25">
        <f>'SGH-10,p1'!F22</f>
        <v>1.2393968253968255</v>
      </c>
      <c r="H24" s="3" t="s">
        <v>38</v>
      </c>
      <c r="I24" s="6">
        <f>'SGH-10,p1'!J22</f>
        <v>0.04779924603174603</v>
      </c>
      <c r="J24" s="3" t="s">
        <v>66</v>
      </c>
      <c r="K24" s="16">
        <f t="shared" si="0"/>
        <v>0.0929119543934245</v>
      </c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3"/>
      <c r="K25" s="6"/>
    </row>
    <row r="26" spans="1:11" ht="12.75">
      <c r="A26" s="3"/>
      <c r="B26" s="3"/>
      <c r="C26" s="45"/>
      <c r="D26" s="3"/>
      <c r="E26" s="5"/>
      <c r="F26" s="3"/>
      <c r="G26" s="25"/>
      <c r="H26" s="3"/>
      <c r="I26" s="3"/>
      <c r="J26" s="1"/>
      <c r="K26" s="1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44" t="s">
        <v>84</v>
      </c>
      <c r="K27" s="35">
        <f>AVERAGE(K14:K24)</f>
        <v>0.0932161192878231</v>
      </c>
    </row>
    <row r="28" spans="1:11" ht="12.75">
      <c r="A28" s="3"/>
      <c r="B28" s="3"/>
      <c r="C28" s="45"/>
      <c r="D28" s="3"/>
      <c r="E28" s="5"/>
      <c r="F28" s="3"/>
      <c r="G28" s="25"/>
      <c r="H28" s="3"/>
      <c r="I28" s="3"/>
      <c r="J28" s="44"/>
      <c r="K28" s="35"/>
    </row>
    <row r="29" spans="1:11" ht="12.75">
      <c r="A29" s="3"/>
      <c r="B29" s="3"/>
      <c r="C29" s="45"/>
      <c r="D29" s="3"/>
      <c r="E29" s="5"/>
      <c r="F29" s="3"/>
      <c r="G29" s="25"/>
      <c r="H29" s="3"/>
      <c r="I29" s="3"/>
      <c r="J29" s="44" t="s">
        <v>154</v>
      </c>
      <c r="K29" s="35">
        <f>STDEV(K14:K24)</f>
        <v>0.0059682833765072755</v>
      </c>
    </row>
    <row r="30" spans="1:11" ht="12.75">
      <c r="A30" s="1"/>
      <c r="B30" s="3"/>
      <c r="C30" s="45"/>
      <c r="D30" s="3"/>
      <c r="E30" s="5"/>
      <c r="F30" s="3"/>
      <c r="G30" s="25"/>
      <c r="H30" s="3"/>
      <c r="I30" s="3"/>
      <c r="J30" s="3"/>
      <c r="K30" s="6"/>
    </row>
    <row r="31" spans="1:11" ht="12.75">
      <c r="A31" s="3"/>
      <c r="B31" s="3"/>
      <c r="C31" s="45"/>
      <c r="D31" s="3"/>
      <c r="E31" s="5"/>
      <c r="F31" s="3"/>
      <c r="G31" s="25"/>
      <c r="H31" s="3"/>
      <c r="I31" s="3"/>
      <c r="J31" s="3"/>
      <c r="K31" s="3"/>
    </row>
    <row r="32" spans="1:11" ht="12.75">
      <c r="A32" s="1"/>
      <c r="C32" s="45"/>
      <c r="D32" s="3"/>
      <c r="E32" s="5"/>
      <c r="F32" s="3"/>
      <c r="G32" s="25"/>
      <c r="H32" s="3"/>
      <c r="I32" s="3"/>
      <c r="J32" s="3"/>
      <c r="K32" s="3"/>
    </row>
    <row r="33" ht="12.75">
      <c r="A33" s="1" t="s">
        <v>60</v>
      </c>
    </row>
  </sheetData>
  <printOptions/>
  <pageMargins left="2.78" right="0.75" top="1" bottom="1" header="0.5" footer="0.5"/>
  <pageSetup orientation="portrait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B1">
      <selection activeCell="I16" sqref="I16"/>
    </sheetView>
  </sheetViews>
  <sheetFormatPr defaultColWidth="9.00390625" defaultRowHeight="12"/>
  <cols>
    <col min="1" max="1" width="15.25390625" style="0" customWidth="1"/>
    <col min="2" max="2" width="11.375" style="0" customWidth="1"/>
    <col min="3" max="3" width="6.00390625" style="0" customWidth="1"/>
    <col min="4" max="4" width="2.75390625" style="0" customWidth="1"/>
    <col min="5" max="5" width="6.00390625" style="0" customWidth="1"/>
    <col min="6" max="6" width="2.00390625" style="0" customWidth="1"/>
    <col min="7" max="7" width="4.375" style="0" customWidth="1"/>
    <col min="8" max="8" width="2.75390625" style="0" customWidth="1"/>
    <col min="9" max="9" width="6.75390625" style="0" customWidth="1"/>
    <col min="10" max="10" width="13.875" style="0" customWidth="1"/>
    <col min="11" max="11" width="16.25390625" style="0" customWidth="1"/>
    <col min="12" max="16384" width="11.375" style="0" customWidth="1"/>
  </cols>
  <sheetData>
    <row r="1" spans="1:11" ht="12.75">
      <c r="A1" s="3"/>
      <c r="B1" s="3"/>
      <c r="C1" s="45"/>
      <c r="D1" s="3"/>
      <c r="E1" s="1"/>
      <c r="F1" s="3"/>
      <c r="G1" s="25"/>
      <c r="H1" s="3"/>
      <c r="I1" s="3"/>
      <c r="J1" s="3"/>
      <c r="K1" s="5" t="s">
        <v>217</v>
      </c>
    </row>
    <row r="2" spans="1:11" ht="12.75">
      <c r="A2" s="3"/>
      <c r="B2" s="3"/>
      <c r="C2" s="45"/>
      <c r="D2" s="3"/>
      <c r="E2" s="1"/>
      <c r="F2" s="3"/>
      <c r="G2" s="25"/>
      <c r="H2" s="3"/>
      <c r="I2" s="3"/>
      <c r="J2" s="3"/>
      <c r="K2" s="5" t="s">
        <v>116</v>
      </c>
    </row>
    <row r="3" spans="1:11" ht="12.75">
      <c r="A3" s="3"/>
      <c r="B3" s="3"/>
      <c r="C3" s="45"/>
      <c r="D3" s="3"/>
      <c r="E3" s="5"/>
      <c r="F3" s="3"/>
      <c r="G3" s="25"/>
      <c r="H3" s="3"/>
      <c r="I3" s="3"/>
      <c r="J3" s="3"/>
      <c r="K3" s="3" t="s">
        <v>192</v>
      </c>
    </row>
    <row r="4" spans="1:11" ht="12.75">
      <c r="A4" s="3"/>
      <c r="B4" s="3"/>
      <c r="C4" s="45"/>
      <c r="D4" s="3"/>
      <c r="E4" s="5"/>
      <c r="F4" s="3"/>
      <c r="G4" s="25"/>
      <c r="H4" s="3"/>
      <c r="I4" s="3"/>
      <c r="J4" s="3"/>
      <c r="K4" s="3"/>
    </row>
    <row r="5" spans="1:11" ht="12.75">
      <c r="A5" s="3"/>
      <c r="B5" s="3"/>
      <c r="C5" s="1"/>
      <c r="D5" s="3"/>
      <c r="E5" s="5"/>
      <c r="F5" s="46" t="str">
        <f>'CoData-do not print'!A1</f>
        <v>PACIFICORP</v>
      </c>
      <c r="G5" s="25"/>
      <c r="H5" s="3"/>
      <c r="I5" s="3"/>
      <c r="J5" s="3"/>
      <c r="K5" s="3"/>
    </row>
    <row r="6" spans="1:11" ht="12.75">
      <c r="A6" s="3"/>
      <c r="B6" s="3"/>
      <c r="C6" s="1"/>
      <c r="D6" s="3"/>
      <c r="E6" s="5"/>
      <c r="F6" s="46"/>
      <c r="G6" s="25"/>
      <c r="H6" s="3"/>
      <c r="I6" s="3"/>
      <c r="J6" s="3"/>
      <c r="K6" s="3"/>
    </row>
    <row r="7" spans="1:11" ht="12.75">
      <c r="A7" s="3"/>
      <c r="B7" s="3"/>
      <c r="C7" s="1"/>
      <c r="D7" s="3"/>
      <c r="E7" s="5"/>
      <c r="F7" s="46" t="s">
        <v>51</v>
      </c>
      <c r="G7" s="25"/>
      <c r="H7" s="3"/>
      <c r="I7" s="3"/>
      <c r="J7" s="3"/>
      <c r="K7" s="3"/>
    </row>
    <row r="8" spans="1:11" ht="12.75">
      <c r="A8" s="3"/>
      <c r="B8" s="3"/>
      <c r="C8" s="45"/>
      <c r="D8" s="3"/>
      <c r="E8" s="5"/>
      <c r="F8" s="3"/>
      <c r="G8" s="25"/>
      <c r="H8" s="3"/>
      <c r="I8" s="3"/>
      <c r="J8" s="3"/>
      <c r="K8" s="3"/>
    </row>
    <row r="9" spans="1:11" ht="12.75">
      <c r="A9" s="3"/>
      <c r="B9" s="3"/>
      <c r="C9" s="45"/>
      <c r="D9" s="3"/>
      <c r="E9" s="5"/>
      <c r="F9" s="3"/>
      <c r="G9" s="25"/>
      <c r="H9" s="3"/>
      <c r="I9" s="3"/>
      <c r="J9" s="3"/>
      <c r="K9" s="3"/>
    </row>
    <row r="10" spans="1:11" ht="12.75">
      <c r="A10" s="3"/>
      <c r="B10" s="3"/>
      <c r="C10" s="1"/>
      <c r="D10" s="3"/>
      <c r="E10" s="5"/>
      <c r="F10" s="4" t="s">
        <v>52</v>
      </c>
      <c r="G10" s="25"/>
      <c r="H10" s="3"/>
      <c r="I10" s="3"/>
      <c r="J10" s="3"/>
      <c r="K10" s="3"/>
    </row>
    <row r="11" spans="1:11" ht="12.75">
      <c r="A11" s="3"/>
      <c r="B11" s="3"/>
      <c r="C11" s="45"/>
      <c r="D11" s="3"/>
      <c r="E11" s="5"/>
      <c r="F11" s="3" t="s">
        <v>139</v>
      </c>
      <c r="G11" s="25"/>
      <c r="H11" s="3"/>
      <c r="I11" s="3"/>
      <c r="J11" s="3"/>
      <c r="K11" s="3" t="s">
        <v>53</v>
      </c>
    </row>
    <row r="12" spans="1:11" ht="12.75">
      <c r="A12" s="17" t="s">
        <v>18</v>
      </c>
      <c r="B12" s="3"/>
      <c r="C12" s="45"/>
      <c r="D12" s="3"/>
      <c r="E12" s="5"/>
      <c r="F12" s="3"/>
      <c r="G12" s="25"/>
      <c r="H12" s="3"/>
      <c r="I12" s="3"/>
      <c r="J12" s="3"/>
      <c r="K12" s="17" t="s">
        <v>54</v>
      </c>
    </row>
    <row r="13" spans="1:11" ht="12.75">
      <c r="A13" s="3"/>
      <c r="B13" s="3"/>
      <c r="C13" s="45"/>
      <c r="D13" s="3"/>
      <c r="E13" s="5"/>
      <c r="F13" s="3"/>
      <c r="G13" s="25"/>
      <c r="H13" s="3"/>
      <c r="I13" s="3"/>
      <c r="J13" s="3"/>
      <c r="K13" s="3"/>
    </row>
    <row r="14" spans="1:11" ht="21.75" customHeight="1">
      <c r="A14" s="3" t="str">
        <f>'CoData-do not print'!A5</f>
        <v>CV</v>
      </c>
      <c r="B14" s="44" t="s">
        <v>55</v>
      </c>
      <c r="C14" s="45">
        <f>'CoData-do not print'!AC5</f>
        <v>0.095</v>
      </c>
      <c r="D14" s="19" t="s">
        <v>56</v>
      </c>
      <c r="E14" s="5">
        <f>'SGH-9'!C23</f>
        <v>0.4162162162162162</v>
      </c>
      <c r="F14" s="19" t="s">
        <v>57</v>
      </c>
      <c r="G14" s="25">
        <f>'SGH-10,p1'!F12</f>
        <v>1.1634990791896864</v>
      </c>
      <c r="H14" s="3" t="s">
        <v>38</v>
      </c>
      <c r="I14" s="6">
        <f>'SGH-10,p1'!J12</f>
        <v>0.04331749539594844</v>
      </c>
      <c r="J14" s="3" t="s">
        <v>66</v>
      </c>
      <c r="K14" s="6">
        <f aca="true" t="shared" si="0" ref="K14:K24">(C14*(1-E14)/G14)+I14</f>
        <v>0.09098359195881289</v>
      </c>
    </row>
    <row r="15" spans="1:11" ht="21.75" customHeight="1">
      <c r="A15" s="3" t="str">
        <f>'CoData-do not print'!A6</f>
        <v>FE</v>
      </c>
      <c r="B15" s="44" t="s">
        <v>55</v>
      </c>
      <c r="C15" s="45">
        <f>'CoData-do not print'!AC6</f>
        <v>0.095</v>
      </c>
      <c r="D15" s="19" t="s">
        <v>56</v>
      </c>
      <c r="E15" s="5">
        <f>'SGH-9'!C40</f>
        <v>0.43333333333333335</v>
      </c>
      <c r="F15" s="19" t="s">
        <v>57</v>
      </c>
      <c r="G15" s="25">
        <f>'SGH-10,p1'!F13</f>
        <v>1.4843893129770998</v>
      </c>
      <c r="H15" s="3" t="s">
        <v>38</v>
      </c>
      <c r="I15" s="6">
        <f>'SGH-10,p1'!J13</f>
        <v>0.044843893129770995</v>
      </c>
      <c r="J15" s="3" t="s">
        <v>66</v>
      </c>
      <c r="K15" s="6">
        <f t="shared" si="0"/>
        <v>0.0811102101011354</v>
      </c>
    </row>
    <row r="16" spans="1:11" ht="21.75" customHeight="1">
      <c r="A16" s="3" t="str">
        <f>'CoData-do not print'!A7</f>
        <v>PGN</v>
      </c>
      <c r="B16" s="44" t="s">
        <v>55</v>
      </c>
      <c r="C16" s="45">
        <f>'CoData-do not print'!AC7</f>
        <v>0.1</v>
      </c>
      <c r="D16" s="19" t="s">
        <v>56</v>
      </c>
      <c r="E16" s="5">
        <f>'SGH-9'!C56</f>
        <v>0.3518987341772152</v>
      </c>
      <c r="F16" s="19" t="s">
        <v>57</v>
      </c>
      <c r="G16" s="25">
        <f>'SGH-10,p1'!F14</f>
        <v>1.3450962962962965</v>
      </c>
      <c r="H16" s="3" t="s">
        <v>38</v>
      </c>
      <c r="I16" s="6">
        <f>'SGH-10,p1'!J14</f>
        <v>0.04095096296296297</v>
      </c>
      <c r="J16" s="3" t="s">
        <v>66</v>
      </c>
      <c r="K16" s="6">
        <f t="shared" si="0"/>
        <v>0.08913348101816262</v>
      </c>
    </row>
    <row r="17" spans="1:11" ht="21.75" customHeight="1">
      <c r="A17" s="3" t="str">
        <f>'CoData-do not print'!A8</f>
        <v>SO</v>
      </c>
      <c r="B17" s="44" t="s">
        <v>55</v>
      </c>
      <c r="C17" s="45">
        <f>'CoData-do not print'!AC8</f>
        <v>0.14</v>
      </c>
      <c r="D17" s="19" t="s">
        <v>56</v>
      </c>
      <c r="E17" s="5">
        <f>'SGH-9'!C79</f>
        <v>0.33061224489795926</v>
      </c>
      <c r="F17" s="19" t="s">
        <v>57</v>
      </c>
      <c r="G17" s="25">
        <f>'SGH-10,p1'!F15</f>
        <v>2.1568727272727273</v>
      </c>
      <c r="H17" s="3" t="s">
        <v>38</v>
      </c>
      <c r="I17" s="6">
        <f>'SGH-10,p1'!J15</f>
        <v>0.05367654545454545</v>
      </c>
      <c r="J17" s="3" t="s">
        <v>66</v>
      </c>
      <c r="K17" s="6">
        <f t="shared" si="0"/>
        <v>0.09712569501692292</v>
      </c>
    </row>
    <row r="18" spans="1:11" ht="21.75" customHeight="1">
      <c r="A18" s="3" t="str">
        <f>'CoData-do not print'!A9</f>
        <v>AEE</v>
      </c>
      <c r="B18" s="44" t="s">
        <v>55</v>
      </c>
      <c r="C18" s="45">
        <f>'CoData-do not print'!AC9</f>
        <v>0.095</v>
      </c>
      <c r="D18" s="19" t="s">
        <v>56</v>
      </c>
      <c r="E18" s="5">
        <f>'SGH-9'!C95</f>
        <v>0.16721311475409828</v>
      </c>
      <c r="F18" s="19" t="s">
        <v>57</v>
      </c>
      <c r="G18" s="25">
        <f>'SGH-10,p1'!F16</f>
        <v>1.5412873563218392</v>
      </c>
      <c r="H18" s="3" t="s">
        <v>38</v>
      </c>
      <c r="I18" s="6">
        <f>'SGH-10,p1'!J16</f>
        <v>0.04082574712643679</v>
      </c>
      <c r="J18" s="3" t="s">
        <v>66</v>
      </c>
      <c r="K18" s="6">
        <f t="shared" si="0"/>
        <v>0.09215605472537913</v>
      </c>
    </row>
    <row r="19" spans="1:11" ht="21.75" customHeight="1">
      <c r="A19" s="3" t="str">
        <f>'CoData-do not print'!A10</f>
        <v>CIN</v>
      </c>
      <c r="B19" s="44" t="s">
        <v>55</v>
      </c>
      <c r="C19" s="45">
        <f>'CoData-do not print'!AC10</f>
        <v>0.12</v>
      </c>
      <c r="D19" s="19" t="s">
        <v>56</v>
      </c>
      <c r="E19" s="5">
        <f>'SGH-9'!C111</f>
        <v>0.33114754098360655</v>
      </c>
      <c r="F19" s="19" t="s">
        <v>57</v>
      </c>
      <c r="G19" s="25">
        <f>'SGH-10,p1'!F17</f>
        <v>1.8236027713625869</v>
      </c>
      <c r="H19" s="3" t="s">
        <v>38</v>
      </c>
      <c r="I19" s="6">
        <f>'SGH-10,p1'!J17</f>
        <v>0.04823602771362587</v>
      </c>
      <c r="J19" s="3" t="s">
        <v>66</v>
      </c>
      <c r="K19" s="6">
        <f t="shared" si="0"/>
        <v>0.0922490640735101</v>
      </c>
    </row>
    <row r="20" spans="1:11" ht="21.75" customHeight="1">
      <c r="A20" s="3" t="str">
        <f>'CoData-do not print'!A11</f>
        <v>CNL</v>
      </c>
      <c r="B20" s="44" t="s">
        <v>55</v>
      </c>
      <c r="C20" s="45">
        <f>'CoData-do not print'!AC11</f>
        <v>0.12</v>
      </c>
      <c r="D20" s="19" t="s">
        <v>56</v>
      </c>
      <c r="E20" s="5">
        <f>'SGH-9'!C134</f>
        <v>0.4</v>
      </c>
      <c r="F20" s="19" t="s">
        <v>57</v>
      </c>
      <c r="G20" s="25">
        <f>'SGH-10,p1'!F18</f>
        <v>1.7321212121212122</v>
      </c>
      <c r="H20" s="3" t="s">
        <v>38</v>
      </c>
      <c r="I20" s="6">
        <f>'SGH-10,p1'!J18</f>
        <v>0.04866060606060606</v>
      </c>
      <c r="J20" s="3" t="s">
        <v>66</v>
      </c>
      <c r="K20" s="6">
        <f t="shared" si="0"/>
        <v>0.09022813580168373</v>
      </c>
    </row>
    <row r="21" spans="1:11" ht="21.75" customHeight="1">
      <c r="A21" s="3" t="str">
        <f>'CoData-do not print'!A12</f>
        <v>EDE</v>
      </c>
      <c r="B21" s="44" t="s">
        <v>55</v>
      </c>
      <c r="C21" s="45">
        <f>'CoData-do not print'!AC12</f>
        <v>0.1</v>
      </c>
      <c r="D21" s="19" t="s">
        <v>56</v>
      </c>
      <c r="E21" s="5">
        <f>'SGH-9'!C150</f>
        <v>0.20000000000000007</v>
      </c>
      <c r="F21" s="19" t="s">
        <v>57</v>
      </c>
      <c r="G21" s="25">
        <f>'SGH-10,p1'!F19</f>
        <v>1.4463825136612023</v>
      </c>
      <c r="H21" s="3" t="s">
        <v>38</v>
      </c>
      <c r="I21" s="6">
        <f>'SGH-10,p1'!J19</f>
        <v>0.04031169398907104</v>
      </c>
      <c r="J21" s="3" t="s">
        <v>66</v>
      </c>
      <c r="K21" s="6">
        <f t="shared" si="0"/>
        <v>0.09562209718075332</v>
      </c>
    </row>
    <row r="22" spans="1:11" ht="21.75" customHeight="1">
      <c r="A22" s="3" t="str">
        <f>'CoData-do not print'!A13</f>
        <v>ETR</v>
      </c>
      <c r="B22" s="44" t="s">
        <v>55</v>
      </c>
      <c r="C22" s="45">
        <f>'CoData-do not print'!AC13</f>
        <v>0.09</v>
      </c>
      <c r="D22" s="19" t="s">
        <v>56</v>
      </c>
      <c r="E22" s="5">
        <f>'SGH-9'!C166</f>
        <v>0.5304347826086956</v>
      </c>
      <c r="F22" s="19" t="s">
        <v>57</v>
      </c>
      <c r="G22" s="25">
        <f>'SGH-10,p1'!F20</f>
        <v>1.4250955943474644</v>
      </c>
      <c r="H22" s="3" t="s">
        <v>38</v>
      </c>
      <c r="I22" s="6">
        <f>'SGH-10,p1'!J20</f>
        <v>0.0575</v>
      </c>
      <c r="J22" s="3" t="s">
        <v>66</v>
      </c>
      <c r="K22" s="6">
        <f t="shared" si="0"/>
        <v>0.08715476121941713</v>
      </c>
    </row>
    <row r="23" spans="1:11" ht="21.75" customHeight="1">
      <c r="A23" s="3" t="str">
        <f>'CoData-do not print'!A14</f>
        <v>HE</v>
      </c>
      <c r="B23" s="44" t="s">
        <v>55</v>
      </c>
      <c r="C23" s="45">
        <f>'CoData-do not print'!AC14</f>
        <v>0.1</v>
      </c>
      <c r="D23" s="19" t="s">
        <v>56</v>
      </c>
      <c r="E23" s="5">
        <f>'SGH-9'!C189</f>
        <v>0.2914285714285715</v>
      </c>
      <c r="F23" s="19" t="s">
        <v>57</v>
      </c>
      <c r="G23" s="25">
        <f>'SGH-10,p1'!F21</f>
        <v>1.7164406779661014</v>
      </c>
      <c r="H23" s="3" t="s">
        <v>38</v>
      </c>
      <c r="I23" s="6">
        <f>'SGH-10,p1'!J21</f>
        <v>0.03716440677966101</v>
      </c>
      <c r="J23" s="3" t="s">
        <v>66</v>
      </c>
      <c r="K23" s="6">
        <f t="shared" si="0"/>
        <v>0.07844584677740396</v>
      </c>
    </row>
    <row r="24" spans="1:11" ht="21.75" customHeight="1">
      <c r="A24" s="3" t="str">
        <f>'CoData-do not print'!A15</f>
        <v>PNW</v>
      </c>
      <c r="B24" s="44" t="s">
        <v>55</v>
      </c>
      <c r="C24" s="45">
        <f>'CoData-do not print'!AC15</f>
        <v>0.095</v>
      </c>
      <c r="D24" s="19" t="s">
        <v>56</v>
      </c>
      <c r="E24" s="5">
        <f>'SGH-9'!C205</f>
        <v>0.3735294117647059</v>
      </c>
      <c r="F24" s="19" t="s">
        <v>57</v>
      </c>
      <c r="G24" s="25">
        <f>'SGH-10,p1'!F22</f>
        <v>1.2393968253968255</v>
      </c>
      <c r="H24" s="3" t="s">
        <v>38</v>
      </c>
      <c r="I24" s="6">
        <f>'SGH-10,p1'!J22</f>
        <v>0.04779924603174603</v>
      </c>
      <c r="J24" s="3" t="s">
        <v>66</v>
      </c>
      <c r="K24" s="16">
        <f t="shared" si="0"/>
        <v>0.09581833456160227</v>
      </c>
    </row>
    <row r="25" spans="1:11" ht="12.75">
      <c r="A25" s="3"/>
      <c r="B25" s="3"/>
      <c r="C25" s="45"/>
      <c r="D25" s="3"/>
      <c r="E25" s="5"/>
      <c r="F25" s="3"/>
      <c r="G25" s="25"/>
      <c r="H25" s="3"/>
      <c r="I25" s="3"/>
      <c r="J25" s="3"/>
      <c r="K25" s="6"/>
    </row>
    <row r="26" spans="1:11" ht="12.75">
      <c r="A26" s="3"/>
      <c r="B26" s="3"/>
      <c r="C26" s="45"/>
      <c r="D26" s="3"/>
      <c r="E26" s="5"/>
      <c r="F26" s="3"/>
      <c r="G26" s="25"/>
      <c r="H26" s="3"/>
      <c r="I26" s="3"/>
      <c r="J26" s="1"/>
      <c r="K26" s="1"/>
    </row>
    <row r="27" spans="1:11" ht="12.75">
      <c r="A27" s="3"/>
      <c r="B27" s="3"/>
      <c r="C27" s="45"/>
      <c r="D27" s="3"/>
      <c r="E27" s="5"/>
      <c r="F27" s="3"/>
      <c r="G27" s="25"/>
      <c r="H27" s="3"/>
      <c r="I27" s="3"/>
      <c r="J27" s="44" t="s">
        <v>84</v>
      </c>
      <c r="K27" s="35">
        <f>AVERAGE(K14:K24)</f>
        <v>0.09000247931225304</v>
      </c>
    </row>
    <row r="28" spans="1:11" ht="12.75">
      <c r="A28" s="3"/>
      <c r="B28" s="3"/>
      <c r="C28" s="45"/>
      <c r="D28" s="3"/>
      <c r="E28" s="5"/>
      <c r="F28" s="3"/>
      <c r="G28" s="25"/>
      <c r="H28" s="3"/>
      <c r="I28" s="3"/>
      <c r="J28" s="44"/>
      <c r="K28" s="35"/>
    </row>
    <row r="29" spans="1:11" ht="12.75">
      <c r="A29" s="3"/>
      <c r="B29" s="3"/>
      <c r="C29" s="45"/>
      <c r="D29" s="3"/>
      <c r="E29" s="5"/>
      <c r="F29" s="3"/>
      <c r="G29" s="25"/>
      <c r="H29" s="3"/>
      <c r="I29" s="3"/>
      <c r="J29" s="44" t="s">
        <v>154</v>
      </c>
      <c r="K29" s="35">
        <f>STDEV(K14:K24)</f>
        <v>0.0059019986098822145</v>
      </c>
    </row>
    <row r="30" spans="1:11" ht="12.75">
      <c r="A30" s="1"/>
      <c r="B30" s="3"/>
      <c r="C30" s="45"/>
      <c r="D30" s="3"/>
      <c r="E30" s="5"/>
      <c r="F30" s="3"/>
      <c r="G30" s="25"/>
      <c r="H30" s="3"/>
      <c r="I30" s="3"/>
      <c r="J30" s="3"/>
      <c r="K30" s="6"/>
    </row>
    <row r="31" spans="1:11" ht="12.75">
      <c r="A31" s="3"/>
      <c r="B31" s="3"/>
      <c r="C31" s="45"/>
      <c r="D31" s="3"/>
      <c r="E31" s="5"/>
      <c r="F31" s="3"/>
      <c r="G31" s="25"/>
      <c r="H31" s="3"/>
      <c r="I31" s="3"/>
      <c r="J31" s="3"/>
      <c r="K31" s="3"/>
    </row>
    <row r="32" spans="3:11" ht="12.75">
      <c r="C32" s="45"/>
      <c r="D32" s="3"/>
      <c r="E32" s="5"/>
      <c r="F32" s="3"/>
      <c r="G32" s="25"/>
      <c r="H32" s="3"/>
      <c r="I32" s="3"/>
      <c r="J32" s="3"/>
      <c r="K32" s="3"/>
    </row>
    <row r="33" ht="12.75">
      <c r="A33" s="1" t="s">
        <v>61</v>
      </c>
    </row>
  </sheetData>
  <printOptions/>
  <pageMargins left="2.38" right="0.75" top="1" bottom="1" header="0.5" footer="0.5"/>
  <pageSetup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0"/>
  <sheetViews>
    <sheetView workbookViewId="0" topLeftCell="A351">
      <selection activeCell="F396" sqref="F396"/>
    </sheetView>
  </sheetViews>
  <sheetFormatPr defaultColWidth="9.00390625" defaultRowHeight="12"/>
  <cols>
    <col min="1" max="1" width="10.875" style="53" customWidth="1"/>
    <col min="2" max="16384" width="11.375" style="0" customWidth="1"/>
  </cols>
  <sheetData>
    <row r="1" spans="1:7" s="56" customFormat="1" ht="12.75">
      <c r="A1" s="55" t="s">
        <v>102</v>
      </c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</row>
    <row r="2" spans="1:7" s="56" customFormat="1" ht="12.75">
      <c r="A2" s="55"/>
      <c r="B2" s="57">
        <v>36648</v>
      </c>
      <c r="C2">
        <v>20.15</v>
      </c>
      <c r="D2">
        <v>20.3</v>
      </c>
      <c r="E2">
        <v>19.38</v>
      </c>
      <c r="F2">
        <v>20.04</v>
      </c>
      <c r="G2">
        <v>44900</v>
      </c>
    </row>
    <row r="3" spans="1:7" s="56" customFormat="1" ht="12.75">
      <c r="A3" s="55"/>
      <c r="B3" s="57">
        <v>36645</v>
      </c>
      <c r="C3">
        <v>20.15</v>
      </c>
      <c r="D3">
        <v>20.29</v>
      </c>
      <c r="E3">
        <v>20.1</v>
      </c>
      <c r="F3">
        <v>20.15</v>
      </c>
      <c r="G3">
        <v>22600</v>
      </c>
    </row>
    <row r="4" spans="1:7" s="56" customFormat="1" ht="12.75">
      <c r="A4" s="55"/>
      <c r="B4" s="57">
        <v>36644</v>
      </c>
      <c r="C4">
        <v>20.15</v>
      </c>
      <c r="D4">
        <v>20.23</v>
      </c>
      <c r="E4">
        <v>20.05</v>
      </c>
      <c r="F4">
        <v>20.15</v>
      </c>
      <c r="G4">
        <v>40500</v>
      </c>
    </row>
    <row r="5" spans="1:7" s="56" customFormat="1" ht="12.75">
      <c r="A5" s="55"/>
      <c r="B5" s="57">
        <v>36643</v>
      </c>
      <c r="C5">
        <v>20</v>
      </c>
      <c r="D5">
        <v>20.2</v>
      </c>
      <c r="E5">
        <v>19.85</v>
      </c>
      <c r="F5">
        <v>20.17</v>
      </c>
      <c r="G5">
        <v>34000</v>
      </c>
    </row>
    <row r="6" spans="1:7" s="56" customFormat="1" ht="12.75">
      <c r="A6" s="55"/>
      <c r="B6" s="57">
        <v>36642</v>
      </c>
      <c r="C6">
        <v>19.79</v>
      </c>
      <c r="D6">
        <v>20.05</v>
      </c>
      <c r="E6">
        <v>19.6</v>
      </c>
      <c r="F6">
        <v>20.05</v>
      </c>
      <c r="G6">
        <v>40700</v>
      </c>
    </row>
    <row r="7" spans="1:7" s="56" customFormat="1" ht="12.75">
      <c r="A7" s="55"/>
      <c r="B7" s="57">
        <v>36641</v>
      </c>
      <c r="C7">
        <v>19.55</v>
      </c>
      <c r="D7">
        <v>19.83</v>
      </c>
      <c r="E7">
        <v>19.5</v>
      </c>
      <c r="F7">
        <v>19.72</v>
      </c>
      <c r="G7">
        <v>23400</v>
      </c>
    </row>
    <row r="8" spans="1:7" s="56" customFormat="1" ht="12.75">
      <c r="A8" s="55"/>
      <c r="B8" s="57">
        <v>36638</v>
      </c>
      <c r="C8">
        <v>19.94</v>
      </c>
      <c r="D8">
        <v>19.98</v>
      </c>
      <c r="E8">
        <v>19.6</v>
      </c>
      <c r="F8">
        <v>19.67</v>
      </c>
      <c r="G8">
        <v>40000</v>
      </c>
    </row>
    <row r="9" spans="1:7" s="56" customFormat="1" ht="12.75">
      <c r="A9" s="55"/>
      <c r="B9" s="57">
        <v>36637</v>
      </c>
      <c r="C9">
        <v>19.28</v>
      </c>
      <c r="D9">
        <v>19.95</v>
      </c>
      <c r="E9">
        <v>19.22</v>
      </c>
      <c r="F9">
        <v>19.94</v>
      </c>
      <c r="G9">
        <v>27200</v>
      </c>
    </row>
    <row r="10" spans="1:7" s="56" customFormat="1" ht="12.75">
      <c r="A10" s="55"/>
      <c r="B10" s="57">
        <v>36636</v>
      </c>
      <c r="C10">
        <v>19.3</v>
      </c>
      <c r="D10">
        <v>19.4</v>
      </c>
      <c r="E10">
        <v>19.22</v>
      </c>
      <c r="F10">
        <v>19.4</v>
      </c>
      <c r="G10">
        <v>13500</v>
      </c>
    </row>
    <row r="11" spans="1:7" s="56" customFormat="1" ht="12.75">
      <c r="A11" s="55"/>
      <c r="B11" s="57">
        <v>36635</v>
      </c>
      <c r="C11">
        <v>19.35</v>
      </c>
      <c r="D11">
        <v>19.55</v>
      </c>
      <c r="E11">
        <v>19.2</v>
      </c>
      <c r="F11">
        <v>19.22</v>
      </c>
      <c r="G11">
        <v>29700</v>
      </c>
    </row>
    <row r="12" spans="1:7" s="56" customFormat="1" ht="12.75">
      <c r="A12" s="55"/>
      <c r="B12" s="57">
        <v>36634</v>
      </c>
      <c r="C12">
        <v>19.9</v>
      </c>
      <c r="D12">
        <v>19.9</v>
      </c>
      <c r="E12">
        <v>19.35</v>
      </c>
      <c r="F12">
        <v>19.35</v>
      </c>
      <c r="G12">
        <v>59200</v>
      </c>
    </row>
    <row r="13" spans="1:7" s="56" customFormat="1" ht="12.75">
      <c r="A13" s="55"/>
      <c r="B13" s="57">
        <v>36631</v>
      </c>
      <c r="C13">
        <v>20</v>
      </c>
      <c r="D13">
        <v>20.05</v>
      </c>
      <c r="E13">
        <v>19.8</v>
      </c>
      <c r="F13">
        <v>19.85</v>
      </c>
      <c r="G13">
        <v>83700</v>
      </c>
    </row>
    <row r="14" spans="1:7" s="56" customFormat="1" ht="12.75">
      <c r="A14" s="55"/>
      <c r="B14" s="57">
        <v>36630</v>
      </c>
      <c r="C14">
        <v>20.17</v>
      </c>
      <c r="D14">
        <v>20.24</v>
      </c>
      <c r="E14">
        <v>19.83</v>
      </c>
      <c r="F14">
        <v>19.88</v>
      </c>
      <c r="G14">
        <v>42300</v>
      </c>
    </row>
    <row r="15" spans="1:7" s="56" customFormat="1" ht="12.75">
      <c r="A15" s="55"/>
      <c r="B15" s="57">
        <v>36629</v>
      </c>
      <c r="C15">
        <v>20.71</v>
      </c>
      <c r="D15">
        <v>20.8</v>
      </c>
      <c r="E15">
        <v>20.07</v>
      </c>
      <c r="F15">
        <v>20.17</v>
      </c>
      <c r="G15">
        <v>23200</v>
      </c>
    </row>
    <row r="16" spans="1:7" s="56" customFormat="1" ht="12.75">
      <c r="A16" s="55"/>
      <c r="B16" s="57">
        <v>36628</v>
      </c>
      <c r="C16">
        <v>21.5</v>
      </c>
      <c r="D16">
        <v>21.51</v>
      </c>
      <c r="E16">
        <v>20.48</v>
      </c>
      <c r="F16">
        <v>20.7</v>
      </c>
      <c r="G16">
        <v>27700</v>
      </c>
    </row>
    <row r="17" spans="1:7" s="56" customFormat="1" ht="12.75">
      <c r="A17" s="55"/>
      <c r="B17" s="57">
        <v>36627</v>
      </c>
      <c r="C17">
        <v>21.65</v>
      </c>
      <c r="D17">
        <v>21.9</v>
      </c>
      <c r="E17">
        <v>21.35</v>
      </c>
      <c r="F17">
        <v>21.53</v>
      </c>
      <c r="G17">
        <v>102300</v>
      </c>
    </row>
    <row r="18" spans="1:7" s="56" customFormat="1" ht="12.75">
      <c r="A18" s="55"/>
      <c r="B18" s="57">
        <v>36623</v>
      </c>
      <c r="C18">
        <v>21.7</v>
      </c>
      <c r="D18">
        <v>21.91</v>
      </c>
      <c r="E18">
        <v>21.66</v>
      </c>
      <c r="F18">
        <v>21.75</v>
      </c>
      <c r="G18">
        <v>24700</v>
      </c>
    </row>
    <row r="19" spans="1:7" s="56" customFormat="1" ht="12.75">
      <c r="A19" s="55"/>
      <c r="B19" s="57">
        <v>36622</v>
      </c>
      <c r="C19">
        <v>21.9</v>
      </c>
      <c r="D19">
        <v>21.9</v>
      </c>
      <c r="E19">
        <v>21.6</v>
      </c>
      <c r="F19">
        <v>21.7</v>
      </c>
      <c r="G19">
        <v>21400</v>
      </c>
    </row>
    <row r="20" spans="1:7" s="56" customFormat="1" ht="12.75">
      <c r="A20" s="55"/>
      <c r="B20" s="57">
        <v>36621</v>
      </c>
      <c r="C20">
        <v>22</v>
      </c>
      <c r="D20">
        <v>22.21</v>
      </c>
      <c r="E20">
        <v>21.84</v>
      </c>
      <c r="F20">
        <v>21.84</v>
      </c>
      <c r="G20">
        <v>34800</v>
      </c>
    </row>
    <row r="21" spans="1:7" s="56" customFormat="1" ht="12.75">
      <c r="A21" s="55"/>
      <c r="B21" s="57">
        <v>36620</v>
      </c>
      <c r="C21">
        <v>22.15</v>
      </c>
      <c r="D21">
        <v>22.5</v>
      </c>
      <c r="E21">
        <v>22</v>
      </c>
      <c r="F21">
        <v>22.02</v>
      </c>
      <c r="G21">
        <v>43400</v>
      </c>
    </row>
    <row r="22" spans="1:7" s="56" customFormat="1" ht="12.75">
      <c r="A22" s="55"/>
      <c r="B22" s="57">
        <v>36617</v>
      </c>
      <c r="C22">
        <v>22.45</v>
      </c>
      <c r="D22">
        <v>22.45</v>
      </c>
      <c r="E22">
        <v>22.03</v>
      </c>
      <c r="F22">
        <v>22.06</v>
      </c>
      <c r="G22">
        <v>62500</v>
      </c>
    </row>
    <row r="23" spans="1:7" s="56" customFormat="1" ht="12.75">
      <c r="A23" s="55"/>
      <c r="B23" s="57">
        <v>36616</v>
      </c>
      <c r="C23">
        <v>22.5</v>
      </c>
      <c r="D23">
        <v>22.5</v>
      </c>
      <c r="E23">
        <v>22.3</v>
      </c>
      <c r="F23">
        <v>22.46</v>
      </c>
      <c r="G23">
        <v>11700</v>
      </c>
    </row>
    <row r="24" spans="1:7" s="56" customFormat="1" ht="12.75">
      <c r="A24" s="55"/>
      <c r="B24" s="57">
        <v>36615</v>
      </c>
      <c r="C24">
        <v>22.4</v>
      </c>
      <c r="D24">
        <v>22.62</v>
      </c>
      <c r="E24">
        <v>22.33</v>
      </c>
      <c r="F24">
        <v>22.5</v>
      </c>
      <c r="G24">
        <v>25200</v>
      </c>
    </row>
    <row r="25" spans="1:7" s="56" customFormat="1" ht="12.75">
      <c r="A25" s="55"/>
      <c r="B25" s="57">
        <v>36614</v>
      </c>
      <c r="C25">
        <v>22.5</v>
      </c>
      <c r="D25">
        <v>22.55</v>
      </c>
      <c r="E25">
        <v>22.39</v>
      </c>
      <c r="F25">
        <v>22.46</v>
      </c>
      <c r="G25">
        <v>97500</v>
      </c>
    </row>
    <row r="26" spans="1:7" s="56" customFormat="1" ht="12.75">
      <c r="A26" s="55"/>
      <c r="B26" s="57">
        <v>36613</v>
      </c>
      <c r="C26">
        <v>22.68</v>
      </c>
      <c r="D26">
        <v>22.69</v>
      </c>
      <c r="E26">
        <v>22.39</v>
      </c>
      <c r="F26">
        <v>22.6</v>
      </c>
      <c r="G26">
        <v>45600</v>
      </c>
    </row>
    <row r="27" spans="1:7" s="56" customFormat="1" ht="12.75">
      <c r="A27" s="55"/>
      <c r="B27" s="57">
        <v>36610</v>
      </c>
      <c r="C27">
        <v>22.5</v>
      </c>
      <c r="D27">
        <v>22.59</v>
      </c>
      <c r="E27">
        <v>22.39</v>
      </c>
      <c r="F27">
        <v>22.59</v>
      </c>
      <c r="G27">
        <v>36300</v>
      </c>
    </row>
    <row r="28" spans="1:7" s="56" customFormat="1" ht="12.75">
      <c r="A28" s="55"/>
      <c r="B28" s="57">
        <v>36609</v>
      </c>
      <c r="C28">
        <v>22.39</v>
      </c>
      <c r="D28">
        <v>22.63</v>
      </c>
      <c r="E28">
        <v>22.39</v>
      </c>
      <c r="F28">
        <v>22.51</v>
      </c>
      <c r="G28">
        <v>88300</v>
      </c>
    </row>
    <row r="29" spans="1:7" s="56" customFormat="1" ht="12.75">
      <c r="A29" s="55"/>
      <c r="B29" s="57">
        <v>36608</v>
      </c>
      <c r="C29">
        <v>22.41</v>
      </c>
      <c r="D29">
        <v>22.49</v>
      </c>
      <c r="E29">
        <v>22.35</v>
      </c>
      <c r="F29">
        <v>22.49</v>
      </c>
      <c r="G29">
        <v>18400</v>
      </c>
    </row>
    <row r="30" spans="1:7" s="56" customFormat="1" ht="12.75">
      <c r="A30" s="55"/>
      <c r="B30" s="57">
        <v>36607</v>
      </c>
      <c r="C30">
        <v>22.43</v>
      </c>
      <c r="D30">
        <v>22.5</v>
      </c>
      <c r="E30">
        <v>22.39</v>
      </c>
      <c r="F30">
        <v>22.42</v>
      </c>
      <c r="G30">
        <v>17000</v>
      </c>
    </row>
    <row r="31" spans="1:7" s="56" customFormat="1" ht="12.75">
      <c r="A31" s="55"/>
      <c r="B31" s="57">
        <v>36606</v>
      </c>
      <c r="C31">
        <v>22.45</v>
      </c>
      <c r="D31">
        <v>22.45</v>
      </c>
      <c r="E31">
        <v>22.35</v>
      </c>
      <c r="F31">
        <v>22.39</v>
      </c>
      <c r="G31">
        <v>27700</v>
      </c>
    </row>
    <row r="32" spans="1:7" s="56" customFormat="1" ht="12.75">
      <c r="A32" s="55"/>
      <c r="B32" s="56" t="s">
        <v>84</v>
      </c>
      <c r="C32" s="58">
        <f>AVERAGE(C2:C31)</f>
        <v>21.134999999999994</v>
      </c>
      <c r="D32" s="58">
        <f>AVERAGE(D2:D31)</f>
        <v>21.272333333333336</v>
      </c>
      <c r="E32" s="58">
        <f>AVERAGE(E2:E31)</f>
        <v>20.900333333333332</v>
      </c>
      <c r="F32" s="59">
        <f>AVERAGE(F2:F31)</f>
        <v>21.059333333333328</v>
      </c>
      <c r="G32" s="58">
        <f>AVERAGE(G2:G31)</f>
        <v>40313.333333333336</v>
      </c>
    </row>
    <row r="33" spans="1:7" s="56" customFormat="1" ht="12.75">
      <c r="A33" s="55"/>
      <c r="B33" s="56" t="s">
        <v>205</v>
      </c>
      <c r="C33" s="56">
        <f>MEDIAN(C2:C31)</f>
        <v>21.575</v>
      </c>
      <c r="D33" s="56">
        <f>MEDIAN(D2:D31)</f>
        <v>21.705</v>
      </c>
      <c r="E33" s="56">
        <f>MEDIAN(E2:E31)</f>
        <v>20.915</v>
      </c>
      <c r="F33" s="56">
        <f>MEDIAN(F2:F31)</f>
        <v>21.115000000000002</v>
      </c>
      <c r="G33" s="56">
        <f>MEDIAN(G2:G31)</f>
        <v>34400</v>
      </c>
    </row>
    <row r="34" spans="1:7" s="56" customFormat="1" ht="12.75">
      <c r="A34" s="55"/>
      <c r="B34" s="56" t="s">
        <v>203</v>
      </c>
      <c r="C34" s="56">
        <f>MAX(C2:C31)</f>
        <v>22.68</v>
      </c>
      <c r="D34" s="56">
        <f>MAX(D2:D31)</f>
        <v>22.69</v>
      </c>
      <c r="E34" s="56">
        <f>MAX(E2:E31)</f>
        <v>22.39</v>
      </c>
      <c r="F34" s="56">
        <f>MAX(F2:F31)</f>
        <v>22.6</v>
      </c>
      <c r="G34" s="56">
        <f>MAX(G2:G31)</f>
        <v>102300</v>
      </c>
    </row>
    <row r="35" spans="1:7" s="56" customFormat="1" ht="12.75">
      <c r="A35" s="55"/>
      <c r="B35" s="56" t="s">
        <v>204</v>
      </c>
      <c r="C35" s="56">
        <f>MIN(C2:C31)</f>
        <v>19.28</v>
      </c>
      <c r="D35" s="56">
        <f>MIN(D2:D31)</f>
        <v>19.4</v>
      </c>
      <c r="E35" s="56">
        <f>MIN(E2:E31)</f>
        <v>19.2</v>
      </c>
      <c r="F35" s="56">
        <f>MIN(F2:F31)</f>
        <v>19.22</v>
      </c>
      <c r="G35" s="56">
        <f>MIN(G2:G31)</f>
        <v>11700</v>
      </c>
    </row>
    <row r="36" spans="1:7" s="56" customFormat="1" ht="12.75">
      <c r="A36" s="55" t="s">
        <v>103</v>
      </c>
      <c r="B36" t="s">
        <v>197</v>
      </c>
      <c r="C36" t="s">
        <v>198</v>
      </c>
      <c r="D36" t="s">
        <v>199</v>
      </c>
      <c r="E36" t="s">
        <v>200</v>
      </c>
      <c r="F36" t="s">
        <v>201</v>
      </c>
      <c r="G36" t="s">
        <v>202</v>
      </c>
    </row>
    <row r="37" spans="1:7" s="56" customFormat="1" ht="12.75">
      <c r="A37" s="55"/>
      <c r="B37" s="57">
        <v>36648</v>
      </c>
      <c r="C37">
        <v>39.05</v>
      </c>
      <c r="D37">
        <v>39.38</v>
      </c>
      <c r="E37">
        <v>38.96</v>
      </c>
      <c r="F37">
        <v>39.35</v>
      </c>
      <c r="G37">
        <v>1535700</v>
      </c>
    </row>
    <row r="38" spans="1:7" s="56" customFormat="1" ht="12.75">
      <c r="A38" s="55"/>
      <c r="B38" s="57">
        <v>36645</v>
      </c>
      <c r="C38">
        <v>39.02</v>
      </c>
      <c r="D38">
        <v>39.26</v>
      </c>
      <c r="E38">
        <v>38.92</v>
      </c>
      <c r="F38">
        <v>39.1</v>
      </c>
      <c r="G38">
        <v>1699100</v>
      </c>
    </row>
    <row r="39" spans="1:7" s="56" customFormat="1" ht="12.75">
      <c r="A39" s="55"/>
      <c r="B39" s="57">
        <v>36644</v>
      </c>
      <c r="C39">
        <v>39.25</v>
      </c>
      <c r="D39">
        <v>39.3</v>
      </c>
      <c r="E39">
        <v>38.93</v>
      </c>
      <c r="F39">
        <v>39.02</v>
      </c>
      <c r="G39">
        <v>1457700</v>
      </c>
    </row>
    <row r="40" spans="1:7" s="56" customFormat="1" ht="12.75">
      <c r="A40" s="55"/>
      <c r="B40" s="57">
        <v>36643</v>
      </c>
      <c r="C40">
        <v>39.07</v>
      </c>
      <c r="D40">
        <v>39.34</v>
      </c>
      <c r="E40">
        <v>38.94</v>
      </c>
      <c r="F40">
        <v>39.18</v>
      </c>
      <c r="G40">
        <v>1197900</v>
      </c>
    </row>
    <row r="41" spans="1:7" s="56" customFormat="1" ht="12.75">
      <c r="A41" s="55"/>
      <c r="B41" s="57">
        <v>36642</v>
      </c>
      <c r="C41">
        <v>39.2</v>
      </c>
      <c r="D41">
        <v>39.43</v>
      </c>
      <c r="E41">
        <v>38.95</v>
      </c>
      <c r="F41">
        <v>39.18</v>
      </c>
      <c r="G41">
        <v>818300</v>
      </c>
    </row>
    <row r="42" spans="1:7" s="56" customFormat="1" ht="12.75">
      <c r="A42" s="55"/>
      <c r="B42" s="57">
        <v>36641</v>
      </c>
      <c r="C42">
        <v>39.25</v>
      </c>
      <c r="D42">
        <v>39.65</v>
      </c>
      <c r="E42">
        <v>38.94</v>
      </c>
      <c r="F42">
        <v>39.3</v>
      </c>
      <c r="G42">
        <v>836300</v>
      </c>
    </row>
    <row r="43" spans="1:7" s="56" customFormat="1" ht="12.75">
      <c r="A43" s="55"/>
      <c r="B43" s="57">
        <v>36638</v>
      </c>
      <c r="C43">
        <v>39.06</v>
      </c>
      <c r="D43">
        <v>39.38</v>
      </c>
      <c r="E43">
        <v>38.75</v>
      </c>
      <c r="F43">
        <v>39.25</v>
      </c>
      <c r="G43">
        <v>1077500</v>
      </c>
    </row>
    <row r="44" spans="1:7" s="56" customFormat="1" ht="12.75">
      <c r="A44" s="55"/>
      <c r="B44" s="57">
        <v>36637</v>
      </c>
      <c r="C44">
        <v>38.75</v>
      </c>
      <c r="D44">
        <v>39.33</v>
      </c>
      <c r="E44">
        <v>38.59</v>
      </c>
      <c r="F44">
        <v>39.25</v>
      </c>
      <c r="G44">
        <v>1058900</v>
      </c>
    </row>
    <row r="45" spans="1:7" s="56" customFormat="1" ht="12.75">
      <c r="A45" s="55"/>
      <c r="B45" s="57">
        <v>36636</v>
      </c>
      <c r="C45">
        <v>38.5</v>
      </c>
      <c r="D45">
        <v>38.8</v>
      </c>
      <c r="E45">
        <v>38.27</v>
      </c>
      <c r="F45">
        <v>38.76</v>
      </c>
      <c r="G45">
        <v>1045200</v>
      </c>
    </row>
    <row r="46" spans="1:7" s="56" customFormat="1" ht="12.75">
      <c r="A46" s="55"/>
      <c r="B46" s="57">
        <v>36635</v>
      </c>
      <c r="C46">
        <v>38.56</v>
      </c>
      <c r="D46">
        <v>38.97</v>
      </c>
      <c r="E46">
        <v>38.27</v>
      </c>
      <c r="F46">
        <v>38.49</v>
      </c>
      <c r="G46">
        <v>982400</v>
      </c>
    </row>
    <row r="47" spans="1:7" s="56" customFormat="1" ht="12.75">
      <c r="A47" s="55"/>
      <c r="B47" s="57">
        <v>36634</v>
      </c>
      <c r="C47">
        <v>38.6</v>
      </c>
      <c r="D47">
        <v>38.6</v>
      </c>
      <c r="E47">
        <v>38.42</v>
      </c>
      <c r="F47">
        <v>38.55</v>
      </c>
      <c r="G47">
        <v>684300</v>
      </c>
    </row>
    <row r="48" spans="1:7" s="56" customFormat="1" ht="12.75">
      <c r="A48" s="55"/>
      <c r="B48" s="57">
        <v>36631</v>
      </c>
      <c r="C48">
        <v>38.7</v>
      </c>
      <c r="D48">
        <v>38.7</v>
      </c>
      <c r="E48">
        <v>38.52</v>
      </c>
      <c r="F48">
        <v>38.6</v>
      </c>
      <c r="G48">
        <v>1176600</v>
      </c>
    </row>
    <row r="49" spans="1:7" s="56" customFormat="1" ht="12.75">
      <c r="A49" s="55"/>
      <c r="B49" s="57">
        <v>36630</v>
      </c>
      <c r="C49">
        <v>38.27</v>
      </c>
      <c r="D49">
        <v>38.83</v>
      </c>
      <c r="E49">
        <v>38.24</v>
      </c>
      <c r="F49">
        <v>38.6</v>
      </c>
      <c r="G49">
        <v>1700800</v>
      </c>
    </row>
    <row r="50" spans="1:7" s="56" customFormat="1" ht="12.75">
      <c r="A50" s="55"/>
      <c r="B50" s="57">
        <v>36629</v>
      </c>
      <c r="C50">
        <v>37.9</v>
      </c>
      <c r="D50">
        <v>38.4</v>
      </c>
      <c r="E50">
        <v>37.33</v>
      </c>
      <c r="F50">
        <v>38.27</v>
      </c>
      <c r="G50">
        <v>1727300</v>
      </c>
    </row>
    <row r="51" spans="1:7" s="56" customFormat="1" ht="12.75">
      <c r="A51" s="55"/>
      <c r="B51" s="57">
        <v>36628</v>
      </c>
      <c r="C51">
        <v>38.47</v>
      </c>
      <c r="D51">
        <v>38.47</v>
      </c>
      <c r="E51">
        <v>37.13</v>
      </c>
      <c r="F51">
        <v>38.01</v>
      </c>
      <c r="G51">
        <v>1838000</v>
      </c>
    </row>
    <row r="52" spans="1:7" s="56" customFormat="1" ht="12.75">
      <c r="A52" s="55"/>
      <c r="B52" s="57">
        <v>36627</v>
      </c>
      <c r="C52">
        <v>39.16</v>
      </c>
      <c r="D52">
        <v>39.23</v>
      </c>
      <c r="E52">
        <v>38.22</v>
      </c>
      <c r="F52">
        <v>38.47</v>
      </c>
      <c r="G52">
        <v>1206600</v>
      </c>
    </row>
    <row r="53" spans="1:7" s="56" customFormat="1" ht="12.75">
      <c r="A53" s="55"/>
      <c r="B53" s="57">
        <v>36623</v>
      </c>
      <c r="C53">
        <v>38.85</v>
      </c>
      <c r="D53">
        <v>39.12</v>
      </c>
      <c r="E53">
        <v>38.61</v>
      </c>
      <c r="F53">
        <v>38.96</v>
      </c>
      <c r="G53">
        <v>638900</v>
      </c>
    </row>
    <row r="54" spans="1:7" s="56" customFormat="1" ht="12.75">
      <c r="A54" s="55"/>
      <c r="B54" s="57">
        <v>36622</v>
      </c>
      <c r="C54">
        <v>39.1</v>
      </c>
      <c r="D54">
        <v>39.1</v>
      </c>
      <c r="E54">
        <v>38.64</v>
      </c>
      <c r="F54">
        <v>38.69</v>
      </c>
      <c r="G54">
        <v>1174900</v>
      </c>
    </row>
    <row r="55" spans="1:7" s="56" customFormat="1" ht="12.75">
      <c r="A55" s="55"/>
      <c r="B55" s="57">
        <v>36621</v>
      </c>
      <c r="C55">
        <v>38.85</v>
      </c>
      <c r="D55">
        <v>39.19</v>
      </c>
      <c r="E55">
        <v>38.84</v>
      </c>
      <c r="F55">
        <v>39.17</v>
      </c>
      <c r="G55">
        <v>801300</v>
      </c>
    </row>
    <row r="56" spans="1:7" s="56" customFormat="1" ht="12.75">
      <c r="A56" s="55"/>
      <c r="B56" s="57">
        <v>36620</v>
      </c>
      <c r="C56">
        <v>39</v>
      </c>
      <c r="D56">
        <v>39.22</v>
      </c>
      <c r="E56">
        <v>38.86</v>
      </c>
      <c r="F56">
        <v>39.13</v>
      </c>
      <c r="G56">
        <v>983600</v>
      </c>
    </row>
    <row r="57" spans="1:7" s="56" customFormat="1" ht="12.75">
      <c r="A57" s="55"/>
      <c r="B57" s="57">
        <v>36617</v>
      </c>
      <c r="C57">
        <v>39.3</v>
      </c>
      <c r="D57">
        <v>39.42</v>
      </c>
      <c r="E57">
        <v>38.93</v>
      </c>
      <c r="F57">
        <v>39.11</v>
      </c>
      <c r="G57">
        <v>710000</v>
      </c>
    </row>
    <row r="58" spans="1:7" s="56" customFormat="1" ht="12.75">
      <c r="A58" s="55"/>
      <c r="B58" s="57">
        <v>36616</v>
      </c>
      <c r="C58">
        <v>39.11</v>
      </c>
      <c r="D58">
        <v>39.3</v>
      </c>
      <c r="E58">
        <v>38.96</v>
      </c>
      <c r="F58">
        <v>39.21</v>
      </c>
      <c r="G58">
        <v>649600</v>
      </c>
    </row>
    <row r="59" spans="1:7" s="56" customFormat="1" ht="12.75">
      <c r="A59" s="55"/>
      <c r="B59" s="57">
        <v>36615</v>
      </c>
      <c r="C59">
        <v>38.95</v>
      </c>
      <c r="D59">
        <v>39.26</v>
      </c>
      <c r="E59">
        <v>38.67</v>
      </c>
      <c r="F59">
        <v>39.08</v>
      </c>
      <c r="G59">
        <v>842200</v>
      </c>
    </row>
    <row r="60" spans="1:7" s="56" customFormat="1" ht="12.75">
      <c r="A60" s="55"/>
      <c r="B60" s="57">
        <v>36614</v>
      </c>
      <c r="C60">
        <v>39</v>
      </c>
      <c r="D60">
        <v>39.09</v>
      </c>
      <c r="E60">
        <v>38.73</v>
      </c>
      <c r="F60">
        <v>38.99</v>
      </c>
      <c r="G60">
        <v>1305600</v>
      </c>
    </row>
    <row r="61" spans="1:7" s="56" customFormat="1" ht="12.75">
      <c r="A61" s="55"/>
      <c r="B61" s="57">
        <v>36613</v>
      </c>
      <c r="C61">
        <v>39.01</v>
      </c>
      <c r="D61">
        <v>39.2</v>
      </c>
      <c r="E61">
        <v>38.6</v>
      </c>
      <c r="F61">
        <v>39</v>
      </c>
      <c r="G61">
        <v>1646200</v>
      </c>
    </row>
    <row r="62" spans="1:7" s="56" customFormat="1" ht="12.75">
      <c r="A62" s="55"/>
      <c r="B62" s="57">
        <v>36610</v>
      </c>
      <c r="C62">
        <v>38.98</v>
      </c>
      <c r="D62">
        <v>39.37</v>
      </c>
      <c r="E62">
        <v>38.81</v>
      </c>
      <c r="F62">
        <v>39</v>
      </c>
      <c r="G62">
        <v>1086900</v>
      </c>
    </row>
    <row r="63" spans="1:7" s="56" customFormat="1" ht="12.75">
      <c r="A63" s="55"/>
      <c r="B63" s="57">
        <v>36609</v>
      </c>
      <c r="C63">
        <v>38.9</v>
      </c>
      <c r="D63">
        <v>39.06</v>
      </c>
      <c r="E63">
        <v>38.66</v>
      </c>
      <c r="F63">
        <v>38.9</v>
      </c>
      <c r="G63">
        <v>805900</v>
      </c>
    </row>
    <row r="64" spans="1:7" s="56" customFormat="1" ht="12.75">
      <c r="A64" s="55"/>
      <c r="B64" s="57">
        <v>36608</v>
      </c>
      <c r="C64">
        <v>38.63</v>
      </c>
      <c r="D64">
        <v>38.96</v>
      </c>
      <c r="E64">
        <v>38.55</v>
      </c>
      <c r="F64">
        <v>38.88</v>
      </c>
      <c r="G64">
        <v>917900</v>
      </c>
    </row>
    <row r="65" spans="1:7" s="56" customFormat="1" ht="12.75">
      <c r="A65" s="55"/>
      <c r="B65" s="57">
        <v>36607</v>
      </c>
      <c r="C65">
        <v>38.6</v>
      </c>
      <c r="D65">
        <v>38.78</v>
      </c>
      <c r="E65">
        <v>38.3</v>
      </c>
      <c r="F65">
        <v>38.63</v>
      </c>
      <c r="G65">
        <v>840200</v>
      </c>
    </row>
    <row r="66" spans="1:7" s="56" customFormat="1" ht="12.75">
      <c r="A66" s="55"/>
      <c r="B66" s="57">
        <v>36606</v>
      </c>
      <c r="C66">
        <v>38.65</v>
      </c>
      <c r="D66">
        <v>38.72</v>
      </c>
      <c r="E66">
        <v>38.17</v>
      </c>
      <c r="F66">
        <v>38.6</v>
      </c>
      <c r="G66">
        <v>1284000</v>
      </c>
    </row>
    <row r="67" spans="1:7" s="56" customFormat="1" ht="12.75">
      <c r="A67" s="55"/>
      <c r="B67" s="56" t="s">
        <v>84</v>
      </c>
      <c r="C67" s="58">
        <f>AVERAGE(C37:C66)</f>
        <v>38.85800000000001</v>
      </c>
      <c r="D67" s="58">
        <f>AVERAGE(D37:D66)</f>
        <v>39.095333333333336</v>
      </c>
      <c r="E67" s="58">
        <f>AVERAGE(E37:E66)</f>
        <v>38.557</v>
      </c>
      <c r="F67" s="59">
        <f>AVERAGE(F37:F66)</f>
        <v>38.89100000000001</v>
      </c>
      <c r="G67" s="58">
        <f>AVERAGE(G37:G66)</f>
        <v>1124326.6666666667</v>
      </c>
    </row>
    <row r="68" spans="1:7" s="56" customFormat="1" ht="12.75">
      <c r="A68" s="55"/>
      <c r="B68" s="56" t="s">
        <v>205</v>
      </c>
      <c r="C68" s="56">
        <f>MEDIAN(C37:C66)</f>
        <v>38.965</v>
      </c>
      <c r="D68" s="56">
        <f>MEDIAN(D37:D66)</f>
        <v>39.195</v>
      </c>
      <c r="E68" s="56">
        <f>MEDIAN(E37:E66)</f>
        <v>38.65</v>
      </c>
      <c r="F68" s="56">
        <f>MEDIAN(F37:F66)</f>
        <v>38.995000000000005</v>
      </c>
      <c r="G68" s="56">
        <f>MEDIAN(G37:G66)</f>
        <v>1068200</v>
      </c>
    </row>
    <row r="69" spans="1:7" s="56" customFormat="1" ht="12.75">
      <c r="A69" s="55"/>
      <c r="B69" s="56" t="s">
        <v>203</v>
      </c>
      <c r="C69" s="56">
        <f>MAX(C37:C66)</f>
        <v>39.3</v>
      </c>
      <c r="D69" s="56">
        <f>MAX(D37:D66)</f>
        <v>39.65</v>
      </c>
      <c r="E69" s="56">
        <f>MAX(E37:E66)</f>
        <v>38.96</v>
      </c>
      <c r="F69" s="56">
        <f>MAX(F37:F66)</f>
        <v>39.35</v>
      </c>
      <c r="G69" s="56">
        <f>MAX(G37:G66)</f>
        <v>1838000</v>
      </c>
    </row>
    <row r="70" spans="1:7" s="56" customFormat="1" ht="12.75">
      <c r="A70" s="55"/>
      <c r="B70" s="56" t="s">
        <v>204</v>
      </c>
      <c r="C70" s="56">
        <f>MIN(C37:C66)</f>
        <v>37.9</v>
      </c>
      <c r="D70" s="56">
        <f>MIN(D37:D66)</f>
        <v>38.4</v>
      </c>
      <c r="E70" s="56">
        <f>MIN(E37:E66)</f>
        <v>37.13</v>
      </c>
      <c r="F70" s="56">
        <f>MIN(F37:F66)</f>
        <v>38.01</v>
      </c>
      <c r="G70" s="56">
        <f>MIN(G37:G66)</f>
        <v>638900</v>
      </c>
    </row>
    <row r="71" spans="1:7" s="56" customFormat="1" ht="12.75">
      <c r="A71" s="55" t="s">
        <v>2</v>
      </c>
      <c r="B71" t="s">
        <v>197</v>
      </c>
      <c r="C71" t="s">
        <v>198</v>
      </c>
      <c r="D71" t="s">
        <v>199</v>
      </c>
      <c r="E71" t="s">
        <v>200</v>
      </c>
      <c r="F71" t="s">
        <v>201</v>
      </c>
      <c r="G71" t="s">
        <v>202</v>
      </c>
    </row>
    <row r="72" spans="1:7" s="56" customFormat="1" ht="12.75">
      <c r="A72" s="55"/>
      <c r="B72" s="57">
        <v>36648</v>
      </c>
      <c r="C72">
        <v>43.1</v>
      </c>
      <c r="D72">
        <v>43.1</v>
      </c>
      <c r="E72">
        <v>42.53</v>
      </c>
      <c r="F72">
        <v>42.8</v>
      </c>
      <c r="G72">
        <v>773200</v>
      </c>
    </row>
    <row r="73" spans="1:7" s="56" customFormat="1" ht="12.75">
      <c r="A73" s="55"/>
      <c r="B73" s="57">
        <v>36645</v>
      </c>
      <c r="C73">
        <v>43.3</v>
      </c>
      <c r="D73">
        <v>43.44</v>
      </c>
      <c r="E73">
        <v>42.66</v>
      </c>
      <c r="F73">
        <v>42.77</v>
      </c>
      <c r="G73">
        <v>992500</v>
      </c>
    </row>
    <row r="74" spans="1:7" s="56" customFormat="1" ht="12.75">
      <c r="A74" s="55"/>
      <c r="B74" s="57">
        <v>36644</v>
      </c>
      <c r="C74">
        <v>43.45</v>
      </c>
      <c r="D74">
        <v>44.02</v>
      </c>
      <c r="E74">
        <v>42.96</v>
      </c>
      <c r="F74">
        <v>43.06</v>
      </c>
      <c r="G74">
        <v>851400</v>
      </c>
    </row>
    <row r="75" spans="1:7" s="56" customFormat="1" ht="12.75">
      <c r="A75" s="55"/>
      <c r="B75" s="57">
        <v>36643</v>
      </c>
      <c r="C75">
        <v>44.06</v>
      </c>
      <c r="D75">
        <v>44.15</v>
      </c>
      <c r="E75">
        <v>43.39</v>
      </c>
      <c r="F75">
        <v>43.39</v>
      </c>
      <c r="G75">
        <v>1078400</v>
      </c>
    </row>
    <row r="76" spans="1:7" s="56" customFormat="1" ht="12.75">
      <c r="A76" s="55"/>
      <c r="B76" s="57">
        <v>36642</v>
      </c>
      <c r="C76">
        <v>44.55</v>
      </c>
      <c r="D76">
        <v>44.55</v>
      </c>
      <c r="E76">
        <v>43.86</v>
      </c>
      <c r="F76">
        <v>44</v>
      </c>
      <c r="G76">
        <v>585500</v>
      </c>
    </row>
    <row r="77" spans="1:7" s="56" customFormat="1" ht="12.75">
      <c r="A77" s="55"/>
      <c r="B77" s="57">
        <v>36641</v>
      </c>
      <c r="C77">
        <v>44.26</v>
      </c>
      <c r="D77">
        <v>44.72</v>
      </c>
      <c r="E77">
        <v>44.24</v>
      </c>
      <c r="F77">
        <v>44.29</v>
      </c>
      <c r="G77">
        <v>695100</v>
      </c>
    </row>
    <row r="78" spans="1:7" s="56" customFormat="1" ht="12.75">
      <c r="A78" s="55"/>
      <c r="B78" s="57">
        <v>36638</v>
      </c>
      <c r="C78">
        <v>44.01</v>
      </c>
      <c r="D78">
        <v>44.35</v>
      </c>
      <c r="E78">
        <v>43.63</v>
      </c>
      <c r="F78">
        <v>44.25</v>
      </c>
      <c r="G78">
        <v>1119500</v>
      </c>
    </row>
    <row r="79" spans="1:7" s="56" customFormat="1" ht="12.75">
      <c r="A79" s="55"/>
      <c r="B79" s="57">
        <v>36637</v>
      </c>
      <c r="C79">
        <v>43.71</v>
      </c>
      <c r="D79">
        <v>44.15</v>
      </c>
      <c r="E79">
        <v>43.45</v>
      </c>
      <c r="F79">
        <v>43.87</v>
      </c>
      <c r="G79">
        <v>1159900</v>
      </c>
    </row>
    <row r="80" spans="1:7" s="56" customFormat="1" ht="12.75">
      <c r="A80" s="55"/>
      <c r="B80" s="57">
        <v>36636</v>
      </c>
      <c r="C80">
        <v>44.15</v>
      </c>
      <c r="D80">
        <v>44.18</v>
      </c>
      <c r="E80">
        <v>43.38</v>
      </c>
      <c r="F80">
        <v>43.81</v>
      </c>
      <c r="G80">
        <v>1520900</v>
      </c>
    </row>
    <row r="81" spans="1:7" s="56" customFormat="1" ht="12.75">
      <c r="A81" s="55"/>
      <c r="B81" s="57">
        <v>36635</v>
      </c>
      <c r="C81">
        <v>44.7</v>
      </c>
      <c r="D81">
        <v>44.7</v>
      </c>
      <c r="E81">
        <v>44.15</v>
      </c>
      <c r="F81">
        <v>44.15</v>
      </c>
      <c r="G81">
        <v>680300</v>
      </c>
    </row>
    <row r="82" spans="1:7" s="56" customFormat="1" ht="12.75">
      <c r="A82" s="55"/>
      <c r="B82" s="57">
        <v>36634</v>
      </c>
      <c r="C82">
        <v>44.92</v>
      </c>
      <c r="D82">
        <v>44.92</v>
      </c>
      <c r="E82">
        <v>44.41</v>
      </c>
      <c r="F82">
        <v>44.54</v>
      </c>
      <c r="G82">
        <v>494100</v>
      </c>
    </row>
    <row r="83" spans="1:7" s="56" customFormat="1" ht="12.75">
      <c r="A83" s="55"/>
      <c r="B83" s="57">
        <v>36631</v>
      </c>
      <c r="C83">
        <v>45.03</v>
      </c>
      <c r="D83">
        <v>45.03</v>
      </c>
      <c r="E83">
        <v>44.72</v>
      </c>
      <c r="F83">
        <v>44.92</v>
      </c>
      <c r="G83">
        <v>527900</v>
      </c>
    </row>
    <row r="84" spans="1:7" s="56" customFormat="1" ht="12.75">
      <c r="A84" s="55"/>
      <c r="B84" s="57">
        <v>36630</v>
      </c>
      <c r="C84">
        <v>44.6</v>
      </c>
      <c r="D84">
        <v>45.15</v>
      </c>
      <c r="E84">
        <v>44.48</v>
      </c>
      <c r="F84">
        <v>44.78</v>
      </c>
      <c r="G84">
        <v>1119700</v>
      </c>
    </row>
    <row r="85" spans="1:7" s="56" customFormat="1" ht="12.75">
      <c r="A85" s="55"/>
      <c r="B85" s="57">
        <v>36629</v>
      </c>
      <c r="C85">
        <v>43.87</v>
      </c>
      <c r="D85">
        <v>44.67</v>
      </c>
      <c r="E85">
        <v>43.4</v>
      </c>
      <c r="F85">
        <v>44.5</v>
      </c>
      <c r="G85">
        <v>1574800</v>
      </c>
    </row>
    <row r="86" spans="1:7" s="56" customFormat="1" ht="12.75">
      <c r="A86" s="55"/>
      <c r="B86" s="57">
        <v>36628</v>
      </c>
      <c r="C86">
        <v>44.85</v>
      </c>
      <c r="D86">
        <v>44.85</v>
      </c>
      <c r="E86">
        <v>43.49</v>
      </c>
      <c r="F86">
        <v>44.13</v>
      </c>
      <c r="G86">
        <v>1382500</v>
      </c>
    </row>
    <row r="87" spans="1:7" s="56" customFormat="1" ht="12.75">
      <c r="A87" s="55"/>
      <c r="B87" s="57">
        <v>36627</v>
      </c>
      <c r="C87">
        <v>45.85</v>
      </c>
      <c r="D87">
        <v>45.85</v>
      </c>
      <c r="E87">
        <v>44.7</v>
      </c>
      <c r="F87">
        <v>44.82</v>
      </c>
      <c r="G87">
        <v>924800</v>
      </c>
    </row>
    <row r="88" spans="1:7" s="56" customFormat="1" ht="12.75">
      <c r="A88" s="55"/>
      <c r="B88" s="57">
        <v>36623</v>
      </c>
      <c r="C88">
        <v>46.24</v>
      </c>
      <c r="D88">
        <v>46.32</v>
      </c>
      <c r="E88">
        <v>45.67</v>
      </c>
      <c r="F88">
        <v>45.76</v>
      </c>
      <c r="G88">
        <v>565100</v>
      </c>
    </row>
    <row r="89" spans="1:7" s="56" customFormat="1" ht="12.75">
      <c r="A89" s="55"/>
      <c r="B89" s="57">
        <v>36622</v>
      </c>
      <c r="C89">
        <v>46.9</v>
      </c>
      <c r="D89">
        <v>46.9</v>
      </c>
      <c r="E89">
        <v>46.21</v>
      </c>
      <c r="F89">
        <v>46.23</v>
      </c>
      <c r="G89">
        <v>802300</v>
      </c>
    </row>
    <row r="90" spans="1:7" s="56" customFormat="1" ht="12.75">
      <c r="A90" s="55"/>
      <c r="B90" s="57">
        <v>36621</v>
      </c>
      <c r="C90">
        <v>47.33</v>
      </c>
      <c r="D90">
        <v>47.5</v>
      </c>
      <c r="E90">
        <v>47.18</v>
      </c>
      <c r="F90">
        <v>47.36</v>
      </c>
      <c r="G90">
        <v>867000</v>
      </c>
    </row>
    <row r="91" spans="1:7" s="56" customFormat="1" ht="12.75">
      <c r="A91" s="55"/>
      <c r="B91" s="57">
        <v>36620</v>
      </c>
      <c r="C91">
        <v>47.37</v>
      </c>
      <c r="D91">
        <v>47.37</v>
      </c>
      <c r="E91">
        <v>47.09</v>
      </c>
      <c r="F91">
        <v>47.33</v>
      </c>
      <c r="G91">
        <v>638900</v>
      </c>
    </row>
    <row r="92" spans="1:7" s="56" customFormat="1" ht="12.75">
      <c r="A92" s="55"/>
      <c r="B92" s="57">
        <v>36617</v>
      </c>
      <c r="C92">
        <v>47.35</v>
      </c>
      <c r="D92">
        <v>47.41</v>
      </c>
      <c r="E92">
        <v>46.9</v>
      </c>
      <c r="F92">
        <v>47.37</v>
      </c>
      <c r="G92">
        <v>886700</v>
      </c>
    </row>
    <row r="93" spans="1:7" s="56" customFormat="1" ht="12.75">
      <c r="A93" s="55"/>
      <c r="B93" s="57">
        <v>36616</v>
      </c>
      <c r="C93">
        <v>47.2</v>
      </c>
      <c r="D93">
        <v>47.48</v>
      </c>
      <c r="E93">
        <v>47.1</v>
      </c>
      <c r="F93">
        <v>47.34</v>
      </c>
      <c r="G93">
        <v>536000</v>
      </c>
    </row>
    <row r="94" spans="1:7" s="56" customFormat="1" ht="12.75">
      <c r="A94" s="55"/>
      <c r="B94" s="57">
        <v>36615</v>
      </c>
      <c r="C94">
        <v>47.34</v>
      </c>
      <c r="D94">
        <v>47.34</v>
      </c>
      <c r="E94">
        <v>46.94</v>
      </c>
      <c r="F94">
        <v>47.08</v>
      </c>
      <c r="G94">
        <v>611300</v>
      </c>
    </row>
    <row r="95" spans="1:7" s="56" customFormat="1" ht="12.75">
      <c r="A95" s="55"/>
      <c r="B95" s="57">
        <v>36614</v>
      </c>
      <c r="C95">
        <v>47.1</v>
      </c>
      <c r="D95">
        <v>47.38</v>
      </c>
      <c r="E95">
        <v>47</v>
      </c>
      <c r="F95">
        <v>47.29</v>
      </c>
      <c r="G95">
        <v>404500</v>
      </c>
    </row>
    <row r="96" spans="1:7" s="56" customFormat="1" ht="12.75">
      <c r="A96" s="55"/>
      <c r="B96" s="57">
        <v>36613</v>
      </c>
      <c r="C96">
        <v>47.14</v>
      </c>
      <c r="D96">
        <v>47.23</v>
      </c>
      <c r="E96">
        <v>46.85</v>
      </c>
      <c r="F96">
        <v>47.23</v>
      </c>
      <c r="G96">
        <v>569900</v>
      </c>
    </row>
    <row r="97" spans="1:7" s="56" customFormat="1" ht="12.75">
      <c r="A97" s="55"/>
      <c r="B97" s="57">
        <v>36610</v>
      </c>
      <c r="C97">
        <v>47.13</v>
      </c>
      <c r="D97">
        <v>47.42</v>
      </c>
      <c r="E97">
        <v>47.09</v>
      </c>
      <c r="F97">
        <v>47.15</v>
      </c>
      <c r="G97">
        <v>474600</v>
      </c>
    </row>
    <row r="98" spans="1:7" s="56" customFormat="1" ht="12.75">
      <c r="A98" s="55"/>
      <c r="B98" s="57">
        <v>36609</v>
      </c>
      <c r="C98">
        <v>47.24</v>
      </c>
      <c r="D98">
        <v>47.4</v>
      </c>
      <c r="E98">
        <v>46.95</v>
      </c>
      <c r="F98">
        <v>47.12</v>
      </c>
      <c r="G98">
        <v>491300</v>
      </c>
    </row>
    <row r="99" spans="1:7" s="56" customFormat="1" ht="12.75">
      <c r="A99" s="55"/>
      <c r="B99" s="57">
        <v>36608</v>
      </c>
      <c r="C99">
        <v>46.82</v>
      </c>
      <c r="D99">
        <v>47.29</v>
      </c>
      <c r="E99">
        <v>46.7</v>
      </c>
      <c r="F99">
        <v>47.01</v>
      </c>
      <c r="G99">
        <v>606400</v>
      </c>
    </row>
    <row r="100" spans="1:7" s="56" customFormat="1" ht="12.75">
      <c r="A100" s="55"/>
      <c r="B100" s="57">
        <v>36607</v>
      </c>
      <c r="C100">
        <v>46.63</v>
      </c>
      <c r="D100">
        <v>47.06</v>
      </c>
      <c r="E100">
        <v>46.48</v>
      </c>
      <c r="F100">
        <v>46.99</v>
      </c>
      <c r="G100">
        <v>817600</v>
      </c>
    </row>
    <row r="101" spans="1:7" s="56" customFormat="1" ht="12.75">
      <c r="A101" s="55"/>
      <c r="B101" s="57">
        <v>36606</v>
      </c>
      <c r="C101">
        <v>47.07</v>
      </c>
      <c r="D101">
        <v>47.48</v>
      </c>
      <c r="E101">
        <v>46.4</v>
      </c>
      <c r="F101">
        <v>46.57</v>
      </c>
      <c r="G101">
        <v>646200</v>
      </c>
    </row>
    <row r="102" spans="1:7" s="56" customFormat="1" ht="12.75">
      <c r="A102" s="55"/>
      <c r="B102" s="56" t="s">
        <v>84</v>
      </c>
      <c r="C102" s="58">
        <f>AVERAGE(C72:C101)</f>
        <v>45.57566666666667</v>
      </c>
      <c r="D102" s="58">
        <f>AVERAGE(D72:D101)</f>
        <v>45.780333333333346</v>
      </c>
      <c r="E102" s="58">
        <f>AVERAGE(E72:E101)</f>
        <v>45.13366666666666</v>
      </c>
      <c r="F102" s="59">
        <f>AVERAGE(F72:F101)</f>
        <v>45.397000000000006</v>
      </c>
      <c r="G102" s="58">
        <f>AVERAGE(G72:G101)</f>
        <v>813276.6666666666</v>
      </c>
    </row>
    <row r="103" spans="1:7" s="56" customFormat="1" ht="12.75">
      <c r="A103" s="55"/>
      <c r="B103" s="56" t="s">
        <v>205</v>
      </c>
      <c r="C103" s="56">
        <f>MEDIAN(C72:C101)</f>
        <v>45.44</v>
      </c>
      <c r="D103" s="56">
        <f>MEDIAN(D72:D101)</f>
        <v>45.5</v>
      </c>
      <c r="E103" s="56">
        <f>MEDIAN(E72:E101)</f>
        <v>44.71</v>
      </c>
      <c r="F103" s="56">
        <f>MEDIAN(F72:F101)</f>
        <v>44.870000000000005</v>
      </c>
      <c r="G103" s="56">
        <f>MEDIAN(G72:G101)</f>
        <v>734150</v>
      </c>
    </row>
    <row r="104" spans="1:7" s="56" customFormat="1" ht="12.75">
      <c r="A104" s="55"/>
      <c r="B104" s="56" t="s">
        <v>203</v>
      </c>
      <c r="C104" s="56">
        <f>MAX(C72:C101)</f>
        <v>47.37</v>
      </c>
      <c r="D104" s="56">
        <f>MAX(D72:D101)</f>
        <v>47.5</v>
      </c>
      <c r="E104" s="56">
        <f>MAX(E72:E101)</f>
        <v>47.18</v>
      </c>
      <c r="F104" s="56">
        <f>MAX(F72:F101)</f>
        <v>47.37</v>
      </c>
      <c r="G104" s="56">
        <f>MAX(G72:G101)</f>
        <v>1574800</v>
      </c>
    </row>
    <row r="105" spans="1:7" s="56" customFormat="1" ht="12.75">
      <c r="A105" s="55"/>
      <c r="B105" s="56" t="s">
        <v>204</v>
      </c>
      <c r="C105" s="56">
        <f>MIN(C72:C101)</f>
        <v>43.1</v>
      </c>
      <c r="D105" s="56">
        <f>MIN(D72:D101)</f>
        <v>43.1</v>
      </c>
      <c r="E105" s="56">
        <f>MIN(E72:E101)</f>
        <v>42.53</v>
      </c>
      <c r="F105" s="56">
        <f>MIN(F72:F101)</f>
        <v>42.77</v>
      </c>
      <c r="G105" s="56">
        <f>MIN(G72:G101)</f>
        <v>404500</v>
      </c>
    </row>
    <row r="106" spans="1:7" s="56" customFormat="1" ht="12.75">
      <c r="A106" s="55" t="s">
        <v>104</v>
      </c>
      <c r="B106" t="s">
        <v>197</v>
      </c>
      <c r="C106" t="s">
        <v>198</v>
      </c>
      <c r="D106" t="s">
        <v>199</v>
      </c>
      <c r="E106" t="s">
        <v>200</v>
      </c>
      <c r="F106" t="s">
        <v>201</v>
      </c>
      <c r="G106" t="s">
        <v>202</v>
      </c>
    </row>
    <row r="107" spans="1:7" s="56" customFormat="1" ht="12.75">
      <c r="A107" s="55"/>
      <c r="B107" s="57">
        <v>36648</v>
      </c>
      <c r="C107">
        <v>28.83</v>
      </c>
      <c r="D107">
        <v>28.87</v>
      </c>
      <c r="E107">
        <v>28.55</v>
      </c>
      <c r="F107">
        <v>28.87</v>
      </c>
      <c r="G107">
        <v>1805400</v>
      </c>
    </row>
    <row r="108" spans="1:7" s="56" customFormat="1" ht="12.75">
      <c r="A108" s="55"/>
      <c r="B108" s="57">
        <v>36645</v>
      </c>
      <c r="C108">
        <v>28.69</v>
      </c>
      <c r="D108">
        <v>28.88</v>
      </c>
      <c r="E108">
        <v>28.65</v>
      </c>
      <c r="F108">
        <v>28.76</v>
      </c>
      <c r="G108">
        <v>1897500</v>
      </c>
    </row>
    <row r="109" spans="1:7" s="56" customFormat="1" ht="12.75">
      <c r="A109" s="55"/>
      <c r="B109" s="57">
        <v>36644</v>
      </c>
      <c r="C109">
        <v>28.8</v>
      </c>
      <c r="D109">
        <v>29.08</v>
      </c>
      <c r="E109">
        <v>28.57</v>
      </c>
      <c r="F109">
        <v>28.69</v>
      </c>
      <c r="G109">
        <v>1880900</v>
      </c>
    </row>
    <row r="110" spans="1:7" s="56" customFormat="1" ht="12.75">
      <c r="A110" s="55"/>
      <c r="B110" s="57">
        <v>36643</v>
      </c>
      <c r="C110">
        <v>29.68</v>
      </c>
      <c r="D110">
        <v>29.7</v>
      </c>
      <c r="E110">
        <v>29.1</v>
      </c>
      <c r="F110">
        <v>29.1</v>
      </c>
      <c r="G110">
        <v>2619800</v>
      </c>
    </row>
    <row r="111" spans="1:7" s="56" customFormat="1" ht="12.75">
      <c r="A111" s="55"/>
      <c r="B111" s="57">
        <v>36642</v>
      </c>
      <c r="C111">
        <v>29.59</v>
      </c>
      <c r="D111">
        <v>29.71</v>
      </c>
      <c r="E111">
        <v>29.25</v>
      </c>
      <c r="F111">
        <v>29.33</v>
      </c>
      <c r="G111">
        <v>2068300</v>
      </c>
    </row>
    <row r="112" spans="1:7" s="56" customFormat="1" ht="12.75">
      <c r="A112" s="55"/>
      <c r="B112" s="57">
        <v>36641</v>
      </c>
      <c r="C112">
        <v>29.3</v>
      </c>
      <c r="D112">
        <v>29.5</v>
      </c>
      <c r="E112">
        <v>29.24</v>
      </c>
      <c r="F112">
        <v>29.49</v>
      </c>
      <c r="G112">
        <v>1851600</v>
      </c>
    </row>
    <row r="113" spans="1:7" s="56" customFormat="1" ht="12.75">
      <c r="A113" s="55"/>
      <c r="B113" s="57">
        <v>36638</v>
      </c>
      <c r="C113">
        <v>29.25</v>
      </c>
      <c r="D113">
        <v>29.4</v>
      </c>
      <c r="E113">
        <v>29.05</v>
      </c>
      <c r="F113">
        <v>29.23</v>
      </c>
      <c r="G113">
        <v>1820900</v>
      </c>
    </row>
    <row r="114" spans="1:7" s="56" customFormat="1" ht="12.75">
      <c r="A114" s="55"/>
      <c r="B114" s="57">
        <v>36637</v>
      </c>
      <c r="C114">
        <v>29.06</v>
      </c>
      <c r="D114">
        <v>29.38</v>
      </c>
      <c r="E114">
        <v>28.98</v>
      </c>
      <c r="F114">
        <v>29.2</v>
      </c>
      <c r="G114">
        <v>2162700</v>
      </c>
    </row>
    <row r="115" spans="1:7" s="56" customFormat="1" ht="12.75">
      <c r="A115" s="55"/>
      <c r="B115" s="57">
        <v>36636</v>
      </c>
      <c r="C115">
        <v>28.97</v>
      </c>
      <c r="D115">
        <v>29.1</v>
      </c>
      <c r="E115">
        <v>28.76</v>
      </c>
      <c r="F115">
        <v>29.05</v>
      </c>
      <c r="G115">
        <v>2468000</v>
      </c>
    </row>
    <row r="116" spans="1:7" s="56" customFormat="1" ht="12.75">
      <c r="A116" s="55"/>
      <c r="B116" s="57">
        <v>36635</v>
      </c>
      <c r="C116">
        <v>29.21</v>
      </c>
      <c r="D116">
        <v>29.4</v>
      </c>
      <c r="E116">
        <v>28.96</v>
      </c>
      <c r="F116">
        <v>29</v>
      </c>
      <c r="G116">
        <v>1717700</v>
      </c>
    </row>
    <row r="117" spans="1:7" s="56" customFormat="1" ht="12.75">
      <c r="A117" s="55"/>
      <c r="B117" s="57">
        <v>36634</v>
      </c>
      <c r="C117">
        <v>29.44</v>
      </c>
      <c r="D117">
        <v>29.49</v>
      </c>
      <c r="E117">
        <v>29.18</v>
      </c>
      <c r="F117">
        <v>29.25</v>
      </c>
      <c r="G117">
        <v>1455500</v>
      </c>
    </row>
    <row r="118" spans="1:7" s="56" customFormat="1" ht="12.75">
      <c r="A118" s="55"/>
      <c r="B118" s="57">
        <v>36631</v>
      </c>
      <c r="C118">
        <v>29.5</v>
      </c>
      <c r="D118">
        <v>29.57</v>
      </c>
      <c r="E118">
        <v>29.31</v>
      </c>
      <c r="F118">
        <v>29.55</v>
      </c>
      <c r="G118">
        <v>1743000</v>
      </c>
    </row>
    <row r="119" spans="1:7" s="56" customFormat="1" ht="12.75">
      <c r="A119" s="55"/>
      <c r="B119" s="57">
        <v>36630</v>
      </c>
      <c r="C119">
        <v>29.27</v>
      </c>
      <c r="D119">
        <v>29.59</v>
      </c>
      <c r="E119">
        <v>29.03</v>
      </c>
      <c r="F119">
        <v>29.3</v>
      </c>
      <c r="G119">
        <v>1888700</v>
      </c>
    </row>
    <row r="120" spans="1:7" s="56" customFormat="1" ht="12.75">
      <c r="A120" s="55"/>
      <c r="B120" s="57">
        <v>36629</v>
      </c>
      <c r="C120">
        <v>29</v>
      </c>
      <c r="D120">
        <v>29.34</v>
      </c>
      <c r="E120">
        <v>28.7</v>
      </c>
      <c r="F120">
        <v>29.11</v>
      </c>
      <c r="G120">
        <v>2713200</v>
      </c>
    </row>
    <row r="121" spans="1:7" s="56" customFormat="1" ht="12.75">
      <c r="A121" s="55"/>
      <c r="B121" s="57">
        <v>36628</v>
      </c>
      <c r="C121">
        <v>29.4</v>
      </c>
      <c r="D121">
        <v>29.4</v>
      </c>
      <c r="E121">
        <v>28.86</v>
      </c>
      <c r="F121">
        <v>29.21</v>
      </c>
      <c r="G121">
        <v>3812900</v>
      </c>
    </row>
    <row r="122" spans="1:7" s="56" customFormat="1" ht="12.75">
      <c r="A122" s="55"/>
      <c r="B122" s="57">
        <v>36627</v>
      </c>
      <c r="C122">
        <v>29.9</v>
      </c>
      <c r="D122">
        <v>29.9</v>
      </c>
      <c r="E122">
        <v>29.21</v>
      </c>
      <c r="F122">
        <v>29.4</v>
      </c>
      <c r="G122">
        <v>4531600</v>
      </c>
    </row>
    <row r="123" spans="1:7" s="56" customFormat="1" ht="12.75">
      <c r="A123" s="55"/>
      <c r="B123" s="57">
        <v>36623</v>
      </c>
      <c r="C123">
        <v>30.24</v>
      </c>
      <c r="D123">
        <v>30.25</v>
      </c>
      <c r="E123">
        <v>29.71</v>
      </c>
      <c r="F123">
        <v>29.77</v>
      </c>
      <c r="G123">
        <v>2941700</v>
      </c>
    </row>
    <row r="124" spans="1:7" s="56" customFormat="1" ht="12.75">
      <c r="A124" s="55"/>
      <c r="B124" s="57">
        <v>36622</v>
      </c>
      <c r="C124">
        <v>30.16</v>
      </c>
      <c r="D124">
        <v>30.27</v>
      </c>
      <c r="E124">
        <v>29.99</v>
      </c>
      <c r="F124">
        <v>30.09</v>
      </c>
      <c r="G124">
        <v>1534800</v>
      </c>
    </row>
    <row r="125" spans="1:7" s="56" customFormat="1" ht="12.75">
      <c r="A125" s="55"/>
      <c r="B125" s="57">
        <v>36621</v>
      </c>
      <c r="C125">
        <v>30.15</v>
      </c>
      <c r="D125">
        <v>30.3</v>
      </c>
      <c r="E125">
        <v>30.11</v>
      </c>
      <c r="F125">
        <v>30.25</v>
      </c>
      <c r="G125">
        <v>1028100</v>
      </c>
    </row>
    <row r="126" spans="1:7" s="56" customFormat="1" ht="12.75">
      <c r="A126" s="55"/>
      <c r="B126" s="57">
        <v>36620</v>
      </c>
      <c r="C126">
        <v>30.3</v>
      </c>
      <c r="D126">
        <v>30.4</v>
      </c>
      <c r="E126">
        <v>30.05</v>
      </c>
      <c r="F126">
        <v>30.27</v>
      </c>
      <c r="G126">
        <v>1575300</v>
      </c>
    </row>
    <row r="127" spans="1:7" s="56" customFormat="1" ht="12.75">
      <c r="A127" s="55"/>
      <c r="B127" s="57">
        <v>36617</v>
      </c>
      <c r="C127">
        <v>30.5</v>
      </c>
      <c r="D127">
        <v>30.51</v>
      </c>
      <c r="E127">
        <v>30.23</v>
      </c>
      <c r="F127">
        <v>30.36</v>
      </c>
      <c r="G127">
        <v>2275300</v>
      </c>
    </row>
    <row r="128" spans="1:7" s="56" customFormat="1" ht="12.75">
      <c r="A128" s="55"/>
      <c r="B128" s="57">
        <v>36616</v>
      </c>
      <c r="C128">
        <v>30.44</v>
      </c>
      <c r="D128">
        <v>30.64</v>
      </c>
      <c r="E128">
        <v>30.44</v>
      </c>
      <c r="F128">
        <v>30.59</v>
      </c>
      <c r="G128">
        <v>1316300</v>
      </c>
    </row>
    <row r="129" spans="1:7" s="56" customFormat="1" ht="12.75">
      <c r="A129" s="55"/>
      <c r="B129" s="57">
        <v>36615</v>
      </c>
      <c r="C129">
        <v>30.51</v>
      </c>
      <c r="D129">
        <v>30.6</v>
      </c>
      <c r="E129">
        <v>30.36</v>
      </c>
      <c r="F129">
        <v>30.5</v>
      </c>
      <c r="G129">
        <v>1652200</v>
      </c>
    </row>
    <row r="130" spans="1:7" s="56" customFormat="1" ht="12.75">
      <c r="A130" s="55"/>
      <c r="B130" s="57">
        <v>36614</v>
      </c>
      <c r="C130">
        <v>30.37</v>
      </c>
      <c r="D130">
        <v>30.63</v>
      </c>
      <c r="E130">
        <v>30.26</v>
      </c>
      <c r="F130">
        <v>30.56</v>
      </c>
      <c r="G130">
        <v>1336700</v>
      </c>
    </row>
    <row r="131" spans="1:7" s="56" customFormat="1" ht="12.75">
      <c r="A131" s="55"/>
      <c r="B131" s="57">
        <v>36613</v>
      </c>
      <c r="C131">
        <v>30.4</v>
      </c>
      <c r="D131">
        <v>30.48</v>
      </c>
      <c r="E131">
        <v>30.25</v>
      </c>
      <c r="F131">
        <v>30.48</v>
      </c>
      <c r="G131">
        <v>1408900</v>
      </c>
    </row>
    <row r="132" spans="1:7" s="56" customFormat="1" ht="12.75">
      <c r="A132" s="55"/>
      <c r="B132" s="57">
        <v>36610</v>
      </c>
      <c r="C132">
        <v>30.4</v>
      </c>
      <c r="D132">
        <v>30.59</v>
      </c>
      <c r="E132">
        <v>30.31</v>
      </c>
      <c r="F132">
        <v>30.39</v>
      </c>
      <c r="G132">
        <v>2094900</v>
      </c>
    </row>
    <row r="133" spans="1:7" s="56" customFormat="1" ht="12.75">
      <c r="A133" s="55"/>
      <c r="B133" s="57">
        <v>36609</v>
      </c>
      <c r="C133">
        <v>30</v>
      </c>
      <c r="D133">
        <v>30.2</v>
      </c>
      <c r="E133">
        <v>29.88</v>
      </c>
      <c r="F133">
        <v>30.15</v>
      </c>
      <c r="G133">
        <v>1508400</v>
      </c>
    </row>
    <row r="134" spans="1:7" s="56" customFormat="1" ht="12.75">
      <c r="A134" s="55"/>
      <c r="B134" s="57">
        <v>36608</v>
      </c>
      <c r="C134">
        <v>29.95</v>
      </c>
      <c r="D134">
        <v>30.11</v>
      </c>
      <c r="E134">
        <v>29.85</v>
      </c>
      <c r="F134">
        <v>29.95</v>
      </c>
      <c r="G134">
        <v>1438700</v>
      </c>
    </row>
    <row r="135" spans="1:7" s="56" customFormat="1" ht="12.75">
      <c r="A135" s="55"/>
      <c r="B135" s="57">
        <v>36607</v>
      </c>
      <c r="C135">
        <v>30.01</v>
      </c>
      <c r="D135">
        <v>30.11</v>
      </c>
      <c r="E135">
        <v>29.82</v>
      </c>
      <c r="F135">
        <v>29.94</v>
      </c>
      <c r="G135">
        <v>1517300</v>
      </c>
    </row>
    <row r="136" spans="1:7" s="56" customFormat="1" ht="12.75">
      <c r="A136" s="55"/>
      <c r="B136" s="57">
        <v>36606</v>
      </c>
      <c r="C136">
        <v>30.06</v>
      </c>
      <c r="D136">
        <v>30.2</v>
      </c>
      <c r="E136">
        <v>29.8</v>
      </c>
      <c r="F136">
        <v>29.87</v>
      </c>
      <c r="G136">
        <v>1806800</v>
      </c>
    </row>
    <row r="137" spans="1:7" s="56" customFormat="1" ht="12.75">
      <c r="A137" s="55"/>
      <c r="B137" s="56" t="s">
        <v>84</v>
      </c>
      <c r="C137" s="58">
        <f>AVERAGE(C107:C136)</f>
        <v>29.712666666666664</v>
      </c>
      <c r="D137" s="58">
        <f>AVERAGE(D107:D136)</f>
        <v>29.853333333333335</v>
      </c>
      <c r="E137" s="58">
        <f>AVERAGE(E107:E136)</f>
        <v>29.481999999999996</v>
      </c>
      <c r="F137" s="59">
        <f>AVERAGE(F107:F136)</f>
        <v>29.657</v>
      </c>
      <c r="G137" s="58">
        <f>AVERAGE(G107:G136)</f>
        <v>1995770</v>
      </c>
    </row>
    <row r="138" spans="1:7" s="56" customFormat="1" ht="12.75">
      <c r="A138" s="55"/>
      <c r="B138" s="56" t="s">
        <v>205</v>
      </c>
      <c r="C138" s="56">
        <f>MEDIAN(C107:C136)</f>
        <v>29.79</v>
      </c>
      <c r="D138" s="56">
        <f>MEDIAN(D107:D136)</f>
        <v>29.805</v>
      </c>
      <c r="E138" s="56">
        <f>MEDIAN(E107:E136)</f>
        <v>29.28</v>
      </c>
      <c r="F138" s="56">
        <f>MEDIAN(F107:F136)</f>
        <v>29.52</v>
      </c>
      <c r="G138" s="56">
        <f>MEDIAN(G107:G136)</f>
        <v>1813850</v>
      </c>
    </row>
    <row r="139" spans="1:7" s="56" customFormat="1" ht="12.75">
      <c r="A139" s="55"/>
      <c r="B139" s="56" t="s">
        <v>203</v>
      </c>
      <c r="C139" s="56">
        <f>MAX(C107:C136)</f>
        <v>30.51</v>
      </c>
      <c r="D139" s="56">
        <f>MAX(D107:D136)</f>
        <v>30.64</v>
      </c>
      <c r="E139" s="56">
        <f>MAX(E107:E136)</f>
        <v>30.44</v>
      </c>
      <c r="F139" s="56">
        <f>MAX(F107:F136)</f>
        <v>30.59</v>
      </c>
      <c r="G139" s="56">
        <f>MAX(G107:G136)</f>
        <v>4531600</v>
      </c>
    </row>
    <row r="140" spans="1:7" s="56" customFormat="1" ht="12.75">
      <c r="A140" s="55"/>
      <c r="B140" s="56" t="s">
        <v>204</v>
      </c>
      <c r="C140" s="56">
        <f>MIN(C107:C136)</f>
        <v>28.69</v>
      </c>
      <c r="D140" s="56">
        <f>MIN(D107:D136)</f>
        <v>28.87</v>
      </c>
      <c r="E140" s="56">
        <f>MIN(E107:E136)</f>
        <v>28.55</v>
      </c>
      <c r="F140" s="56">
        <f>MIN(F107:F136)</f>
        <v>28.69</v>
      </c>
      <c r="G140" s="56">
        <f>MIN(G107:G136)</f>
        <v>1028100</v>
      </c>
    </row>
    <row r="141" spans="1:7" s="56" customFormat="1" ht="12.75">
      <c r="A141" s="55" t="s">
        <v>109</v>
      </c>
      <c r="B141" t="s">
        <v>197</v>
      </c>
      <c r="C141" t="s">
        <v>198</v>
      </c>
      <c r="D141" t="s">
        <v>199</v>
      </c>
      <c r="E141" t="s">
        <v>200</v>
      </c>
      <c r="F141" t="s">
        <v>201</v>
      </c>
      <c r="G141" t="s">
        <v>202</v>
      </c>
    </row>
    <row r="142" spans="1:7" s="56" customFormat="1" ht="12.75">
      <c r="A142" s="55"/>
      <c r="B142" s="57">
        <v>36648</v>
      </c>
      <c r="C142">
        <v>43.72</v>
      </c>
      <c r="D142">
        <v>43.72</v>
      </c>
      <c r="E142">
        <v>43.15</v>
      </c>
      <c r="F142">
        <v>43.51</v>
      </c>
      <c r="G142">
        <v>560600</v>
      </c>
    </row>
    <row r="143" spans="1:7" s="56" customFormat="1" ht="12.75">
      <c r="A143" s="55"/>
      <c r="B143" s="57">
        <v>36645</v>
      </c>
      <c r="C143">
        <v>43.59</v>
      </c>
      <c r="D143">
        <v>43.89</v>
      </c>
      <c r="E143">
        <v>43.45</v>
      </c>
      <c r="F143">
        <v>43.72</v>
      </c>
      <c r="G143">
        <v>547000</v>
      </c>
    </row>
    <row r="144" spans="1:7" s="56" customFormat="1" ht="12.75">
      <c r="A144" s="55"/>
      <c r="B144" s="57">
        <v>36644</v>
      </c>
      <c r="C144">
        <v>43.81</v>
      </c>
      <c r="D144">
        <v>44.08</v>
      </c>
      <c r="E144">
        <v>43.37</v>
      </c>
      <c r="F144">
        <v>43.59</v>
      </c>
      <c r="G144">
        <v>901700</v>
      </c>
    </row>
    <row r="145" spans="1:7" s="56" customFormat="1" ht="12.75">
      <c r="A145" s="55"/>
      <c r="B145" s="57">
        <v>36643</v>
      </c>
      <c r="C145">
        <v>43.94</v>
      </c>
      <c r="D145">
        <v>43.94</v>
      </c>
      <c r="E145">
        <v>43.59</v>
      </c>
      <c r="F145">
        <v>43.81</v>
      </c>
      <c r="G145">
        <v>453000</v>
      </c>
    </row>
    <row r="146" spans="1:7" s="56" customFormat="1" ht="12.75">
      <c r="A146" s="55"/>
      <c r="B146" s="57">
        <v>36642</v>
      </c>
      <c r="C146">
        <v>43.93</v>
      </c>
      <c r="D146">
        <v>43.99</v>
      </c>
      <c r="E146">
        <v>43.66</v>
      </c>
      <c r="F146">
        <v>43.94</v>
      </c>
      <c r="G146">
        <v>574300</v>
      </c>
    </row>
    <row r="147" spans="1:7" s="56" customFormat="1" ht="12.75">
      <c r="A147" s="55"/>
      <c r="B147" s="57">
        <v>36641</v>
      </c>
      <c r="C147">
        <v>43.51</v>
      </c>
      <c r="D147">
        <v>43.82</v>
      </c>
      <c r="E147">
        <v>43.51</v>
      </c>
      <c r="F147">
        <v>43.73</v>
      </c>
      <c r="G147">
        <v>418700</v>
      </c>
    </row>
    <row r="148" spans="1:7" s="56" customFormat="1" ht="12.75">
      <c r="A148" s="55"/>
      <c r="B148" s="57">
        <v>36638</v>
      </c>
      <c r="C148">
        <v>43.66</v>
      </c>
      <c r="D148">
        <v>43.68</v>
      </c>
      <c r="E148">
        <v>43.16</v>
      </c>
      <c r="F148">
        <v>43.51</v>
      </c>
      <c r="G148">
        <v>470100</v>
      </c>
    </row>
    <row r="149" spans="1:7" s="56" customFormat="1" ht="12.75">
      <c r="A149" s="55"/>
      <c r="B149" s="57">
        <v>36637</v>
      </c>
      <c r="C149">
        <v>43.01</v>
      </c>
      <c r="D149">
        <v>43.96</v>
      </c>
      <c r="E149">
        <v>43.01</v>
      </c>
      <c r="F149">
        <v>43.57</v>
      </c>
      <c r="G149">
        <v>460300</v>
      </c>
    </row>
    <row r="150" spans="1:7" s="56" customFormat="1" ht="12.75">
      <c r="A150" s="55"/>
      <c r="B150" s="57">
        <v>36636</v>
      </c>
      <c r="C150">
        <v>43.07</v>
      </c>
      <c r="D150">
        <v>43.38</v>
      </c>
      <c r="E150">
        <v>42.93</v>
      </c>
      <c r="F150">
        <v>43.2</v>
      </c>
      <c r="G150">
        <v>739600</v>
      </c>
    </row>
    <row r="151" spans="1:7" s="56" customFormat="1" ht="12.75">
      <c r="A151" s="55"/>
      <c r="B151" s="57">
        <v>36635</v>
      </c>
      <c r="C151">
        <v>43.33</v>
      </c>
      <c r="D151">
        <v>43.8</v>
      </c>
      <c r="E151">
        <v>43.16</v>
      </c>
      <c r="F151">
        <v>43.18</v>
      </c>
      <c r="G151">
        <v>543700</v>
      </c>
    </row>
    <row r="152" spans="1:7" s="56" customFormat="1" ht="12.75">
      <c r="A152" s="55"/>
      <c r="B152" s="57">
        <v>36634</v>
      </c>
      <c r="C152">
        <v>43.54</v>
      </c>
      <c r="D152">
        <v>43.58</v>
      </c>
      <c r="E152">
        <v>43.27</v>
      </c>
      <c r="F152">
        <v>43.38</v>
      </c>
      <c r="G152">
        <v>447300</v>
      </c>
    </row>
    <row r="153" spans="1:7" s="56" customFormat="1" ht="12.75">
      <c r="A153" s="55"/>
      <c r="B153" s="57">
        <v>36631</v>
      </c>
      <c r="C153">
        <v>43.74</v>
      </c>
      <c r="D153">
        <v>43.85</v>
      </c>
      <c r="E153">
        <v>43.52</v>
      </c>
      <c r="F153">
        <v>43.65</v>
      </c>
      <c r="G153">
        <v>546200</v>
      </c>
    </row>
    <row r="154" spans="1:7" s="56" customFormat="1" ht="12.75">
      <c r="A154" s="55"/>
      <c r="B154" s="57">
        <v>36630</v>
      </c>
      <c r="C154">
        <v>43.8</v>
      </c>
      <c r="D154">
        <v>44.2</v>
      </c>
      <c r="E154">
        <v>43.58</v>
      </c>
      <c r="F154">
        <v>43.6</v>
      </c>
      <c r="G154">
        <v>583600</v>
      </c>
    </row>
    <row r="155" spans="1:7" s="56" customFormat="1" ht="12.75">
      <c r="A155" s="55"/>
      <c r="B155" s="57">
        <v>36629</v>
      </c>
      <c r="C155">
        <v>43.36</v>
      </c>
      <c r="D155">
        <v>43.83</v>
      </c>
      <c r="E155">
        <v>43.26</v>
      </c>
      <c r="F155">
        <v>43.65</v>
      </c>
      <c r="G155">
        <v>1052900</v>
      </c>
    </row>
    <row r="156" spans="1:7" s="56" customFormat="1" ht="12.75">
      <c r="A156" s="55"/>
      <c r="B156" s="57">
        <v>36628</v>
      </c>
      <c r="C156">
        <v>44.15</v>
      </c>
      <c r="D156">
        <v>44.2</v>
      </c>
      <c r="E156">
        <v>42.97</v>
      </c>
      <c r="F156">
        <v>43.71</v>
      </c>
      <c r="G156">
        <v>1385400</v>
      </c>
    </row>
    <row r="157" spans="1:7" s="56" customFormat="1" ht="12.75">
      <c r="A157" s="55"/>
      <c r="B157" s="57">
        <v>36627</v>
      </c>
      <c r="C157">
        <v>45.2</v>
      </c>
      <c r="D157">
        <v>45.24</v>
      </c>
      <c r="E157">
        <v>44</v>
      </c>
      <c r="F157">
        <v>44.11</v>
      </c>
      <c r="G157">
        <v>1171200</v>
      </c>
    </row>
    <row r="158" spans="1:7" s="56" customFormat="1" ht="12.75">
      <c r="A158" s="55"/>
      <c r="B158" s="57">
        <v>36623</v>
      </c>
      <c r="C158">
        <v>45.5</v>
      </c>
      <c r="D158">
        <v>45.53</v>
      </c>
      <c r="E158">
        <v>45</v>
      </c>
      <c r="F158">
        <v>45.2</v>
      </c>
      <c r="G158">
        <v>535700</v>
      </c>
    </row>
    <row r="159" spans="1:7" s="56" customFormat="1" ht="12.75">
      <c r="A159" s="55"/>
      <c r="B159" s="57">
        <v>36622</v>
      </c>
      <c r="C159">
        <v>45.8</v>
      </c>
      <c r="D159">
        <v>45.8</v>
      </c>
      <c r="E159">
        <v>45.29</v>
      </c>
      <c r="F159">
        <v>45.36</v>
      </c>
      <c r="G159">
        <v>526900</v>
      </c>
    </row>
    <row r="160" spans="1:7" s="56" customFormat="1" ht="12.75">
      <c r="A160" s="55"/>
      <c r="B160" s="57">
        <v>36621</v>
      </c>
      <c r="C160">
        <v>45.85</v>
      </c>
      <c r="D160">
        <v>45.89</v>
      </c>
      <c r="E160">
        <v>45.59</v>
      </c>
      <c r="F160">
        <v>45.7</v>
      </c>
      <c r="G160">
        <v>561800</v>
      </c>
    </row>
    <row r="161" spans="1:7" s="56" customFormat="1" ht="12.75">
      <c r="A161" s="55"/>
      <c r="B161" s="57">
        <v>36620</v>
      </c>
      <c r="C161">
        <v>45.95</v>
      </c>
      <c r="D161">
        <v>46.08</v>
      </c>
      <c r="E161">
        <v>45.6</v>
      </c>
      <c r="F161">
        <v>45.96</v>
      </c>
      <c r="G161">
        <v>711900</v>
      </c>
    </row>
    <row r="162" spans="1:7" s="56" customFormat="1" ht="12.75">
      <c r="A162" s="55"/>
      <c r="B162" s="57">
        <v>36617</v>
      </c>
      <c r="C162">
        <v>46.27</v>
      </c>
      <c r="D162">
        <v>46.28</v>
      </c>
      <c r="E162">
        <v>45.84</v>
      </c>
      <c r="F162">
        <v>45.99</v>
      </c>
      <c r="G162">
        <v>939000</v>
      </c>
    </row>
    <row r="163" spans="1:7" s="56" customFormat="1" ht="12.75">
      <c r="A163" s="55"/>
      <c r="B163" s="57">
        <v>36616</v>
      </c>
      <c r="C163">
        <v>46.2</v>
      </c>
      <c r="D163">
        <v>46.25</v>
      </c>
      <c r="E163">
        <v>46.05</v>
      </c>
      <c r="F163">
        <v>46.2</v>
      </c>
      <c r="G163">
        <v>793500</v>
      </c>
    </row>
    <row r="164" spans="1:7" s="56" customFormat="1" ht="12.75">
      <c r="A164" s="55"/>
      <c r="B164" s="57">
        <v>36615</v>
      </c>
      <c r="C164">
        <v>46.26</v>
      </c>
      <c r="D164">
        <v>46.26</v>
      </c>
      <c r="E164">
        <v>45.9</v>
      </c>
      <c r="F164">
        <v>46.09</v>
      </c>
      <c r="G164">
        <v>595900</v>
      </c>
    </row>
    <row r="165" spans="1:7" s="56" customFormat="1" ht="12.75">
      <c r="A165" s="55"/>
      <c r="B165" s="57">
        <v>36614</v>
      </c>
      <c r="C165">
        <v>46.17</v>
      </c>
      <c r="D165">
        <v>46.21</v>
      </c>
      <c r="E165">
        <v>45.94</v>
      </c>
      <c r="F165">
        <v>46.16</v>
      </c>
      <c r="G165">
        <v>534700</v>
      </c>
    </row>
    <row r="166" spans="1:7" s="56" customFormat="1" ht="12.75">
      <c r="A166" s="55"/>
      <c r="B166" s="57">
        <v>36613</v>
      </c>
      <c r="C166">
        <v>45.98</v>
      </c>
      <c r="D166">
        <v>46.3</v>
      </c>
      <c r="E166">
        <v>45.8</v>
      </c>
      <c r="F166">
        <v>46.17</v>
      </c>
      <c r="G166">
        <v>417600</v>
      </c>
    </row>
    <row r="167" spans="1:7" s="56" customFormat="1" ht="12.75">
      <c r="A167" s="55"/>
      <c r="B167" s="57">
        <v>36610</v>
      </c>
      <c r="C167">
        <v>46.01</v>
      </c>
      <c r="D167">
        <v>46.24</v>
      </c>
      <c r="E167">
        <v>45.9</v>
      </c>
      <c r="F167">
        <v>46.08</v>
      </c>
      <c r="G167">
        <v>504300</v>
      </c>
    </row>
    <row r="168" spans="1:7" s="56" customFormat="1" ht="12.75">
      <c r="A168" s="55"/>
      <c r="B168" s="57">
        <v>36609</v>
      </c>
      <c r="C168">
        <v>46.13</v>
      </c>
      <c r="D168">
        <v>46.2</v>
      </c>
      <c r="E168">
        <v>45.82</v>
      </c>
      <c r="F168">
        <v>46.01</v>
      </c>
      <c r="G168">
        <v>419000</v>
      </c>
    </row>
    <row r="169" spans="1:7" s="56" customFormat="1" ht="12.75">
      <c r="A169" s="55"/>
      <c r="B169" s="57">
        <v>36608</v>
      </c>
      <c r="C169">
        <v>46.05</v>
      </c>
      <c r="D169">
        <v>46.34</v>
      </c>
      <c r="E169">
        <v>45.84</v>
      </c>
      <c r="F169">
        <v>45.97</v>
      </c>
      <c r="G169">
        <v>517200</v>
      </c>
    </row>
    <row r="170" spans="1:7" s="56" customFormat="1" ht="12.75">
      <c r="A170" s="55"/>
      <c r="B170" s="57">
        <v>36607</v>
      </c>
      <c r="C170">
        <v>46.27</v>
      </c>
      <c r="D170">
        <v>46.34</v>
      </c>
      <c r="E170">
        <v>45.96</v>
      </c>
      <c r="F170">
        <v>45.98</v>
      </c>
      <c r="G170">
        <v>482600</v>
      </c>
    </row>
    <row r="171" spans="1:7" s="56" customFormat="1" ht="12.75">
      <c r="A171" s="55"/>
      <c r="B171" s="57">
        <v>36606</v>
      </c>
      <c r="C171">
        <v>46.55</v>
      </c>
      <c r="D171">
        <v>46.63</v>
      </c>
      <c r="E171">
        <v>46.05</v>
      </c>
      <c r="F171">
        <v>46.19</v>
      </c>
      <c r="G171">
        <v>514800</v>
      </c>
    </row>
    <row r="172" spans="1:7" s="56" customFormat="1" ht="12.75">
      <c r="A172" s="55"/>
      <c r="B172" s="56" t="s">
        <v>84</v>
      </c>
      <c r="C172" s="58">
        <f>AVERAGE(C142:C171)</f>
        <v>44.81166666666666</v>
      </c>
      <c r="D172" s="58">
        <f>AVERAGE(D142:D171)</f>
        <v>44.983666666666664</v>
      </c>
      <c r="E172" s="58">
        <f>AVERAGE(E142:E171)</f>
        <v>44.47233333333333</v>
      </c>
      <c r="F172" s="59">
        <f>AVERAGE(F142:F171)</f>
        <v>44.69733333333334</v>
      </c>
      <c r="G172" s="58">
        <f>AVERAGE(G142:G171)</f>
        <v>630350</v>
      </c>
    </row>
    <row r="173" spans="1:7" s="56" customFormat="1" ht="12.75">
      <c r="A173" s="55"/>
      <c r="B173" s="56" t="s">
        <v>205</v>
      </c>
      <c r="C173" s="56">
        <f>MEDIAN(C142:C171)</f>
        <v>44.675</v>
      </c>
      <c r="D173" s="56">
        <f>MEDIAN(D142:D171)</f>
        <v>44.72</v>
      </c>
      <c r="E173" s="56">
        <f>MEDIAN(E142:E171)</f>
        <v>43.83</v>
      </c>
      <c r="F173" s="56">
        <f>MEDIAN(F142:F171)</f>
        <v>44.025</v>
      </c>
      <c r="G173" s="56">
        <f>MEDIAN(G142:G171)</f>
        <v>544950</v>
      </c>
    </row>
    <row r="174" spans="1:7" s="56" customFormat="1" ht="12.75">
      <c r="A174" s="55"/>
      <c r="B174" s="56" t="s">
        <v>203</v>
      </c>
      <c r="C174" s="56">
        <f>MAX(C142:C171)</f>
        <v>46.55</v>
      </c>
      <c r="D174" s="56">
        <f>MAX(D142:D171)</f>
        <v>46.63</v>
      </c>
      <c r="E174" s="56">
        <f>MAX(E142:E171)</f>
        <v>46.05</v>
      </c>
      <c r="F174" s="56">
        <f>MAX(F142:F171)</f>
        <v>46.2</v>
      </c>
      <c r="G174" s="56">
        <f>MAX(G142:G171)</f>
        <v>1385400</v>
      </c>
    </row>
    <row r="175" spans="1:7" s="56" customFormat="1" ht="12.75">
      <c r="A175" s="55"/>
      <c r="B175" s="56" t="s">
        <v>204</v>
      </c>
      <c r="C175" s="56">
        <f>MIN(C142:C171)</f>
        <v>43.01</v>
      </c>
      <c r="D175" s="56">
        <f>MIN(D142:D171)</f>
        <v>43.38</v>
      </c>
      <c r="E175" s="56">
        <f>MIN(E142:E171)</f>
        <v>42.93</v>
      </c>
      <c r="F175" s="56">
        <f>MIN(F142:F171)</f>
        <v>43.18</v>
      </c>
      <c r="G175" s="56">
        <f>MIN(G142:G171)</f>
        <v>417600</v>
      </c>
    </row>
    <row r="176" spans="1:7" s="56" customFormat="1" ht="12.75">
      <c r="A176" s="55" t="s">
        <v>3</v>
      </c>
      <c r="B176" t="s">
        <v>197</v>
      </c>
      <c r="C176" t="s">
        <v>198</v>
      </c>
      <c r="D176" t="s">
        <v>199</v>
      </c>
      <c r="E176" t="s">
        <v>200</v>
      </c>
      <c r="F176" t="s">
        <v>201</v>
      </c>
      <c r="G176" t="s">
        <v>202</v>
      </c>
    </row>
    <row r="177" spans="1:7" s="56" customFormat="1" ht="12.75">
      <c r="A177" s="55"/>
      <c r="B177" s="57">
        <v>36648</v>
      </c>
      <c r="C177">
        <v>37.94</v>
      </c>
      <c r="D177">
        <v>38.03</v>
      </c>
      <c r="E177">
        <v>37.69</v>
      </c>
      <c r="F177">
        <v>38.03</v>
      </c>
      <c r="G177">
        <v>424500</v>
      </c>
    </row>
    <row r="178" spans="1:7" s="56" customFormat="1" ht="12.75">
      <c r="A178" s="55"/>
      <c r="B178" s="57">
        <v>36645</v>
      </c>
      <c r="C178">
        <v>38</v>
      </c>
      <c r="D178">
        <v>38.15</v>
      </c>
      <c r="E178">
        <v>37.81</v>
      </c>
      <c r="F178">
        <v>37.94</v>
      </c>
      <c r="G178">
        <v>706800</v>
      </c>
    </row>
    <row r="179" spans="1:7" s="56" customFormat="1" ht="12.75">
      <c r="A179" s="55"/>
      <c r="B179" s="57">
        <v>36644</v>
      </c>
      <c r="C179">
        <v>38.37</v>
      </c>
      <c r="D179">
        <v>38.43</v>
      </c>
      <c r="E179">
        <v>37.54</v>
      </c>
      <c r="F179">
        <v>37.9</v>
      </c>
      <c r="G179">
        <v>794100</v>
      </c>
    </row>
    <row r="180" spans="1:7" s="56" customFormat="1" ht="12.75">
      <c r="A180" s="55"/>
      <c r="B180" s="57">
        <v>36643</v>
      </c>
      <c r="C180">
        <v>39.4</v>
      </c>
      <c r="D180">
        <v>39.4</v>
      </c>
      <c r="E180">
        <v>38.68</v>
      </c>
      <c r="F180">
        <v>38.69</v>
      </c>
      <c r="G180">
        <v>663600</v>
      </c>
    </row>
    <row r="181" spans="1:7" s="56" customFormat="1" ht="12.75">
      <c r="A181" s="55"/>
      <c r="B181" s="57">
        <v>36642</v>
      </c>
      <c r="C181">
        <v>39</v>
      </c>
      <c r="D181">
        <v>39.41</v>
      </c>
      <c r="E181">
        <v>38.9</v>
      </c>
      <c r="F181">
        <v>39.14</v>
      </c>
      <c r="G181">
        <v>758600</v>
      </c>
    </row>
    <row r="182" spans="1:7" s="56" customFormat="1" ht="12.75">
      <c r="A182" s="55"/>
      <c r="B182" s="57">
        <v>36641</v>
      </c>
      <c r="C182">
        <v>38.75</v>
      </c>
      <c r="D182">
        <v>39.13</v>
      </c>
      <c r="E182">
        <v>38.75</v>
      </c>
      <c r="F182">
        <v>39</v>
      </c>
      <c r="G182">
        <v>898800</v>
      </c>
    </row>
    <row r="183" spans="1:7" s="56" customFormat="1" ht="12.75">
      <c r="A183" s="55"/>
      <c r="B183" s="57">
        <v>36638</v>
      </c>
      <c r="C183">
        <v>38.9</v>
      </c>
      <c r="D183">
        <v>38.9</v>
      </c>
      <c r="E183">
        <v>38.45</v>
      </c>
      <c r="F183">
        <v>38.69</v>
      </c>
      <c r="G183">
        <v>627400</v>
      </c>
    </row>
    <row r="184" spans="1:7" s="56" customFormat="1" ht="12.75">
      <c r="A184" s="55"/>
      <c r="B184" s="57">
        <v>36637</v>
      </c>
      <c r="C184">
        <v>38.01</v>
      </c>
      <c r="D184">
        <v>39.06</v>
      </c>
      <c r="E184">
        <v>38.01</v>
      </c>
      <c r="F184">
        <v>38.9</v>
      </c>
      <c r="G184">
        <v>789900</v>
      </c>
    </row>
    <row r="185" spans="1:7" s="56" customFormat="1" ht="12.75">
      <c r="A185" s="55"/>
      <c r="B185" s="57">
        <v>36636</v>
      </c>
      <c r="C185">
        <v>38.25</v>
      </c>
      <c r="D185">
        <v>38.29</v>
      </c>
      <c r="E185">
        <v>37.95</v>
      </c>
      <c r="F185">
        <v>38</v>
      </c>
      <c r="G185">
        <v>1314800</v>
      </c>
    </row>
    <row r="186" spans="1:7" s="56" customFormat="1" ht="12.75">
      <c r="A186" s="55"/>
      <c r="B186" s="57">
        <v>36635</v>
      </c>
      <c r="C186">
        <v>38.29</v>
      </c>
      <c r="D186">
        <v>38.8</v>
      </c>
      <c r="E186">
        <v>38.21</v>
      </c>
      <c r="F186">
        <v>38.25</v>
      </c>
      <c r="G186">
        <v>633400</v>
      </c>
    </row>
    <row r="187" spans="1:7" s="56" customFormat="1" ht="12.75">
      <c r="A187" s="55"/>
      <c r="B187" s="57">
        <v>36634</v>
      </c>
      <c r="C187">
        <v>38.6</v>
      </c>
      <c r="D187">
        <v>38.6</v>
      </c>
      <c r="E187">
        <v>38.1</v>
      </c>
      <c r="F187">
        <v>38.35</v>
      </c>
      <c r="G187">
        <v>459500</v>
      </c>
    </row>
    <row r="188" spans="1:7" s="56" customFormat="1" ht="12.75">
      <c r="A188" s="55"/>
      <c r="B188" s="57">
        <v>36631</v>
      </c>
      <c r="C188">
        <v>38.5</v>
      </c>
      <c r="D188">
        <v>38.65</v>
      </c>
      <c r="E188">
        <v>38.34</v>
      </c>
      <c r="F188">
        <v>38.5</v>
      </c>
      <c r="G188">
        <v>684800</v>
      </c>
    </row>
    <row r="189" spans="1:7" s="56" customFormat="1" ht="12.75">
      <c r="A189" s="55"/>
      <c r="B189" s="57">
        <v>36630</v>
      </c>
      <c r="C189">
        <v>38.28</v>
      </c>
      <c r="D189">
        <v>38.55</v>
      </c>
      <c r="E189">
        <v>38.2</v>
      </c>
      <c r="F189">
        <v>38.46</v>
      </c>
      <c r="G189">
        <v>824400</v>
      </c>
    </row>
    <row r="190" spans="1:7" s="56" customFormat="1" ht="12.75">
      <c r="A190" s="55"/>
      <c r="B190" s="57">
        <v>36629</v>
      </c>
      <c r="C190">
        <v>38.51</v>
      </c>
      <c r="D190">
        <v>38.51</v>
      </c>
      <c r="E190">
        <v>38.05</v>
      </c>
      <c r="F190">
        <v>38.3</v>
      </c>
      <c r="G190">
        <v>1174800</v>
      </c>
    </row>
    <row r="191" spans="1:7" s="56" customFormat="1" ht="12.75">
      <c r="A191" s="55"/>
      <c r="B191" s="57">
        <v>36628</v>
      </c>
      <c r="C191">
        <v>39.55</v>
      </c>
      <c r="D191">
        <v>39.56</v>
      </c>
      <c r="E191">
        <v>38.16</v>
      </c>
      <c r="F191">
        <v>38.51</v>
      </c>
      <c r="G191">
        <v>1657200</v>
      </c>
    </row>
    <row r="192" spans="1:7" s="56" customFormat="1" ht="12.75">
      <c r="A192" s="55"/>
      <c r="B192" s="57">
        <v>36627</v>
      </c>
      <c r="C192">
        <v>40.28</v>
      </c>
      <c r="D192">
        <v>40.37</v>
      </c>
      <c r="E192">
        <v>39.46</v>
      </c>
      <c r="F192">
        <v>39.6</v>
      </c>
      <c r="G192">
        <v>718400</v>
      </c>
    </row>
    <row r="193" spans="1:7" s="56" customFormat="1" ht="12.75">
      <c r="A193" s="55"/>
      <c r="B193" s="57">
        <v>36623</v>
      </c>
      <c r="C193">
        <v>40.33</v>
      </c>
      <c r="D193">
        <v>40.52</v>
      </c>
      <c r="E193">
        <v>40.16</v>
      </c>
      <c r="F193">
        <v>40.24</v>
      </c>
      <c r="G193">
        <v>492500</v>
      </c>
    </row>
    <row r="194" spans="1:7" s="56" customFormat="1" ht="12.75">
      <c r="A194" s="55"/>
      <c r="B194" s="57">
        <v>36622</v>
      </c>
      <c r="C194">
        <v>40.71</v>
      </c>
      <c r="D194">
        <v>40.71</v>
      </c>
      <c r="E194">
        <v>40.3</v>
      </c>
      <c r="F194">
        <v>40.32</v>
      </c>
      <c r="G194">
        <v>703200</v>
      </c>
    </row>
    <row r="195" spans="1:7" s="56" customFormat="1" ht="12.75">
      <c r="A195" s="55"/>
      <c r="B195" s="57">
        <v>36621</v>
      </c>
      <c r="C195">
        <v>40.42</v>
      </c>
      <c r="D195">
        <v>40.73</v>
      </c>
      <c r="E195">
        <v>40.29</v>
      </c>
      <c r="F195">
        <v>40.71</v>
      </c>
      <c r="G195">
        <v>382700</v>
      </c>
    </row>
    <row r="196" spans="1:7" s="56" customFormat="1" ht="12.75">
      <c r="A196" s="55"/>
      <c r="B196" s="57">
        <v>36620</v>
      </c>
      <c r="C196">
        <v>40.55</v>
      </c>
      <c r="D196">
        <v>40.67</v>
      </c>
      <c r="E196">
        <v>40.21</v>
      </c>
      <c r="F196">
        <v>40.47</v>
      </c>
      <c r="G196">
        <v>1014600</v>
      </c>
    </row>
    <row r="197" spans="1:7" s="56" customFormat="1" ht="12.75">
      <c r="A197" s="55"/>
      <c r="B197" s="57">
        <v>36617</v>
      </c>
      <c r="C197">
        <v>41</v>
      </c>
      <c r="D197">
        <v>41</v>
      </c>
      <c r="E197">
        <v>40.54</v>
      </c>
      <c r="F197">
        <v>40.65</v>
      </c>
      <c r="G197">
        <v>575500</v>
      </c>
    </row>
    <row r="198" spans="1:7" s="56" customFormat="1" ht="12.75">
      <c r="A198" s="55"/>
      <c r="B198" s="57">
        <v>36616</v>
      </c>
      <c r="C198">
        <v>40.91</v>
      </c>
      <c r="D198">
        <v>41.04</v>
      </c>
      <c r="E198">
        <v>40.78</v>
      </c>
      <c r="F198">
        <v>40.92</v>
      </c>
      <c r="G198">
        <v>442200</v>
      </c>
    </row>
    <row r="199" spans="1:7" s="56" customFormat="1" ht="12.75">
      <c r="A199" s="55"/>
      <c r="B199" s="57">
        <v>36615</v>
      </c>
      <c r="C199">
        <v>41</v>
      </c>
      <c r="D199">
        <v>41</v>
      </c>
      <c r="E199">
        <v>40.75</v>
      </c>
      <c r="F199">
        <v>40.89</v>
      </c>
      <c r="G199">
        <v>537500</v>
      </c>
    </row>
    <row r="200" spans="1:7" s="56" customFormat="1" ht="12.75">
      <c r="A200" s="55"/>
      <c r="B200" s="57">
        <v>36614</v>
      </c>
      <c r="C200">
        <v>40.79</v>
      </c>
      <c r="D200">
        <v>41.04</v>
      </c>
      <c r="E200">
        <v>40.63</v>
      </c>
      <c r="F200">
        <v>41.04</v>
      </c>
      <c r="G200">
        <v>700600</v>
      </c>
    </row>
    <row r="201" spans="1:7" s="56" customFormat="1" ht="12.75">
      <c r="A201" s="55"/>
      <c r="B201" s="57">
        <v>36613</v>
      </c>
      <c r="C201">
        <v>40.5</v>
      </c>
      <c r="D201">
        <v>40.79</v>
      </c>
      <c r="E201">
        <v>40.36</v>
      </c>
      <c r="F201">
        <v>40.79</v>
      </c>
      <c r="G201">
        <v>332600</v>
      </c>
    </row>
    <row r="202" spans="1:7" s="56" customFormat="1" ht="12.75">
      <c r="A202" s="55"/>
      <c r="B202" s="57">
        <v>36610</v>
      </c>
      <c r="C202">
        <v>40.4</v>
      </c>
      <c r="D202">
        <v>40.85</v>
      </c>
      <c r="E202">
        <v>40.4</v>
      </c>
      <c r="F202">
        <v>40.49</v>
      </c>
      <c r="G202">
        <v>753500</v>
      </c>
    </row>
    <row r="203" spans="1:7" s="56" customFormat="1" ht="12.75">
      <c r="A203" s="55"/>
      <c r="B203" s="57">
        <v>36609</v>
      </c>
      <c r="C203">
        <v>40.5</v>
      </c>
      <c r="D203">
        <v>40.52</v>
      </c>
      <c r="E203">
        <v>40.2</v>
      </c>
      <c r="F203">
        <v>40.4</v>
      </c>
      <c r="G203">
        <v>537800</v>
      </c>
    </row>
    <row r="204" spans="1:7" s="56" customFormat="1" ht="12.75">
      <c r="A204" s="55"/>
      <c r="B204" s="57">
        <v>36608</v>
      </c>
      <c r="C204">
        <v>40.3</v>
      </c>
      <c r="D204">
        <v>40.55</v>
      </c>
      <c r="E204">
        <v>40.25</v>
      </c>
      <c r="F204">
        <v>40.42</v>
      </c>
      <c r="G204">
        <v>535900</v>
      </c>
    </row>
    <row r="205" spans="1:7" s="56" customFormat="1" ht="12.75">
      <c r="A205" s="55"/>
      <c r="B205" s="57">
        <v>36607</v>
      </c>
      <c r="C205">
        <v>40.7</v>
      </c>
      <c r="D205">
        <v>40.83</v>
      </c>
      <c r="E205">
        <v>40.12</v>
      </c>
      <c r="F205">
        <v>40.24</v>
      </c>
      <c r="G205">
        <v>712100</v>
      </c>
    </row>
    <row r="206" spans="1:7" s="56" customFormat="1" ht="12.75">
      <c r="A206" s="55"/>
      <c r="B206" s="57">
        <v>36606</v>
      </c>
      <c r="C206">
        <v>40.61</v>
      </c>
      <c r="D206">
        <v>40.82</v>
      </c>
      <c r="E206">
        <v>40.39</v>
      </c>
      <c r="F206">
        <v>40.59</v>
      </c>
      <c r="G206">
        <v>549400</v>
      </c>
    </row>
    <row r="207" spans="1:7" s="56" customFormat="1" ht="12.75">
      <c r="A207" s="55"/>
      <c r="B207" s="56" t="s">
        <v>84</v>
      </c>
      <c r="C207" s="58">
        <f>AVERAGE(C177:C206)</f>
        <v>39.57833333333333</v>
      </c>
      <c r="D207" s="58">
        <f>AVERAGE(D177:D206)</f>
        <v>39.76366666666665</v>
      </c>
      <c r="E207" s="58">
        <f>AVERAGE(E177:E206)</f>
        <v>39.25599999999999</v>
      </c>
      <c r="F207" s="59">
        <f>AVERAGE(F177:F206)</f>
        <v>39.481</v>
      </c>
      <c r="G207" s="58">
        <f>AVERAGE(G177:G206)</f>
        <v>713370</v>
      </c>
    </row>
    <row r="208" spans="1:7" s="56" customFormat="1" ht="12.75">
      <c r="A208" s="55"/>
      <c r="B208" s="56" t="s">
        <v>205</v>
      </c>
      <c r="C208" s="56">
        <f>MEDIAN(C177:C206)</f>
        <v>39.915</v>
      </c>
      <c r="D208" s="56">
        <f>MEDIAN(D177:D206)</f>
        <v>39.965</v>
      </c>
      <c r="E208" s="56">
        <f>MEDIAN(E177:E206)</f>
        <v>39.18</v>
      </c>
      <c r="F208" s="56">
        <f>MEDIAN(F177:F206)</f>
        <v>39.370000000000005</v>
      </c>
      <c r="G208" s="56">
        <f>MEDIAN(G177:G206)</f>
        <v>692700</v>
      </c>
    </row>
    <row r="209" spans="1:7" s="56" customFormat="1" ht="12.75">
      <c r="A209" s="55"/>
      <c r="B209" s="56" t="s">
        <v>203</v>
      </c>
      <c r="C209" s="56">
        <f>MAX(C177:C206)</f>
        <v>41</v>
      </c>
      <c r="D209" s="56">
        <f>MAX(D177:D206)</f>
        <v>41.04</v>
      </c>
      <c r="E209" s="56">
        <f>MAX(E177:E206)</f>
        <v>40.78</v>
      </c>
      <c r="F209" s="56">
        <f>MAX(F177:F206)</f>
        <v>41.04</v>
      </c>
      <c r="G209" s="56">
        <f>MAX(G177:G206)</f>
        <v>1657200</v>
      </c>
    </row>
    <row r="210" spans="1:7" s="56" customFormat="1" ht="12.75">
      <c r="A210" s="55"/>
      <c r="B210" s="56" t="s">
        <v>204</v>
      </c>
      <c r="C210" s="56">
        <f>MIN(C177:C206)</f>
        <v>37.94</v>
      </c>
      <c r="D210" s="56">
        <f>MIN(D177:D206)</f>
        <v>38.03</v>
      </c>
      <c r="E210" s="56">
        <f>MIN(E177:E206)</f>
        <v>37.54</v>
      </c>
      <c r="F210" s="56">
        <f>MIN(F177:F206)</f>
        <v>37.9</v>
      </c>
      <c r="G210" s="56">
        <f>MIN(G177:G206)</f>
        <v>332600</v>
      </c>
    </row>
    <row r="211" spans="1:7" s="56" customFormat="1" ht="12.75">
      <c r="A211" s="55" t="s">
        <v>105</v>
      </c>
      <c r="B211" t="s">
        <v>197</v>
      </c>
      <c r="C211" t="s">
        <v>198</v>
      </c>
      <c r="D211" t="s">
        <v>199</v>
      </c>
      <c r="E211" t="s">
        <v>200</v>
      </c>
      <c r="F211" t="s">
        <v>201</v>
      </c>
      <c r="G211" t="s">
        <v>202</v>
      </c>
    </row>
    <row r="212" spans="1:7" s="56" customFormat="1" ht="12.75">
      <c r="A212" s="55"/>
      <c r="B212" s="57">
        <v>36648</v>
      </c>
      <c r="C212">
        <v>18</v>
      </c>
      <c r="D212">
        <v>18.18</v>
      </c>
      <c r="E212">
        <v>17.87</v>
      </c>
      <c r="F212">
        <v>17.9</v>
      </c>
      <c r="G212">
        <v>219600</v>
      </c>
    </row>
    <row r="213" spans="1:7" s="56" customFormat="1" ht="12.75">
      <c r="A213" s="55"/>
      <c r="B213" s="57">
        <v>36645</v>
      </c>
      <c r="C213">
        <v>17.86</v>
      </c>
      <c r="D213">
        <v>17.98</v>
      </c>
      <c r="E213">
        <v>17.85</v>
      </c>
      <c r="F213">
        <v>17.95</v>
      </c>
      <c r="G213">
        <v>199600</v>
      </c>
    </row>
    <row r="214" spans="1:7" s="56" customFormat="1" ht="12.75">
      <c r="A214" s="55"/>
      <c r="B214" s="57">
        <v>36644</v>
      </c>
      <c r="C214">
        <v>17.7</v>
      </c>
      <c r="D214">
        <v>17.96</v>
      </c>
      <c r="E214">
        <v>17.7</v>
      </c>
      <c r="F214">
        <v>17.85</v>
      </c>
      <c r="G214">
        <v>241700</v>
      </c>
    </row>
    <row r="215" spans="1:7" s="56" customFormat="1" ht="12.75">
      <c r="A215" s="55"/>
      <c r="B215" s="57">
        <v>36643</v>
      </c>
      <c r="C215">
        <v>17.83</v>
      </c>
      <c r="D215">
        <v>17.92</v>
      </c>
      <c r="E215">
        <v>17.34</v>
      </c>
      <c r="F215">
        <v>17.87</v>
      </c>
      <c r="G215">
        <v>456700</v>
      </c>
    </row>
    <row r="216" spans="1:7" s="56" customFormat="1" ht="12.75">
      <c r="A216" s="55"/>
      <c r="B216" s="57">
        <v>36642</v>
      </c>
      <c r="C216">
        <v>17.95</v>
      </c>
      <c r="D216">
        <v>17.95</v>
      </c>
      <c r="E216">
        <v>17.61</v>
      </c>
      <c r="F216">
        <v>17.83</v>
      </c>
      <c r="G216">
        <v>158300</v>
      </c>
    </row>
    <row r="217" spans="1:7" s="56" customFormat="1" ht="12.75">
      <c r="A217" s="55"/>
      <c r="B217" s="57">
        <v>36641</v>
      </c>
      <c r="C217">
        <v>17.8</v>
      </c>
      <c r="D217">
        <v>18</v>
      </c>
      <c r="E217">
        <v>17.75</v>
      </c>
      <c r="F217">
        <v>17.88</v>
      </c>
      <c r="G217">
        <v>101100</v>
      </c>
    </row>
    <row r="218" spans="1:7" s="56" customFormat="1" ht="12.75">
      <c r="A218" s="55"/>
      <c r="B218" s="57">
        <v>36638</v>
      </c>
      <c r="C218">
        <v>17.98</v>
      </c>
      <c r="D218">
        <v>17.98</v>
      </c>
      <c r="E218">
        <v>17.59</v>
      </c>
      <c r="F218">
        <v>17.8</v>
      </c>
      <c r="G218">
        <v>56900</v>
      </c>
    </row>
    <row r="219" spans="1:7" s="56" customFormat="1" ht="12.75">
      <c r="A219" s="55"/>
      <c r="B219" s="57">
        <v>36637</v>
      </c>
      <c r="C219">
        <v>17.64</v>
      </c>
      <c r="D219">
        <v>17.92</v>
      </c>
      <c r="E219">
        <v>17.56</v>
      </c>
      <c r="F219">
        <v>17.9</v>
      </c>
      <c r="G219">
        <v>115800</v>
      </c>
    </row>
    <row r="220" spans="1:7" s="56" customFormat="1" ht="12.75">
      <c r="A220" s="55"/>
      <c r="B220" s="57">
        <v>36636</v>
      </c>
      <c r="C220">
        <v>17.65</v>
      </c>
      <c r="D220">
        <v>17.65</v>
      </c>
      <c r="E220">
        <v>17.39</v>
      </c>
      <c r="F220">
        <v>17.57</v>
      </c>
      <c r="G220">
        <v>122400</v>
      </c>
    </row>
    <row r="221" spans="1:7" s="56" customFormat="1" ht="12.75">
      <c r="A221" s="55"/>
      <c r="B221" s="57">
        <v>36635</v>
      </c>
      <c r="C221">
        <v>17.72</v>
      </c>
      <c r="D221">
        <v>17.75</v>
      </c>
      <c r="E221">
        <v>17.45</v>
      </c>
      <c r="F221">
        <v>17.5</v>
      </c>
      <c r="G221">
        <v>121500</v>
      </c>
    </row>
    <row r="222" spans="1:7" s="56" customFormat="1" ht="12.75">
      <c r="A222" s="55"/>
      <c r="B222" s="57">
        <v>36634</v>
      </c>
      <c r="C222">
        <v>17.7</v>
      </c>
      <c r="D222">
        <v>17.74</v>
      </c>
      <c r="E222">
        <v>17.4</v>
      </c>
      <c r="F222">
        <v>17.65</v>
      </c>
      <c r="G222">
        <v>136900</v>
      </c>
    </row>
    <row r="223" spans="1:7" s="56" customFormat="1" ht="12.75">
      <c r="A223" s="55"/>
      <c r="B223" s="57">
        <v>36631</v>
      </c>
      <c r="C223">
        <v>17.44</v>
      </c>
      <c r="D223">
        <v>17.7</v>
      </c>
      <c r="E223">
        <v>17.21</v>
      </c>
      <c r="F223">
        <v>17.6</v>
      </c>
      <c r="G223">
        <v>171200</v>
      </c>
    </row>
    <row r="224" spans="1:7" s="56" customFormat="1" ht="12.75">
      <c r="A224" s="55"/>
      <c r="B224" s="57">
        <v>36630</v>
      </c>
      <c r="C224">
        <v>17.25</v>
      </c>
      <c r="D224">
        <v>17.45</v>
      </c>
      <c r="E224">
        <v>17.16</v>
      </c>
      <c r="F224">
        <v>17.35</v>
      </c>
      <c r="G224">
        <v>365100</v>
      </c>
    </row>
    <row r="225" spans="1:7" s="56" customFormat="1" ht="12.75">
      <c r="A225" s="55"/>
      <c r="B225" s="57">
        <v>36629</v>
      </c>
      <c r="C225">
        <v>17.3</v>
      </c>
      <c r="D225">
        <v>17.35</v>
      </c>
      <c r="E225">
        <v>17</v>
      </c>
      <c r="F225">
        <v>17.22</v>
      </c>
      <c r="G225">
        <v>225900</v>
      </c>
    </row>
    <row r="226" spans="1:7" s="56" customFormat="1" ht="12.75">
      <c r="A226" s="55"/>
      <c r="B226" s="57">
        <v>36628</v>
      </c>
      <c r="C226">
        <v>17.97</v>
      </c>
      <c r="D226">
        <v>17.97</v>
      </c>
      <c r="E226">
        <v>17.15</v>
      </c>
      <c r="F226">
        <v>17.19</v>
      </c>
      <c r="G226">
        <v>249200</v>
      </c>
    </row>
    <row r="227" spans="1:7" s="56" customFormat="1" ht="12.75">
      <c r="A227" s="55"/>
      <c r="B227" s="57">
        <v>36627</v>
      </c>
      <c r="C227">
        <v>18.25</v>
      </c>
      <c r="D227">
        <v>18.35</v>
      </c>
      <c r="E227">
        <v>17.79</v>
      </c>
      <c r="F227">
        <v>17.83</v>
      </c>
      <c r="G227">
        <v>147000</v>
      </c>
    </row>
    <row r="228" spans="1:7" s="56" customFormat="1" ht="12.75">
      <c r="A228" s="55"/>
      <c r="B228" s="57">
        <v>36623</v>
      </c>
      <c r="C228">
        <v>18.6</v>
      </c>
      <c r="D228">
        <v>18.6</v>
      </c>
      <c r="E228">
        <v>18.2</v>
      </c>
      <c r="F228">
        <v>18.2</v>
      </c>
      <c r="G228">
        <v>94200</v>
      </c>
    </row>
    <row r="229" spans="1:7" s="56" customFormat="1" ht="12.75">
      <c r="A229" s="55"/>
      <c r="B229" s="57">
        <v>36622</v>
      </c>
      <c r="C229">
        <v>18.49</v>
      </c>
      <c r="D229">
        <v>18.59</v>
      </c>
      <c r="E229">
        <v>18.37</v>
      </c>
      <c r="F229">
        <v>18.45</v>
      </c>
      <c r="G229">
        <v>241600</v>
      </c>
    </row>
    <row r="230" spans="1:7" s="56" customFormat="1" ht="12.75">
      <c r="A230" s="55"/>
      <c r="B230" s="57">
        <v>36621</v>
      </c>
      <c r="C230">
        <v>18.4</v>
      </c>
      <c r="D230">
        <v>18.69</v>
      </c>
      <c r="E230">
        <v>18.4</v>
      </c>
      <c r="F230">
        <v>18.45</v>
      </c>
      <c r="G230">
        <v>328200</v>
      </c>
    </row>
    <row r="231" spans="1:7" s="56" customFormat="1" ht="12.75">
      <c r="A231" s="55"/>
      <c r="B231" s="57">
        <v>36620</v>
      </c>
      <c r="C231">
        <v>18.95</v>
      </c>
      <c r="D231">
        <v>18.98</v>
      </c>
      <c r="E231">
        <v>18.68</v>
      </c>
      <c r="F231">
        <v>18.82</v>
      </c>
      <c r="G231">
        <v>180100</v>
      </c>
    </row>
    <row r="232" spans="1:7" s="56" customFormat="1" ht="12.75">
      <c r="A232" s="55"/>
      <c r="B232" s="57">
        <v>36617</v>
      </c>
      <c r="C232">
        <v>19.1</v>
      </c>
      <c r="D232">
        <v>19.18</v>
      </c>
      <c r="E232">
        <v>18.82</v>
      </c>
      <c r="F232">
        <v>18.95</v>
      </c>
      <c r="G232">
        <v>120300</v>
      </c>
    </row>
    <row r="233" spans="1:7" s="56" customFormat="1" ht="12.75">
      <c r="A233" s="55"/>
      <c r="B233" s="57">
        <v>36616</v>
      </c>
      <c r="C233">
        <v>19.15</v>
      </c>
      <c r="D233">
        <v>19.15</v>
      </c>
      <c r="E233">
        <v>18.84</v>
      </c>
      <c r="F233">
        <v>19.05</v>
      </c>
      <c r="G233">
        <v>179900</v>
      </c>
    </row>
    <row r="234" spans="1:7" s="56" customFormat="1" ht="12.75">
      <c r="A234" s="55"/>
      <c r="B234" s="57">
        <v>36615</v>
      </c>
      <c r="C234">
        <v>18.62</v>
      </c>
      <c r="D234">
        <v>19.07</v>
      </c>
      <c r="E234">
        <v>18.42</v>
      </c>
      <c r="F234">
        <v>19.03</v>
      </c>
      <c r="G234">
        <v>269200</v>
      </c>
    </row>
    <row r="235" spans="1:7" s="56" customFormat="1" ht="12.75">
      <c r="A235" s="55"/>
      <c r="B235" s="57">
        <v>36614</v>
      </c>
      <c r="C235">
        <v>18.5</v>
      </c>
      <c r="D235">
        <v>18.75</v>
      </c>
      <c r="E235">
        <v>18.49</v>
      </c>
      <c r="F235">
        <v>18.62</v>
      </c>
      <c r="G235">
        <v>247300</v>
      </c>
    </row>
    <row r="236" spans="1:7" s="56" customFormat="1" ht="12.75">
      <c r="A236" s="55"/>
      <c r="B236" s="57">
        <v>36613</v>
      </c>
      <c r="C236">
        <v>18.55</v>
      </c>
      <c r="D236">
        <v>18.58</v>
      </c>
      <c r="E236">
        <v>18.4</v>
      </c>
      <c r="F236">
        <v>18.5</v>
      </c>
      <c r="G236">
        <v>358900</v>
      </c>
    </row>
    <row r="237" spans="1:7" s="56" customFormat="1" ht="12.75">
      <c r="A237" s="55"/>
      <c r="B237" s="57">
        <v>36610</v>
      </c>
      <c r="C237">
        <v>18.55</v>
      </c>
      <c r="D237">
        <v>18.57</v>
      </c>
      <c r="E237">
        <v>18.36</v>
      </c>
      <c r="F237">
        <v>18.48</v>
      </c>
      <c r="G237">
        <v>123400</v>
      </c>
    </row>
    <row r="238" spans="1:7" s="56" customFormat="1" ht="12.75">
      <c r="A238" s="55"/>
      <c r="B238" s="57">
        <v>36609</v>
      </c>
      <c r="C238">
        <v>18.5</v>
      </c>
      <c r="D238">
        <v>18.7</v>
      </c>
      <c r="E238">
        <v>18.4</v>
      </c>
      <c r="F238">
        <v>18.64</v>
      </c>
      <c r="G238">
        <v>148800</v>
      </c>
    </row>
    <row r="239" spans="1:7" s="56" customFormat="1" ht="12.75">
      <c r="A239" s="55"/>
      <c r="B239" s="57">
        <v>36608</v>
      </c>
      <c r="C239">
        <v>18.37</v>
      </c>
      <c r="D239">
        <v>18.47</v>
      </c>
      <c r="E239">
        <v>18.23</v>
      </c>
      <c r="F239">
        <v>18.3</v>
      </c>
      <c r="G239">
        <v>127400</v>
      </c>
    </row>
    <row r="240" spans="1:7" s="56" customFormat="1" ht="12.75">
      <c r="A240" s="55"/>
      <c r="B240" s="57">
        <v>36607</v>
      </c>
      <c r="C240">
        <v>18.29</v>
      </c>
      <c r="D240">
        <v>18.42</v>
      </c>
      <c r="E240">
        <v>18.08</v>
      </c>
      <c r="F240">
        <v>18.3</v>
      </c>
      <c r="G240">
        <v>200100</v>
      </c>
    </row>
    <row r="241" spans="1:7" s="56" customFormat="1" ht="12.75">
      <c r="A241" s="55"/>
      <c r="B241" s="57">
        <v>36606</v>
      </c>
      <c r="C241">
        <v>18.41</v>
      </c>
      <c r="D241">
        <v>18.41</v>
      </c>
      <c r="E241">
        <v>18.11</v>
      </c>
      <c r="F241">
        <v>18.34</v>
      </c>
      <c r="G241">
        <v>153200</v>
      </c>
    </row>
    <row r="242" spans="1:7" s="56" customFormat="1" ht="12.75">
      <c r="A242" s="55"/>
      <c r="B242" s="56" t="s">
        <v>84</v>
      </c>
      <c r="C242" s="58">
        <f>AVERAGE(C212:C241)</f>
        <v>18.150666666666666</v>
      </c>
      <c r="D242" s="58">
        <f>AVERAGE(D212:D241)</f>
        <v>18.266999999999996</v>
      </c>
      <c r="E242" s="58">
        <f>AVERAGE(E212:E241)</f>
        <v>17.920666666666666</v>
      </c>
      <c r="F242" s="59">
        <f>AVERAGE(F212:F241)</f>
        <v>18.100666666666665</v>
      </c>
      <c r="G242" s="58">
        <f>AVERAGE(G212:G241)</f>
        <v>195383.33333333334</v>
      </c>
    </row>
    <row r="243" spans="1:7" s="56" customFormat="1" ht="12.75">
      <c r="A243" s="55"/>
      <c r="B243" s="56" t="s">
        <v>205</v>
      </c>
      <c r="C243" s="56">
        <f>MEDIAN(C212:C241)</f>
        <v>18.125</v>
      </c>
      <c r="D243" s="56">
        <f>MEDIAN(D212:D241)</f>
        <v>18.265</v>
      </c>
      <c r="E243" s="56">
        <f>MEDIAN(E212:E241)</f>
        <v>17.86</v>
      </c>
      <c r="F243" s="56">
        <f>MEDIAN(F212:F241)</f>
        <v>17.924999999999997</v>
      </c>
      <c r="G243" s="56">
        <f>MEDIAN(G212:G241)</f>
        <v>175550</v>
      </c>
    </row>
    <row r="244" spans="1:7" s="56" customFormat="1" ht="12.75">
      <c r="A244" s="55"/>
      <c r="B244" s="56" t="s">
        <v>203</v>
      </c>
      <c r="C244" s="56">
        <f>MAX(C212:C241)</f>
        <v>19.15</v>
      </c>
      <c r="D244" s="56">
        <f>MAX(D212:D241)</f>
        <v>19.18</v>
      </c>
      <c r="E244" s="56">
        <f>MAX(E212:E241)</f>
        <v>18.84</v>
      </c>
      <c r="F244" s="56">
        <f>MAX(F212:F241)</f>
        <v>19.05</v>
      </c>
      <c r="G244" s="56">
        <f>MAX(G212:G241)</f>
        <v>456700</v>
      </c>
    </row>
    <row r="245" spans="1:7" s="56" customFormat="1" ht="12.75">
      <c r="A245" s="55"/>
      <c r="B245" s="56" t="s">
        <v>204</v>
      </c>
      <c r="C245" s="56">
        <f>MIN(C212:C241)</f>
        <v>17.25</v>
      </c>
      <c r="D245" s="56">
        <f>MIN(D212:D241)</f>
        <v>17.35</v>
      </c>
      <c r="E245" s="56">
        <f>MIN(E212:E241)</f>
        <v>17</v>
      </c>
      <c r="F245" s="56">
        <f>MIN(F212:F241)</f>
        <v>17.19</v>
      </c>
      <c r="G245" s="56">
        <f>MIN(G212:G241)</f>
        <v>56900</v>
      </c>
    </row>
    <row r="246" spans="1:7" s="56" customFormat="1" ht="12.75">
      <c r="A246" s="55" t="s">
        <v>106</v>
      </c>
      <c r="B246" t="s">
        <v>197</v>
      </c>
      <c r="C246" t="s">
        <v>198</v>
      </c>
      <c r="D246" t="s">
        <v>199</v>
      </c>
      <c r="E246" t="s">
        <v>200</v>
      </c>
      <c r="F246" t="s">
        <v>201</v>
      </c>
      <c r="G246" t="s">
        <v>202</v>
      </c>
    </row>
    <row r="247" spans="1:7" s="56" customFormat="1" ht="12.75">
      <c r="A247" s="55"/>
      <c r="B247" s="57">
        <v>36648</v>
      </c>
      <c r="C247">
        <v>20.91</v>
      </c>
      <c r="D247">
        <v>21.04</v>
      </c>
      <c r="E247">
        <v>20.46</v>
      </c>
      <c r="F247">
        <v>20.48</v>
      </c>
      <c r="G247">
        <v>181100</v>
      </c>
    </row>
    <row r="248" spans="1:7" s="56" customFormat="1" ht="12.75">
      <c r="A248" s="55"/>
      <c r="B248" s="57">
        <v>36645</v>
      </c>
      <c r="C248">
        <v>21.05</v>
      </c>
      <c r="D248">
        <v>21.24</v>
      </c>
      <c r="E248">
        <v>20.79</v>
      </c>
      <c r="F248">
        <v>20.81</v>
      </c>
      <c r="G248">
        <v>95100</v>
      </c>
    </row>
    <row r="249" spans="1:7" s="56" customFormat="1" ht="12.75">
      <c r="A249" s="55"/>
      <c r="B249" s="57">
        <v>36644</v>
      </c>
      <c r="C249">
        <v>21.54</v>
      </c>
      <c r="D249">
        <v>21.55</v>
      </c>
      <c r="E249">
        <v>21.05</v>
      </c>
      <c r="F249">
        <v>21.06</v>
      </c>
      <c r="G249">
        <v>89800</v>
      </c>
    </row>
    <row r="250" spans="1:7" s="56" customFormat="1" ht="12.75">
      <c r="A250" s="55"/>
      <c r="B250" s="57">
        <v>36643</v>
      </c>
      <c r="C250">
        <v>21.61</v>
      </c>
      <c r="D250">
        <v>21.7</v>
      </c>
      <c r="E250">
        <v>21.3</v>
      </c>
      <c r="F250">
        <v>21.34</v>
      </c>
      <c r="G250">
        <v>57500</v>
      </c>
    </row>
    <row r="251" spans="1:7" s="56" customFormat="1" ht="12.75">
      <c r="A251" s="55"/>
      <c r="B251" s="57">
        <v>36642</v>
      </c>
      <c r="C251">
        <v>21.61</v>
      </c>
      <c r="D251">
        <v>21.73</v>
      </c>
      <c r="E251">
        <v>21.51</v>
      </c>
      <c r="F251">
        <v>21.7</v>
      </c>
      <c r="G251">
        <v>104800</v>
      </c>
    </row>
    <row r="252" spans="1:7" s="56" customFormat="1" ht="12.75">
      <c r="A252" s="55"/>
      <c r="B252" s="57">
        <v>36641</v>
      </c>
      <c r="C252">
        <v>21.6</v>
      </c>
      <c r="D252">
        <v>21.83</v>
      </c>
      <c r="E252">
        <v>21.56</v>
      </c>
      <c r="F252">
        <v>21.61</v>
      </c>
      <c r="G252">
        <v>76500</v>
      </c>
    </row>
    <row r="253" spans="1:7" s="56" customFormat="1" ht="12.75">
      <c r="A253" s="55"/>
      <c r="B253" s="57">
        <v>36638</v>
      </c>
      <c r="C253">
        <v>21.6</v>
      </c>
      <c r="D253">
        <v>21.72</v>
      </c>
      <c r="E253">
        <v>21.45</v>
      </c>
      <c r="F253">
        <v>21.62</v>
      </c>
      <c r="G253">
        <v>82000</v>
      </c>
    </row>
    <row r="254" spans="1:7" s="56" customFormat="1" ht="12.75">
      <c r="A254" s="55"/>
      <c r="B254" s="57">
        <v>36637</v>
      </c>
      <c r="C254">
        <v>21.49</v>
      </c>
      <c r="D254">
        <v>22.01</v>
      </c>
      <c r="E254">
        <v>21.49</v>
      </c>
      <c r="F254">
        <v>21.7</v>
      </c>
      <c r="G254">
        <v>99400</v>
      </c>
    </row>
    <row r="255" spans="1:7" s="56" customFormat="1" ht="12.75">
      <c r="A255" s="55"/>
      <c r="B255" s="57">
        <v>36636</v>
      </c>
      <c r="C255">
        <v>21.45</v>
      </c>
      <c r="D255">
        <v>21.55</v>
      </c>
      <c r="E255">
        <v>21.3</v>
      </c>
      <c r="F255">
        <v>21.49</v>
      </c>
      <c r="G255">
        <v>66700</v>
      </c>
    </row>
    <row r="256" spans="1:7" s="56" customFormat="1" ht="12.75">
      <c r="A256" s="55"/>
      <c r="B256" s="57">
        <v>36635</v>
      </c>
      <c r="C256">
        <v>21.55</v>
      </c>
      <c r="D256">
        <v>21.86</v>
      </c>
      <c r="E256">
        <v>21.45</v>
      </c>
      <c r="F256">
        <v>21.45</v>
      </c>
      <c r="G256">
        <v>65500</v>
      </c>
    </row>
    <row r="257" spans="1:7" s="56" customFormat="1" ht="12.75">
      <c r="A257" s="55"/>
      <c r="B257" s="57">
        <v>36634</v>
      </c>
      <c r="C257">
        <v>21.86</v>
      </c>
      <c r="D257">
        <v>22</v>
      </c>
      <c r="E257">
        <v>21.8</v>
      </c>
      <c r="F257">
        <v>21.94</v>
      </c>
      <c r="G257">
        <v>48200</v>
      </c>
    </row>
    <row r="258" spans="1:7" s="56" customFormat="1" ht="12.75">
      <c r="A258" s="55"/>
      <c r="B258" s="57">
        <v>36631</v>
      </c>
      <c r="C258">
        <v>21.8</v>
      </c>
      <c r="D258">
        <v>21.94</v>
      </c>
      <c r="E258">
        <v>21.7</v>
      </c>
      <c r="F258">
        <v>21.85</v>
      </c>
      <c r="G258">
        <v>42300</v>
      </c>
    </row>
    <row r="259" spans="1:7" s="56" customFormat="1" ht="12.75">
      <c r="A259" s="55"/>
      <c r="B259" s="57">
        <v>36630</v>
      </c>
      <c r="C259">
        <v>21.6</v>
      </c>
      <c r="D259">
        <v>21.9</v>
      </c>
      <c r="E259">
        <v>21.6</v>
      </c>
      <c r="F259">
        <v>21.75</v>
      </c>
      <c r="G259">
        <v>69300</v>
      </c>
    </row>
    <row r="260" spans="1:7" s="56" customFormat="1" ht="12.75">
      <c r="A260" s="55"/>
      <c r="B260" s="57">
        <v>36629</v>
      </c>
      <c r="C260">
        <v>21.89</v>
      </c>
      <c r="D260">
        <v>21.95</v>
      </c>
      <c r="E260">
        <v>21.52</v>
      </c>
      <c r="F260">
        <v>21.62</v>
      </c>
      <c r="G260">
        <v>106000</v>
      </c>
    </row>
    <row r="261" spans="1:7" s="56" customFormat="1" ht="12.75">
      <c r="A261" s="55"/>
      <c r="B261" s="57">
        <v>36628</v>
      </c>
      <c r="C261">
        <v>22.18</v>
      </c>
      <c r="D261">
        <v>22.2</v>
      </c>
      <c r="E261">
        <v>21.4</v>
      </c>
      <c r="F261">
        <v>21.89</v>
      </c>
      <c r="G261">
        <v>152900</v>
      </c>
    </row>
    <row r="262" spans="1:7" s="56" customFormat="1" ht="12.75">
      <c r="A262" s="55"/>
      <c r="B262" s="57">
        <v>36627</v>
      </c>
      <c r="C262">
        <v>22.66</v>
      </c>
      <c r="D262">
        <v>22.85</v>
      </c>
      <c r="E262">
        <v>22.16</v>
      </c>
      <c r="F262">
        <v>22.18</v>
      </c>
      <c r="G262">
        <v>133100</v>
      </c>
    </row>
    <row r="263" spans="1:7" s="56" customFormat="1" ht="12.75">
      <c r="A263" s="55"/>
      <c r="B263" s="57">
        <v>36623</v>
      </c>
      <c r="C263">
        <v>22.85</v>
      </c>
      <c r="D263">
        <v>22.85</v>
      </c>
      <c r="E263">
        <v>22.65</v>
      </c>
      <c r="F263">
        <v>22.76</v>
      </c>
      <c r="G263">
        <v>73000</v>
      </c>
    </row>
    <row r="264" spans="1:7" s="56" customFormat="1" ht="12.75">
      <c r="A264" s="55"/>
      <c r="B264" s="57">
        <v>36622</v>
      </c>
      <c r="C264">
        <v>22.61</v>
      </c>
      <c r="D264">
        <v>22.82</v>
      </c>
      <c r="E264">
        <v>22.58</v>
      </c>
      <c r="F264">
        <v>22.75</v>
      </c>
      <c r="G264">
        <v>71900</v>
      </c>
    </row>
    <row r="265" spans="1:7" s="56" customFormat="1" ht="12.75">
      <c r="A265" s="55"/>
      <c r="B265" s="57">
        <v>36621</v>
      </c>
      <c r="C265">
        <v>22.78</v>
      </c>
      <c r="D265">
        <v>22.79</v>
      </c>
      <c r="E265">
        <v>22.62</v>
      </c>
      <c r="F265">
        <v>22.66</v>
      </c>
      <c r="G265">
        <v>65200</v>
      </c>
    </row>
    <row r="266" spans="1:7" s="56" customFormat="1" ht="12.75">
      <c r="A266" s="55"/>
      <c r="B266" s="57">
        <v>36620</v>
      </c>
      <c r="C266">
        <v>22.93</v>
      </c>
      <c r="D266">
        <v>22.98</v>
      </c>
      <c r="E266">
        <v>22.65</v>
      </c>
      <c r="F266">
        <v>22.83</v>
      </c>
      <c r="G266">
        <v>59000</v>
      </c>
    </row>
    <row r="267" spans="1:7" s="56" customFormat="1" ht="12.75">
      <c r="A267" s="55"/>
      <c r="B267" s="57">
        <v>36617</v>
      </c>
      <c r="C267">
        <v>22.9</v>
      </c>
      <c r="D267">
        <v>22.99</v>
      </c>
      <c r="E267">
        <v>22.8</v>
      </c>
      <c r="F267">
        <v>22.89</v>
      </c>
      <c r="G267">
        <v>43200</v>
      </c>
    </row>
    <row r="268" spans="1:7" s="56" customFormat="1" ht="12.75">
      <c r="A268" s="55"/>
      <c r="B268" s="57">
        <v>36616</v>
      </c>
      <c r="C268">
        <v>22.75</v>
      </c>
      <c r="D268">
        <v>22.9</v>
      </c>
      <c r="E268">
        <v>22.64</v>
      </c>
      <c r="F268">
        <v>22.9</v>
      </c>
      <c r="G268">
        <v>65800</v>
      </c>
    </row>
    <row r="269" spans="1:7" s="56" customFormat="1" ht="12.75">
      <c r="A269" s="55"/>
      <c r="B269" s="57">
        <v>36615</v>
      </c>
      <c r="C269">
        <v>22.4</v>
      </c>
      <c r="D269">
        <v>22.9</v>
      </c>
      <c r="E269">
        <v>22.28</v>
      </c>
      <c r="F269">
        <v>22.65</v>
      </c>
      <c r="G269">
        <v>140000</v>
      </c>
    </row>
    <row r="270" spans="1:7" s="56" customFormat="1" ht="12.75">
      <c r="A270" s="55"/>
      <c r="B270" s="57">
        <v>36614</v>
      </c>
      <c r="C270">
        <v>22.7</v>
      </c>
      <c r="D270">
        <v>22.73</v>
      </c>
      <c r="E270">
        <v>22.2</v>
      </c>
      <c r="F270">
        <v>22.38</v>
      </c>
      <c r="G270">
        <v>209600</v>
      </c>
    </row>
    <row r="271" spans="1:7" s="56" customFormat="1" ht="12.75">
      <c r="A271" s="55"/>
      <c r="B271" s="57">
        <v>36613</v>
      </c>
      <c r="C271">
        <v>22.52</v>
      </c>
      <c r="D271">
        <v>22.81</v>
      </c>
      <c r="E271">
        <v>22.46</v>
      </c>
      <c r="F271">
        <v>22.73</v>
      </c>
      <c r="G271">
        <v>62300</v>
      </c>
    </row>
    <row r="272" spans="1:7" s="56" customFormat="1" ht="12.75">
      <c r="A272" s="55"/>
      <c r="B272" s="57">
        <v>36610</v>
      </c>
      <c r="C272">
        <v>22.46</v>
      </c>
      <c r="D272">
        <v>22.66</v>
      </c>
      <c r="E272">
        <v>22.35</v>
      </c>
      <c r="F272">
        <v>22.45</v>
      </c>
      <c r="G272">
        <v>58800</v>
      </c>
    </row>
    <row r="273" spans="1:7" s="56" customFormat="1" ht="12.75">
      <c r="A273" s="55"/>
      <c r="B273" s="57">
        <v>36609</v>
      </c>
      <c r="C273">
        <v>22.4</v>
      </c>
      <c r="D273">
        <v>22.64</v>
      </c>
      <c r="E273">
        <v>22.37</v>
      </c>
      <c r="F273">
        <v>22.45</v>
      </c>
      <c r="G273">
        <v>74100</v>
      </c>
    </row>
    <row r="274" spans="1:7" s="56" customFormat="1" ht="12.75">
      <c r="A274" s="55"/>
      <c r="B274" s="57">
        <v>36608</v>
      </c>
      <c r="C274">
        <v>22.6</v>
      </c>
      <c r="D274">
        <v>22.73</v>
      </c>
      <c r="E274">
        <v>22.35</v>
      </c>
      <c r="F274">
        <v>22.35</v>
      </c>
      <c r="G274">
        <v>109400</v>
      </c>
    </row>
    <row r="275" spans="1:7" s="56" customFormat="1" ht="12.75">
      <c r="A275" s="55"/>
      <c r="B275" s="57">
        <v>36607</v>
      </c>
      <c r="C275">
        <v>22.68</v>
      </c>
      <c r="D275">
        <v>22.98</v>
      </c>
      <c r="E275">
        <v>22.65</v>
      </c>
      <c r="F275">
        <v>22.8</v>
      </c>
      <c r="G275">
        <v>47600</v>
      </c>
    </row>
    <row r="276" spans="1:7" s="56" customFormat="1" ht="12.75">
      <c r="A276" s="55"/>
      <c r="B276" s="57">
        <v>36606</v>
      </c>
      <c r="C276">
        <v>22.9</v>
      </c>
      <c r="D276">
        <v>22.9</v>
      </c>
      <c r="E276">
        <v>22.57</v>
      </c>
      <c r="F276">
        <v>22.63</v>
      </c>
      <c r="G276">
        <v>58700</v>
      </c>
    </row>
    <row r="277" spans="1:7" s="56" customFormat="1" ht="12.75">
      <c r="A277" s="55"/>
      <c r="B277" s="56" t="s">
        <v>84</v>
      </c>
      <c r="C277" s="58">
        <f>AVERAGE(C247:C276)</f>
        <v>22.12933333333333</v>
      </c>
      <c r="D277" s="58">
        <f>AVERAGE(D247:D276)</f>
        <v>22.291666666666664</v>
      </c>
      <c r="E277" s="58">
        <f>AVERAGE(E247:E276)</f>
        <v>21.923666666666673</v>
      </c>
      <c r="F277" s="59">
        <f>AVERAGE(F247:F276)</f>
        <v>22.057333333333336</v>
      </c>
      <c r="G277" s="58">
        <f>AVERAGE(G247:G276)</f>
        <v>86960</v>
      </c>
    </row>
    <row r="278" spans="1:7" s="56" customFormat="1" ht="12.75">
      <c r="A278" s="55"/>
      <c r="B278" s="56" t="s">
        <v>205</v>
      </c>
      <c r="C278" s="56">
        <f>MEDIAN(C247:C276)</f>
        <v>22.29</v>
      </c>
      <c r="D278" s="56">
        <f>MEDIAN(D247:D276)</f>
        <v>22.42</v>
      </c>
      <c r="E278" s="56">
        <f>MEDIAN(E247:E276)</f>
        <v>21.98</v>
      </c>
      <c r="F278" s="56">
        <f>MEDIAN(F247:F276)</f>
        <v>22.060000000000002</v>
      </c>
      <c r="G278" s="56">
        <f>MEDIAN(G247:G276)</f>
        <v>72450</v>
      </c>
    </row>
    <row r="279" spans="1:7" s="56" customFormat="1" ht="12.75">
      <c r="A279" s="55"/>
      <c r="B279" s="56" t="s">
        <v>203</v>
      </c>
      <c r="C279" s="56">
        <f>MAX(C247:C276)</f>
        <v>22.93</v>
      </c>
      <c r="D279" s="56">
        <f>MAX(D247:D276)</f>
        <v>22.99</v>
      </c>
      <c r="E279" s="56">
        <f>MAX(E247:E276)</f>
        <v>22.8</v>
      </c>
      <c r="F279" s="56">
        <f>MAX(F247:F276)</f>
        <v>22.9</v>
      </c>
      <c r="G279" s="56">
        <f>MAX(G247:G276)</f>
        <v>209600</v>
      </c>
    </row>
    <row r="280" spans="1:7" s="56" customFormat="1" ht="12.75">
      <c r="A280" s="55"/>
      <c r="B280" s="56" t="s">
        <v>204</v>
      </c>
      <c r="C280" s="56">
        <f>MIN(C247:C276)</f>
        <v>20.91</v>
      </c>
      <c r="D280" s="56">
        <f>MIN(D247:D276)</f>
        <v>21.04</v>
      </c>
      <c r="E280" s="56">
        <f>MIN(E247:E276)</f>
        <v>20.46</v>
      </c>
      <c r="F280" s="56">
        <f>MIN(F247:F276)</f>
        <v>20.48</v>
      </c>
      <c r="G280" s="56">
        <f>MIN(G247:G276)</f>
        <v>42300</v>
      </c>
    </row>
    <row r="281" spans="1:7" s="56" customFormat="1" ht="12.75">
      <c r="A281" s="55" t="s">
        <v>110</v>
      </c>
      <c r="B281" t="s">
        <v>197</v>
      </c>
      <c r="C281" t="s">
        <v>198</v>
      </c>
      <c r="D281" t="s">
        <v>199</v>
      </c>
      <c r="E281" t="s">
        <v>200</v>
      </c>
      <c r="F281" t="s">
        <v>201</v>
      </c>
      <c r="G281" t="s">
        <v>202</v>
      </c>
    </row>
    <row r="282" spans="1:7" s="56" customFormat="1" ht="12" customHeight="1">
      <c r="A282" s="55"/>
      <c r="B282" s="57">
        <v>36648</v>
      </c>
      <c r="C282">
        <v>54.4</v>
      </c>
      <c r="D282">
        <v>54.91</v>
      </c>
      <c r="E282">
        <v>54.22</v>
      </c>
      <c r="F282">
        <v>54.72</v>
      </c>
      <c r="G282">
        <v>1402600</v>
      </c>
    </row>
    <row r="283" spans="1:7" s="56" customFormat="1" ht="12.75">
      <c r="A283" s="55"/>
      <c r="B283" s="57">
        <v>36645</v>
      </c>
      <c r="C283">
        <v>54.7</v>
      </c>
      <c r="D283">
        <v>54.85</v>
      </c>
      <c r="E283">
        <v>54.3</v>
      </c>
      <c r="F283">
        <v>54.6</v>
      </c>
      <c r="G283">
        <v>1600900</v>
      </c>
    </row>
    <row r="284" spans="1:7" s="56" customFormat="1" ht="12.75">
      <c r="A284" s="55"/>
      <c r="B284" s="57">
        <v>36644</v>
      </c>
      <c r="C284">
        <v>55.55</v>
      </c>
      <c r="D284">
        <v>55.55</v>
      </c>
      <c r="E284">
        <v>54.52</v>
      </c>
      <c r="F284">
        <v>54.52</v>
      </c>
      <c r="G284">
        <v>1788000</v>
      </c>
    </row>
    <row r="285" spans="1:7" s="56" customFormat="1" ht="12.75">
      <c r="A285" s="55"/>
      <c r="B285" s="57">
        <v>36643</v>
      </c>
      <c r="C285">
        <v>55.53</v>
      </c>
      <c r="D285">
        <v>55.98</v>
      </c>
      <c r="E285">
        <v>55.39</v>
      </c>
      <c r="F285">
        <v>55.48</v>
      </c>
      <c r="G285">
        <v>1654200</v>
      </c>
    </row>
    <row r="286" spans="1:7" s="56" customFormat="1" ht="12.75">
      <c r="A286" s="55"/>
      <c r="B286" s="57">
        <v>36642</v>
      </c>
      <c r="C286">
        <v>56.24</v>
      </c>
      <c r="D286">
        <v>56.24</v>
      </c>
      <c r="E286">
        <v>55.5</v>
      </c>
      <c r="F286">
        <v>55.73</v>
      </c>
      <c r="G286">
        <v>1244600</v>
      </c>
    </row>
    <row r="287" spans="1:7" s="56" customFormat="1" ht="12.75">
      <c r="A287" s="55"/>
      <c r="B287" s="57">
        <v>36641</v>
      </c>
      <c r="C287">
        <v>55.1</v>
      </c>
      <c r="D287">
        <v>57.03</v>
      </c>
      <c r="E287">
        <v>55.1</v>
      </c>
      <c r="F287">
        <v>56.24</v>
      </c>
      <c r="G287">
        <v>958700</v>
      </c>
    </row>
    <row r="288" spans="1:7" s="56" customFormat="1" ht="12.75">
      <c r="A288" s="55"/>
      <c r="B288" s="57">
        <v>36638</v>
      </c>
      <c r="C288">
        <v>56.35</v>
      </c>
      <c r="D288">
        <v>56.68</v>
      </c>
      <c r="E288">
        <v>55.78</v>
      </c>
      <c r="F288">
        <v>56.34</v>
      </c>
      <c r="G288">
        <v>947000</v>
      </c>
    </row>
    <row r="289" spans="1:7" s="56" customFormat="1" ht="12.75">
      <c r="A289" s="55"/>
      <c r="B289" s="57">
        <v>36637</v>
      </c>
      <c r="C289">
        <v>55.5</v>
      </c>
      <c r="D289">
        <v>56.7</v>
      </c>
      <c r="E289">
        <v>55.16</v>
      </c>
      <c r="F289">
        <v>56.35</v>
      </c>
      <c r="G289">
        <v>768400</v>
      </c>
    </row>
    <row r="290" spans="1:7" s="56" customFormat="1" ht="12.75">
      <c r="A290" s="55"/>
      <c r="B290" s="57">
        <v>36636</v>
      </c>
      <c r="C290">
        <v>55.55</v>
      </c>
      <c r="D290">
        <v>55.88</v>
      </c>
      <c r="E290">
        <v>55.25</v>
      </c>
      <c r="F290">
        <v>55.6</v>
      </c>
      <c r="G290">
        <v>792800</v>
      </c>
    </row>
    <row r="291" spans="1:7" s="56" customFormat="1" ht="12.75">
      <c r="A291" s="55"/>
      <c r="B291" s="57">
        <v>36635</v>
      </c>
      <c r="C291">
        <v>55.66</v>
      </c>
      <c r="D291">
        <v>56.17</v>
      </c>
      <c r="E291">
        <v>55.35</v>
      </c>
      <c r="F291">
        <v>55.55</v>
      </c>
      <c r="G291">
        <v>1226900</v>
      </c>
    </row>
    <row r="292" spans="1:7" s="56" customFormat="1" ht="12.75">
      <c r="A292" s="55"/>
      <c r="B292" s="57">
        <v>36634</v>
      </c>
      <c r="C292">
        <v>56.23</v>
      </c>
      <c r="D292">
        <v>56.23</v>
      </c>
      <c r="E292">
        <v>55.52</v>
      </c>
      <c r="F292">
        <v>55.6</v>
      </c>
      <c r="G292">
        <v>1125000</v>
      </c>
    </row>
    <row r="293" spans="1:7" s="56" customFormat="1" ht="12.75">
      <c r="A293" s="55"/>
      <c r="B293" s="57">
        <v>36631</v>
      </c>
      <c r="C293">
        <v>56.58</v>
      </c>
      <c r="D293">
        <v>56.59</v>
      </c>
      <c r="E293">
        <v>55.94</v>
      </c>
      <c r="F293">
        <v>56.23</v>
      </c>
      <c r="G293">
        <v>1020500</v>
      </c>
    </row>
    <row r="294" spans="1:7" s="56" customFormat="1" ht="12.75">
      <c r="A294" s="55"/>
      <c r="B294" s="57">
        <v>36630</v>
      </c>
      <c r="C294">
        <v>56.17</v>
      </c>
      <c r="D294">
        <v>56.84</v>
      </c>
      <c r="E294">
        <v>55.96</v>
      </c>
      <c r="F294">
        <v>56.3</v>
      </c>
      <c r="G294">
        <v>1173300</v>
      </c>
    </row>
    <row r="295" spans="1:7" s="56" customFormat="1" ht="12.75">
      <c r="A295" s="55"/>
      <c r="B295" s="57">
        <v>36629</v>
      </c>
      <c r="C295">
        <v>55.75</v>
      </c>
      <c r="D295">
        <v>56.2</v>
      </c>
      <c r="E295">
        <v>55.21</v>
      </c>
      <c r="F295">
        <v>56.12</v>
      </c>
      <c r="G295">
        <v>1236300</v>
      </c>
    </row>
    <row r="296" spans="1:7" s="56" customFormat="1" ht="12.75">
      <c r="A296" s="55"/>
      <c r="B296" s="57">
        <v>36628</v>
      </c>
      <c r="C296">
        <v>56.96</v>
      </c>
      <c r="D296">
        <v>56.96</v>
      </c>
      <c r="E296">
        <v>55.43</v>
      </c>
      <c r="F296">
        <v>56.05</v>
      </c>
      <c r="G296">
        <v>1327500</v>
      </c>
    </row>
    <row r="297" spans="1:7" s="56" customFormat="1" ht="12.75">
      <c r="A297" s="55"/>
      <c r="B297" s="57">
        <v>36627</v>
      </c>
      <c r="C297">
        <v>58.05</v>
      </c>
      <c r="D297">
        <v>58.35</v>
      </c>
      <c r="E297">
        <v>56.87</v>
      </c>
      <c r="F297">
        <v>56.98</v>
      </c>
      <c r="G297">
        <v>1414900</v>
      </c>
    </row>
    <row r="298" spans="1:7" s="56" customFormat="1" ht="12.75">
      <c r="A298" s="55"/>
      <c r="B298" s="57">
        <v>36623</v>
      </c>
      <c r="C298">
        <v>58.92</v>
      </c>
      <c r="D298">
        <v>58.98</v>
      </c>
      <c r="E298">
        <v>58.15</v>
      </c>
      <c r="F298">
        <v>58.28</v>
      </c>
      <c r="G298">
        <v>866900</v>
      </c>
    </row>
    <row r="299" spans="1:7" s="56" customFormat="1" ht="12.75">
      <c r="A299" s="55"/>
      <c r="B299" s="57">
        <v>36622</v>
      </c>
      <c r="C299">
        <v>59.43</v>
      </c>
      <c r="D299">
        <v>59.43</v>
      </c>
      <c r="E299">
        <v>58.76</v>
      </c>
      <c r="F299">
        <v>58.87</v>
      </c>
      <c r="G299">
        <v>903800</v>
      </c>
    </row>
    <row r="300" spans="1:7" s="56" customFormat="1" ht="12.75">
      <c r="A300" s="55"/>
      <c r="B300" s="57">
        <v>36621</v>
      </c>
      <c r="C300">
        <v>59.52</v>
      </c>
      <c r="D300">
        <v>59.73</v>
      </c>
      <c r="E300">
        <v>59.35</v>
      </c>
      <c r="F300">
        <v>59.55</v>
      </c>
      <c r="G300">
        <v>811700</v>
      </c>
    </row>
    <row r="301" spans="1:7" s="56" customFormat="1" ht="12.75">
      <c r="A301" s="55"/>
      <c r="B301" s="57">
        <v>36620</v>
      </c>
      <c r="C301">
        <v>59.47</v>
      </c>
      <c r="D301">
        <v>59.65</v>
      </c>
      <c r="E301">
        <v>59.24</v>
      </c>
      <c r="F301">
        <v>59.57</v>
      </c>
      <c r="G301">
        <v>610700</v>
      </c>
    </row>
    <row r="302" spans="1:7" s="56" customFormat="1" ht="12.75">
      <c r="A302" s="55"/>
      <c r="B302" s="57">
        <v>36617</v>
      </c>
      <c r="C302">
        <v>59.92</v>
      </c>
      <c r="D302">
        <v>59.92</v>
      </c>
      <c r="E302">
        <v>59.1</v>
      </c>
      <c r="F302">
        <v>59.37</v>
      </c>
      <c r="G302">
        <v>938200</v>
      </c>
    </row>
    <row r="303" spans="1:7" s="56" customFormat="1" ht="12.75">
      <c r="A303" s="55"/>
      <c r="B303" s="57">
        <v>36616</v>
      </c>
      <c r="C303">
        <v>59.6</v>
      </c>
      <c r="D303">
        <v>59.9</v>
      </c>
      <c r="E303">
        <v>59.45</v>
      </c>
      <c r="F303">
        <v>59.67</v>
      </c>
      <c r="G303">
        <v>685700</v>
      </c>
    </row>
    <row r="304" spans="1:7" s="56" customFormat="1" ht="12.75">
      <c r="A304" s="55"/>
      <c r="B304" s="57">
        <v>36615</v>
      </c>
      <c r="C304">
        <v>59.27</v>
      </c>
      <c r="D304">
        <v>59.7</v>
      </c>
      <c r="E304">
        <v>59.11</v>
      </c>
      <c r="F304">
        <v>59.5</v>
      </c>
      <c r="G304">
        <v>842200</v>
      </c>
    </row>
    <row r="305" spans="1:7" s="56" customFormat="1" ht="12.75">
      <c r="A305" s="55"/>
      <c r="B305" s="57">
        <v>36614</v>
      </c>
      <c r="C305">
        <v>58.8</v>
      </c>
      <c r="D305">
        <v>59.37</v>
      </c>
      <c r="E305">
        <v>58.72</v>
      </c>
      <c r="F305">
        <v>59.37</v>
      </c>
      <c r="G305">
        <v>704100</v>
      </c>
    </row>
    <row r="306" spans="1:7" s="56" customFormat="1" ht="12.75">
      <c r="A306" s="55"/>
      <c r="B306" s="57">
        <v>36613</v>
      </c>
      <c r="C306">
        <v>58.35</v>
      </c>
      <c r="D306">
        <v>58.89</v>
      </c>
      <c r="E306">
        <v>58.02</v>
      </c>
      <c r="F306">
        <v>58.85</v>
      </c>
      <c r="G306">
        <v>714900</v>
      </c>
    </row>
    <row r="307" spans="1:7" s="56" customFormat="1" ht="12.75">
      <c r="A307" s="55"/>
      <c r="B307" s="57">
        <v>36610</v>
      </c>
      <c r="C307">
        <v>57.75</v>
      </c>
      <c r="D307">
        <v>58.4</v>
      </c>
      <c r="E307">
        <v>57.75</v>
      </c>
      <c r="F307">
        <v>58.3</v>
      </c>
      <c r="G307">
        <v>797100</v>
      </c>
    </row>
    <row r="308" spans="1:7" s="56" customFormat="1" ht="12.75">
      <c r="A308" s="55"/>
      <c r="B308" s="57">
        <v>36609</v>
      </c>
      <c r="C308">
        <v>57.7</v>
      </c>
      <c r="D308">
        <v>58</v>
      </c>
      <c r="E308">
        <v>57.58</v>
      </c>
      <c r="F308">
        <v>57.75</v>
      </c>
      <c r="G308">
        <v>590900</v>
      </c>
    </row>
    <row r="309" spans="1:7" s="56" customFormat="1" ht="12.75">
      <c r="A309" s="55"/>
      <c r="B309" s="57">
        <v>36608</v>
      </c>
      <c r="C309">
        <v>57.7</v>
      </c>
      <c r="D309">
        <v>58</v>
      </c>
      <c r="E309">
        <v>57.52</v>
      </c>
      <c r="F309">
        <v>57.53</v>
      </c>
      <c r="G309">
        <v>877900</v>
      </c>
    </row>
    <row r="310" spans="1:7" s="56" customFormat="1" ht="12.75">
      <c r="A310" s="55"/>
      <c r="B310" s="57">
        <v>36607</v>
      </c>
      <c r="C310">
        <v>57.5</v>
      </c>
      <c r="D310">
        <v>58</v>
      </c>
      <c r="E310">
        <v>57.49</v>
      </c>
      <c r="F310">
        <v>57.94</v>
      </c>
      <c r="G310">
        <v>862700</v>
      </c>
    </row>
    <row r="311" spans="1:7" s="56" customFormat="1" ht="12.75">
      <c r="A311" s="55"/>
      <c r="B311" s="57">
        <v>36606</v>
      </c>
      <c r="C311">
        <v>57.69</v>
      </c>
      <c r="D311">
        <v>58</v>
      </c>
      <c r="E311">
        <v>57.25</v>
      </c>
      <c r="F311">
        <v>57.43</v>
      </c>
      <c r="G311">
        <v>674300</v>
      </c>
    </row>
    <row r="312" spans="1:7" s="56" customFormat="1" ht="12.75">
      <c r="A312" s="55"/>
      <c r="B312" s="56" t="s">
        <v>84</v>
      </c>
      <c r="C312" s="58">
        <f>AVERAGE(C282:C311)</f>
        <v>57.198</v>
      </c>
      <c r="D312" s="58">
        <f>AVERAGE(D282:D311)</f>
        <v>57.57100000000001</v>
      </c>
      <c r="E312" s="58">
        <f>AVERAGE(E282:E311)</f>
        <v>56.76633333333333</v>
      </c>
      <c r="F312" s="59">
        <f>AVERAGE(F282:F311)</f>
        <v>57.146333333333324</v>
      </c>
      <c r="G312" s="58">
        <f>AVERAGE(G282:G311)</f>
        <v>1018756.6666666666</v>
      </c>
    </row>
    <row r="313" spans="1:7" s="56" customFormat="1" ht="12.75">
      <c r="A313" s="55"/>
      <c r="B313" s="56" t="s">
        <v>205</v>
      </c>
      <c r="C313" s="56">
        <f>MEDIAN(C282:C311)</f>
        <v>57.230000000000004</v>
      </c>
      <c r="D313" s="56">
        <f>MEDIAN(D282:D311)</f>
        <v>57.515</v>
      </c>
      <c r="E313" s="56">
        <f>MEDIAN(E282:E311)</f>
        <v>56.415</v>
      </c>
      <c r="F313" s="56">
        <f>MEDIAN(F282:F311)</f>
        <v>56.665</v>
      </c>
      <c r="G313" s="56">
        <f>MEDIAN(G282:G311)</f>
        <v>921000</v>
      </c>
    </row>
    <row r="314" spans="1:7" s="56" customFormat="1" ht="12.75">
      <c r="A314" s="55"/>
      <c r="B314" s="56" t="s">
        <v>203</v>
      </c>
      <c r="C314" s="56">
        <f>MAX(C282:C311)</f>
        <v>59.92</v>
      </c>
      <c r="D314" s="56">
        <f>MAX(D282:D311)</f>
        <v>59.92</v>
      </c>
      <c r="E314" s="56">
        <f>MAX(E282:E311)</f>
        <v>59.45</v>
      </c>
      <c r="F314" s="56">
        <f>MAX(F282:F311)</f>
        <v>59.67</v>
      </c>
      <c r="G314" s="56">
        <f>MAX(G282:G311)</f>
        <v>1788000</v>
      </c>
    </row>
    <row r="315" spans="1:7" s="56" customFormat="1" ht="12.75">
      <c r="A315" s="55"/>
      <c r="B315" s="56" t="s">
        <v>204</v>
      </c>
      <c r="C315" s="56">
        <f>MIN(C282:C311)</f>
        <v>54.4</v>
      </c>
      <c r="D315" s="56">
        <f>MIN(D282:D311)</f>
        <v>54.85</v>
      </c>
      <c r="E315" s="56">
        <f>MIN(E282:E311)</f>
        <v>54.22</v>
      </c>
      <c r="F315" s="56">
        <f>MIN(F282:F311)</f>
        <v>54.52</v>
      </c>
      <c r="G315" s="56">
        <f>MIN(G282:G311)</f>
        <v>590900</v>
      </c>
    </row>
    <row r="316" spans="1:7" s="56" customFormat="1" ht="12.75">
      <c r="A316" s="55" t="s">
        <v>107</v>
      </c>
      <c r="B316" t="s">
        <v>197</v>
      </c>
      <c r="C316" t="s">
        <v>198</v>
      </c>
      <c r="D316" t="s">
        <v>199</v>
      </c>
      <c r="E316" t="s">
        <v>200</v>
      </c>
      <c r="F316" t="s">
        <v>201</v>
      </c>
      <c r="G316" t="s">
        <v>202</v>
      </c>
    </row>
    <row r="317" spans="1:7" s="56" customFormat="1" ht="12.75">
      <c r="A317" s="55"/>
      <c r="B317" s="57">
        <v>36648</v>
      </c>
      <c r="C317">
        <v>50</v>
      </c>
      <c r="D317">
        <v>50.23</v>
      </c>
      <c r="E317">
        <v>49.6</v>
      </c>
      <c r="F317">
        <v>50.1</v>
      </c>
      <c r="G317">
        <v>142400</v>
      </c>
    </row>
    <row r="318" spans="1:7" s="56" customFormat="1" ht="12.75">
      <c r="A318" s="55"/>
      <c r="B318" s="57">
        <v>36645</v>
      </c>
      <c r="C318">
        <v>50</v>
      </c>
      <c r="D318">
        <v>50.59</v>
      </c>
      <c r="E318">
        <v>49.75</v>
      </c>
      <c r="F318">
        <v>49.76</v>
      </c>
      <c r="G318">
        <v>289600</v>
      </c>
    </row>
    <row r="319" spans="1:7" s="56" customFormat="1" ht="12.75">
      <c r="A319" s="55"/>
      <c r="B319" s="57">
        <v>36644</v>
      </c>
      <c r="C319">
        <v>50.76</v>
      </c>
      <c r="D319">
        <v>50.76</v>
      </c>
      <c r="E319">
        <v>50.01</v>
      </c>
      <c r="F319">
        <v>50.01</v>
      </c>
      <c r="G319">
        <v>133600</v>
      </c>
    </row>
    <row r="320" spans="1:7" s="56" customFormat="1" ht="12.75">
      <c r="A320" s="55"/>
      <c r="B320" s="57">
        <v>36643</v>
      </c>
      <c r="C320">
        <v>50.55</v>
      </c>
      <c r="D320">
        <v>50.88</v>
      </c>
      <c r="E320">
        <v>50.45</v>
      </c>
      <c r="F320">
        <v>50.76</v>
      </c>
      <c r="G320">
        <v>368900</v>
      </c>
    </row>
    <row r="321" spans="1:7" s="56" customFormat="1" ht="12.75">
      <c r="A321" s="55"/>
      <c r="B321" s="57">
        <v>36642</v>
      </c>
      <c r="C321">
        <v>50.82</v>
      </c>
      <c r="D321">
        <v>51.14</v>
      </c>
      <c r="E321">
        <v>50.67</v>
      </c>
      <c r="F321">
        <v>50.8</v>
      </c>
      <c r="G321">
        <v>149400</v>
      </c>
    </row>
    <row r="322" spans="1:7" s="56" customFormat="1" ht="12.75">
      <c r="A322" s="55"/>
      <c r="B322" s="57">
        <v>36641</v>
      </c>
      <c r="C322">
        <v>50.62</v>
      </c>
      <c r="D322">
        <v>50.96</v>
      </c>
      <c r="E322">
        <v>50.57</v>
      </c>
      <c r="F322">
        <v>50.82</v>
      </c>
      <c r="G322">
        <v>198300</v>
      </c>
    </row>
    <row r="323" spans="1:7" s="56" customFormat="1" ht="12.75">
      <c r="A323" s="55"/>
      <c r="B323" s="57">
        <v>36638</v>
      </c>
      <c r="C323">
        <v>50.2</v>
      </c>
      <c r="D323">
        <v>50.48</v>
      </c>
      <c r="E323">
        <v>50</v>
      </c>
      <c r="F323">
        <v>50.37</v>
      </c>
      <c r="G323">
        <v>226000</v>
      </c>
    </row>
    <row r="324" spans="1:7" s="56" customFormat="1" ht="12.75">
      <c r="A324" s="55"/>
      <c r="B324" s="57">
        <v>36637</v>
      </c>
      <c r="C324">
        <v>49.4</v>
      </c>
      <c r="D324">
        <v>50.31</v>
      </c>
      <c r="E324">
        <v>49.21</v>
      </c>
      <c r="F324">
        <v>50.2</v>
      </c>
      <c r="G324">
        <v>387600</v>
      </c>
    </row>
    <row r="325" spans="1:7" s="56" customFormat="1" ht="12.75">
      <c r="A325" s="55"/>
      <c r="B325" s="57">
        <v>36636</v>
      </c>
      <c r="C325">
        <v>49.35</v>
      </c>
      <c r="D325">
        <v>49.35</v>
      </c>
      <c r="E325">
        <v>48.94</v>
      </c>
      <c r="F325">
        <v>49.01</v>
      </c>
      <c r="G325">
        <v>239600</v>
      </c>
    </row>
    <row r="326" spans="1:7" s="56" customFormat="1" ht="12.75">
      <c r="A326" s="55"/>
      <c r="B326" s="57">
        <v>36635</v>
      </c>
      <c r="C326">
        <v>48.98</v>
      </c>
      <c r="D326">
        <v>49.85</v>
      </c>
      <c r="E326">
        <v>48.8</v>
      </c>
      <c r="F326">
        <v>49.1</v>
      </c>
      <c r="G326">
        <v>227200</v>
      </c>
    </row>
    <row r="327" spans="1:7" s="56" customFormat="1" ht="12.75">
      <c r="A327" s="55"/>
      <c r="B327" s="57">
        <v>36634</v>
      </c>
      <c r="C327">
        <v>49.3</v>
      </c>
      <c r="D327">
        <v>49.3</v>
      </c>
      <c r="E327">
        <v>48.93</v>
      </c>
      <c r="F327">
        <v>48.95</v>
      </c>
      <c r="G327">
        <v>94500</v>
      </c>
    </row>
    <row r="328" spans="1:7" s="56" customFormat="1" ht="12.75">
      <c r="A328" s="55"/>
      <c r="B328" s="57">
        <v>36631</v>
      </c>
      <c r="C328">
        <v>48.8</v>
      </c>
      <c r="D328">
        <v>49.33</v>
      </c>
      <c r="E328">
        <v>48.76</v>
      </c>
      <c r="F328">
        <v>49.28</v>
      </c>
      <c r="G328">
        <v>97200</v>
      </c>
    </row>
    <row r="329" spans="1:7" s="56" customFormat="1" ht="12.75">
      <c r="A329" s="55"/>
      <c r="B329" s="57">
        <v>36630</v>
      </c>
      <c r="C329">
        <v>48.79</v>
      </c>
      <c r="D329">
        <v>49.25</v>
      </c>
      <c r="E329">
        <v>48.73</v>
      </c>
      <c r="F329">
        <v>48.86</v>
      </c>
      <c r="G329">
        <v>163000</v>
      </c>
    </row>
    <row r="330" spans="1:7" s="56" customFormat="1" ht="12.75">
      <c r="A330" s="55"/>
      <c r="B330" s="57">
        <v>36629</v>
      </c>
      <c r="C330">
        <v>49.35</v>
      </c>
      <c r="D330">
        <v>49.49</v>
      </c>
      <c r="E330">
        <v>48.84</v>
      </c>
      <c r="F330">
        <v>48.89</v>
      </c>
      <c r="G330">
        <v>129100</v>
      </c>
    </row>
    <row r="331" spans="1:7" s="56" customFormat="1" ht="12.75">
      <c r="A331" s="55"/>
      <c r="B331" s="57">
        <v>36628</v>
      </c>
      <c r="C331">
        <v>49.97</v>
      </c>
      <c r="D331">
        <v>49.97</v>
      </c>
      <c r="E331">
        <v>48.59</v>
      </c>
      <c r="F331">
        <v>49.35</v>
      </c>
      <c r="G331">
        <v>356200</v>
      </c>
    </row>
    <row r="332" spans="1:7" s="56" customFormat="1" ht="12.75">
      <c r="A332" s="55"/>
      <c r="B332" s="57">
        <v>36627</v>
      </c>
      <c r="C332">
        <v>51.37</v>
      </c>
      <c r="D332">
        <v>51.4</v>
      </c>
      <c r="E332">
        <v>49.6</v>
      </c>
      <c r="F332">
        <v>50.14</v>
      </c>
      <c r="G332">
        <v>332800</v>
      </c>
    </row>
    <row r="333" spans="1:7" s="56" customFormat="1" ht="12.75">
      <c r="A333" s="55"/>
      <c r="B333" s="57">
        <v>36623</v>
      </c>
      <c r="C333">
        <v>51.95</v>
      </c>
      <c r="D333">
        <v>51.95</v>
      </c>
      <c r="E333">
        <v>51.32</v>
      </c>
      <c r="F333">
        <v>51.45</v>
      </c>
      <c r="G333">
        <v>87700</v>
      </c>
    </row>
    <row r="334" spans="1:7" s="56" customFormat="1" ht="12.75">
      <c r="A334" s="55"/>
      <c r="B334" s="57">
        <v>36622</v>
      </c>
      <c r="C334">
        <v>51.8</v>
      </c>
      <c r="D334">
        <v>51.97</v>
      </c>
      <c r="E334">
        <v>51.57</v>
      </c>
      <c r="F334">
        <v>51.7</v>
      </c>
      <c r="G334">
        <v>86400</v>
      </c>
    </row>
    <row r="335" spans="1:7" s="56" customFormat="1" ht="12.75">
      <c r="A335" s="55"/>
      <c r="B335" s="57">
        <v>36621</v>
      </c>
      <c r="C335">
        <v>51.99</v>
      </c>
      <c r="D335">
        <v>52.1</v>
      </c>
      <c r="E335">
        <v>51.79</v>
      </c>
      <c r="F335">
        <v>51.95</v>
      </c>
      <c r="G335">
        <v>142600</v>
      </c>
    </row>
    <row r="336" spans="1:7" s="56" customFormat="1" ht="12.75">
      <c r="A336" s="55"/>
      <c r="B336" s="57">
        <v>36620</v>
      </c>
      <c r="C336">
        <v>51.92</v>
      </c>
      <c r="D336">
        <v>52</v>
      </c>
      <c r="E336">
        <v>51.77</v>
      </c>
      <c r="F336">
        <v>51.98</v>
      </c>
      <c r="G336">
        <v>96100</v>
      </c>
    </row>
    <row r="337" spans="1:7" s="56" customFormat="1" ht="12.75">
      <c r="A337" s="55"/>
      <c r="B337" s="57">
        <v>36617</v>
      </c>
      <c r="C337">
        <v>52.3</v>
      </c>
      <c r="D337">
        <v>52.35</v>
      </c>
      <c r="E337">
        <v>51.9</v>
      </c>
      <c r="F337">
        <v>52</v>
      </c>
      <c r="G337">
        <v>172300</v>
      </c>
    </row>
    <row r="338" spans="1:7" s="56" customFormat="1" ht="12.75">
      <c r="A338" s="55"/>
      <c r="B338" s="57">
        <v>36616</v>
      </c>
      <c r="C338">
        <v>51.9</v>
      </c>
      <c r="D338">
        <v>52.35</v>
      </c>
      <c r="E338">
        <v>51.9</v>
      </c>
      <c r="F338">
        <v>52.26</v>
      </c>
      <c r="G338">
        <v>190000</v>
      </c>
    </row>
    <row r="339" spans="1:7" s="56" customFormat="1" ht="12.75">
      <c r="A339" s="55"/>
      <c r="B339" s="57">
        <v>36615</v>
      </c>
      <c r="C339">
        <v>51.83</v>
      </c>
      <c r="D339">
        <v>51.85</v>
      </c>
      <c r="E339">
        <v>51.63</v>
      </c>
      <c r="F339">
        <v>51.84</v>
      </c>
      <c r="G339">
        <v>88500</v>
      </c>
    </row>
    <row r="340" spans="1:7" s="56" customFormat="1" ht="12.75">
      <c r="A340" s="55"/>
      <c r="B340" s="57">
        <v>36614</v>
      </c>
      <c r="C340">
        <v>51.76</v>
      </c>
      <c r="D340">
        <v>51.8</v>
      </c>
      <c r="E340">
        <v>51.56</v>
      </c>
      <c r="F340">
        <v>51.77</v>
      </c>
      <c r="G340">
        <v>98500</v>
      </c>
    </row>
    <row r="341" spans="1:7" s="56" customFormat="1" ht="12.75">
      <c r="A341" s="55"/>
      <c r="B341" s="57">
        <v>36613</v>
      </c>
      <c r="C341">
        <v>51.51</v>
      </c>
      <c r="D341">
        <v>51.76</v>
      </c>
      <c r="E341">
        <v>51.2</v>
      </c>
      <c r="F341">
        <v>51.76</v>
      </c>
      <c r="G341">
        <v>116600</v>
      </c>
    </row>
    <row r="342" spans="1:7" s="56" customFormat="1" ht="12.75">
      <c r="A342" s="55"/>
      <c r="B342" s="57">
        <v>36610</v>
      </c>
      <c r="C342">
        <v>51.36</v>
      </c>
      <c r="D342">
        <v>51.49</v>
      </c>
      <c r="E342">
        <v>51.23</v>
      </c>
      <c r="F342">
        <v>51.26</v>
      </c>
      <c r="G342">
        <v>100600</v>
      </c>
    </row>
    <row r="343" spans="1:7" s="56" customFormat="1" ht="12.75">
      <c r="A343" s="55"/>
      <c r="B343" s="57">
        <v>36609</v>
      </c>
      <c r="C343">
        <v>50.83</v>
      </c>
      <c r="D343">
        <v>51.36</v>
      </c>
      <c r="E343">
        <v>50.83</v>
      </c>
      <c r="F343">
        <v>51.31</v>
      </c>
      <c r="G343">
        <v>121400</v>
      </c>
    </row>
    <row r="344" spans="1:7" s="56" customFormat="1" ht="12.75">
      <c r="A344" s="55"/>
      <c r="B344" s="57">
        <v>36608</v>
      </c>
      <c r="C344">
        <v>51.1</v>
      </c>
      <c r="D344">
        <v>51.1</v>
      </c>
      <c r="E344">
        <v>50.7</v>
      </c>
      <c r="F344">
        <v>50.85</v>
      </c>
      <c r="G344">
        <v>142600</v>
      </c>
    </row>
    <row r="345" spans="1:7" s="56" customFormat="1" ht="12.75">
      <c r="A345" s="55"/>
      <c r="B345" s="57">
        <v>36607</v>
      </c>
      <c r="C345">
        <v>51.11</v>
      </c>
      <c r="D345">
        <v>51.45</v>
      </c>
      <c r="E345">
        <v>51.04</v>
      </c>
      <c r="F345">
        <v>51.22</v>
      </c>
      <c r="G345">
        <v>99800</v>
      </c>
    </row>
    <row r="346" spans="1:7" s="56" customFormat="1" ht="12.75">
      <c r="A346" s="55"/>
      <c r="B346" s="57">
        <v>36606</v>
      </c>
      <c r="C346">
        <v>51.85</v>
      </c>
      <c r="D346">
        <v>51.85</v>
      </c>
      <c r="E346">
        <v>51.15</v>
      </c>
      <c r="F346">
        <v>51.3</v>
      </c>
      <c r="G346">
        <v>219400</v>
      </c>
    </row>
    <row r="347" spans="1:7" s="56" customFormat="1" ht="12.75">
      <c r="A347" s="55"/>
      <c r="B347" s="56" t="s">
        <v>84</v>
      </c>
      <c r="C347" s="58">
        <f>AVERAGE(C317:C346)</f>
        <v>50.71566666666665</v>
      </c>
      <c r="D347" s="58">
        <f>AVERAGE(D317:D346)</f>
        <v>50.95566666666665</v>
      </c>
      <c r="E347" s="58">
        <f>AVERAGE(E317:E346)</f>
        <v>50.368000000000016</v>
      </c>
      <c r="F347" s="59">
        <f>AVERAGE(F317:F346)</f>
        <v>50.63499999999999</v>
      </c>
      <c r="G347" s="58">
        <f>AVERAGE(G317:G346)</f>
        <v>176596.66666666666</v>
      </c>
    </row>
    <row r="348" spans="1:7" s="56" customFormat="1" ht="12.75">
      <c r="A348" s="55"/>
      <c r="B348" s="56" t="s">
        <v>205</v>
      </c>
      <c r="C348" s="56">
        <f>MEDIAN(C317:C346)</f>
        <v>50.825</v>
      </c>
      <c r="D348" s="56">
        <f>MEDIAN(D317:D346)</f>
        <v>51.120000000000005</v>
      </c>
      <c r="E348" s="56">
        <f>MEDIAN(E317:E346)</f>
        <v>50.620000000000005</v>
      </c>
      <c r="F348" s="56">
        <f>MEDIAN(F317:F346)</f>
        <v>50.81</v>
      </c>
      <c r="G348" s="56">
        <f>MEDIAN(G317:G346)</f>
        <v>142600</v>
      </c>
    </row>
    <row r="349" spans="1:7" s="56" customFormat="1" ht="12.75">
      <c r="A349" s="55"/>
      <c r="B349" s="56" t="s">
        <v>203</v>
      </c>
      <c r="C349" s="56">
        <f>MAX(C317:C346)</f>
        <v>52.3</v>
      </c>
      <c r="D349" s="56">
        <f>MAX(D317:D346)</f>
        <v>52.35</v>
      </c>
      <c r="E349" s="56">
        <f>MAX(E317:E346)</f>
        <v>51.9</v>
      </c>
      <c r="F349" s="56">
        <f>MAX(F317:F346)</f>
        <v>52.26</v>
      </c>
      <c r="G349" s="56">
        <f>MAX(G317:G346)</f>
        <v>387600</v>
      </c>
    </row>
    <row r="350" spans="1:7" s="56" customFormat="1" ht="12.75">
      <c r="A350" s="55"/>
      <c r="B350" s="56" t="s">
        <v>204</v>
      </c>
      <c r="C350" s="56">
        <f>MIN(C317:C346)</f>
        <v>48.79</v>
      </c>
      <c r="D350" s="56">
        <f>MIN(D317:D346)</f>
        <v>49.25</v>
      </c>
      <c r="E350" s="56">
        <f>MIN(E317:E346)</f>
        <v>48.59</v>
      </c>
      <c r="F350" s="56">
        <f>MIN(F317:F346)</f>
        <v>48.86</v>
      </c>
      <c r="G350" s="56">
        <f>MIN(G317:G346)</f>
        <v>86400</v>
      </c>
    </row>
    <row r="351" spans="1:7" s="56" customFormat="1" ht="12.75">
      <c r="A351" s="55" t="s">
        <v>108</v>
      </c>
      <c r="B351" t="s">
        <v>197</v>
      </c>
      <c r="C351" t="s">
        <v>198</v>
      </c>
      <c r="D351" t="s">
        <v>199</v>
      </c>
      <c r="E351" t="s">
        <v>200</v>
      </c>
      <c r="F351" t="s">
        <v>201</v>
      </c>
      <c r="G351" t="s">
        <v>202</v>
      </c>
    </row>
    <row r="352" spans="1:7" s="56" customFormat="1" ht="12.75">
      <c r="A352" s="55"/>
      <c r="B352" s="57">
        <v>36648</v>
      </c>
      <c r="C352">
        <v>39</v>
      </c>
      <c r="D352">
        <v>39.07</v>
      </c>
      <c r="E352">
        <v>38.52</v>
      </c>
      <c r="F352">
        <v>39</v>
      </c>
      <c r="G352">
        <v>439900</v>
      </c>
    </row>
    <row r="353" spans="1:7" s="56" customFormat="1" ht="12.75">
      <c r="A353" s="55"/>
      <c r="B353" s="57">
        <v>36645</v>
      </c>
      <c r="C353">
        <v>38.85</v>
      </c>
      <c r="D353">
        <v>39.1</v>
      </c>
      <c r="E353">
        <v>38.83</v>
      </c>
      <c r="F353">
        <v>39.06</v>
      </c>
      <c r="G353">
        <v>431400</v>
      </c>
    </row>
    <row r="354" spans="1:7" s="56" customFormat="1" ht="12.75">
      <c r="A354" s="55"/>
      <c r="B354" s="57">
        <v>36644</v>
      </c>
      <c r="C354">
        <v>39.44</v>
      </c>
      <c r="D354">
        <v>39.44</v>
      </c>
      <c r="E354">
        <v>38.46</v>
      </c>
      <c r="F354">
        <v>38.77</v>
      </c>
      <c r="G354">
        <v>741600</v>
      </c>
    </row>
    <row r="355" spans="1:7" s="56" customFormat="1" ht="12.75">
      <c r="A355" s="55"/>
      <c r="B355" s="57">
        <v>36643</v>
      </c>
      <c r="C355">
        <v>39.6</v>
      </c>
      <c r="D355">
        <v>40.05</v>
      </c>
      <c r="E355">
        <v>39.24</v>
      </c>
      <c r="F355">
        <v>39.89</v>
      </c>
      <c r="G355">
        <v>823100</v>
      </c>
    </row>
    <row r="356" spans="1:7" s="56" customFormat="1" ht="12.75">
      <c r="A356" s="55"/>
      <c r="B356" s="57">
        <v>36642</v>
      </c>
      <c r="C356">
        <v>39.68</v>
      </c>
      <c r="D356">
        <v>39.95</v>
      </c>
      <c r="E356">
        <v>39.59</v>
      </c>
      <c r="F356">
        <v>39.69</v>
      </c>
      <c r="G356">
        <v>605300</v>
      </c>
    </row>
    <row r="357" spans="1:7" s="56" customFormat="1" ht="12.75">
      <c r="A357" s="55"/>
      <c r="B357" s="57">
        <v>36641</v>
      </c>
      <c r="C357">
        <v>39.96</v>
      </c>
      <c r="D357">
        <v>40.22</v>
      </c>
      <c r="E357">
        <v>39.41</v>
      </c>
      <c r="F357">
        <v>39.62</v>
      </c>
      <c r="G357">
        <v>729100</v>
      </c>
    </row>
    <row r="358" spans="1:7" s="56" customFormat="1" ht="12.75">
      <c r="A358" s="55"/>
      <c r="B358" s="57">
        <v>36638</v>
      </c>
      <c r="C358">
        <v>39.51</v>
      </c>
      <c r="D358">
        <v>40</v>
      </c>
      <c r="E358">
        <v>39.11</v>
      </c>
      <c r="F358">
        <v>39.96</v>
      </c>
      <c r="G358">
        <v>720300</v>
      </c>
    </row>
    <row r="359" spans="1:7" s="56" customFormat="1" ht="12.75">
      <c r="A359" s="55"/>
      <c r="B359" s="57">
        <v>36637</v>
      </c>
      <c r="C359">
        <v>39.2</v>
      </c>
      <c r="D359">
        <v>39.66</v>
      </c>
      <c r="E359">
        <v>39</v>
      </c>
      <c r="F359">
        <v>39.57</v>
      </c>
      <c r="G359">
        <v>423600</v>
      </c>
    </row>
    <row r="360" spans="1:7" s="56" customFormat="1" ht="12.75">
      <c r="A360" s="55"/>
      <c r="B360" s="57">
        <v>36636</v>
      </c>
      <c r="C360">
        <v>39.01</v>
      </c>
      <c r="D360">
        <v>39.21</v>
      </c>
      <c r="E360">
        <v>38.46</v>
      </c>
      <c r="F360">
        <v>39.2</v>
      </c>
      <c r="G360">
        <v>517600</v>
      </c>
    </row>
    <row r="361" spans="1:7" s="56" customFormat="1" ht="12.75">
      <c r="A361" s="55"/>
      <c r="B361" s="57">
        <v>36635</v>
      </c>
      <c r="C361">
        <v>39.36</v>
      </c>
      <c r="D361">
        <v>39.45</v>
      </c>
      <c r="E361">
        <v>39</v>
      </c>
      <c r="F361">
        <v>39.01</v>
      </c>
      <c r="G361">
        <v>469700</v>
      </c>
    </row>
    <row r="362" spans="1:7" s="56" customFormat="1" ht="12.75">
      <c r="A362" s="55"/>
      <c r="B362" s="57">
        <v>36634</v>
      </c>
      <c r="C362">
        <v>39.45</v>
      </c>
      <c r="D362">
        <v>39.45</v>
      </c>
      <c r="E362">
        <v>39.15</v>
      </c>
      <c r="F362">
        <v>39.36</v>
      </c>
      <c r="G362">
        <v>433000</v>
      </c>
    </row>
    <row r="363" spans="1:7" s="56" customFormat="1" ht="12.75">
      <c r="A363" s="55"/>
      <c r="B363" s="57">
        <v>36631</v>
      </c>
      <c r="C363">
        <v>39</v>
      </c>
      <c r="D363">
        <v>39.71</v>
      </c>
      <c r="E363">
        <v>38.95</v>
      </c>
      <c r="F363">
        <v>39.44</v>
      </c>
      <c r="G363">
        <v>1024700</v>
      </c>
    </row>
    <row r="364" spans="1:7" s="56" customFormat="1" ht="12.75">
      <c r="A364" s="55"/>
      <c r="B364" s="57">
        <v>36630</v>
      </c>
      <c r="C364">
        <v>38.15</v>
      </c>
      <c r="D364">
        <v>38.66</v>
      </c>
      <c r="E364">
        <v>38.1</v>
      </c>
      <c r="F364">
        <v>38.6</v>
      </c>
      <c r="G364">
        <v>772000</v>
      </c>
    </row>
    <row r="365" spans="1:7" s="56" customFormat="1" ht="12.75">
      <c r="A365" s="55"/>
      <c r="B365" s="57">
        <v>36629</v>
      </c>
      <c r="C365">
        <v>38</v>
      </c>
      <c r="D365">
        <v>38.32</v>
      </c>
      <c r="E365">
        <v>37.66</v>
      </c>
      <c r="F365">
        <v>38</v>
      </c>
      <c r="G365">
        <v>1052500</v>
      </c>
    </row>
    <row r="366" spans="1:7" s="56" customFormat="1" ht="12.75">
      <c r="A366" s="55"/>
      <c r="B366" s="57">
        <v>36628</v>
      </c>
      <c r="C366">
        <v>38.86</v>
      </c>
      <c r="D366">
        <v>38.89</v>
      </c>
      <c r="E366">
        <v>37.5</v>
      </c>
      <c r="F366">
        <v>38.38</v>
      </c>
      <c r="G366">
        <v>867700</v>
      </c>
    </row>
    <row r="367" spans="1:7" s="56" customFormat="1" ht="12.75">
      <c r="A367" s="55"/>
      <c r="B367" s="57">
        <v>36627</v>
      </c>
      <c r="C367">
        <v>39.5</v>
      </c>
      <c r="D367">
        <v>39.5</v>
      </c>
      <c r="E367">
        <v>38.52</v>
      </c>
      <c r="F367">
        <v>38.69</v>
      </c>
      <c r="G367">
        <v>584000</v>
      </c>
    </row>
    <row r="368" spans="1:7" s="56" customFormat="1" ht="12.75">
      <c r="A368" s="55"/>
      <c r="B368" s="57">
        <v>36623</v>
      </c>
      <c r="C368">
        <v>39.56</v>
      </c>
      <c r="D368">
        <v>39.58</v>
      </c>
      <c r="E368">
        <v>39.25</v>
      </c>
      <c r="F368">
        <v>39.32</v>
      </c>
      <c r="G368">
        <v>406300</v>
      </c>
    </row>
    <row r="369" spans="1:7" s="56" customFormat="1" ht="12.75">
      <c r="A369" s="55"/>
      <c r="B369" s="57">
        <v>36622</v>
      </c>
      <c r="C369">
        <v>39.59</v>
      </c>
      <c r="D369">
        <v>39.59</v>
      </c>
      <c r="E369">
        <v>39.18</v>
      </c>
      <c r="F369">
        <v>39.4</v>
      </c>
      <c r="G369">
        <v>761800</v>
      </c>
    </row>
    <row r="370" spans="1:7" s="56" customFormat="1" ht="12.75">
      <c r="A370" s="55"/>
      <c r="B370" s="57">
        <v>36621</v>
      </c>
      <c r="C370">
        <v>39.57</v>
      </c>
      <c r="D370">
        <v>39.6</v>
      </c>
      <c r="E370">
        <v>39.42</v>
      </c>
      <c r="F370">
        <v>39.56</v>
      </c>
      <c r="G370">
        <v>1822000</v>
      </c>
    </row>
    <row r="371" spans="1:7" s="56" customFormat="1" ht="12.75">
      <c r="A371" s="55"/>
      <c r="B371" s="57">
        <v>36620</v>
      </c>
      <c r="C371">
        <v>39.62</v>
      </c>
      <c r="D371">
        <v>39.65</v>
      </c>
      <c r="E371">
        <v>39.21</v>
      </c>
      <c r="F371">
        <v>39.48</v>
      </c>
      <c r="G371">
        <v>666700</v>
      </c>
    </row>
    <row r="372" spans="1:7" s="56" customFormat="1" ht="12.75">
      <c r="A372" s="55"/>
      <c r="B372" s="57">
        <v>36617</v>
      </c>
      <c r="C372">
        <v>39.75</v>
      </c>
      <c r="D372">
        <v>39.75</v>
      </c>
      <c r="E372">
        <v>39.41</v>
      </c>
      <c r="F372">
        <v>39.45</v>
      </c>
      <c r="G372">
        <v>660400</v>
      </c>
    </row>
    <row r="373" spans="1:7" s="56" customFormat="1" ht="12.75">
      <c r="A373" s="55"/>
      <c r="B373" s="57">
        <v>36616</v>
      </c>
      <c r="C373">
        <v>39.6</v>
      </c>
      <c r="D373">
        <v>39.76</v>
      </c>
      <c r="E373">
        <v>39.4</v>
      </c>
      <c r="F373">
        <v>39.6</v>
      </c>
      <c r="G373">
        <v>495700</v>
      </c>
    </row>
    <row r="374" spans="1:7" s="56" customFormat="1" ht="12.75">
      <c r="A374" s="55"/>
      <c r="B374" s="57">
        <v>36615</v>
      </c>
      <c r="C374">
        <v>39.03</v>
      </c>
      <c r="D374">
        <v>39.46</v>
      </c>
      <c r="E374">
        <v>38.85</v>
      </c>
      <c r="F374">
        <v>39.35</v>
      </c>
      <c r="G374">
        <v>509200</v>
      </c>
    </row>
    <row r="375" spans="1:7" s="56" customFormat="1" ht="12.75">
      <c r="A375" s="55"/>
      <c r="B375" s="57">
        <v>36614</v>
      </c>
      <c r="C375">
        <v>38.73</v>
      </c>
      <c r="D375">
        <v>39.13</v>
      </c>
      <c r="E375">
        <v>38.52</v>
      </c>
      <c r="F375">
        <v>39.02</v>
      </c>
      <c r="G375">
        <v>414400</v>
      </c>
    </row>
    <row r="376" spans="1:7" s="56" customFormat="1" ht="12.75">
      <c r="A376" s="55"/>
      <c r="B376" s="57">
        <v>36613</v>
      </c>
      <c r="C376">
        <v>38.25</v>
      </c>
      <c r="D376">
        <v>38.66</v>
      </c>
      <c r="E376">
        <v>38.06</v>
      </c>
      <c r="F376">
        <v>38.66</v>
      </c>
      <c r="G376">
        <v>353800</v>
      </c>
    </row>
    <row r="377" spans="1:7" s="56" customFormat="1" ht="12.75">
      <c r="A377" s="55"/>
      <c r="B377" s="57">
        <v>36610</v>
      </c>
      <c r="C377">
        <v>38.22</v>
      </c>
      <c r="D377">
        <v>38.33</v>
      </c>
      <c r="E377">
        <v>38.05</v>
      </c>
      <c r="F377">
        <v>38.09</v>
      </c>
      <c r="G377">
        <v>433900</v>
      </c>
    </row>
    <row r="378" spans="1:7" s="56" customFormat="1" ht="12.75">
      <c r="A378" s="55"/>
      <c r="B378" s="57">
        <v>36609</v>
      </c>
      <c r="C378">
        <v>38.5</v>
      </c>
      <c r="D378">
        <v>38.54</v>
      </c>
      <c r="E378">
        <v>38.1</v>
      </c>
      <c r="F378">
        <v>38.21</v>
      </c>
      <c r="G378">
        <v>372100</v>
      </c>
    </row>
    <row r="379" spans="1:7" s="56" customFormat="1" ht="12.75">
      <c r="A379" s="55"/>
      <c r="B379" s="57">
        <v>36608</v>
      </c>
      <c r="C379">
        <v>38.43</v>
      </c>
      <c r="D379">
        <v>38.5</v>
      </c>
      <c r="E379">
        <v>38.2</v>
      </c>
      <c r="F379">
        <v>38.2</v>
      </c>
      <c r="G379">
        <v>375000</v>
      </c>
    </row>
    <row r="380" spans="1:7" s="56" customFormat="1" ht="12.75">
      <c r="A380" s="55"/>
      <c r="B380" s="57">
        <v>36607</v>
      </c>
      <c r="C380">
        <v>38.28</v>
      </c>
      <c r="D380">
        <v>38.7</v>
      </c>
      <c r="E380">
        <v>38.11</v>
      </c>
      <c r="F380">
        <v>38.37</v>
      </c>
      <c r="G380">
        <v>475300</v>
      </c>
    </row>
    <row r="381" spans="1:7" s="56" customFormat="1" ht="12.75">
      <c r="A381" s="55"/>
      <c r="B381" s="57">
        <v>36606</v>
      </c>
      <c r="C381">
        <v>38.81</v>
      </c>
      <c r="D381">
        <v>38.81</v>
      </c>
      <c r="E381">
        <v>38.13</v>
      </c>
      <c r="F381">
        <v>38.28</v>
      </c>
      <c r="G381">
        <v>398900</v>
      </c>
    </row>
    <row r="382" spans="1:7" s="56" customFormat="1" ht="12.75">
      <c r="A382" s="55"/>
      <c r="B382" s="56" t="s">
        <v>84</v>
      </c>
      <c r="C382" s="58">
        <f>AVERAGE(C352:C381)</f>
        <v>39.08366666666667</v>
      </c>
      <c r="D382" s="58">
        <f>AVERAGE(D352:D381)</f>
        <v>39.291333333333334</v>
      </c>
      <c r="E382" s="58">
        <f>AVERAGE(E352:E381)</f>
        <v>38.712999999999994</v>
      </c>
      <c r="F382" s="59">
        <f>AVERAGE(F352:F381)</f>
        <v>39.041000000000004</v>
      </c>
      <c r="G382" s="58">
        <f>AVERAGE(G352:G381)</f>
        <v>626033.3333333334</v>
      </c>
    </row>
    <row r="383" spans="1:7" s="56" customFormat="1" ht="12.75">
      <c r="A383" s="55"/>
      <c r="B383" s="56" t="s">
        <v>205</v>
      </c>
      <c r="C383" s="56">
        <f>MEDIAN(C352:C381)</f>
        <v>39.115</v>
      </c>
      <c r="D383" s="56">
        <f>MEDIAN(D352:D381)</f>
        <v>39.45</v>
      </c>
      <c r="E383" s="56">
        <f>MEDIAN(E352:E381)</f>
        <v>38.84</v>
      </c>
      <c r="F383" s="56">
        <f>MEDIAN(F352:F381)</f>
        <v>39.13</v>
      </c>
      <c r="G383" s="56">
        <f>MEDIAN(G352:G381)</f>
        <v>513400</v>
      </c>
    </row>
    <row r="384" spans="1:7" s="56" customFormat="1" ht="12.75">
      <c r="A384" s="55"/>
      <c r="B384" s="56" t="s">
        <v>203</v>
      </c>
      <c r="C384" s="56">
        <f>MAX(C352:C381)</f>
        <v>39.96</v>
      </c>
      <c r="D384" s="56">
        <f>MAX(D352:D381)</f>
        <v>40.22</v>
      </c>
      <c r="E384" s="56">
        <f>MAX(E352:E381)</f>
        <v>39.59</v>
      </c>
      <c r="F384" s="56">
        <f>MAX(F352:F381)</f>
        <v>39.96</v>
      </c>
      <c r="G384" s="56">
        <f>MAX(G352:G381)</f>
        <v>1822000</v>
      </c>
    </row>
    <row r="385" spans="1:7" s="56" customFormat="1" ht="12.75">
      <c r="A385" s="55"/>
      <c r="B385" s="56" t="s">
        <v>204</v>
      </c>
      <c r="C385" s="56">
        <f>MIN(C352:C381)</f>
        <v>38</v>
      </c>
      <c r="D385" s="56">
        <f>MIN(D352:D381)</f>
        <v>38.32</v>
      </c>
      <c r="E385" s="56">
        <f>MIN(E352:E381)</f>
        <v>37.5</v>
      </c>
      <c r="F385" s="56">
        <f>MIN(F352:F381)</f>
        <v>38</v>
      </c>
      <c r="G385" s="56">
        <f>MIN(G352:G381)</f>
        <v>353800</v>
      </c>
    </row>
    <row r="386" spans="1:7" s="56" customFormat="1" ht="12.75">
      <c r="A386" s="55"/>
      <c r="B386"/>
      <c r="C386"/>
      <c r="D386"/>
      <c r="E386"/>
      <c r="F386"/>
      <c r="G386"/>
    </row>
    <row r="387" spans="1:7" s="56" customFormat="1" ht="12.75">
      <c r="A387" s="55"/>
      <c r="B387"/>
      <c r="C387"/>
      <c r="D387"/>
      <c r="E387"/>
      <c r="F387"/>
      <c r="G387"/>
    </row>
    <row r="388" spans="1:7" s="56" customFormat="1" ht="12.75">
      <c r="A388" s="55"/>
      <c r="B388"/>
      <c r="C388"/>
      <c r="D388"/>
      <c r="E388"/>
      <c r="F388"/>
      <c r="G388"/>
    </row>
    <row r="389" spans="1:7" s="56" customFormat="1" ht="12.75">
      <c r="A389" s="55"/>
      <c r="B389"/>
      <c r="C389"/>
      <c r="D389"/>
      <c r="E389"/>
      <c r="F389"/>
      <c r="G389"/>
    </row>
    <row r="390" spans="1:7" s="56" customFormat="1" ht="12.75">
      <c r="A390" s="55"/>
      <c r="B390"/>
      <c r="C390"/>
      <c r="D390"/>
      <c r="E390"/>
      <c r="F390"/>
      <c r="G390"/>
    </row>
    <row r="391" spans="1:7" s="56" customFormat="1" ht="12.75">
      <c r="A391" s="55"/>
      <c r="B391"/>
      <c r="C391"/>
      <c r="D391"/>
      <c r="E391"/>
      <c r="F391"/>
      <c r="G391"/>
    </row>
    <row r="392" spans="1:7" s="56" customFormat="1" ht="12.75">
      <c r="A392" s="55"/>
      <c r="B392"/>
      <c r="C392"/>
      <c r="D392"/>
      <c r="E392"/>
      <c r="F392"/>
      <c r="G392"/>
    </row>
    <row r="393" spans="1:7" s="56" customFormat="1" ht="12.75">
      <c r="A393" s="55"/>
      <c r="B393"/>
      <c r="C393"/>
      <c r="D393"/>
      <c r="E393"/>
      <c r="F393"/>
      <c r="G393"/>
    </row>
    <row r="394" spans="1:7" s="56" customFormat="1" ht="12.75">
      <c r="A394" s="55"/>
      <c r="B394"/>
      <c r="C394"/>
      <c r="D394"/>
      <c r="E394"/>
      <c r="F394"/>
      <c r="G394"/>
    </row>
    <row r="395" spans="1:7" s="56" customFormat="1" ht="12.75">
      <c r="A395" s="55"/>
      <c r="B395"/>
      <c r="C395"/>
      <c r="D395"/>
      <c r="E395"/>
      <c r="F395"/>
      <c r="G395"/>
    </row>
    <row r="396" spans="1:7" s="56" customFormat="1" ht="12.75">
      <c r="A396" s="55"/>
      <c r="B396"/>
      <c r="C396"/>
      <c r="D396"/>
      <c r="E396"/>
      <c r="F396"/>
      <c r="G396"/>
    </row>
    <row r="397" spans="1:7" s="56" customFormat="1" ht="12.75">
      <c r="A397" s="55"/>
      <c r="B397"/>
      <c r="C397"/>
      <c r="D397"/>
      <c r="E397"/>
      <c r="F397"/>
      <c r="G397"/>
    </row>
    <row r="398" spans="1:7" s="56" customFormat="1" ht="12.75">
      <c r="A398" s="55"/>
      <c r="B398"/>
      <c r="C398"/>
      <c r="D398"/>
      <c r="E398"/>
      <c r="F398"/>
      <c r="G398"/>
    </row>
    <row r="399" spans="1:7" s="56" customFormat="1" ht="12.75">
      <c r="A399" s="55"/>
      <c r="B399"/>
      <c r="C399"/>
      <c r="D399"/>
      <c r="E399"/>
      <c r="F399"/>
      <c r="G399"/>
    </row>
    <row r="400" spans="1:7" s="56" customFormat="1" ht="12.75">
      <c r="A400" s="55"/>
      <c r="B400"/>
      <c r="C400"/>
      <c r="D400"/>
      <c r="E400"/>
      <c r="F400"/>
      <c r="G400"/>
    </row>
    <row r="401" spans="1:7" s="56" customFormat="1" ht="12.75">
      <c r="A401" s="55"/>
      <c r="B401"/>
      <c r="C401"/>
      <c r="D401"/>
      <c r="E401"/>
      <c r="F401"/>
      <c r="G401"/>
    </row>
    <row r="402" spans="1:7" s="56" customFormat="1" ht="12.75">
      <c r="A402" s="55"/>
      <c r="B402"/>
      <c r="C402"/>
      <c r="D402"/>
      <c r="E402"/>
      <c r="F402"/>
      <c r="G402"/>
    </row>
    <row r="403" spans="1:7" s="56" customFormat="1" ht="12.75">
      <c r="A403" s="55"/>
      <c r="B403"/>
      <c r="C403"/>
      <c r="D403"/>
      <c r="E403"/>
      <c r="F403"/>
      <c r="G403"/>
    </row>
    <row r="404" spans="1:7" s="56" customFormat="1" ht="12.75">
      <c r="A404" s="55"/>
      <c r="B404"/>
      <c r="C404"/>
      <c r="D404"/>
      <c r="E404"/>
      <c r="F404"/>
      <c r="G404"/>
    </row>
    <row r="405" spans="1:7" s="56" customFormat="1" ht="12.75">
      <c r="A405" s="55"/>
      <c r="B405"/>
      <c r="C405"/>
      <c r="D405"/>
      <c r="E405"/>
      <c r="F405"/>
      <c r="G405"/>
    </row>
    <row r="406" spans="1:7" s="56" customFormat="1" ht="12.75">
      <c r="A406" s="55"/>
      <c r="B406"/>
      <c r="C406"/>
      <c r="D406"/>
      <c r="E406"/>
      <c r="F406"/>
      <c r="G406"/>
    </row>
    <row r="407" spans="1:7" s="56" customFormat="1" ht="12.75">
      <c r="A407" s="55"/>
      <c r="B407"/>
      <c r="C407"/>
      <c r="D407"/>
      <c r="E407"/>
      <c r="F407"/>
      <c r="G407"/>
    </row>
    <row r="408" spans="1:7" s="56" customFormat="1" ht="12.75">
      <c r="A408" s="55"/>
      <c r="B408"/>
      <c r="C408"/>
      <c r="D408"/>
      <c r="E408"/>
      <c r="F408"/>
      <c r="G408"/>
    </row>
    <row r="409" spans="1:7" s="56" customFormat="1" ht="12.75">
      <c r="A409" s="55"/>
      <c r="B409"/>
      <c r="C409"/>
      <c r="D409"/>
      <c r="E409"/>
      <c r="F409"/>
      <c r="G409"/>
    </row>
    <row r="410" spans="1:7" s="56" customFormat="1" ht="12.75">
      <c r="A410" s="55"/>
      <c r="B410"/>
      <c r="C410"/>
      <c r="D410"/>
      <c r="E410"/>
      <c r="F410"/>
      <c r="G410"/>
    </row>
    <row r="411" spans="1:7" s="56" customFormat="1" ht="12.75">
      <c r="A411" s="55"/>
      <c r="B411"/>
      <c r="C411"/>
      <c r="D411"/>
      <c r="E411"/>
      <c r="F411"/>
      <c r="G411"/>
    </row>
    <row r="412" spans="1:7" s="56" customFormat="1" ht="12.75">
      <c r="A412" s="55"/>
      <c r="B412"/>
      <c r="C412"/>
      <c r="D412"/>
      <c r="E412"/>
      <c r="F412"/>
      <c r="G412"/>
    </row>
    <row r="413" spans="1:7" s="56" customFormat="1" ht="12.75">
      <c r="A413" s="55"/>
      <c r="B413"/>
      <c r="C413"/>
      <c r="D413"/>
      <c r="E413"/>
      <c r="F413"/>
      <c r="G413"/>
    </row>
    <row r="414" spans="1:7" s="56" customFormat="1" ht="12.75">
      <c r="A414" s="55"/>
      <c r="B414"/>
      <c r="C414"/>
      <c r="D414"/>
      <c r="E414"/>
      <c r="F414"/>
      <c r="G414"/>
    </row>
    <row r="415" spans="1:7" s="56" customFormat="1" ht="12.75">
      <c r="A415" s="55"/>
      <c r="B415"/>
      <c r="C415"/>
      <c r="D415"/>
      <c r="E415"/>
      <c r="F415"/>
      <c r="G415"/>
    </row>
    <row r="416" spans="1:7" s="56" customFormat="1" ht="12.75">
      <c r="A416" s="55"/>
      <c r="B416"/>
      <c r="C416"/>
      <c r="D416"/>
      <c r="E416"/>
      <c r="F416"/>
      <c r="G416"/>
    </row>
    <row r="417" spans="1:7" s="56" customFormat="1" ht="12.75">
      <c r="A417" s="55"/>
      <c r="C417" s="58"/>
      <c r="D417" s="58"/>
      <c r="E417" s="58"/>
      <c r="F417" s="59"/>
      <c r="G417" s="58"/>
    </row>
    <row r="418" s="56" customFormat="1" ht="12.75">
      <c r="A418" s="55"/>
    </row>
    <row r="419" s="56" customFormat="1" ht="12.75">
      <c r="A419" s="55"/>
    </row>
    <row r="420" s="56" customFormat="1" ht="12.75">
      <c r="A420" s="55"/>
    </row>
    <row r="421" spans="1:7" s="56" customFormat="1" ht="12.75">
      <c r="A421" s="55"/>
      <c r="B421"/>
      <c r="C421"/>
      <c r="D421"/>
      <c r="E421"/>
      <c r="F421"/>
      <c r="G421"/>
    </row>
    <row r="422" spans="1:7" s="56" customFormat="1" ht="12.75">
      <c r="A422" s="55"/>
      <c r="B422"/>
      <c r="C422"/>
      <c r="D422"/>
      <c r="E422"/>
      <c r="F422"/>
      <c r="G422" s="75"/>
    </row>
    <row r="423" spans="1:7" s="56" customFormat="1" ht="12.75">
      <c r="A423" s="55"/>
      <c r="B423"/>
      <c r="C423"/>
      <c r="D423"/>
      <c r="E423"/>
      <c r="F423"/>
      <c r="G423" s="75"/>
    </row>
    <row r="424" spans="1:7" s="56" customFormat="1" ht="12.75">
      <c r="A424" s="55"/>
      <c r="B424"/>
      <c r="C424"/>
      <c r="D424"/>
      <c r="E424"/>
      <c r="F424"/>
      <c r="G424" s="75"/>
    </row>
    <row r="425" spans="1:7" s="56" customFormat="1" ht="12.75">
      <c r="A425" s="55"/>
      <c r="B425"/>
      <c r="C425"/>
      <c r="D425"/>
      <c r="E425"/>
      <c r="F425"/>
      <c r="G425" s="75"/>
    </row>
    <row r="426" spans="1:7" s="56" customFormat="1" ht="12.75">
      <c r="A426" s="55"/>
      <c r="B426"/>
      <c r="C426"/>
      <c r="D426"/>
      <c r="E426"/>
      <c r="F426"/>
      <c r="G426" s="75"/>
    </row>
    <row r="427" spans="1:7" s="56" customFormat="1" ht="12.75">
      <c r="A427" s="55"/>
      <c r="B427"/>
      <c r="C427"/>
      <c r="D427"/>
      <c r="E427"/>
      <c r="F427"/>
      <c r="G427" s="75"/>
    </row>
    <row r="428" spans="1:7" s="56" customFormat="1" ht="12.75">
      <c r="A428" s="55"/>
      <c r="B428"/>
      <c r="C428"/>
      <c r="D428"/>
      <c r="E428"/>
      <c r="F428"/>
      <c r="G428" s="75"/>
    </row>
    <row r="429" spans="1:7" s="56" customFormat="1" ht="12.75">
      <c r="A429" s="55"/>
      <c r="B429"/>
      <c r="C429"/>
      <c r="D429"/>
      <c r="E429"/>
      <c r="F429"/>
      <c r="G429" s="75"/>
    </row>
    <row r="430" spans="1:7" s="56" customFormat="1" ht="12.75">
      <c r="A430" s="55"/>
      <c r="B430"/>
      <c r="C430"/>
      <c r="D430"/>
      <c r="E430"/>
      <c r="F430"/>
      <c r="G430" s="75"/>
    </row>
    <row r="431" spans="1:7" s="56" customFormat="1" ht="12.75">
      <c r="A431" s="55"/>
      <c r="B431"/>
      <c r="C431"/>
      <c r="D431"/>
      <c r="E431"/>
      <c r="F431"/>
      <c r="G431" s="75"/>
    </row>
    <row r="432" spans="1:7" s="56" customFormat="1" ht="12.75">
      <c r="A432" s="55"/>
      <c r="B432"/>
      <c r="C432"/>
      <c r="D432"/>
      <c r="E432"/>
      <c r="F432"/>
      <c r="G432" s="75"/>
    </row>
    <row r="433" spans="1:7" s="56" customFormat="1" ht="12.75">
      <c r="A433" s="55"/>
      <c r="B433"/>
      <c r="C433"/>
      <c r="D433"/>
      <c r="E433"/>
      <c r="F433"/>
      <c r="G433" s="75"/>
    </row>
    <row r="434" spans="1:7" s="56" customFormat="1" ht="12.75">
      <c r="A434" s="55"/>
      <c r="B434"/>
      <c r="C434"/>
      <c r="D434"/>
      <c r="E434"/>
      <c r="F434"/>
      <c r="G434" s="75"/>
    </row>
    <row r="435" spans="1:7" s="56" customFormat="1" ht="12.75">
      <c r="A435" s="55"/>
      <c r="B435"/>
      <c r="C435"/>
      <c r="D435"/>
      <c r="E435"/>
      <c r="F435"/>
      <c r="G435" s="75"/>
    </row>
    <row r="436" spans="1:7" s="56" customFormat="1" ht="12.75">
      <c r="A436" s="55"/>
      <c r="B436"/>
      <c r="C436"/>
      <c r="D436"/>
      <c r="E436"/>
      <c r="F436"/>
      <c r="G436" s="75"/>
    </row>
    <row r="437" spans="1:7" s="56" customFormat="1" ht="12.75">
      <c r="A437" s="55"/>
      <c r="B437"/>
      <c r="C437"/>
      <c r="D437"/>
      <c r="E437"/>
      <c r="F437"/>
      <c r="G437" s="75"/>
    </row>
    <row r="438" spans="1:7" s="56" customFormat="1" ht="12.75">
      <c r="A438" s="55"/>
      <c r="B438"/>
      <c r="C438"/>
      <c r="D438"/>
      <c r="E438"/>
      <c r="F438"/>
      <c r="G438" s="75"/>
    </row>
    <row r="439" spans="1:7" s="56" customFormat="1" ht="12.75">
      <c r="A439" s="55"/>
      <c r="B439"/>
      <c r="C439"/>
      <c r="D439"/>
      <c r="E439"/>
      <c r="F439"/>
      <c r="G439" s="75"/>
    </row>
    <row r="440" spans="1:7" s="56" customFormat="1" ht="12.75">
      <c r="A440" s="55"/>
      <c r="B440"/>
      <c r="C440"/>
      <c r="D440"/>
      <c r="E440"/>
      <c r="F440"/>
      <c r="G440" s="75"/>
    </row>
    <row r="441" spans="1:7" s="56" customFormat="1" ht="12.75">
      <c r="A441" s="55"/>
      <c r="B441"/>
      <c r="C441"/>
      <c r="D441"/>
      <c r="E441"/>
      <c r="F441"/>
      <c r="G441" s="75"/>
    </row>
    <row r="442" spans="1:7" s="56" customFormat="1" ht="12.75">
      <c r="A442" s="55"/>
      <c r="B442"/>
      <c r="C442"/>
      <c r="D442"/>
      <c r="E442"/>
      <c r="F442"/>
      <c r="G442" s="75"/>
    </row>
    <row r="443" spans="1:7" s="56" customFormat="1" ht="12.75">
      <c r="A443" s="55"/>
      <c r="B443"/>
      <c r="C443"/>
      <c r="D443"/>
      <c r="E443"/>
      <c r="F443"/>
      <c r="G443" s="75"/>
    </row>
    <row r="444" spans="1:7" s="56" customFormat="1" ht="12.75">
      <c r="A444" s="55"/>
      <c r="B444"/>
      <c r="C444"/>
      <c r="D444"/>
      <c r="E444"/>
      <c r="F444"/>
      <c r="G444" s="75"/>
    </row>
    <row r="445" spans="1:7" s="56" customFormat="1" ht="12.75">
      <c r="A445" s="55"/>
      <c r="B445"/>
      <c r="C445"/>
      <c r="D445"/>
      <c r="E445"/>
      <c r="F445"/>
      <c r="G445" s="75"/>
    </row>
    <row r="446" spans="1:7" s="56" customFormat="1" ht="12.75">
      <c r="A446" s="55"/>
      <c r="B446"/>
      <c r="C446"/>
      <c r="D446"/>
      <c r="E446"/>
      <c r="F446"/>
      <c r="G446" s="75"/>
    </row>
    <row r="447" spans="1:7" s="56" customFormat="1" ht="12.75">
      <c r="A447" s="55"/>
      <c r="B447"/>
      <c r="C447"/>
      <c r="D447"/>
      <c r="E447"/>
      <c r="F447"/>
      <c r="G447" s="75"/>
    </row>
    <row r="448" spans="1:7" s="56" customFormat="1" ht="12.75">
      <c r="A448" s="55"/>
      <c r="B448"/>
      <c r="C448"/>
      <c r="D448"/>
      <c r="E448"/>
      <c r="F448"/>
      <c r="G448" s="75"/>
    </row>
    <row r="449" spans="1:7" s="56" customFormat="1" ht="12.75">
      <c r="A449" s="55"/>
      <c r="B449"/>
      <c r="C449"/>
      <c r="D449"/>
      <c r="E449"/>
      <c r="F449"/>
      <c r="G449" s="75"/>
    </row>
    <row r="450" spans="1:7" s="56" customFormat="1" ht="12.75">
      <c r="A450" s="55"/>
      <c r="B450"/>
      <c r="C450"/>
      <c r="D450"/>
      <c r="E450"/>
      <c r="F450"/>
      <c r="G450" s="75"/>
    </row>
    <row r="451" spans="1:7" s="56" customFormat="1" ht="12.75">
      <c r="A451" s="55"/>
      <c r="B451"/>
      <c r="C451"/>
      <c r="D451"/>
      <c r="E451"/>
      <c r="F451"/>
      <c r="G451" s="75"/>
    </row>
    <row r="452" spans="1:7" s="56" customFormat="1" ht="12.75">
      <c r="A452" s="55"/>
      <c r="C452" s="58"/>
      <c r="D452" s="58"/>
      <c r="E452" s="58"/>
      <c r="F452" s="59"/>
      <c r="G452" s="58"/>
    </row>
    <row r="453" s="56" customFormat="1" ht="12.75">
      <c r="A453" s="55"/>
    </row>
    <row r="454" s="56" customFormat="1" ht="12.75">
      <c r="A454" s="55"/>
    </row>
    <row r="455" s="56" customFormat="1" ht="12.75">
      <c r="A455" s="55"/>
    </row>
    <row r="456" spans="1:7" s="56" customFormat="1" ht="12.75">
      <c r="A456" s="55"/>
      <c r="B456"/>
      <c r="C456"/>
      <c r="D456"/>
      <c r="E456"/>
      <c r="F456"/>
      <c r="G456"/>
    </row>
    <row r="457" spans="1:7" s="56" customFormat="1" ht="12.75">
      <c r="A457" s="55"/>
      <c r="B457"/>
      <c r="C457"/>
      <c r="D457"/>
      <c r="E457"/>
      <c r="F457"/>
      <c r="G457" s="75"/>
    </row>
    <row r="458" spans="1:7" s="56" customFormat="1" ht="12.75">
      <c r="A458" s="55"/>
      <c r="B458"/>
      <c r="C458"/>
      <c r="D458"/>
      <c r="E458"/>
      <c r="F458"/>
      <c r="G458" s="75"/>
    </row>
    <row r="459" spans="1:7" s="56" customFormat="1" ht="12.75">
      <c r="A459" s="55"/>
      <c r="B459"/>
      <c r="C459"/>
      <c r="D459"/>
      <c r="E459"/>
      <c r="F459"/>
      <c r="G459" s="75"/>
    </row>
    <row r="460" spans="1:7" s="56" customFormat="1" ht="12.75">
      <c r="A460" s="55"/>
      <c r="B460"/>
      <c r="C460"/>
      <c r="D460"/>
      <c r="E460"/>
      <c r="F460"/>
      <c r="G460" s="75"/>
    </row>
    <row r="461" spans="1:7" s="56" customFormat="1" ht="12.75">
      <c r="A461" s="55"/>
      <c r="B461"/>
      <c r="C461"/>
      <c r="D461"/>
      <c r="E461"/>
      <c r="F461"/>
      <c r="G461" s="75"/>
    </row>
    <row r="462" spans="1:7" s="56" customFormat="1" ht="12.75">
      <c r="A462" s="55"/>
      <c r="B462"/>
      <c r="C462"/>
      <c r="D462"/>
      <c r="E462"/>
      <c r="F462"/>
      <c r="G462" s="75"/>
    </row>
    <row r="463" spans="1:7" s="56" customFormat="1" ht="12.75">
      <c r="A463" s="55"/>
      <c r="B463"/>
      <c r="C463"/>
      <c r="D463"/>
      <c r="E463"/>
      <c r="F463"/>
      <c r="G463" s="75"/>
    </row>
    <row r="464" spans="1:7" s="56" customFormat="1" ht="12.75">
      <c r="A464" s="55"/>
      <c r="B464"/>
      <c r="C464"/>
      <c r="D464"/>
      <c r="E464"/>
      <c r="F464"/>
      <c r="G464" s="75"/>
    </row>
    <row r="465" spans="1:7" s="56" customFormat="1" ht="12.75">
      <c r="A465" s="55"/>
      <c r="B465"/>
      <c r="C465"/>
      <c r="D465"/>
      <c r="E465"/>
      <c r="F465"/>
      <c r="G465" s="75"/>
    </row>
    <row r="466" spans="1:7" s="56" customFormat="1" ht="12.75">
      <c r="A466" s="55"/>
      <c r="B466"/>
      <c r="C466"/>
      <c r="D466"/>
      <c r="E466"/>
      <c r="F466"/>
      <c r="G466" s="75"/>
    </row>
    <row r="467" spans="1:7" s="56" customFormat="1" ht="12.75">
      <c r="A467" s="55"/>
      <c r="B467"/>
      <c r="C467"/>
      <c r="D467"/>
      <c r="E467"/>
      <c r="F467"/>
      <c r="G467" s="75"/>
    </row>
    <row r="468" spans="1:7" s="56" customFormat="1" ht="12.75">
      <c r="A468" s="55"/>
      <c r="B468"/>
      <c r="C468"/>
      <c r="D468"/>
      <c r="E468"/>
      <c r="F468"/>
      <c r="G468" s="75"/>
    </row>
    <row r="469" spans="1:7" s="56" customFormat="1" ht="12.75">
      <c r="A469" s="55"/>
      <c r="B469"/>
      <c r="C469"/>
      <c r="D469"/>
      <c r="E469"/>
      <c r="F469"/>
      <c r="G469" s="75"/>
    </row>
    <row r="470" spans="1:7" s="56" customFormat="1" ht="12.75">
      <c r="A470" s="55"/>
      <c r="B470"/>
      <c r="C470"/>
      <c r="D470"/>
      <c r="E470"/>
      <c r="F470"/>
      <c r="G470" s="75"/>
    </row>
    <row r="471" spans="1:7" s="56" customFormat="1" ht="12.75">
      <c r="A471" s="55"/>
      <c r="B471"/>
      <c r="C471"/>
      <c r="D471"/>
      <c r="E471"/>
      <c r="F471"/>
      <c r="G471" s="75"/>
    </row>
    <row r="472" spans="1:7" s="56" customFormat="1" ht="12.75">
      <c r="A472" s="55"/>
      <c r="B472"/>
      <c r="C472"/>
      <c r="D472"/>
      <c r="E472"/>
      <c r="F472"/>
      <c r="G472" s="75"/>
    </row>
    <row r="473" spans="1:7" s="56" customFormat="1" ht="12.75">
      <c r="A473" s="55"/>
      <c r="B473"/>
      <c r="C473"/>
      <c r="D473"/>
      <c r="E473"/>
      <c r="F473"/>
      <c r="G473" s="75"/>
    </row>
    <row r="474" spans="1:7" s="56" customFormat="1" ht="12.75">
      <c r="A474" s="55"/>
      <c r="B474"/>
      <c r="C474"/>
      <c r="D474"/>
      <c r="E474"/>
      <c r="F474"/>
      <c r="G474" s="75"/>
    </row>
    <row r="475" spans="1:7" s="56" customFormat="1" ht="12.75">
      <c r="A475" s="55"/>
      <c r="B475"/>
      <c r="C475"/>
      <c r="D475"/>
      <c r="E475"/>
      <c r="F475"/>
      <c r="G475" s="75"/>
    </row>
    <row r="476" spans="1:7" s="56" customFormat="1" ht="12.75">
      <c r="A476" s="55"/>
      <c r="B476"/>
      <c r="C476"/>
      <c r="D476"/>
      <c r="E476"/>
      <c r="F476"/>
      <c r="G476" s="75"/>
    </row>
    <row r="477" spans="1:7" s="56" customFormat="1" ht="12.75">
      <c r="A477" s="55"/>
      <c r="B477"/>
      <c r="C477"/>
      <c r="D477"/>
      <c r="E477"/>
      <c r="F477"/>
      <c r="G477" s="75"/>
    </row>
    <row r="478" spans="1:7" s="56" customFormat="1" ht="12.75">
      <c r="A478" s="55"/>
      <c r="B478"/>
      <c r="C478"/>
      <c r="D478"/>
      <c r="E478"/>
      <c r="F478"/>
      <c r="G478" s="75"/>
    </row>
    <row r="479" spans="1:7" s="56" customFormat="1" ht="12.75">
      <c r="A479" s="55"/>
      <c r="B479"/>
      <c r="C479"/>
      <c r="D479"/>
      <c r="E479"/>
      <c r="F479"/>
      <c r="G479" s="75"/>
    </row>
    <row r="480" spans="1:7" s="56" customFormat="1" ht="12.75">
      <c r="A480" s="55"/>
      <c r="B480"/>
      <c r="C480"/>
      <c r="D480"/>
      <c r="E480"/>
      <c r="F480"/>
      <c r="G480" s="75"/>
    </row>
    <row r="481" spans="1:7" s="56" customFormat="1" ht="12.75">
      <c r="A481" s="55"/>
      <c r="B481"/>
      <c r="C481"/>
      <c r="D481"/>
      <c r="E481"/>
      <c r="F481"/>
      <c r="G481" s="75"/>
    </row>
    <row r="482" spans="1:7" s="56" customFormat="1" ht="12.75">
      <c r="A482" s="55"/>
      <c r="B482"/>
      <c r="C482"/>
      <c r="D482"/>
      <c r="E482"/>
      <c r="F482"/>
      <c r="G482" s="75"/>
    </row>
    <row r="483" spans="1:7" s="56" customFormat="1" ht="12.75">
      <c r="A483" s="55"/>
      <c r="B483"/>
      <c r="C483"/>
      <c r="D483"/>
      <c r="E483"/>
      <c r="F483"/>
      <c r="G483" s="75"/>
    </row>
    <row r="484" spans="1:7" s="56" customFormat="1" ht="12.75">
      <c r="A484" s="55"/>
      <c r="B484"/>
      <c r="C484"/>
      <c r="D484"/>
      <c r="E484"/>
      <c r="F484"/>
      <c r="G484" s="75"/>
    </row>
    <row r="485" spans="1:7" s="56" customFormat="1" ht="12.75">
      <c r="A485" s="55"/>
      <c r="B485"/>
      <c r="C485"/>
      <c r="D485"/>
      <c r="E485"/>
      <c r="F485"/>
      <c r="G485" s="75"/>
    </row>
    <row r="486" spans="1:7" s="56" customFormat="1" ht="12.75">
      <c r="A486" s="55"/>
      <c r="B486"/>
      <c r="C486"/>
      <c r="D486"/>
      <c r="E486"/>
      <c r="F486"/>
      <c r="G486" s="75"/>
    </row>
    <row r="487" spans="1:7" s="56" customFormat="1" ht="12.75">
      <c r="A487" s="55"/>
      <c r="C487" s="58"/>
      <c r="D487" s="58"/>
      <c r="E487" s="58"/>
      <c r="F487" s="59"/>
      <c r="G487" s="58"/>
    </row>
    <row r="488" spans="1:7" ht="12.75">
      <c r="A488" s="55"/>
      <c r="B488" s="56"/>
      <c r="C488" s="56"/>
      <c r="D488" s="56"/>
      <c r="E488" s="56"/>
      <c r="F488" s="56"/>
      <c r="G488" s="56"/>
    </row>
    <row r="489" spans="1:7" ht="12.75">
      <c r="A489" s="55"/>
      <c r="B489" s="56"/>
      <c r="C489" s="56"/>
      <c r="D489" s="56"/>
      <c r="E489" s="56"/>
      <c r="F489" s="56"/>
      <c r="G489" s="56"/>
    </row>
    <row r="490" spans="1:7" ht="12.75">
      <c r="A490" s="55"/>
      <c r="B490" s="56"/>
      <c r="C490" s="56"/>
      <c r="D490" s="56"/>
      <c r="E490" s="56"/>
      <c r="F490" s="56"/>
      <c r="G490" s="56"/>
    </row>
    <row r="491" ht="12.75">
      <c r="A491" s="55"/>
    </row>
    <row r="492" spans="1:2" ht="12.75">
      <c r="A492" s="55"/>
      <c r="B492" s="57"/>
    </row>
    <row r="493" spans="1:2" ht="12.75">
      <c r="A493" s="55"/>
      <c r="B493" s="57"/>
    </row>
    <row r="494" spans="1:2" ht="12.75">
      <c r="A494" s="55"/>
      <c r="B494" s="57"/>
    </row>
    <row r="495" spans="1:2" ht="12.75">
      <c r="A495" s="55"/>
      <c r="B495" s="57"/>
    </row>
    <row r="496" spans="1:2" ht="12.75">
      <c r="A496" s="55"/>
      <c r="B496" s="57"/>
    </row>
    <row r="497" spans="1:2" ht="12.75">
      <c r="A497" s="55"/>
      <c r="B497" s="57"/>
    </row>
    <row r="498" spans="1:2" ht="12.75">
      <c r="A498" s="55"/>
      <c r="B498" s="57"/>
    </row>
    <row r="499" spans="1:2" ht="12.75">
      <c r="A499" s="55"/>
      <c r="B499" s="57"/>
    </row>
    <row r="500" spans="1:2" ht="12.75">
      <c r="A500" s="55"/>
      <c r="B500" s="57"/>
    </row>
    <row r="501" spans="1:2" ht="12.75">
      <c r="A501" s="55"/>
      <c r="B501" s="57"/>
    </row>
    <row r="502" spans="1:2" ht="12.75">
      <c r="A502" s="55"/>
      <c r="B502" s="57"/>
    </row>
    <row r="503" spans="1:2" ht="12.75">
      <c r="A503" s="55"/>
      <c r="B503" s="57"/>
    </row>
    <row r="504" spans="1:2" ht="12.75">
      <c r="A504" s="55"/>
      <c r="B504" s="57"/>
    </row>
    <row r="505" spans="1:2" ht="12.75">
      <c r="A505" s="55"/>
      <c r="B505" s="57"/>
    </row>
    <row r="506" spans="1:2" ht="12.75">
      <c r="A506" s="55"/>
      <c r="B506" s="57"/>
    </row>
    <row r="507" spans="1:2" ht="12.75">
      <c r="A507" s="55"/>
      <c r="B507" s="57"/>
    </row>
    <row r="508" spans="1:2" ht="12.75">
      <c r="A508" s="55"/>
      <c r="B508" s="57"/>
    </row>
    <row r="509" spans="1:2" ht="12.75">
      <c r="A509" s="55"/>
      <c r="B509" s="57"/>
    </row>
    <row r="510" spans="1:2" ht="12.75">
      <c r="A510" s="55"/>
      <c r="B510" s="57"/>
    </row>
    <row r="511" spans="1:2" ht="12.75">
      <c r="A511" s="55"/>
      <c r="B511" s="57"/>
    </row>
    <row r="512" spans="1:2" ht="12.75">
      <c r="A512" s="55"/>
      <c r="B512" s="57"/>
    </row>
    <row r="513" spans="1:2" ht="12.75">
      <c r="A513" s="55"/>
      <c r="B513" s="57"/>
    </row>
    <row r="514" spans="1:2" ht="12.75">
      <c r="A514" s="55"/>
      <c r="B514" s="57"/>
    </row>
    <row r="515" spans="1:2" ht="12.75">
      <c r="A515" s="55"/>
      <c r="B515" s="57"/>
    </row>
    <row r="516" spans="1:2" ht="12.75">
      <c r="A516" s="55"/>
      <c r="B516" s="57"/>
    </row>
    <row r="517" spans="1:2" ht="12.75">
      <c r="A517" s="55"/>
      <c r="B517" s="57"/>
    </row>
    <row r="518" spans="1:2" ht="12.75">
      <c r="A518" s="55"/>
      <c r="B518" s="57"/>
    </row>
    <row r="519" spans="1:2" ht="12.75">
      <c r="A519" s="55"/>
      <c r="B519" s="57"/>
    </row>
    <row r="520" spans="1:2" ht="12.75">
      <c r="A520" s="55"/>
      <c r="B520" s="57"/>
    </row>
    <row r="521" spans="1:2" ht="12.75">
      <c r="A521" s="55"/>
      <c r="B521" s="57"/>
    </row>
    <row r="522" spans="1:7" ht="12.75">
      <c r="A522" s="55"/>
      <c r="B522" s="56"/>
      <c r="C522" s="58"/>
      <c r="D522" s="58"/>
      <c r="E522" s="58"/>
      <c r="F522" s="58"/>
      <c r="G522" s="58"/>
    </row>
    <row r="523" spans="1:7" ht="12.75">
      <c r="A523" s="55"/>
      <c r="B523" s="56"/>
      <c r="C523" s="56"/>
      <c r="D523" s="56"/>
      <c r="E523" s="56"/>
      <c r="F523" s="56"/>
      <c r="G523" s="56"/>
    </row>
    <row r="524" spans="1:7" ht="12.75">
      <c r="A524" s="55"/>
      <c r="B524" s="56"/>
      <c r="C524" s="56"/>
      <c r="D524" s="56"/>
      <c r="E524" s="56"/>
      <c r="F524" s="56"/>
      <c r="G524" s="56"/>
    </row>
    <row r="525" spans="1:7" ht="12.75">
      <c r="A525" s="55"/>
      <c r="B525" s="56"/>
      <c r="C525" s="56"/>
      <c r="D525" s="56"/>
      <c r="E525" s="56"/>
      <c r="F525" s="56"/>
      <c r="G525" s="56"/>
    </row>
    <row r="526" ht="12.75">
      <c r="A526" s="55"/>
    </row>
    <row r="527" spans="1:2" ht="12.75">
      <c r="A527" s="55"/>
      <c r="B527" s="57"/>
    </row>
    <row r="528" spans="1:2" ht="12.75">
      <c r="A528" s="55"/>
      <c r="B528" s="57"/>
    </row>
    <row r="529" spans="1:2" ht="12.75">
      <c r="A529" s="55"/>
      <c r="B529" s="57"/>
    </row>
    <row r="530" spans="1:2" ht="12.75">
      <c r="A530" s="55"/>
      <c r="B530" s="57"/>
    </row>
    <row r="531" spans="1:2" ht="12.75">
      <c r="A531" s="55"/>
      <c r="B531" s="57"/>
    </row>
    <row r="532" spans="1:2" ht="12.75">
      <c r="A532" s="55"/>
      <c r="B532" s="57"/>
    </row>
    <row r="533" spans="1:2" ht="12.75">
      <c r="A533" s="55"/>
      <c r="B533" s="57"/>
    </row>
    <row r="534" spans="1:2" ht="12.75">
      <c r="A534" s="55"/>
      <c r="B534" s="57"/>
    </row>
    <row r="535" spans="1:2" ht="12.75">
      <c r="A535" s="55"/>
      <c r="B535" s="57"/>
    </row>
    <row r="536" spans="1:2" ht="12.75">
      <c r="A536" s="55"/>
      <c r="B536" s="57"/>
    </row>
    <row r="537" spans="1:2" ht="12.75">
      <c r="A537" s="55"/>
      <c r="B537" s="57"/>
    </row>
    <row r="538" spans="1:2" ht="12.75">
      <c r="A538" s="55"/>
      <c r="B538" s="57"/>
    </row>
    <row r="539" spans="1:2" ht="12.75">
      <c r="A539" s="55"/>
      <c r="B539" s="57"/>
    </row>
    <row r="540" spans="1:2" ht="12.75">
      <c r="A540" s="55"/>
      <c r="B540" s="57"/>
    </row>
    <row r="541" spans="1:2" ht="12.75">
      <c r="A541" s="55"/>
      <c r="B541" s="57"/>
    </row>
    <row r="542" spans="1:2" ht="12.75">
      <c r="A542" s="55"/>
      <c r="B542" s="57"/>
    </row>
    <row r="543" spans="1:2" ht="12.75">
      <c r="A543" s="55"/>
      <c r="B543" s="57"/>
    </row>
    <row r="544" spans="1:2" ht="12.75">
      <c r="A544" s="55"/>
      <c r="B544" s="57"/>
    </row>
    <row r="545" spans="1:2" ht="12.75">
      <c r="A545" s="55"/>
      <c r="B545" s="57"/>
    </row>
    <row r="546" spans="1:2" ht="12.75">
      <c r="A546" s="55"/>
      <c r="B546" s="57"/>
    </row>
    <row r="547" spans="1:2" ht="12.75">
      <c r="A547" s="55"/>
      <c r="B547" s="57"/>
    </row>
    <row r="548" spans="1:2" ht="12.75">
      <c r="A548" s="55"/>
      <c r="B548" s="57"/>
    </row>
    <row r="549" spans="1:2" ht="12.75">
      <c r="A549" s="55"/>
      <c r="B549" s="57"/>
    </row>
    <row r="550" spans="1:2" ht="12.75">
      <c r="A550" s="55"/>
      <c r="B550" s="57"/>
    </row>
    <row r="551" spans="1:2" ht="12.75">
      <c r="A551" s="55"/>
      <c r="B551" s="57"/>
    </row>
    <row r="552" spans="1:2" ht="12.75">
      <c r="A552" s="55"/>
      <c r="B552" s="57"/>
    </row>
    <row r="553" spans="1:2" ht="12.75">
      <c r="A553" s="55"/>
      <c r="B553" s="57"/>
    </row>
    <row r="554" spans="1:2" ht="12.75">
      <c r="A554" s="55"/>
      <c r="B554" s="57"/>
    </row>
    <row r="555" spans="1:2" ht="12.75">
      <c r="A555" s="55"/>
      <c r="B555" s="57"/>
    </row>
    <row r="556" spans="1:2" ht="12.75">
      <c r="A556" s="55"/>
      <c r="B556" s="57"/>
    </row>
    <row r="557" spans="1:7" ht="12.75">
      <c r="A557" s="55"/>
      <c r="B557" s="56"/>
      <c r="C557" s="58"/>
      <c r="D557" s="58"/>
      <c r="E557" s="58"/>
      <c r="F557" s="58"/>
      <c r="G557" s="58"/>
    </row>
    <row r="558" spans="1:7" ht="12.75">
      <c r="A558" s="55"/>
      <c r="B558" s="56"/>
      <c r="C558" s="56"/>
      <c r="D558" s="56"/>
      <c r="E558" s="56"/>
      <c r="F558" s="56"/>
      <c r="G558" s="56"/>
    </row>
    <row r="559" spans="1:7" ht="12.75">
      <c r="A559" s="55"/>
      <c r="B559" s="56"/>
      <c r="C559" s="56"/>
      <c r="D559" s="56"/>
      <c r="E559" s="56"/>
      <c r="F559" s="56"/>
      <c r="G559" s="56"/>
    </row>
    <row r="560" spans="1:7" ht="12.75">
      <c r="A560" s="55"/>
      <c r="B560" s="56"/>
      <c r="C560" s="56"/>
      <c r="D560" s="56"/>
      <c r="E560" s="56"/>
      <c r="F560" s="56"/>
      <c r="G560" s="56"/>
    </row>
  </sheetData>
  <printOptions/>
  <pageMargins left="0.75" right="0.75" top="1" bottom="1" header="0.5" footer="0.5"/>
  <pageSetup orientation="portrait" paperSize="9"/>
  <rowBreaks count="13" manualBreakCount="13">
    <brk id="35" max="255" man="1"/>
    <brk id="70" max="255" man="1"/>
    <brk id="105" max="255" man="1"/>
    <brk id="140" max="255" man="1"/>
    <brk id="175" max="255" man="1"/>
    <brk id="210" max="255" man="1"/>
    <brk id="245" max="255" man="1"/>
    <brk id="280" max="255" man="1"/>
    <brk id="315" max="255" man="1"/>
    <brk id="350" max="255" man="1"/>
    <brk id="385" max="255" man="1"/>
    <brk id="420" max="255" man="1"/>
    <brk id="4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456"/>
  <sheetViews>
    <sheetView workbookViewId="0" topLeftCell="A1">
      <selection activeCell="E35" sqref="E35"/>
    </sheetView>
  </sheetViews>
  <sheetFormatPr defaultColWidth="9.00390625" defaultRowHeight="12"/>
  <cols>
    <col min="1" max="37" width="11.375" style="0" customWidth="1"/>
    <col min="38" max="51" width="13.25390625" style="0" customWidth="1"/>
    <col min="52" max="52" width="11.375" style="0" customWidth="1"/>
    <col min="53" max="53" width="15.25390625" style="0" customWidth="1"/>
    <col min="54" max="16384" width="11.375" style="0" customWidth="1"/>
  </cols>
  <sheetData>
    <row r="1" spans="1:53" ht="12.75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>
      <c r="A2" s="1"/>
      <c r="B2" s="1" t="s">
        <v>122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 t="s">
        <v>6</v>
      </c>
      <c r="BA2" s="1"/>
    </row>
    <row r="3" spans="1:53" ht="12.75">
      <c r="A3" s="3" t="s">
        <v>208</v>
      </c>
      <c r="B3" s="3" t="s">
        <v>209</v>
      </c>
      <c r="C3" s="3" t="s">
        <v>210</v>
      </c>
      <c r="D3" s="3" t="s">
        <v>40</v>
      </c>
      <c r="E3" s="3" t="s">
        <v>9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>
        <v>2004</v>
      </c>
      <c r="L3" s="3">
        <v>2005</v>
      </c>
      <c r="M3" s="3" t="s">
        <v>5</v>
      </c>
      <c r="N3" s="3">
        <f aca="true" t="shared" si="0" ref="N3:U3">F3</f>
        <v>1999</v>
      </c>
      <c r="O3" s="3">
        <f t="shared" si="0"/>
        <v>2000</v>
      </c>
      <c r="P3" s="3">
        <f t="shared" si="0"/>
        <v>2001</v>
      </c>
      <c r="Q3" s="3">
        <f t="shared" si="0"/>
        <v>2002</v>
      </c>
      <c r="R3" s="3">
        <f t="shared" si="0"/>
        <v>2003</v>
      </c>
      <c r="S3" s="3">
        <f t="shared" si="0"/>
        <v>2004</v>
      </c>
      <c r="T3" s="3">
        <f t="shared" si="0"/>
        <v>2005</v>
      </c>
      <c r="U3" s="3" t="str">
        <f t="shared" si="0"/>
        <v>2007-2009</v>
      </c>
      <c r="V3" s="3">
        <f aca="true" t="shared" si="1" ref="V3:AC3">F3</f>
        <v>1999</v>
      </c>
      <c r="W3" s="3">
        <f t="shared" si="1"/>
        <v>2000</v>
      </c>
      <c r="X3" s="3">
        <f t="shared" si="1"/>
        <v>2001</v>
      </c>
      <c r="Y3" s="3">
        <f t="shared" si="1"/>
        <v>2002</v>
      </c>
      <c r="Z3" s="3">
        <f t="shared" si="1"/>
        <v>2003</v>
      </c>
      <c r="AA3" s="3">
        <f t="shared" si="1"/>
        <v>2004</v>
      </c>
      <c r="AB3" s="3">
        <f t="shared" si="1"/>
        <v>2005</v>
      </c>
      <c r="AC3" s="4" t="str">
        <f t="shared" si="1"/>
        <v>2007-2009</v>
      </c>
      <c r="AD3" s="3">
        <f aca="true" t="shared" si="2" ref="AD3:AK3">F3</f>
        <v>1999</v>
      </c>
      <c r="AE3" s="3">
        <f t="shared" si="2"/>
        <v>2000</v>
      </c>
      <c r="AF3" s="3">
        <f t="shared" si="2"/>
        <v>2001</v>
      </c>
      <c r="AG3" s="3">
        <f t="shared" si="2"/>
        <v>2002</v>
      </c>
      <c r="AH3" s="3">
        <f t="shared" si="2"/>
        <v>2003</v>
      </c>
      <c r="AI3" s="3">
        <f t="shared" si="2"/>
        <v>2004</v>
      </c>
      <c r="AJ3" s="3">
        <f t="shared" si="2"/>
        <v>2005</v>
      </c>
      <c r="AK3" s="3" t="str">
        <f t="shared" si="2"/>
        <v>2007-2009</v>
      </c>
      <c r="AL3" s="3">
        <f aca="true" t="shared" si="3" ref="AL3:AS3">F3</f>
        <v>1999</v>
      </c>
      <c r="AM3" s="3">
        <f t="shared" si="3"/>
        <v>2000</v>
      </c>
      <c r="AN3" s="3">
        <f t="shared" si="3"/>
        <v>2001</v>
      </c>
      <c r="AO3" s="3">
        <f t="shared" si="3"/>
        <v>2002</v>
      </c>
      <c r="AP3" s="3">
        <f t="shared" si="3"/>
        <v>2003</v>
      </c>
      <c r="AQ3" s="3">
        <f t="shared" si="3"/>
        <v>2004</v>
      </c>
      <c r="AR3" s="3">
        <f t="shared" si="3"/>
        <v>2005</v>
      </c>
      <c r="AS3" s="3" t="str">
        <f t="shared" si="3"/>
        <v>2007-2009</v>
      </c>
      <c r="AT3" s="3" t="s">
        <v>10</v>
      </c>
      <c r="AU3" s="3" t="s">
        <v>11</v>
      </c>
      <c r="AV3" s="3" t="s">
        <v>10</v>
      </c>
      <c r="AW3" s="3" t="s">
        <v>11</v>
      </c>
      <c r="AX3" s="3" t="s">
        <v>10</v>
      </c>
      <c r="AY3" s="3" t="s">
        <v>11</v>
      </c>
      <c r="AZ3" s="48">
        <v>2005</v>
      </c>
      <c r="BA3" s="3" t="s">
        <v>6</v>
      </c>
    </row>
    <row r="4" spans="1:53" ht="12.75">
      <c r="A4" s="3" t="s">
        <v>12</v>
      </c>
      <c r="B4" s="3" t="s">
        <v>13</v>
      </c>
      <c r="C4" s="3" t="s">
        <v>39</v>
      </c>
      <c r="D4" s="3" t="s">
        <v>50</v>
      </c>
      <c r="E4" s="3" t="s">
        <v>40</v>
      </c>
      <c r="F4" s="3" t="s">
        <v>41</v>
      </c>
      <c r="G4" s="3" t="s">
        <v>41</v>
      </c>
      <c r="H4" s="3" t="s">
        <v>41</v>
      </c>
      <c r="I4" s="3" t="s">
        <v>41</v>
      </c>
      <c r="J4" s="3" t="s">
        <v>41</v>
      </c>
      <c r="K4" s="3" t="s">
        <v>41</v>
      </c>
      <c r="L4" s="3" t="s">
        <v>41</v>
      </c>
      <c r="M4" s="3" t="s">
        <v>41</v>
      </c>
      <c r="N4" s="3" t="s">
        <v>42</v>
      </c>
      <c r="O4" s="3" t="s">
        <v>42</v>
      </c>
      <c r="P4" s="3" t="s">
        <v>42</v>
      </c>
      <c r="Q4" s="3" t="s">
        <v>42</v>
      </c>
      <c r="R4" s="3" t="s">
        <v>42</v>
      </c>
      <c r="S4" s="3" t="s">
        <v>42</v>
      </c>
      <c r="T4" s="3" t="s">
        <v>42</v>
      </c>
      <c r="U4" s="3" t="s">
        <v>42</v>
      </c>
      <c r="V4" s="3" t="s">
        <v>43</v>
      </c>
      <c r="W4" s="4" t="s">
        <v>43</v>
      </c>
      <c r="X4" s="4" t="s">
        <v>43</v>
      </c>
      <c r="Y4" s="4" t="s">
        <v>43</v>
      </c>
      <c r="Z4" s="4" t="s">
        <v>43</v>
      </c>
      <c r="AA4" s="4" t="s">
        <v>43</v>
      </c>
      <c r="AB4" s="4" t="s">
        <v>43</v>
      </c>
      <c r="AC4" s="4" t="s">
        <v>43</v>
      </c>
      <c r="AD4" s="3" t="s">
        <v>44</v>
      </c>
      <c r="AE4" s="3" t="s">
        <v>44</v>
      </c>
      <c r="AF4" s="3" t="s">
        <v>44</v>
      </c>
      <c r="AG4" s="3" t="s">
        <v>44</v>
      </c>
      <c r="AH4" s="3" t="s">
        <v>44</v>
      </c>
      <c r="AI4" s="3" t="s">
        <v>44</v>
      </c>
      <c r="AJ4" s="3" t="s">
        <v>44</v>
      </c>
      <c r="AK4" s="3" t="s">
        <v>44</v>
      </c>
      <c r="AL4" s="3" t="s">
        <v>45</v>
      </c>
      <c r="AM4" s="3" t="s">
        <v>45</v>
      </c>
      <c r="AN4" s="3" t="s">
        <v>45</v>
      </c>
      <c r="AO4" s="3" t="s">
        <v>45</v>
      </c>
      <c r="AP4" s="3" t="s">
        <v>45</v>
      </c>
      <c r="AQ4" s="3" t="s">
        <v>45</v>
      </c>
      <c r="AR4" s="3" t="s">
        <v>45</v>
      </c>
      <c r="AS4" s="3" t="s">
        <v>45</v>
      </c>
      <c r="AT4" s="3" t="s">
        <v>46</v>
      </c>
      <c r="AU4" s="3" t="s">
        <v>46</v>
      </c>
      <c r="AV4" s="3" t="s">
        <v>47</v>
      </c>
      <c r="AW4" s="3" t="s">
        <v>47</v>
      </c>
      <c r="AX4" s="3" t="s">
        <v>48</v>
      </c>
      <c r="AY4" s="3" t="s">
        <v>48</v>
      </c>
      <c r="AZ4" s="3" t="s">
        <v>41</v>
      </c>
      <c r="BA4" s="3" t="s">
        <v>49</v>
      </c>
    </row>
    <row r="5" spans="1:53" ht="12.75">
      <c r="A5" s="47" t="s">
        <v>102</v>
      </c>
      <c r="B5" s="60">
        <f>'StockPrice-do not print'!F32</f>
        <v>21.059333333333328</v>
      </c>
      <c r="C5" s="1">
        <v>0.45</v>
      </c>
      <c r="D5" s="3" t="s">
        <v>29</v>
      </c>
      <c r="E5" s="1">
        <v>0.23</v>
      </c>
      <c r="F5" s="1">
        <v>1.28</v>
      </c>
      <c r="G5" s="1">
        <v>1.14</v>
      </c>
      <c r="H5" s="1">
        <v>0.93</v>
      </c>
      <c r="I5" s="1">
        <v>1.54</v>
      </c>
      <c r="J5" s="1">
        <v>1.41</v>
      </c>
      <c r="K5" s="1">
        <v>1.5</v>
      </c>
      <c r="L5" s="1">
        <v>1.55</v>
      </c>
      <c r="M5" s="1">
        <v>1.85</v>
      </c>
      <c r="N5" s="1">
        <v>0.88</v>
      </c>
      <c r="O5" s="1">
        <v>0.88</v>
      </c>
      <c r="P5" s="1">
        <v>0.88</v>
      </c>
      <c r="Q5" s="1">
        <v>0.88</v>
      </c>
      <c r="R5" s="1">
        <v>0.88</v>
      </c>
      <c r="S5" s="1">
        <v>0.92</v>
      </c>
      <c r="T5" s="1">
        <v>0.96</v>
      </c>
      <c r="U5" s="1">
        <v>1.08</v>
      </c>
      <c r="V5" s="1">
        <v>0.08</v>
      </c>
      <c r="W5" s="1">
        <v>0.069</v>
      </c>
      <c r="X5" s="1">
        <v>0.058</v>
      </c>
      <c r="Y5" s="1">
        <v>0.093</v>
      </c>
      <c r="Z5" s="1">
        <v>0.08</v>
      </c>
      <c r="AA5" s="1">
        <v>0.085</v>
      </c>
      <c r="AB5" s="1">
        <v>0.085</v>
      </c>
      <c r="AC5" s="1">
        <v>0.095</v>
      </c>
      <c r="AD5" s="1">
        <v>16.05</v>
      </c>
      <c r="AE5" s="1">
        <v>16.57</v>
      </c>
      <c r="AF5" s="1">
        <v>15.81</v>
      </c>
      <c r="AG5" s="1">
        <v>16.83</v>
      </c>
      <c r="AH5" s="1">
        <v>17.64</v>
      </c>
      <c r="AI5" s="1">
        <v>18.1</v>
      </c>
      <c r="AJ5" s="1">
        <v>18.5</v>
      </c>
      <c r="AK5" s="1">
        <v>20</v>
      </c>
      <c r="AL5" s="1">
        <v>11.47</v>
      </c>
      <c r="AM5" s="1">
        <v>11.51</v>
      </c>
      <c r="AN5" s="1">
        <v>11.61</v>
      </c>
      <c r="AO5" s="1">
        <v>11.74</v>
      </c>
      <c r="AP5" s="1">
        <v>11.97</v>
      </c>
      <c r="AQ5" s="1">
        <v>12.05</v>
      </c>
      <c r="AR5" s="1">
        <v>12.2</v>
      </c>
      <c r="AS5" s="1">
        <v>12.65</v>
      </c>
      <c r="AT5" s="1">
        <v>-0.03</v>
      </c>
      <c r="AU5" s="1">
        <v>0.06</v>
      </c>
      <c r="AV5" s="1">
        <v>0.01</v>
      </c>
      <c r="AW5" s="1">
        <v>0.035</v>
      </c>
      <c r="AX5" s="1">
        <v>0.005</v>
      </c>
      <c r="AY5" s="1">
        <v>0.03</v>
      </c>
      <c r="AZ5" s="1">
        <f>L5</f>
        <v>1.55</v>
      </c>
      <c r="BA5" s="1" t="str">
        <f>'Earnings-do not print'!G27</f>
        <v>n/a</v>
      </c>
    </row>
    <row r="6" spans="1:53" ht="12.75">
      <c r="A6" s="47" t="s">
        <v>103</v>
      </c>
      <c r="B6" s="60">
        <f>'StockPrice-do not print'!F67</f>
        <v>38.89100000000001</v>
      </c>
      <c r="C6" s="1">
        <v>0.75</v>
      </c>
      <c r="D6" s="3" t="s">
        <v>34</v>
      </c>
      <c r="E6" s="1">
        <v>0.375</v>
      </c>
      <c r="F6" s="1">
        <v>2.5</v>
      </c>
      <c r="G6" s="1">
        <v>2.69</v>
      </c>
      <c r="H6" s="1">
        <v>2.84</v>
      </c>
      <c r="I6" s="1">
        <v>2.54</v>
      </c>
      <c r="J6" s="1">
        <v>1.47</v>
      </c>
      <c r="K6" s="1">
        <v>2.6</v>
      </c>
      <c r="L6" s="1">
        <v>2.8</v>
      </c>
      <c r="M6" s="1">
        <v>3</v>
      </c>
      <c r="N6" s="1">
        <v>1.5</v>
      </c>
      <c r="O6" s="1">
        <v>1.5</v>
      </c>
      <c r="P6" s="1">
        <v>1.5</v>
      </c>
      <c r="Q6" s="1">
        <v>1.5</v>
      </c>
      <c r="R6" s="1">
        <v>1.5</v>
      </c>
      <c r="S6" s="1">
        <v>1.5</v>
      </c>
      <c r="T6" s="1">
        <v>1.5</v>
      </c>
      <c r="U6" s="1">
        <v>1.7</v>
      </c>
      <c r="V6" s="1">
        <v>0.125</v>
      </c>
      <c r="W6" s="1">
        <v>0.129</v>
      </c>
      <c r="X6" s="1">
        <v>0.089</v>
      </c>
      <c r="Y6" s="1">
        <v>0.105</v>
      </c>
      <c r="Z6" s="1">
        <v>0.055</v>
      </c>
      <c r="AA6" s="1">
        <v>0.1</v>
      </c>
      <c r="AB6" s="1">
        <v>0.1</v>
      </c>
      <c r="AC6" s="1">
        <v>0.095</v>
      </c>
      <c r="AD6" s="1">
        <v>19.63</v>
      </c>
      <c r="AE6" s="1">
        <v>20.72</v>
      </c>
      <c r="AF6" s="1">
        <v>24.86</v>
      </c>
      <c r="AG6" s="1">
        <v>23.92</v>
      </c>
      <c r="AH6" s="1">
        <v>25.15</v>
      </c>
      <c r="AI6" s="1">
        <v>26.2</v>
      </c>
      <c r="AJ6" s="1">
        <v>27.5</v>
      </c>
      <c r="AK6" s="1">
        <v>31.5</v>
      </c>
      <c r="AL6" s="1">
        <v>232.45</v>
      </c>
      <c r="AM6" s="1">
        <v>224.53</v>
      </c>
      <c r="AN6" s="1">
        <v>297.64</v>
      </c>
      <c r="AO6" s="1">
        <v>297.64</v>
      </c>
      <c r="AP6" s="1">
        <v>329.84</v>
      </c>
      <c r="AQ6" s="1">
        <v>329.84</v>
      </c>
      <c r="AR6" s="1">
        <v>329.84</v>
      </c>
      <c r="AS6" s="1">
        <v>329.84</v>
      </c>
      <c r="AT6" s="1">
        <v>0.06</v>
      </c>
      <c r="AU6" s="1">
        <v>0.015</v>
      </c>
      <c r="AV6" s="1">
        <v>0</v>
      </c>
      <c r="AW6" s="1">
        <v>0.02</v>
      </c>
      <c r="AX6" s="1">
        <v>0.065</v>
      </c>
      <c r="AY6" s="1">
        <v>0.045</v>
      </c>
      <c r="AZ6" s="1">
        <f>'Earnings-do not print'!E28</f>
        <v>2.92</v>
      </c>
      <c r="BA6" s="1">
        <f>'Earnings-do not print'!G28</f>
        <v>0.04</v>
      </c>
    </row>
    <row r="7" spans="1:53" s="56" customFormat="1" ht="12.75">
      <c r="A7" s="78" t="s">
        <v>2</v>
      </c>
      <c r="B7" s="79">
        <f>'StockPrice-do not print'!F102</f>
        <v>45.397000000000006</v>
      </c>
      <c r="C7" s="80">
        <v>0.8</v>
      </c>
      <c r="D7" s="61" t="s">
        <v>29</v>
      </c>
      <c r="E7" s="80">
        <v>0.575</v>
      </c>
      <c r="F7" s="80">
        <v>2.55</v>
      </c>
      <c r="G7" s="80">
        <v>2.34</v>
      </c>
      <c r="H7" s="80">
        <v>3.43</v>
      </c>
      <c r="I7" s="80">
        <v>3.84</v>
      </c>
      <c r="J7" s="80">
        <v>3.56</v>
      </c>
      <c r="K7" s="80">
        <v>3.65</v>
      </c>
      <c r="L7" s="80">
        <v>3.75</v>
      </c>
      <c r="M7" s="80">
        <v>3.95</v>
      </c>
      <c r="N7" s="80">
        <v>2.02</v>
      </c>
      <c r="O7" s="80">
        <v>2.08</v>
      </c>
      <c r="P7" s="80">
        <v>2.14</v>
      </c>
      <c r="Q7" s="80">
        <v>2.18</v>
      </c>
      <c r="R7" s="80">
        <v>2.26</v>
      </c>
      <c r="S7" s="80">
        <v>2.32</v>
      </c>
      <c r="T7" s="80">
        <v>2.38</v>
      </c>
      <c r="U7" s="80">
        <v>2.56</v>
      </c>
      <c r="V7" s="80">
        <v>0.111</v>
      </c>
      <c r="W7" s="80">
        <v>0.067</v>
      </c>
      <c r="X7" s="80">
        <v>0.115</v>
      </c>
      <c r="Y7" s="80">
        <v>0.121</v>
      </c>
      <c r="Z7" s="80">
        <v>0.108</v>
      </c>
      <c r="AA7" s="80">
        <v>0.11</v>
      </c>
      <c r="AB7" s="80">
        <v>0.105</v>
      </c>
      <c r="AC7" s="80">
        <v>0.1</v>
      </c>
      <c r="AD7" s="80">
        <v>21.38</v>
      </c>
      <c r="AE7" s="80">
        <v>26.32</v>
      </c>
      <c r="AF7" s="80">
        <v>27.45</v>
      </c>
      <c r="AG7" s="80">
        <v>28.73</v>
      </c>
      <c r="AH7" s="80">
        <v>30.32</v>
      </c>
      <c r="AI7" s="80">
        <v>33.75</v>
      </c>
      <c r="AJ7" s="80">
        <v>35.2</v>
      </c>
      <c r="AK7" s="80">
        <v>39.1</v>
      </c>
      <c r="AL7" s="80">
        <v>159.6</v>
      </c>
      <c r="AM7" s="80">
        <v>206.09</v>
      </c>
      <c r="AN7" s="80">
        <v>218.73</v>
      </c>
      <c r="AO7" s="80">
        <v>232.43</v>
      </c>
      <c r="AP7" s="80">
        <v>246</v>
      </c>
      <c r="AQ7" s="80">
        <v>248</v>
      </c>
      <c r="AR7" s="80">
        <v>250</v>
      </c>
      <c r="AS7" s="80">
        <v>256</v>
      </c>
      <c r="AT7" s="80">
        <v>0.045</v>
      </c>
      <c r="AU7" s="80">
        <v>0.015</v>
      </c>
      <c r="AV7" s="80">
        <v>0.03</v>
      </c>
      <c r="AW7" s="80">
        <v>0.025</v>
      </c>
      <c r="AX7" s="80">
        <v>0.09</v>
      </c>
      <c r="AY7" s="80">
        <v>0.05</v>
      </c>
      <c r="AZ7" s="1">
        <f>'Earnings-do not print'!E29</f>
        <v>2.9</v>
      </c>
      <c r="BA7" s="1">
        <f>'Earnings-do not print'!G29</f>
        <v>0.038</v>
      </c>
    </row>
    <row r="8" spans="1:53" ht="12.75">
      <c r="A8" s="47" t="s">
        <v>104</v>
      </c>
      <c r="B8" s="60">
        <f>'StockPrice-do not print'!F137</f>
        <v>29.657</v>
      </c>
      <c r="C8" s="1">
        <v>0.6</v>
      </c>
      <c r="D8" s="3" t="s">
        <v>8</v>
      </c>
      <c r="E8" s="1">
        <v>0.35</v>
      </c>
      <c r="F8" s="1">
        <v>1.83</v>
      </c>
      <c r="G8" s="1">
        <v>2.01</v>
      </c>
      <c r="H8" s="1">
        <v>1.61</v>
      </c>
      <c r="I8" s="1">
        <v>1.85</v>
      </c>
      <c r="J8" s="1">
        <v>1.97</v>
      </c>
      <c r="K8" s="1">
        <v>1.95</v>
      </c>
      <c r="L8" s="1">
        <v>2.05</v>
      </c>
      <c r="M8" s="1">
        <v>2.45</v>
      </c>
      <c r="N8" s="1">
        <v>1.34</v>
      </c>
      <c r="O8" s="1">
        <v>1.34</v>
      </c>
      <c r="P8" s="1">
        <v>1.34</v>
      </c>
      <c r="Q8" s="1">
        <v>1.36</v>
      </c>
      <c r="R8" s="1">
        <v>1.39</v>
      </c>
      <c r="S8" s="1">
        <v>1.42</v>
      </c>
      <c r="T8" s="1">
        <v>1.46</v>
      </c>
      <c r="U8" s="1">
        <v>1.64</v>
      </c>
      <c r="V8" s="1">
        <v>0.136</v>
      </c>
      <c r="W8" s="1">
        <v>0.123</v>
      </c>
      <c r="X8" s="1">
        <v>0.14</v>
      </c>
      <c r="Y8" s="1">
        <v>0.151</v>
      </c>
      <c r="Z8" s="1">
        <v>0.15</v>
      </c>
      <c r="AA8" s="1">
        <v>0.14</v>
      </c>
      <c r="AB8" s="1">
        <v>0.14</v>
      </c>
      <c r="AC8" s="1">
        <v>0.14</v>
      </c>
      <c r="AD8" s="1">
        <v>13.82</v>
      </c>
      <c r="AE8" s="1">
        <v>15.67</v>
      </c>
      <c r="AF8" s="1">
        <v>11.42</v>
      </c>
      <c r="AG8" s="1">
        <v>12.15</v>
      </c>
      <c r="AH8" s="1">
        <v>13</v>
      </c>
      <c r="AI8" s="1">
        <v>13.75</v>
      </c>
      <c r="AJ8" s="1">
        <v>14.55</v>
      </c>
      <c r="AK8" s="1">
        <v>17.35</v>
      </c>
      <c r="AL8" s="1">
        <v>666</v>
      </c>
      <c r="AM8" s="1">
        <v>682</v>
      </c>
      <c r="AN8" s="1">
        <v>699</v>
      </c>
      <c r="AO8" s="1">
        <v>716</v>
      </c>
      <c r="AP8" s="1">
        <v>735</v>
      </c>
      <c r="AQ8" s="1">
        <v>745</v>
      </c>
      <c r="AR8" s="1">
        <v>755</v>
      </c>
      <c r="AS8" s="1">
        <v>785</v>
      </c>
      <c r="AT8" s="1">
        <v>0.02</v>
      </c>
      <c r="AU8" s="1">
        <v>0.05</v>
      </c>
      <c r="AV8" s="1">
        <v>0.015</v>
      </c>
      <c r="AW8" s="1">
        <v>0.03</v>
      </c>
      <c r="AX8" s="1">
        <v>-0.01</v>
      </c>
      <c r="AY8" s="1">
        <v>0.06</v>
      </c>
      <c r="AZ8" s="1">
        <f>'Earnings-do not print'!E30</f>
        <v>1.96</v>
      </c>
      <c r="BA8" s="1">
        <f>'Earnings-do not print'!G30</f>
        <v>0.04</v>
      </c>
    </row>
    <row r="9" spans="1:53" ht="12.75">
      <c r="A9" s="47" t="s">
        <v>109</v>
      </c>
      <c r="B9" s="60">
        <f>'StockPrice-do not print'!F172</f>
        <v>44.69733333333334</v>
      </c>
      <c r="C9" s="1">
        <v>0.7</v>
      </c>
      <c r="D9" s="3" t="s">
        <v>34</v>
      </c>
      <c r="E9" s="1">
        <v>0.635</v>
      </c>
      <c r="F9" s="1">
        <v>2.81</v>
      </c>
      <c r="G9" s="1">
        <v>3.33</v>
      </c>
      <c r="H9" s="1">
        <v>3.41</v>
      </c>
      <c r="I9" s="1">
        <v>2.66</v>
      </c>
      <c r="J9" s="1">
        <v>3.14</v>
      </c>
      <c r="K9" s="1">
        <v>2.85</v>
      </c>
      <c r="L9" s="1">
        <v>2.9</v>
      </c>
      <c r="M9" s="1">
        <v>3.05</v>
      </c>
      <c r="N9" s="1">
        <v>2.54</v>
      </c>
      <c r="O9" s="1">
        <v>2.54</v>
      </c>
      <c r="P9" s="1">
        <v>2.54</v>
      </c>
      <c r="Q9" s="1">
        <v>2.54</v>
      </c>
      <c r="R9" s="1">
        <v>2.54</v>
      </c>
      <c r="S9" s="1">
        <v>2.54</v>
      </c>
      <c r="T9" s="1">
        <v>2.54</v>
      </c>
      <c r="U9" s="1">
        <v>2.54</v>
      </c>
      <c r="V9" s="1">
        <v>0.125</v>
      </c>
      <c r="W9" s="1">
        <v>0.143</v>
      </c>
      <c r="X9" s="1">
        <v>0.14</v>
      </c>
      <c r="Y9" s="1">
        <v>0.099</v>
      </c>
      <c r="Z9" s="1">
        <v>0.115</v>
      </c>
      <c r="AA9" s="1">
        <v>0.095</v>
      </c>
      <c r="AB9" s="1">
        <v>0.1</v>
      </c>
      <c r="AC9" s="1">
        <v>0.095</v>
      </c>
      <c r="AD9" s="1">
        <v>22.52</v>
      </c>
      <c r="AE9" s="1">
        <v>23.3</v>
      </c>
      <c r="AF9" s="1">
        <v>24.26</v>
      </c>
      <c r="AG9" s="1">
        <v>24.93</v>
      </c>
      <c r="AH9" s="1">
        <v>26.55</v>
      </c>
      <c r="AI9" s="1">
        <v>29</v>
      </c>
      <c r="AJ9" s="1">
        <v>29.5</v>
      </c>
      <c r="AK9" s="1">
        <v>31.35</v>
      </c>
      <c r="AL9" s="1">
        <v>137.22</v>
      </c>
      <c r="AM9" s="1">
        <v>137.22</v>
      </c>
      <c r="AN9" s="1">
        <v>138.05</v>
      </c>
      <c r="AO9" s="1">
        <v>154.1</v>
      </c>
      <c r="AP9" s="1">
        <v>163</v>
      </c>
      <c r="AQ9" s="1">
        <v>184</v>
      </c>
      <c r="AR9" s="1">
        <v>186</v>
      </c>
      <c r="AS9" s="1">
        <v>192</v>
      </c>
      <c r="AT9" s="1">
        <v>0.025</v>
      </c>
      <c r="AU9" s="1">
        <v>-0.005</v>
      </c>
      <c r="AV9" s="1">
        <v>0.005</v>
      </c>
      <c r="AW9" s="1">
        <v>0</v>
      </c>
      <c r="AX9" s="1">
        <v>0.015</v>
      </c>
      <c r="AY9" s="1">
        <v>0.04</v>
      </c>
      <c r="AZ9" s="1">
        <f>'Earnings-do not print'!E31</f>
        <v>3</v>
      </c>
      <c r="BA9" s="1">
        <f>'Earnings-do not print'!G31</f>
        <v>0.03</v>
      </c>
    </row>
    <row r="10" spans="1:53" s="56" customFormat="1" ht="12.75">
      <c r="A10" s="78" t="s">
        <v>3</v>
      </c>
      <c r="B10" s="79">
        <f>'StockPrice-do not print'!F207</f>
        <v>39.481</v>
      </c>
      <c r="C10" s="80">
        <v>0.08</v>
      </c>
      <c r="D10" s="61" t="s">
        <v>29</v>
      </c>
      <c r="E10" s="80">
        <v>0.47</v>
      </c>
      <c r="F10" s="80">
        <v>2.1</v>
      </c>
      <c r="G10" s="80">
        <v>2.5</v>
      </c>
      <c r="H10" s="80">
        <v>2.75</v>
      </c>
      <c r="I10" s="80">
        <v>2.22</v>
      </c>
      <c r="J10" s="80">
        <v>2.43</v>
      </c>
      <c r="K10" s="80">
        <v>2.7</v>
      </c>
      <c r="L10" s="80">
        <v>2.8</v>
      </c>
      <c r="M10" s="80">
        <v>3.05</v>
      </c>
      <c r="N10" s="80">
        <v>1.8</v>
      </c>
      <c r="O10" s="80">
        <v>1.8</v>
      </c>
      <c r="P10" s="80">
        <v>1.8</v>
      </c>
      <c r="Q10" s="80">
        <v>1.8</v>
      </c>
      <c r="R10" s="80">
        <v>1.84</v>
      </c>
      <c r="S10" s="80">
        <v>1.88</v>
      </c>
      <c r="T10" s="80">
        <v>1.92</v>
      </c>
      <c r="U10" s="80">
        <v>2.04</v>
      </c>
      <c r="V10" s="80">
        <v>0.126</v>
      </c>
      <c r="W10" s="80">
        <v>0.145</v>
      </c>
      <c r="X10" s="80">
        <v>0.15</v>
      </c>
      <c r="Y10" s="80">
        <v>0.109</v>
      </c>
      <c r="Z10" s="80">
        <v>0.117</v>
      </c>
      <c r="AA10" s="80">
        <v>0.125</v>
      </c>
      <c r="AB10" s="80">
        <v>0.125</v>
      </c>
      <c r="AC10" s="80">
        <v>0.12</v>
      </c>
      <c r="AD10" s="80">
        <v>16.7</v>
      </c>
      <c r="AE10" s="80">
        <v>17.36</v>
      </c>
      <c r="AF10" s="80">
        <v>18.45</v>
      </c>
      <c r="AG10" s="80">
        <v>19.53</v>
      </c>
      <c r="AH10" s="80">
        <v>20.74</v>
      </c>
      <c r="AI10" s="80">
        <v>21.65</v>
      </c>
      <c r="AJ10" s="80">
        <v>22.55</v>
      </c>
      <c r="AK10" s="80">
        <v>25.55</v>
      </c>
      <c r="AL10" s="80">
        <v>158.92</v>
      </c>
      <c r="AM10" s="80">
        <v>158.97</v>
      </c>
      <c r="AN10" s="80">
        <v>159.4</v>
      </c>
      <c r="AO10" s="80">
        <v>168.66</v>
      </c>
      <c r="AP10" s="80">
        <v>178.44</v>
      </c>
      <c r="AQ10" s="80">
        <v>181.1</v>
      </c>
      <c r="AR10" s="80">
        <v>183.8</v>
      </c>
      <c r="AS10" s="80">
        <v>191.9</v>
      </c>
      <c r="AT10" s="80">
        <v>0.03</v>
      </c>
      <c r="AU10" s="80">
        <v>0.035</v>
      </c>
      <c r="AV10" s="80">
        <v>0.005</v>
      </c>
      <c r="AW10" s="80">
        <v>0.02</v>
      </c>
      <c r="AX10" s="80">
        <v>0.04</v>
      </c>
      <c r="AY10" s="80">
        <v>0.045</v>
      </c>
      <c r="AZ10" s="1">
        <f>'Earnings-do not print'!E32</f>
        <v>1.28</v>
      </c>
      <c r="BA10" s="1">
        <f>'Earnings-do not print'!G32</f>
        <v>0.04</v>
      </c>
    </row>
    <row r="11" spans="1:53" ht="12.75">
      <c r="A11" s="47" t="s">
        <v>105</v>
      </c>
      <c r="B11" s="60">
        <f>'StockPrice-do not print'!F242</f>
        <v>18.100666666666665</v>
      </c>
      <c r="C11" s="1">
        <v>1</v>
      </c>
      <c r="D11" s="3" t="s">
        <v>29</v>
      </c>
      <c r="E11" s="1">
        <v>0.225</v>
      </c>
      <c r="F11" s="1">
        <v>1.19</v>
      </c>
      <c r="G11" s="1">
        <v>1.46</v>
      </c>
      <c r="H11" s="1">
        <v>1.51</v>
      </c>
      <c r="I11" s="1">
        <v>1.52</v>
      </c>
      <c r="J11" s="1">
        <v>1.26</v>
      </c>
      <c r="K11" s="1">
        <v>1.25</v>
      </c>
      <c r="L11" s="1">
        <v>1.3</v>
      </c>
      <c r="M11" s="1">
        <v>1.5</v>
      </c>
      <c r="N11" s="1">
        <v>0.83</v>
      </c>
      <c r="O11" s="1">
        <v>0.85</v>
      </c>
      <c r="P11" s="1">
        <v>0.87</v>
      </c>
      <c r="Q11" s="1">
        <v>0.9</v>
      </c>
      <c r="R11" s="1">
        <v>0.9</v>
      </c>
      <c r="S11" s="1">
        <v>0.9</v>
      </c>
      <c r="T11" s="1">
        <v>0.9</v>
      </c>
      <c r="U11" s="1">
        <v>0.9</v>
      </c>
      <c r="V11" s="1">
        <v>0.129</v>
      </c>
      <c r="W11" s="1">
        <v>0.149</v>
      </c>
      <c r="X11" s="1">
        <v>0.146</v>
      </c>
      <c r="Y11" s="1">
        <v>0.131</v>
      </c>
      <c r="Z11" s="1">
        <v>0.125</v>
      </c>
      <c r="AA11" s="1">
        <v>0.125</v>
      </c>
      <c r="AB11" s="1">
        <v>0.125</v>
      </c>
      <c r="AC11" s="1">
        <v>0.12</v>
      </c>
      <c r="AD11" s="1">
        <v>9.44</v>
      </c>
      <c r="AE11" s="1">
        <v>10.04</v>
      </c>
      <c r="AF11" s="1">
        <v>10.69</v>
      </c>
      <c r="AG11" s="1">
        <v>11.77</v>
      </c>
      <c r="AH11" s="1">
        <v>10.1</v>
      </c>
      <c r="AI11" s="1">
        <v>10.45</v>
      </c>
      <c r="AJ11" s="1">
        <v>10.85</v>
      </c>
      <c r="AK11" s="1">
        <v>12.5</v>
      </c>
      <c r="AL11" s="1">
        <v>44.88</v>
      </c>
      <c r="AM11" s="1">
        <v>44.99</v>
      </c>
      <c r="AN11" s="1">
        <v>44.96</v>
      </c>
      <c r="AO11" s="1">
        <v>47.04</v>
      </c>
      <c r="AP11" s="1">
        <v>47.3</v>
      </c>
      <c r="AQ11" s="1">
        <v>47.65</v>
      </c>
      <c r="AR11" s="1">
        <v>47.95</v>
      </c>
      <c r="AS11" s="1">
        <v>48.75</v>
      </c>
      <c r="AT11" s="1">
        <v>0.065</v>
      </c>
      <c r="AU11" s="1">
        <v>0</v>
      </c>
      <c r="AV11" s="1">
        <v>0.025</v>
      </c>
      <c r="AW11" s="1">
        <v>0.005</v>
      </c>
      <c r="AX11" s="1">
        <v>0.055</v>
      </c>
      <c r="AY11" s="1">
        <v>0.02</v>
      </c>
      <c r="AZ11" s="1">
        <f>'Earnings-do not print'!E33</f>
        <v>1.28</v>
      </c>
      <c r="BA11" s="1" t="str">
        <f>'Earnings-do not print'!G33</f>
        <v>n/a</v>
      </c>
    </row>
    <row r="12" spans="1:53" ht="12.75">
      <c r="A12" s="47" t="s">
        <v>106</v>
      </c>
      <c r="B12" s="60">
        <f>'StockPrice-do not print'!F277</f>
        <v>22.057333333333336</v>
      </c>
      <c r="C12" s="1">
        <v>0.65</v>
      </c>
      <c r="D12" s="3" t="s">
        <v>29</v>
      </c>
      <c r="E12" s="1">
        <v>0.32</v>
      </c>
      <c r="F12" s="1">
        <v>1.13</v>
      </c>
      <c r="G12" s="1">
        <v>1.35</v>
      </c>
      <c r="H12" s="1">
        <v>0.59</v>
      </c>
      <c r="I12" s="1">
        <v>1.19</v>
      </c>
      <c r="J12" s="1">
        <v>1.29</v>
      </c>
      <c r="K12" s="1">
        <v>1.35</v>
      </c>
      <c r="L12" s="1">
        <v>1.45</v>
      </c>
      <c r="M12" s="1">
        <v>1.6</v>
      </c>
      <c r="N12" s="1">
        <v>1.28</v>
      </c>
      <c r="O12" s="1">
        <v>1.28</v>
      </c>
      <c r="P12" s="1">
        <v>1.28</v>
      </c>
      <c r="Q12" s="1">
        <v>1.28</v>
      </c>
      <c r="R12" s="1">
        <v>1.28</v>
      </c>
      <c r="S12" s="1">
        <v>1.28</v>
      </c>
      <c r="T12" s="1">
        <v>1.28</v>
      </c>
      <c r="U12" s="1">
        <v>1.28</v>
      </c>
      <c r="V12" s="1">
        <v>0.088</v>
      </c>
      <c r="W12" s="1">
        <v>0.098</v>
      </c>
      <c r="X12" s="1">
        <v>0.039</v>
      </c>
      <c r="Y12" s="1">
        <v>0.078</v>
      </c>
      <c r="Z12" s="1">
        <v>0.075</v>
      </c>
      <c r="AA12" s="1">
        <v>0.09</v>
      </c>
      <c r="AB12" s="1">
        <v>0.095</v>
      </c>
      <c r="AC12" s="1">
        <v>0.1</v>
      </c>
      <c r="AD12" s="1">
        <v>13.48</v>
      </c>
      <c r="AE12" s="1">
        <v>13.65</v>
      </c>
      <c r="AF12" s="1">
        <v>13.58</v>
      </c>
      <c r="AG12" s="1">
        <v>14.59</v>
      </c>
      <c r="AH12" s="1">
        <v>15.15</v>
      </c>
      <c r="AI12" s="1">
        <v>15.25</v>
      </c>
      <c r="AJ12" s="1">
        <v>15.5</v>
      </c>
      <c r="AK12" s="1">
        <v>16.5</v>
      </c>
      <c r="AL12" s="1">
        <v>17.37</v>
      </c>
      <c r="AM12" s="1">
        <v>17.6</v>
      </c>
      <c r="AN12" s="1">
        <v>19.76</v>
      </c>
      <c r="AO12" s="1">
        <v>22.57</v>
      </c>
      <c r="AP12" s="1">
        <v>25.2</v>
      </c>
      <c r="AQ12" s="1">
        <v>25.4</v>
      </c>
      <c r="AR12" s="1">
        <v>25.6</v>
      </c>
      <c r="AS12" s="1">
        <v>26.2</v>
      </c>
      <c r="AT12" s="1">
        <v>-0.035</v>
      </c>
      <c r="AU12" s="1">
        <v>0.065</v>
      </c>
      <c r="AV12" s="1">
        <v>0</v>
      </c>
      <c r="AW12" s="1">
        <v>0</v>
      </c>
      <c r="AX12" s="1">
        <v>0.015</v>
      </c>
      <c r="AY12" s="1">
        <v>0.025</v>
      </c>
      <c r="AZ12" s="1">
        <f>'Earnings-do not print'!E34</f>
        <v>1.41</v>
      </c>
      <c r="BA12" s="1">
        <f>'Earnings-do not print'!G34</f>
        <v>0.02</v>
      </c>
    </row>
    <row r="13" spans="1:53" ht="12.75">
      <c r="A13" s="47" t="s">
        <v>110</v>
      </c>
      <c r="B13" s="60">
        <f>'StockPrice-do not print'!F312</f>
        <v>57.146333333333324</v>
      </c>
      <c r="C13" s="1">
        <v>0.7</v>
      </c>
      <c r="D13" s="3" t="s">
        <v>8</v>
      </c>
      <c r="E13" s="1">
        <v>0.45</v>
      </c>
      <c r="F13" s="1">
        <v>2.25</v>
      </c>
      <c r="G13" s="1">
        <v>2.97</v>
      </c>
      <c r="H13" s="1">
        <v>3.08</v>
      </c>
      <c r="I13" s="1">
        <v>3.68</v>
      </c>
      <c r="J13" s="1">
        <v>3.69</v>
      </c>
      <c r="K13" s="1">
        <v>4.2</v>
      </c>
      <c r="L13" s="1">
        <v>4.3</v>
      </c>
      <c r="M13" s="1">
        <v>4.6</v>
      </c>
      <c r="N13" s="1">
        <v>1.2</v>
      </c>
      <c r="O13" s="1">
        <v>1.22</v>
      </c>
      <c r="P13" s="1">
        <v>1.28</v>
      </c>
      <c r="Q13" s="1">
        <v>1.34</v>
      </c>
      <c r="R13" s="1">
        <v>1.6</v>
      </c>
      <c r="S13" s="1">
        <v>1.84</v>
      </c>
      <c r="T13" s="1">
        <v>1.92</v>
      </c>
      <c r="U13" s="1">
        <v>2.16</v>
      </c>
      <c r="V13" s="1">
        <v>0.077</v>
      </c>
      <c r="W13" s="1">
        <v>0.097</v>
      </c>
      <c r="X13" s="1">
        <v>0.093</v>
      </c>
      <c r="Y13" s="1">
        <v>0.109</v>
      </c>
      <c r="Z13" s="1">
        <v>0.095</v>
      </c>
      <c r="AA13" s="1">
        <v>0.105</v>
      </c>
      <c r="AB13" s="1">
        <v>0.1</v>
      </c>
      <c r="AC13" s="1">
        <v>0.09</v>
      </c>
      <c r="AD13" s="1">
        <v>28.81</v>
      </c>
      <c r="AE13" s="1">
        <v>31.89</v>
      </c>
      <c r="AF13" s="1">
        <v>33.78</v>
      </c>
      <c r="AG13" s="1">
        <v>35.24</v>
      </c>
      <c r="AH13" s="1">
        <v>37.7</v>
      </c>
      <c r="AI13" s="1">
        <v>40.1</v>
      </c>
      <c r="AJ13" s="1">
        <v>42.55</v>
      </c>
      <c r="AK13" s="1">
        <v>49.9</v>
      </c>
      <c r="AL13" s="1">
        <v>247.08</v>
      </c>
      <c r="AM13" s="1">
        <v>219.6</v>
      </c>
      <c r="AN13" s="1">
        <v>220.73</v>
      </c>
      <c r="AO13" s="1">
        <v>222.42</v>
      </c>
      <c r="AP13" s="1">
        <v>229</v>
      </c>
      <c r="AQ13" s="1">
        <v>229.6</v>
      </c>
      <c r="AR13" s="1">
        <v>230.2</v>
      </c>
      <c r="AS13" s="1">
        <v>232</v>
      </c>
      <c r="AT13" s="1">
        <v>0.07</v>
      </c>
      <c r="AU13" s="1">
        <v>0.06</v>
      </c>
      <c r="AV13" s="1">
        <v>-0.065</v>
      </c>
      <c r="AW13" s="1">
        <v>0.09</v>
      </c>
      <c r="AX13" s="1">
        <v>0.035</v>
      </c>
      <c r="AY13" s="1">
        <v>0.06</v>
      </c>
      <c r="AZ13" s="1">
        <f>'Earnings-do not print'!E35</f>
        <v>4.21</v>
      </c>
      <c r="BA13" s="1">
        <f>'Earnings-do not print'!G35</f>
        <v>0.055</v>
      </c>
    </row>
    <row r="14" spans="1:53" ht="12.75">
      <c r="A14" s="47" t="s">
        <v>107</v>
      </c>
      <c r="B14" s="60">
        <f>'StockPrice-do not print'!F347</f>
        <v>50.63499999999999</v>
      </c>
      <c r="C14" s="1">
        <v>0.6</v>
      </c>
      <c r="D14" s="3" t="s">
        <v>34</v>
      </c>
      <c r="E14" s="1">
        <v>0.62</v>
      </c>
      <c r="F14" s="1">
        <v>2.96</v>
      </c>
      <c r="G14" s="1">
        <v>2.89</v>
      </c>
      <c r="H14" s="1">
        <v>2.54</v>
      </c>
      <c r="I14" s="1">
        <v>3.19</v>
      </c>
      <c r="J14" s="1">
        <v>3.24</v>
      </c>
      <c r="K14" s="1">
        <v>3.15</v>
      </c>
      <c r="L14" s="1">
        <v>3.2</v>
      </c>
      <c r="M14" s="1">
        <v>3.5</v>
      </c>
      <c r="N14" s="1">
        <v>2.48</v>
      </c>
      <c r="O14" s="1">
        <v>2.48</v>
      </c>
      <c r="P14" s="1">
        <v>2.48</v>
      </c>
      <c r="Q14" s="1">
        <v>2.48</v>
      </c>
      <c r="R14" s="1">
        <v>2.48</v>
      </c>
      <c r="S14" s="1">
        <v>2.48</v>
      </c>
      <c r="T14" s="1">
        <v>2.48</v>
      </c>
      <c r="U14" s="1">
        <v>2.48</v>
      </c>
      <c r="V14" s="1">
        <v>0.114</v>
      </c>
      <c r="W14" s="1">
        <v>0.11</v>
      </c>
      <c r="X14" s="1">
        <v>0.098</v>
      </c>
      <c r="Y14" s="1">
        <v>0.116</v>
      </c>
      <c r="Z14" s="1">
        <v>0.113</v>
      </c>
      <c r="AA14" s="1">
        <v>0.105</v>
      </c>
      <c r="AB14" s="1">
        <v>0.105</v>
      </c>
      <c r="AC14" s="1">
        <v>0.1</v>
      </c>
      <c r="AD14" s="1">
        <v>25.75</v>
      </c>
      <c r="AE14" s="1">
        <v>26.31</v>
      </c>
      <c r="AF14" s="1">
        <v>25.43</v>
      </c>
      <c r="AG14" s="1">
        <v>26.11</v>
      </c>
      <c r="AH14" s="1">
        <v>28.43</v>
      </c>
      <c r="AI14" s="1">
        <v>29.5</v>
      </c>
      <c r="AJ14" s="1">
        <v>30.75</v>
      </c>
      <c r="AK14" s="1">
        <v>35</v>
      </c>
      <c r="AL14" s="1">
        <v>32.12</v>
      </c>
      <c r="AM14" s="1">
        <v>32.21</v>
      </c>
      <c r="AN14" s="1">
        <v>32.99</v>
      </c>
      <c r="AO14" s="1">
        <v>35.6</v>
      </c>
      <c r="AP14" s="1">
        <v>36.81</v>
      </c>
      <c r="AQ14" s="1">
        <v>38</v>
      </c>
      <c r="AR14" s="1">
        <v>38.25</v>
      </c>
      <c r="AS14" s="1">
        <v>39</v>
      </c>
      <c r="AT14" s="1">
        <v>0.025</v>
      </c>
      <c r="AU14" s="1">
        <v>0.025</v>
      </c>
      <c r="AV14" s="1">
        <v>0.005</v>
      </c>
      <c r="AW14" s="1">
        <v>0</v>
      </c>
      <c r="AX14" s="1">
        <v>0.015</v>
      </c>
      <c r="AY14" s="1">
        <v>0.045</v>
      </c>
      <c r="AZ14" s="1">
        <f>'Earnings-do not print'!E36</f>
        <v>3.11</v>
      </c>
      <c r="BA14" s="1">
        <f>'Earnings-do not print'!G36</f>
        <v>0.025</v>
      </c>
    </row>
    <row r="15" spans="1:53" ht="12.75">
      <c r="A15" s="47" t="s">
        <v>108</v>
      </c>
      <c r="B15" s="60">
        <f>'StockPrice-do not print'!F382</f>
        <v>39.041000000000004</v>
      </c>
      <c r="C15" s="1">
        <v>0.8</v>
      </c>
      <c r="D15" s="3" t="s">
        <v>29</v>
      </c>
      <c r="E15" s="1">
        <v>0.45</v>
      </c>
      <c r="F15" s="1">
        <v>2.85</v>
      </c>
      <c r="G15" s="1">
        <v>3.18</v>
      </c>
      <c r="H15" s="1">
        <v>3.35</v>
      </c>
      <c r="I15" s="1">
        <v>3.68</v>
      </c>
      <c r="J15" s="1">
        <v>2.53</v>
      </c>
      <c r="K15" s="1">
        <v>2.63</v>
      </c>
      <c r="L15" s="1">
        <v>3</v>
      </c>
      <c r="M15" s="1">
        <v>3.4</v>
      </c>
      <c r="N15" s="1">
        <v>1.23</v>
      </c>
      <c r="O15" s="1">
        <v>1.33</v>
      </c>
      <c r="P15" s="1">
        <v>1.43</v>
      </c>
      <c r="Q15" s="1">
        <v>1.53</v>
      </c>
      <c r="R15" s="1">
        <v>1.63</v>
      </c>
      <c r="S15" s="1">
        <v>1.73</v>
      </c>
      <c r="T15" s="1">
        <v>1.83</v>
      </c>
      <c r="U15" s="1">
        <v>2.13</v>
      </c>
      <c r="V15" s="1">
        <v>0.112</v>
      </c>
      <c r="W15" s="1">
        <v>0.122</v>
      </c>
      <c r="X15" s="1">
        <v>0.119</v>
      </c>
      <c r="Y15" s="1">
        <v>0.125</v>
      </c>
      <c r="Z15" s="1">
        <v>0.08</v>
      </c>
      <c r="AA15" s="1">
        <v>0.085</v>
      </c>
      <c r="AB15" s="1">
        <v>0.095</v>
      </c>
      <c r="AC15" s="1">
        <v>0.095</v>
      </c>
      <c r="AD15" s="1">
        <v>25.5</v>
      </c>
      <c r="AE15" s="1">
        <v>26</v>
      </c>
      <c r="AF15" s="1">
        <v>28.09</v>
      </c>
      <c r="AG15" s="1">
        <v>29.46</v>
      </c>
      <c r="AH15" s="1">
        <v>29.44</v>
      </c>
      <c r="AI15" s="1">
        <v>30.3</v>
      </c>
      <c r="AJ15" s="1">
        <v>31.5</v>
      </c>
      <c r="AK15" s="1">
        <v>35.3</v>
      </c>
      <c r="AL15" s="1">
        <v>84.83</v>
      </c>
      <c r="AM15" s="1">
        <v>84.83</v>
      </c>
      <c r="AN15" s="1">
        <v>84.83</v>
      </c>
      <c r="AO15" s="1">
        <v>84.83</v>
      </c>
      <c r="AP15" s="1">
        <v>91.26</v>
      </c>
      <c r="AQ15" s="1">
        <v>91.3</v>
      </c>
      <c r="AR15" s="1">
        <v>91.3</v>
      </c>
      <c r="AS15" s="1">
        <v>91.3</v>
      </c>
      <c r="AT15" s="1">
        <v>0.05</v>
      </c>
      <c r="AU15" s="1">
        <v>0.01</v>
      </c>
      <c r="AV15" s="1">
        <v>0.085</v>
      </c>
      <c r="AW15" s="1">
        <v>0.055</v>
      </c>
      <c r="AX15" s="1">
        <v>0.05</v>
      </c>
      <c r="AY15" s="1">
        <v>0.035</v>
      </c>
      <c r="AZ15" s="1">
        <f>'Earnings-do not print'!E37</f>
        <v>2.93</v>
      </c>
      <c r="BA15" s="1">
        <f>'Earnings-do not print'!G37</f>
        <v>0.04</v>
      </c>
    </row>
    <row r="16" spans="1:53" ht="12.75">
      <c r="A16" s="47"/>
      <c r="B16" s="60"/>
      <c r="C16" s="1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47"/>
      <c r="B17" s="6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3"/>
      <c r="B18" s="6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 t="s">
        <v>132</v>
      </c>
      <c r="BA18" s="1"/>
    </row>
    <row r="19" spans="1:53" ht="12.75">
      <c r="A19" s="3"/>
      <c r="B19" s="6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3"/>
      <c r="B20" s="6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3"/>
      <c r="B21" s="6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/>
      <c r="B22" s="1"/>
      <c r="C22" s="1">
        <f>AVERAGE(C5:C15)</f>
        <v>0.6481818181818182</v>
      </c>
      <c r="D22" s="1" t="s">
        <v>58</v>
      </c>
      <c r="E22" s="1" t="s">
        <v>59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 ht="12.75">
      <c r="B23" s="1"/>
      <c r="C23" s="1"/>
      <c r="D23" s="1" t="s">
        <v>7</v>
      </c>
      <c r="E23" s="1" t="s">
        <v>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50" t="s">
        <v>90</v>
      </c>
      <c r="B24" s="1"/>
      <c r="C24" s="1"/>
      <c r="D24" s="1">
        <v>57</v>
      </c>
      <c r="E24" s="1">
        <v>57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aca="true" t="shared" si="4" ref="V24:AC24">AVERAGE(V5:V18)</f>
        <v>0.11118181818181819</v>
      </c>
      <c r="W24" s="1">
        <f t="shared" si="4"/>
        <v>0.11381818181818183</v>
      </c>
      <c r="X24" s="1">
        <f t="shared" si="4"/>
        <v>0.10790909090909091</v>
      </c>
      <c r="Y24" s="1">
        <f t="shared" si="4"/>
        <v>0.11245454545454545</v>
      </c>
      <c r="Z24" s="1">
        <f t="shared" si="4"/>
        <v>0.10118181818181818</v>
      </c>
      <c r="AA24" s="1">
        <f t="shared" si="4"/>
        <v>0.10590909090909091</v>
      </c>
      <c r="AB24" s="1">
        <f t="shared" si="4"/>
        <v>0.10681818181818183</v>
      </c>
      <c r="AC24" s="1">
        <f t="shared" si="4"/>
        <v>0.10454545454545454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50" t="s">
        <v>91</v>
      </c>
      <c r="B25" s="1"/>
      <c r="C25" s="1"/>
      <c r="D25" s="1">
        <v>47</v>
      </c>
      <c r="E25" s="1">
        <v>47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50" t="s">
        <v>1</v>
      </c>
      <c r="B26" s="1"/>
      <c r="C26" s="1"/>
      <c r="D26" s="1">
        <v>41</v>
      </c>
      <c r="E26" s="1">
        <v>41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50" t="s">
        <v>92</v>
      </c>
      <c r="B27" s="1"/>
      <c r="C27" s="1"/>
      <c r="D27" s="1">
        <v>45</v>
      </c>
      <c r="E27" s="1">
        <v>45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1"/>
      <c r="W27" s="22"/>
      <c r="X27" s="22">
        <f>AVERAGE(V24:Z24)</f>
        <v>0.10930909090909091</v>
      </c>
      <c r="Y27" s="22"/>
      <c r="Z27" s="23">
        <f>AVERAGE(X24:Z24)</f>
        <v>0.1071818181818182</v>
      </c>
      <c r="AA27" s="24"/>
      <c r="AB27" s="22">
        <f>AC24</f>
        <v>0.10454545454545454</v>
      </c>
      <c r="AC27" s="2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50" t="s">
        <v>93</v>
      </c>
      <c r="B28" s="1"/>
      <c r="C28" s="1"/>
      <c r="D28" s="1">
        <v>47</v>
      </c>
      <c r="E28" s="1">
        <v>47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50" t="s">
        <v>4</v>
      </c>
      <c r="B29" s="1"/>
      <c r="C29" s="1"/>
      <c r="D29" s="1">
        <v>41</v>
      </c>
      <c r="E29" s="1">
        <v>41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50" t="s">
        <v>94</v>
      </c>
      <c r="B30" s="1"/>
      <c r="C30" s="1"/>
      <c r="D30" s="1">
        <v>31</v>
      </c>
      <c r="E30" s="1">
        <v>31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50" t="s">
        <v>95</v>
      </c>
      <c r="B31" s="1"/>
      <c r="C31" s="1"/>
      <c r="D31" s="1">
        <v>38</v>
      </c>
      <c r="E31" s="1">
        <v>38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50" t="s">
        <v>96</v>
      </c>
      <c r="B32" s="1"/>
      <c r="C32" s="1"/>
      <c r="D32" s="1">
        <v>51</v>
      </c>
      <c r="E32" s="1">
        <v>51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50" t="s">
        <v>97</v>
      </c>
      <c r="B33" s="1"/>
      <c r="C33" s="1"/>
      <c r="D33" s="1">
        <v>25</v>
      </c>
      <c r="E33" s="1">
        <v>26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50" t="s">
        <v>101</v>
      </c>
      <c r="B34" s="1"/>
      <c r="C34" s="1"/>
      <c r="D34" s="1">
        <v>45</v>
      </c>
      <c r="E34" s="1">
        <v>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5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50"/>
      <c r="B36" s="1"/>
      <c r="C36" s="1"/>
      <c r="D36" s="1">
        <f>AVERAGE(D24:D34)</f>
        <v>42.54545454545455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51"/>
      <c r="B37" s="1"/>
      <c r="C37" s="1"/>
      <c r="D37" s="1">
        <f>MEDIAN(D24:D34)</f>
        <v>45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ht="12.75">
      <c r="A38" s="51"/>
    </row>
    <row r="39" ht="12.75">
      <c r="A39" s="51"/>
    </row>
    <row r="40" ht="12.75">
      <c r="A40" s="51"/>
    </row>
    <row r="41" spans="1:6" ht="12.75">
      <c r="A41" s="55"/>
      <c r="B41" s="56"/>
      <c r="C41" s="56"/>
      <c r="D41" s="56"/>
      <c r="E41" s="56"/>
      <c r="F41" s="56"/>
    </row>
    <row r="42" spans="1:6" ht="12.75">
      <c r="A42" s="55"/>
      <c r="B42" s="56"/>
      <c r="C42" s="56"/>
      <c r="D42" s="56"/>
      <c r="E42" s="56"/>
      <c r="F42" s="56"/>
    </row>
    <row r="43" spans="1:6" ht="12.75">
      <c r="A43" s="55"/>
      <c r="B43" s="56"/>
      <c r="C43" s="56"/>
      <c r="D43" s="56"/>
      <c r="E43" s="56"/>
      <c r="F43" s="56"/>
    </row>
    <row r="44" spans="1:6" ht="12.75">
      <c r="A44" s="55"/>
      <c r="B44" s="56"/>
      <c r="C44" s="56"/>
      <c r="D44" s="56"/>
      <c r="E44" s="56"/>
      <c r="F44" s="56"/>
    </row>
    <row r="45" spans="1:6" ht="12.75">
      <c r="A45" s="55"/>
      <c r="B45" s="56"/>
      <c r="C45" s="56"/>
      <c r="D45" s="56"/>
      <c r="E45" s="56"/>
      <c r="F45" s="56"/>
    </row>
    <row r="46" spans="1:6" ht="12.75">
      <c r="A46" s="55"/>
      <c r="B46" s="56"/>
      <c r="C46" s="56"/>
      <c r="D46" s="56"/>
      <c r="E46" s="56"/>
      <c r="F46" s="56"/>
    </row>
    <row r="47" spans="1:6" ht="12.75">
      <c r="A47" s="55"/>
      <c r="B47" s="56"/>
      <c r="C47" s="56"/>
      <c r="D47" s="56"/>
      <c r="E47" s="56"/>
      <c r="F47" s="56"/>
    </row>
    <row r="48" spans="1:6" ht="12.75">
      <c r="A48" s="55"/>
      <c r="B48" s="56"/>
      <c r="C48" s="56"/>
      <c r="D48" s="56"/>
      <c r="E48" s="56"/>
      <c r="F48" s="56"/>
    </row>
    <row r="49" spans="1:6" ht="12.75">
      <c r="A49" s="55"/>
      <c r="B49" s="56"/>
      <c r="C49" s="56"/>
      <c r="D49" s="56"/>
      <c r="E49" s="56"/>
      <c r="F49" s="56"/>
    </row>
    <row r="50" spans="1:6" ht="12.75">
      <c r="A50" s="55"/>
      <c r="B50" s="56"/>
      <c r="C50" s="56"/>
      <c r="D50" s="56"/>
      <c r="E50" s="56"/>
      <c r="F50" s="56"/>
    </row>
    <row r="51" spans="1:6" ht="12.75">
      <c r="A51" s="55"/>
      <c r="B51" s="56"/>
      <c r="C51" s="56"/>
      <c r="D51" s="56"/>
      <c r="E51" s="56"/>
      <c r="F51" s="56"/>
    </row>
    <row r="52" spans="1:6" ht="12.75">
      <c r="A52" s="55"/>
      <c r="B52" s="56"/>
      <c r="C52" s="56"/>
      <c r="D52" s="56"/>
      <c r="E52" s="56"/>
      <c r="F52" s="56"/>
    </row>
    <row r="53" spans="1:6" ht="12.75">
      <c r="A53" s="55"/>
      <c r="B53" s="56"/>
      <c r="C53" s="56"/>
      <c r="D53" s="56"/>
      <c r="E53" s="56"/>
      <c r="F53" s="56"/>
    </row>
    <row r="54" spans="1:6" ht="12.75">
      <c r="A54" s="55"/>
      <c r="B54" s="56"/>
      <c r="C54" s="56"/>
      <c r="D54" s="56"/>
      <c r="E54" s="56"/>
      <c r="F54" s="56"/>
    </row>
    <row r="55" spans="1:6" ht="12.75">
      <c r="A55" s="55"/>
      <c r="B55" s="56"/>
      <c r="C55" s="56"/>
      <c r="D55" s="56"/>
      <c r="E55" s="56"/>
      <c r="F55" s="56"/>
    </row>
    <row r="56" spans="1:6" ht="12.75">
      <c r="A56" s="55"/>
      <c r="B56" s="56"/>
      <c r="C56" s="56"/>
      <c r="D56" s="56"/>
      <c r="E56" s="56"/>
      <c r="F56" s="56"/>
    </row>
    <row r="57" spans="1:6" ht="12.75">
      <c r="A57" s="55"/>
      <c r="B57" s="56"/>
      <c r="C57" s="56"/>
      <c r="D57" s="56"/>
      <c r="E57" s="56"/>
      <c r="F57" s="56"/>
    </row>
    <row r="58" spans="1:6" ht="12.75">
      <c r="A58" s="55"/>
      <c r="B58" s="56"/>
      <c r="C58" s="56"/>
      <c r="D58" s="56"/>
      <c r="E58" s="56"/>
      <c r="F58" s="56"/>
    </row>
    <row r="59" spans="1:6" ht="12.75">
      <c r="A59" s="55"/>
      <c r="B59" s="56"/>
      <c r="C59" s="56"/>
      <c r="D59" s="56"/>
      <c r="E59" s="56"/>
      <c r="F59" s="56"/>
    </row>
    <row r="60" spans="1:6" ht="12.75">
      <c r="A60" s="55"/>
      <c r="B60" s="56"/>
      <c r="C60" s="56"/>
      <c r="D60" s="56"/>
      <c r="E60" s="56"/>
      <c r="F60" s="56"/>
    </row>
    <row r="61" spans="1:6" ht="12.75">
      <c r="A61" s="55"/>
      <c r="B61" s="56"/>
      <c r="C61" s="56"/>
      <c r="D61" s="56"/>
      <c r="E61" s="56"/>
      <c r="F61" s="56"/>
    </row>
    <row r="62" spans="1:6" ht="12.75">
      <c r="A62" s="55"/>
      <c r="B62" s="56"/>
      <c r="C62" s="56"/>
      <c r="D62" s="56"/>
      <c r="E62" s="56"/>
      <c r="F62" s="56"/>
    </row>
    <row r="63" spans="1:6" ht="12.75">
      <c r="A63" s="55"/>
      <c r="B63" s="56"/>
      <c r="C63" s="56"/>
      <c r="D63" s="56"/>
      <c r="E63" s="56"/>
      <c r="F63" s="56"/>
    </row>
    <row r="64" spans="1:6" ht="12.75">
      <c r="A64" s="55"/>
      <c r="B64" s="56"/>
      <c r="C64" s="56"/>
      <c r="D64" s="56"/>
      <c r="E64" s="56"/>
      <c r="F64" s="56"/>
    </row>
    <row r="65" spans="1:6" ht="12.75">
      <c r="A65" s="55"/>
      <c r="B65" s="56"/>
      <c r="C65" s="56"/>
      <c r="D65" s="56"/>
      <c r="E65" s="56"/>
      <c r="F65" s="56"/>
    </row>
    <row r="66" spans="1:6" ht="12.75">
      <c r="A66" s="55"/>
      <c r="B66" s="56"/>
      <c r="C66" s="56"/>
      <c r="D66" s="56"/>
      <c r="E66" s="56"/>
      <c r="F66" s="56"/>
    </row>
    <row r="67" spans="1:6" ht="12.75">
      <c r="A67" s="55"/>
      <c r="B67" s="56"/>
      <c r="C67" s="56"/>
      <c r="D67" s="56"/>
      <c r="E67" s="56"/>
      <c r="F67" s="56"/>
    </row>
    <row r="68" spans="1:6" ht="12.75">
      <c r="A68" s="55"/>
      <c r="B68" s="56"/>
      <c r="C68" s="56"/>
      <c r="D68" s="56"/>
      <c r="E68" s="56"/>
      <c r="F68" s="56"/>
    </row>
    <row r="69" spans="1:6" ht="12.75">
      <c r="A69" s="55"/>
      <c r="B69" s="56"/>
      <c r="C69" s="56"/>
      <c r="D69" s="56"/>
      <c r="E69" s="56"/>
      <c r="F69" s="56"/>
    </row>
    <row r="70" spans="1:6" ht="12.75">
      <c r="A70" s="55"/>
      <c r="B70" s="56"/>
      <c r="C70" s="56"/>
      <c r="D70" s="56"/>
      <c r="E70" s="56"/>
      <c r="F70" s="56"/>
    </row>
    <row r="71" spans="1:6" ht="12.75">
      <c r="A71" s="55"/>
      <c r="B71" s="56"/>
      <c r="C71" s="56"/>
      <c r="D71" s="56"/>
      <c r="E71" s="56"/>
      <c r="F71" s="56"/>
    </row>
    <row r="72" spans="1:6" ht="12.75">
      <c r="A72" s="55"/>
      <c r="B72" s="56"/>
      <c r="C72" s="56"/>
      <c r="D72" s="56"/>
      <c r="E72" s="56"/>
      <c r="F72" s="56"/>
    </row>
    <row r="73" spans="1:6" ht="12.75">
      <c r="A73" s="55"/>
      <c r="B73" s="56"/>
      <c r="C73" s="56"/>
      <c r="D73" s="56"/>
      <c r="E73" s="56"/>
      <c r="F73" s="56"/>
    </row>
    <row r="74" spans="1:6" ht="12.75">
      <c r="A74" s="55"/>
      <c r="B74" s="56"/>
      <c r="C74" s="56"/>
      <c r="D74" s="56"/>
      <c r="E74" s="56"/>
      <c r="F74" s="56"/>
    </row>
    <row r="75" spans="1:6" ht="12.75">
      <c r="A75" s="55"/>
      <c r="B75" s="56"/>
      <c r="C75" s="56"/>
      <c r="D75" s="56"/>
      <c r="E75" s="56"/>
      <c r="F75" s="56"/>
    </row>
    <row r="76" spans="1:6" ht="12.75">
      <c r="A76" s="55"/>
      <c r="B76" s="56"/>
      <c r="C76" s="56"/>
      <c r="D76" s="56"/>
      <c r="E76" s="56"/>
      <c r="F76" s="56"/>
    </row>
    <row r="77" spans="1:6" ht="12.75">
      <c r="A77" s="55"/>
      <c r="B77" s="56"/>
      <c r="C77" s="56"/>
      <c r="D77" s="56"/>
      <c r="E77" s="56"/>
      <c r="F77" s="56"/>
    </row>
    <row r="78" spans="1:6" ht="12.75">
      <c r="A78" s="55"/>
      <c r="B78" s="56"/>
      <c r="C78" s="56"/>
      <c r="D78" s="56"/>
      <c r="E78" s="56"/>
      <c r="F78" s="56"/>
    </row>
    <row r="79" spans="1:6" ht="12.75">
      <c r="A79" s="55"/>
      <c r="B79" s="56"/>
      <c r="C79" s="56"/>
      <c r="D79" s="56"/>
      <c r="E79" s="56"/>
      <c r="F79" s="56"/>
    </row>
    <row r="80" spans="1:6" ht="12.75">
      <c r="A80" s="55"/>
      <c r="B80" s="56"/>
      <c r="C80" s="56"/>
      <c r="D80" s="56"/>
      <c r="E80" s="56"/>
      <c r="F80" s="56"/>
    </row>
    <row r="81" spans="1:6" ht="12.75">
      <c r="A81" s="55"/>
      <c r="B81" s="56"/>
      <c r="C81" s="56"/>
      <c r="D81" s="56"/>
      <c r="E81" s="56"/>
      <c r="F81" s="56"/>
    </row>
    <row r="82" spans="1:6" ht="12.75">
      <c r="A82" s="55"/>
      <c r="B82" s="56"/>
      <c r="C82" s="56"/>
      <c r="D82" s="56"/>
      <c r="E82" s="56"/>
      <c r="F82" s="56"/>
    </row>
    <row r="83" spans="1:6" ht="12.75">
      <c r="A83" s="55"/>
      <c r="B83" s="56"/>
      <c r="C83" s="56"/>
      <c r="D83" s="56"/>
      <c r="E83" s="56"/>
      <c r="F83" s="56"/>
    </row>
    <row r="84" spans="1:6" ht="12.75">
      <c r="A84" s="55"/>
      <c r="B84" s="56"/>
      <c r="C84" s="56"/>
      <c r="D84" s="56"/>
      <c r="E84" s="56"/>
      <c r="F84" s="56"/>
    </row>
    <row r="85" spans="1:6" ht="12.75">
      <c r="A85" s="55"/>
      <c r="B85" s="56"/>
      <c r="C85" s="56"/>
      <c r="D85" s="56"/>
      <c r="E85" s="56"/>
      <c r="F85" s="56"/>
    </row>
    <row r="86" spans="1:6" ht="12.75">
      <c r="A86" s="55"/>
      <c r="B86" s="56"/>
      <c r="C86" s="56"/>
      <c r="D86" s="56"/>
      <c r="E86" s="56"/>
      <c r="F86" s="56"/>
    </row>
    <row r="87" spans="1:6" ht="12.75">
      <c r="A87" s="55"/>
      <c r="B87" s="56"/>
      <c r="C87" s="56"/>
      <c r="D87" s="56"/>
      <c r="E87" s="56"/>
      <c r="F87" s="56"/>
    </row>
    <row r="88" spans="1:6" ht="12.75">
      <c r="A88" s="55"/>
      <c r="B88" s="56"/>
      <c r="C88" s="56"/>
      <c r="D88" s="56"/>
      <c r="E88" s="56"/>
      <c r="F88" s="56"/>
    </row>
    <row r="89" spans="1:6" ht="12.75">
      <c r="A89" s="55"/>
      <c r="B89" s="56"/>
      <c r="C89" s="56"/>
      <c r="D89" s="56"/>
      <c r="E89" s="56"/>
      <c r="F89" s="56"/>
    </row>
    <row r="90" spans="1:6" ht="12.75">
      <c r="A90" s="55"/>
      <c r="B90" s="56"/>
      <c r="C90" s="56"/>
      <c r="D90" s="56"/>
      <c r="E90" s="56"/>
      <c r="F90" s="56"/>
    </row>
    <row r="91" spans="1:6" ht="12.75">
      <c r="A91" s="55"/>
      <c r="B91" s="56"/>
      <c r="C91" s="56"/>
      <c r="D91" s="56"/>
      <c r="E91" s="56"/>
      <c r="F91" s="56"/>
    </row>
    <row r="92" spans="1:6" ht="12.75">
      <c r="A92" s="55"/>
      <c r="B92" s="56"/>
      <c r="C92" s="56"/>
      <c r="D92" s="56"/>
      <c r="E92" s="56"/>
      <c r="F92" s="56"/>
    </row>
    <row r="93" spans="1:6" ht="12.75">
      <c r="A93" s="55"/>
      <c r="B93" s="56"/>
      <c r="C93" s="56"/>
      <c r="D93" s="56"/>
      <c r="E93" s="56"/>
      <c r="F93" s="56"/>
    </row>
    <row r="94" spans="1:6" ht="12.75">
      <c r="A94" s="55"/>
      <c r="B94" s="56"/>
      <c r="C94" s="56"/>
      <c r="D94" s="56"/>
      <c r="E94" s="56"/>
      <c r="F94" s="56"/>
    </row>
    <row r="95" spans="1:6" ht="12.75">
      <c r="A95" s="55"/>
      <c r="B95" s="56"/>
      <c r="C95" s="56"/>
      <c r="D95" s="56"/>
      <c r="E95" s="56"/>
      <c r="F95" s="56"/>
    </row>
    <row r="96" spans="1:6" ht="12.75">
      <c r="A96" s="55"/>
      <c r="B96" s="56"/>
      <c r="C96" s="56"/>
      <c r="D96" s="56"/>
      <c r="E96" s="56"/>
      <c r="F96" s="56"/>
    </row>
    <row r="97" spans="1:6" ht="12.75">
      <c r="A97" s="55"/>
      <c r="B97" s="56"/>
      <c r="C97" s="56"/>
      <c r="D97" s="56"/>
      <c r="E97" s="56"/>
      <c r="F97" s="56"/>
    </row>
    <row r="98" spans="1:6" ht="12.75">
      <c r="A98" s="55"/>
      <c r="B98" s="56"/>
      <c r="C98" s="56"/>
      <c r="D98" s="56"/>
      <c r="E98" s="56"/>
      <c r="F98" s="56"/>
    </row>
    <row r="99" spans="1:6" ht="12.75">
      <c r="A99" s="55"/>
      <c r="B99" s="56"/>
      <c r="C99" s="56"/>
      <c r="D99" s="56"/>
      <c r="E99" s="56"/>
      <c r="F99" s="56"/>
    </row>
    <row r="100" spans="1:6" ht="12.75">
      <c r="A100" s="55"/>
      <c r="B100" s="56"/>
      <c r="C100" s="56"/>
      <c r="D100" s="56"/>
      <c r="E100" s="56"/>
      <c r="F100" s="56"/>
    </row>
    <row r="101" spans="1:6" ht="12.75">
      <c r="A101" s="55"/>
      <c r="B101" s="56"/>
      <c r="C101" s="56"/>
      <c r="D101" s="56"/>
      <c r="E101" s="56"/>
      <c r="F101" s="56"/>
    </row>
    <row r="102" spans="1:6" ht="12.75">
      <c r="A102" s="55"/>
      <c r="B102" s="56"/>
      <c r="C102" s="56"/>
      <c r="D102" s="56"/>
      <c r="E102" s="56"/>
      <c r="F102" s="56"/>
    </row>
    <row r="103" spans="1:6" ht="12.75">
      <c r="A103" s="55"/>
      <c r="B103" s="56"/>
      <c r="C103" s="56"/>
      <c r="D103" s="56"/>
      <c r="E103" s="56"/>
      <c r="F103" s="56"/>
    </row>
    <row r="104" spans="1:6" ht="12.75">
      <c r="A104" s="55"/>
      <c r="B104" s="56"/>
      <c r="C104" s="56"/>
      <c r="D104" s="56"/>
      <c r="E104" s="56"/>
      <c r="F104" s="56"/>
    </row>
    <row r="105" spans="1:6" ht="12.75">
      <c r="A105" s="55"/>
      <c r="B105" s="56"/>
      <c r="C105" s="56"/>
      <c r="D105" s="56"/>
      <c r="E105" s="56"/>
      <c r="F105" s="56"/>
    </row>
    <row r="106" spans="1:6" ht="12.75">
      <c r="A106" s="55"/>
      <c r="B106" s="56"/>
      <c r="C106" s="56"/>
      <c r="D106" s="56"/>
      <c r="E106" s="56"/>
      <c r="F106" s="56"/>
    </row>
    <row r="107" spans="1:6" ht="12.75">
      <c r="A107" s="55"/>
      <c r="B107" s="56"/>
      <c r="C107" s="56"/>
      <c r="D107" s="56"/>
      <c r="E107" s="56"/>
      <c r="F107" s="56"/>
    </row>
    <row r="108" spans="1:6" ht="12.75">
      <c r="A108" s="55"/>
      <c r="B108" s="56"/>
      <c r="C108" s="56"/>
      <c r="D108" s="56"/>
      <c r="E108" s="56"/>
      <c r="F108" s="56"/>
    </row>
    <row r="109" spans="1:6" ht="12.75">
      <c r="A109" s="55"/>
      <c r="B109" s="56"/>
      <c r="C109" s="56"/>
      <c r="D109" s="56"/>
      <c r="E109" s="56"/>
      <c r="F109" s="56"/>
    </row>
    <row r="110" spans="1:7" ht="12.75">
      <c r="A110" s="55"/>
      <c r="B110" s="56"/>
      <c r="C110" s="56"/>
      <c r="D110" s="56"/>
      <c r="E110" s="56"/>
      <c r="F110" s="56"/>
      <c r="G110" s="54"/>
    </row>
    <row r="111" spans="1:6" ht="12.75">
      <c r="A111" s="55"/>
      <c r="B111" s="56"/>
      <c r="C111" s="56"/>
      <c r="D111" s="56"/>
      <c r="E111" s="56"/>
      <c r="F111" s="56"/>
    </row>
    <row r="112" spans="1:6" ht="12.75">
      <c r="A112" s="55"/>
      <c r="B112" s="56"/>
      <c r="C112" s="56"/>
      <c r="D112" s="56"/>
      <c r="E112" s="56"/>
      <c r="F112" s="56"/>
    </row>
    <row r="113" spans="1:6" ht="12.75">
      <c r="A113" s="55"/>
      <c r="B113" s="56"/>
      <c r="C113" s="56"/>
      <c r="D113" s="56"/>
      <c r="E113" s="56"/>
      <c r="F113" s="56"/>
    </row>
    <row r="114" spans="1:6" ht="12.75">
      <c r="A114" s="55"/>
      <c r="B114" s="56"/>
      <c r="C114" s="56"/>
      <c r="D114" s="56"/>
      <c r="E114" s="56"/>
      <c r="F114" s="56"/>
    </row>
    <row r="115" spans="1:6" ht="12.75">
      <c r="A115" s="55"/>
      <c r="B115" s="56"/>
      <c r="C115" s="56"/>
      <c r="D115" s="56"/>
      <c r="E115" s="56"/>
      <c r="F115" s="56"/>
    </row>
    <row r="116" spans="1:6" ht="12.75">
      <c r="A116" s="55"/>
      <c r="B116" s="56"/>
      <c r="C116" s="56"/>
      <c r="D116" s="56"/>
      <c r="E116" s="56"/>
      <c r="F116" s="56"/>
    </row>
    <row r="117" spans="1:6" ht="12.75">
      <c r="A117" s="55"/>
      <c r="B117" s="56"/>
      <c r="C117" s="56"/>
      <c r="D117" s="56"/>
      <c r="E117" s="56"/>
      <c r="F117" s="56"/>
    </row>
    <row r="118" spans="1:6" ht="12.75">
      <c r="A118" s="55"/>
      <c r="B118" s="56"/>
      <c r="C118" s="56"/>
      <c r="D118" s="56"/>
      <c r="E118" s="56"/>
      <c r="F118" s="56"/>
    </row>
    <row r="119" spans="1:6" ht="12.75">
      <c r="A119" s="55"/>
      <c r="B119" s="56"/>
      <c r="C119" s="56"/>
      <c r="D119" s="56"/>
      <c r="E119" s="56"/>
      <c r="F119" s="56"/>
    </row>
    <row r="120" spans="1:6" ht="12.75">
      <c r="A120" s="55"/>
      <c r="B120" s="56"/>
      <c r="C120" s="56"/>
      <c r="D120" s="56"/>
      <c r="E120" s="56"/>
      <c r="F120" s="56"/>
    </row>
    <row r="121" spans="1:6" ht="12.75">
      <c r="A121" s="55"/>
      <c r="B121" s="56"/>
      <c r="C121" s="56"/>
      <c r="D121" s="56"/>
      <c r="E121" s="56"/>
      <c r="F121" s="56"/>
    </row>
    <row r="122" spans="1:6" ht="12.75">
      <c r="A122" s="55"/>
      <c r="B122" s="56"/>
      <c r="C122" s="56"/>
      <c r="D122" s="56"/>
      <c r="E122" s="56"/>
      <c r="F122" s="56"/>
    </row>
    <row r="123" spans="1:6" ht="12.75">
      <c r="A123" s="55"/>
      <c r="B123" s="56"/>
      <c r="C123" s="56"/>
      <c r="D123" s="56"/>
      <c r="E123" s="56"/>
      <c r="F123" s="56"/>
    </row>
    <row r="124" spans="1:6" ht="12.75">
      <c r="A124" s="55"/>
      <c r="B124" s="56"/>
      <c r="C124" s="56"/>
      <c r="D124" s="56"/>
      <c r="E124" s="56"/>
      <c r="F124" s="56"/>
    </row>
    <row r="125" spans="1:6" ht="12.75">
      <c r="A125" s="55"/>
      <c r="B125" s="56"/>
      <c r="C125" s="56"/>
      <c r="D125" s="56"/>
      <c r="E125" s="56"/>
      <c r="F125" s="56"/>
    </row>
    <row r="126" spans="1:6" ht="12.75">
      <c r="A126" s="55"/>
      <c r="B126" s="56"/>
      <c r="C126" s="56"/>
      <c r="D126" s="56"/>
      <c r="E126" s="56"/>
      <c r="F126" s="56"/>
    </row>
    <row r="127" spans="1:6" ht="12.75">
      <c r="A127" s="55"/>
      <c r="B127" s="56"/>
      <c r="C127" s="56"/>
      <c r="D127" s="56"/>
      <c r="E127" s="56"/>
      <c r="F127" s="56"/>
    </row>
    <row r="128" spans="1:6" ht="12.75">
      <c r="A128" s="55"/>
      <c r="B128" s="56"/>
      <c r="C128" s="56"/>
      <c r="D128" s="56"/>
      <c r="E128" s="56"/>
      <c r="F128" s="56"/>
    </row>
    <row r="129" spans="1:6" ht="12.75">
      <c r="A129" s="55"/>
      <c r="B129" s="56"/>
      <c r="C129" s="56"/>
      <c r="D129" s="56"/>
      <c r="E129" s="56"/>
      <c r="F129" s="56"/>
    </row>
    <row r="130" spans="1:6" ht="12.75">
      <c r="A130" s="55"/>
      <c r="B130" s="56"/>
      <c r="C130" s="56"/>
      <c r="D130" s="56"/>
      <c r="E130" s="56"/>
      <c r="F130" s="56"/>
    </row>
    <row r="131" spans="1:6" ht="12.75">
      <c r="A131" s="55"/>
      <c r="B131" s="56"/>
      <c r="C131" s="56"/>
      <c r="D131" s="56"/>
      <c r="E131" s="56"/>
      <c r="F131" s="56"/>
    </row>
    <row r="132" spans="1:6" ht="12.75">
      <c r="A132" s="55"/>
      <c r="B132" s="56"/>
      <c r="C132" s="56"/>
      <c r="D132" s="56"/>
      <c r="E132" s="56"/>
      <c r="F132" s="56"/>
    </row>
    <row r="133" spans="1:6" ht="12.75">
      <c r="A133" s="55"/>
      <c r="B133" s="56"/>
      <c r="C133" s="56"/>
      <c r="D133" s="56"/>
      <c r="E133" s="56"/>
      <c r="F133" s="56"/>
    </row>
    <row r="134" spans="1:6" ht="12.75">
      <c r="A134" s="55"/>
      <c r="B134" s="56"/>
      <c r="C134" s="56"/>
      <c r="D134" s="56"/>
      <c r="E134" s="56"/>
      <c r="F134" s="56"/>
    </row>
    <row r="135" spans="1:6" ht="12.75">
      <c r="A135" s="55"/>
      <c r="B135" s="56"/>
      <c r="C135" s="56"/>
      <c r="D135" s="56"/>
      <c r="E135" s="56"/>
      <c r="F135" s="56"/>
    </row>
    <row r="136" spans="1:7" ht="12.75">
      <c r="A136" s="55"/>
      <c r="B136" s="56"/>
      <c r="C136" s="56"/>
      <c r="D136" s="56"/>
      <c r="E136" s="56"/>
      <c r="F136" s="56"/>
      <c r="G136" s="54"/>
    </row>
    <row r="137" spans="1:6" ht="12.75">
      <c r="A137" s="55"/>
      <c r="B137" s="56"/>
      <c r="C137" s="56"/>
      <c r="D137" s="56"/>
      <c r="E137" s="56"/>
      <c r="F137" s="56"/>
    </row>
    <row r="138" spans="1:6" ht="12.75">
      <c r="A138" s="55"/>
      <c r="B138" s="56"/>
      <c r="C138" s="56"/>
      <c r="D138" s="56"/>
      <c r="E138" s="56"/>
      <c r="F138" s="56"/>
    </row>
    <row r="139" spans="1:6" ht="12.75">
      <c r="A139" s="55"/>
      <c r="B139" s="56"/>
      <c r="C139" s="56"/>
      <c r="D139" s="56"/>
      <c r="E139" s="56"/>
      <c r="F139" s="56"/>
    </row>
    <row r="140" spans="1:6" ht="12.75">
      <c r="A140" s="55"/>
      <c r="B140" s="56"/>
      <c r="C140" s="56"/>
      <c r="D140" s="56"/>
      <c r="E140" s="56"/>
      <c r="F140" s="56"/>
    </row>
    <row r="141" spans="1:6" ht="12.75">
      <c r="A141" s="55"/>
      <c r="B141" s="56"/>
      <c r="C141" s="56"/>
      <c r="D141" s="56"/>
      <c r="E141" s="56"/>
      <c r="F141" s="56"/>
    </row>
    <row r="142" spans="1:6" ht="12.75">
      <c r="A142" s="55"/>
      <c r="B142" s="56"/>
      <c r="C142" s="56"/>
      <c r="D142" s="56"/>
      <c r="E142" s="56"/>
      <c r="F142" s="56"/>
    </row>
    <row r="143" spans="1:6" ht="12.75">
      <c r="A143" s="55"/>
      <c r="B143" s="56"/>
      <c r="C143" s="56"/>
      <c r="D143" s="56"/>
      <c r="E143" s="56"/>
      <c r="F143" s="56"/>
    </row>
    <row r="144" spans="1:6" ht="12.75">
      <c r="A144" s="55"/>
      <c r="B144" s="56"/>
      <c r="C144" s="56"/>
      <c r="D144" s="56"/>
      <c r="E144" s="56"/>
      <c r="F144" s="56"/>
    </row>
    <row r="145" spans="1:6" ht="12.75">
      <c r="A145" s="55"/>
      <c r="B145" s="56"/>
      <c r="C145" s="56"/>
      <c r="D145" s="56"/>
      <c r="E145" s="56"/>
      <c r="F145" s="56"/>
    </row>
    <row r="146" spans="1:6" ht="12.75">
      <c r="A146" s="55"/>
      <c r="B146" s="56"/>
      <c r="C146" s="56"/>
      <c r="D146" s="56"/>
      <c r="E146" s="56"/>
      <c r="F146" s="56"/>
    </row>
    <row r="147" spans="1:6" ht="12.75">
      <c r="A147" s="55"/>
      <c r="B147" s="56"/>
      <c r="C147" s="56"/>
      <c r="D147" s="56"/>
      <c r="E147" s="56"/>
      <c r="F147" s="56"/>
    </row>
    <row r="148" spans="1:6" ht="12.75">
      <c r="A148" s="55"/>
      <c r="B148" s="56"/>
      <c r="C148" s="56"/>
      <c r="D148" s="56"/>
      <c r="E148" s="56"/>
      <c r="F148" s="56"/>
    </row>
    <row r="149" spans="1:6" ht="12.75">
      <c r="A149" s="55"/>
      <c r="B149" s="56"/>
      <c r="C149" s="56"/>
      <c r="D149" s="56"/>
      <c r="E149" s="56"/>
      <c r="F149" s="56"/>
    </row>
    <row r="150" spans="1:6" ht="12.75">
      <c r="A150" s="55"/>
      <c r="B150" s="56"/>
      <c r="C150" s="56"/>
      <c r="D150" s="56"/>
      <c r="E150" s="56"/>
      <c r="F150" s="56"/>
    </row>
    <row r="151" spans="1:6" ht="12.75">
      <c r="A151" s="55"/>
      <c r="B151" s="56"/>
      <c r="C151" s="56"/>
      <c r="D151" s="56"/>
      <c r="E151" s="56"/>
      <c r="F151" s="56"/>
    </row>
    <row r="152" spans="1:6" ht="12.75">
      <c r="A152" s="55"/>
      <c r="B152" s="56"/>
      <c r="C152" s="56"/>
      <c r="D152" s="56"/>
      <c r="E152" s="56"/>
      <c r="F152" s="56"/>
    </row>
    <row r="153" spans="1:6" ht="12.75">
      <c r="A153" s="55"/>
      <c r="B153" s="56"/>
      <c r="C153" s="56"/>
      <c r="D153" s="56"/>
      <c r="E153" s="56"/>
      <c r="F153" s="56"/>
    </row>
    <row r="154" spans="1:6" ht="12.75">
      <c r="A154" s="55"/>
      <c r="B154" s="56"/>
      <c r="C154" s="56"/>
      <c r="D154" s="56"/>
      <c r="E154" s="56"/>
      <c r="F154" s="56"/>
    </row>
    <row r="155" spans="1:6" ht="12.75">
      <c r="A155" s="55"/>
      <c r="B155" s="56"/>
      <c r="C155" s="56"/>
      <c r="D155" s="56"/>
      <c r="E155" s="56"/>
      <c r="F155" s="56"/>
    </row>
    <row r="156" spans="1:6" ht="12.75">
      <c r="A156" s="55"/>
      <c r="B156" s="56"/>
      <c r="C156" s="56"/>
      <c r="D156" s="56"/>
      <c r="E156" s="56"/>
      <c r="F156" s="56"/>
    </row>
    <row r="157" spans="1:6" ht="12.75">
      <c r="A157" s="55"/>
      <c r="B157" s="56"/>
      <c r="C157" s="56"/>
      <c r="D157" s="56"/>
      <c r="E157" s="56"/>
      <c r="F157" s="56"/>
    </row>
    <row r="158" spans="1:6" ht="12.75">
      <c r="A158" s="55"/>
      <c r="B158" s="56"/>
      <c r="C158" s="56"/>
      <c r="D158" s="56"/>
      <c r="E158" s="56"/>
      <c r="F158" s="56"/>
    </row>
    <row r="159" spans="1:6" ht="12.75">
      <c r="A159" s="55"/>
      <c r="B159" s="56"/>
      <c r="C159" s="56"/>
      <c r="D159" s="56"/>
      <c r="E159" s="56"/>
      <c r="F159" s="56"/>
    </row>
    <row r="160" spans="1:6" ht="12.75">
      <c r="A160" s="55"/>
      <c r="B160" s="56"/>
      <c r="C160" s="56"/>
      <c r="D160" s="56"/>
      <c r="E160" s="56"/>
      <c r="F160" s="56"/>
    </row>
    <row r="161" spans="1:6" ht="12.75">
      <c r="A161" s="55"/>
      <c r="B161" s="56"/>
      <c r="C161" s="56"/>
      <c r="D161" s="56"/>
      <c r="E161" s="56"/>
      <c r="F161" s="56"/>
    </row>
    <row r="162" spans="1:7" ht="12.75">
      <c r="A162" s="55"/>
      <c r="B162" s="56"/>
      <c r="C162" s="56"/>
      <c r="D162" s="56"/>
      <c r="E162" s="56"/>
      <c r="F162" s="56"/>
      <c r="G162" s="54"/>
    </row>
    <row r="163" spans="1:6" ht="12.75">
      <c r="A163" s="55"/>
      <c r="B163" s="56"/>
      <c r="C163" s="56"/>
      <c r="D163" s="56"/>
      <c r="E163" s="56"/>
      <c r="F163" s="56"/>
    </row>
    <row r="164" spans="1:6" ht="12.75">
      <c r="A164" s="55"/>
      <c r="B164" s="56"/>
      <c r="C164" s="56"/>
      <c r="D164" s="56"/>
      <c r="E164" s="56"/>
      <c r="F164" s="56"/>
    </row>
    <row r="165" spans="1:6" ht="12.75">
      <c r="A165" s="55"/>
      <c r="B165" s="56"/>
      <c r="C165" s="56"/>
      <c r="D165" s="56"/>
      <c r="E165" s="56"/>
      <c r="F165" s="56"/>
    </row>
    <row r="166" spans="1:6" ht="12.75">
      <c r="A166" s="55"/>
      <c r="B166" s="56"/>
      <c r="C166" s="56"/>
      <c r="D166" s="56"/>
      <c r="E166" s="56"/>
      <c r="F166" s="56"/>
    </row>
    <row r="167" spans="1:6" ht="12.75">
      <c r="A167" s="55"/>
      <c r="B167" s="56"/>
      <c r="C167" s="56"/>
      <c r="D167" s="56"/>
      <c r="E167" s="56"/>
      <c r="F167" s="56"/>
    </row>
    <row r="168" spans="1:6" ht="12.75">
      <c r="A168" s="55"/>
      <c r="B168" s="56"/>
      <c r="C168" s="56"/>
      <c r="D168" s="56"/>
      <c r="E168" s="56"/>
      <c r="F168" s="56"/>
    </row>
    <row r="169" spans="1:6" ht="12.75">
      <c r="A169" s="55"/>
      <c r="B169" s="56"/>
      <c r="C169" s="56"/>
      <c r="D169" s="56"/>
      <c r="E169" s="56"/>
      <c r="F169" s="56"/>
    </row>
    <row r="170" spans="1:6" ht="12.75">
      <c r="A170" s="55"/>
      <c r="B170" s="56"/>
      <c r="C170" s="56"/>
      <c r="D170" s="56"/>
      <c r="E170" s="56"/>
      <c r="F170" s="56"/>
    </row>
    <row r="171" spans="1:6" ht="12.75">
      <c r="A171" s="55"/>
      <c r="B171" s="56"/>
      <c r="C171" s="56"/>
      <c r="D171" s="56"/>
      <c r="E171" s="56"/>
      <c r="F171" s="56"/>
    </row>
    <row r="172" spans="1:6" ht="12.75">
      <c r="A172" s="55"/>
      <c r="B172" s="56"/>
      <c r="C172" s="56"/>
      <c r="D172" s="56"/>
      <c r="E172" s="56"/>
      <c r="F172" s="56"/>
    </row>
    <row r="173" spans="1:6" ht="12.75">
      <c r="A173" s="55"/>
      <c r="B173" s="56"/>
      <c r="C173" s="56"/>
      <c r="D173" s="56"/>
      <c r="E173" s="56"/>
      <c r="F173" s="56"/>
    </row>
    <row r="174" spans="1:6" ht="12.75">
      <c r="A174" s="55"/>
      <c r="B174" s="56"/>
      <c r="C174" s="56"/>
      <c r="D174" s="56"/>
      <c r="E174" s="56"/>
      <c r="F174" s="56"/>
    </row>
    <row r="175" spans="1:6" ht="12.75">
      <c r="A175" s="55"/>
      <c r="B175" s="56"/>
      <c r="C175" s="56"/>
      <c r="D175" s="56"/>
      <c r="E175" s="56"/>
      <c r="F175" s="56"/>
    </row>
    <row r="176" spans="1:6" ht="12.75">
      <c r="A176" s="55"/>
      <c r="B176" s="56"/>
      <c r="C176" s="56"/>
      <c r="D176" s="56"/>
      <c r="E176" s="56"/>
      <c r="F176" s="56"/>
    </row>
    <row r="177" spans="1:6" ht="12.75">
      <c r="A177" s="55"/>
      <c r="B177" s="56"/>
      <c r="C177" s="56"/>
      <c r="D177" s="56"/>
      <c r="E177" s="56"/>
      <c r="F177" s="56"/>
    </row>
    <row r="178" spans="1:6" ht="12.75">
      <c r="A178" s="55"/>
      <c r="B178" s="56"/>
      <c r="C178" s="56"/>
      <c r="D178" s="56"/>
      <c r="E178" s="56"/>
      <c r="F178" s="56"/>
    </row>
    <row r="179" spans="1:6" ht="12.75">
      <c r="A179" s="55"/>
      <c r="B179" s="56"/>
      <c r="C179" s="56"/>
      <c r="D179" s="56"/>
      <c r="E179" s="56"/>
      <c r="F179" s="56"/>
    </row>
    <row r="180" spans="1:6" ht="12.75">
      <c r="A180" s="55"/>
      <c r="B180" s="56"/>
      <c r="C180" s="56"/>
      <c r="D180" s="56"/>
      <c r="E180" s="56"/>
      <c r="F180" s="56"/>
    </row>
    <row r="181" spans="1:6" ht="12.75">
      <c r="A181" s="55"/>
      <c r="B181" s="56"/>
      <c r="C181" s="56"/>
      <c r="D181" s="56"/>
      <c r="E181" s="56"/>
      <c r="F181" s="56"/>
    </row>
    <row r="182" spans="1:6" ht="12.75">
      <c r="A182" s="55"/>
      <c r="B182" s="56"/>
      <c r="C182" s="56"/>
      <c r="D182" s="56"/>
      <c r="E182" s="56"/>
      <c r="F182" s="56"/>
    </row>
    <row r="183" spans="1:6" ht="12.75">
      <c r="A183" s="55"/>
      <c r="B183" s="56"/>
      <c r="C183" s="56"/>
      <c r="D183" s="56"/>
      <c r="E183" s="56"/>
      <c r="F183" s="56"/>
    </row>
    <row r="184" spans="1:6" ht="12.75">
      <c r="A184" s="55"/>
      <c r="B184" s="56"/>
      <c r="C184" s="56"/>
      <c r="D184" s="56"/>
      <c r="E184" s="56"/>
      <c r="F184" s="56"/>
    </row>
    <row r="185" spans="1:6" ht="12.75">
      <c r="A185" s="55"/>
      <c r="B185" s="56"/>
      <c r="C185" s="56"/>
      <c r="D185" s="56"/>
      <c r="E185" s="56"/>
      <c r="F185" s="56"/>
    </row>
    <row r="186" spans="1:6" ht="12.75">
      <c r="A186" s="55"/>
      <c r="B186" s="56"/>
      <c r="C186" s="56"/>
      <c r="D186" s="56"/>
      <c r="E186" s="56"/>
      <c r="F186" s="56"/>
    </row>
    <row r="187" spans="1:7" ht="12.75">
      <c r="A187" s="55"/>
      <c r="B187" s="56"/>
      <c r="C187" s="56"/>
      <c r="D187" s="56"/>
      <c r="E187" s="56"/>
      <c r="F187" s="56"/>
      <c r="G187" s="54"/>
    </row>
    <row r="188" spans="1:6" ht="12.75">
      <c r="A188" s="55"/>
      <c r="B188" s="56"/>
      <c r="C188" s="56"/>
      <c r="D188" s="56"/>
      <c r="E188" s="56"/>
      <c r="F188" s="56"/>
    </row>
    <row r="189" spans="1:6" ht="12.75">
      <c r="A189" s="55"/>
      <c r="B189" s="56"/>
      <c r="C189" s="56"/>
      <c r="D189" s="56"/>
      <c r="E189" s="56"/>
      <c r="F189" s="56"/>
    </row>
    <row r="190" spans="1:6" ht="12.75">
      <c r="A190" s="55"/>
      <c r="B190" s="56"/>
      <c r="C190" s="56"/>
      <c r="D190" s="56"/>
      <c r="E190" s="56"/>
      <c r="F190" s="56"/>
    </row>
    <row r="191" spans="1:6" ht="12.75">
      <c r="A191" s="55"/>
      <c r="B191" s="56"/>
      <c r="C191" s="56"/>
      <c r="D191" s="56"/>
      <c r="E191" s="56"/>
      <c r="F191" s="56"/>
    </row>
    <row r="192" spans="1:6" ht="12.75">
      <c r="A192" s="55"/>
      <c r="B192" s="56"/>
      <c r="C192" s="56"/>
      <c r="D192" s="56"/>
      <c r="E192" s="56"/>
      <c r="F192" s="56"/>
    </row>
    <row r="193" spans="1:6" ht="12.75">
      <c r="A193" s="55"/>
      <c r="B193" s="56"/>
      <c r="C193" s="56"/>
      <c r="D193" s="56"/>
      <c r="E193" s="56"/>
      <c r="F193" s="56"/>
    </row>
    <row r="194" spans="1:6" ht="12.75">
      <c r="A194" s="55"/>
      <c r="B194" s="56"/>
      <c r="C194" s="56"/>
      <c r="D194" s="56"/>
      <c r="E194" s="56"/>
      <c r="F194" s="56"/>
    </row>
    <row r="195" spans="1:6" ht="12.75">
      <c r="A195" s="55"/>
      <c r="B195" s="56"/>
      <c r="C195" s="56"/>
      <c r="D195" s="56"/>
      <c r="E195" s="56"/>
      <c r="F195" s="56"/>
    </row>
    <row r="196" spans="1:6" ht="12.75">
      <c r="A196" s="55"/>
      <c r="B196" s="56"/>
      <c r="C196" s="56"/>
      <c r="D196" s="56"/>
      <c r="E196" s="56"/>
      <c r="F196" s="56"/>
    </row>
    <row r="197" spans="1:6" ht="12.75">
      <c r="A197" s="55"/>
      <c r="B197" s="56"/>
      <c r="C197" s="56"/>
      <c r="D197" s="56"/>
      <c r="E197" s="56"/>
      <c r="F197" s="56"/>
    </row>
    <row r="198" spans="1:6" ht="12.75">
      <c r="A198" s="55"/>
      <c r="B198" s="56"/>
      <c r="C198" s="56"/>
      <c r="D198" s="56"/>
      <c r="E198" s="56"/>
      <c r="F198" s="56"/>
    </row>
    <row r="199" spans="1:6" ht="12.75">
      <c r="A199" s="55"/>
      <c r="B199" s="56"/>
      <c r="C199" s="56"/>
      <c r="D199" s="56"/>
      <c r="E199" s="56"/>
      <c r="F199" s="56"/>
    </row>
    <row r="200" spans="1:6" ht="12.75">
      <c r="A200" s="55"/>
      <c r="B200" s="56"/>
      <c r="C200" s="56"/>
      <c r="D200" s="56"/>
      <c r="E200" s="56"/>
      <c r="F200" s="56"/>
    </row>
    <row r="201" spans="1:6" ht="12.75">
      <c r="A201" s="55"/>
      <c r="B201" s="56"/>
      <c r="C201" s="56"/>
      <c r="D201" s="56"/>
      <c r="E201" s="56"/>
      <c r="F201" s="56"/>
    </row>
    <row r="202" spans="1:6" ht="12.75">
      <c r="A202" s="55"/>
      <c r="B202" s="56"/>
      <c r="C202" s="56"/>
      <c r="D202" s="56"/>
      <c r="E202" s="56"/>
      <c r="F202" s="56"/>
    </row>
    <row r="203" spans="1:6" ht="12.75">
      <c r="A203" s="55"/>
      <c r="B203" s="56"/>
      <c r="C203" s="56"/>
      <c r="D203" s="56"/>
      <c r="E203" s="56"/>
      <c r="F203" s="56"/>
    </row>
    <row r="204" spans="1:6" ht="12.75">
      <c r="A204" s="55"/>
      <c r="B204" s="56"/>
      <c r="C204" s="56"/>
      <c r="D204" s="56"/>
      <c r="E204" s="56"/>
      <c r="F204" s="56"/>
    </row>
    <row r="205" spans="1:6" ht="12.75">
      <c r="A205" s="55"/>
      <c r="B205" s="56"/>
      <c r="C205" s="56"/>
      <c r="D205" s="56"/>
      <c r="E205" s="56"/>
      <c r="F205" s="56"/>
    </row>
    <row r="206" spans="1:6" ht="12.75">
      <c r="A206" s="55"/>
      <c r="B206" s="56"/>
      <c r="C206" s="56"/>
      <c r="D206" s="56"/>
      <c r="E206" s="56"/>
      <c r="F206" s="56"/>
    </row>
    <row r="207" spans="1:6" ht="12.75">
      <c r="A207" s="55"/>
      <c r="B207" s="56"/>
      <c r="C207" s="56"/>
      <c r="D207" s="56"/>
      <c r="E207" s="56"/>
      <c r="F207" s="56"/>
    </row>
    <row r="208" spans="1:6" ht="12.75">
      <c r="A208" s="55"/>
      <c r="B208" s="56"/>
      <c r="C208" s="56"/>
      <c r="D208" s="56"/>
      <c r="E208" s="56"/>
      <c r="F208" s="56"/>
    </row>
    <row r="209" spans="1:6" ht="12.75">
      <c r="A209" s="55"/>
      <c r="B209" s="56"/>
      <c r="C209" s="56"/>
      <c r="D209" s="56"/>
      <c r="E209" s="56"/>
      <c r="F209" s="56"/>
    </row>
    <row r="210" spans="1:6" ht="12.75">
      <c r="A210" s="55"/>
      <c r="B210" s="56"/>
      <c r="C210" s="56"/>
      <c r="D210" s="56"/>
      <c r="E210" s="56"/>
      <c r="F210" s="56"/>
    </row>
    <row r="211" spans="1:6" ht="12.75">
      <c r="A211" s="55"/>
      <c r="B211" s="56"/>
      <c r="C211" s="56"/>
      <c r="D211" s="56"/>
      <c r="E211" s="56"/>
      <c r="F211" s="56"/>
    </row>
    <row r="212" spans="1:6" ht="12.75">
      <c r="A212" s="55"/>
      <c r="B212" s="56"/>
      <c r="C212" s="56"/>
      <c r="D212" s="56"/>
      <c r="E212" s="56"/>
      <c r="F212" s="56"/>
    </row>
    <row r="213" spans="1:7" ht="12.75">
      <c r="A213" s="55"/>
      <c r="B213" s="56"/>
      <c r="C213" s="56"/>
      <c r="D213" s="56"/>
      <c r="E213" s="56"/>
      <c r="F213" s="56"/>
      <c r="G213" s="54"/>
    </row>
    <row r="214" spans="1:6" ht="12.75">
      <c r="A214" s="55"/>
      <c r="B214" s="56"/>
      <c r="C214" s="56"/>
      <c r="D214" s="56"/>
      <c r="E214" s="56"/>
      <c r="F214" s="56"/>
    </row>
    <row r="215" spans="1:6" ht="12.75">
      <c r="A215" s="55"/>
      <c r="B215" s="56"/>
      <c r="C215" s="56"/>
      <c r="D215" s="56"/>
      <c r="E215" s="56"/>
      <c r="F215" s="56"/>
    </row>
    <row r="216" spans="1:6" ht="12.75">
      <c r="A216" s="55"/>
      <c r="B216" s="56"/>
      <c r="C216" s="56"/>
      <c r="D216" s="56"/>
      <c r="E216" s="56"/>
      <c r="F216" s="56"/>
    </row>
    <row r="217" spans="1:6" ht="12.75">
      <c r="A217" s="55"/>
      <c r="B217" s="56"/>
      <c r="C217" s="56"/>
      <c r="D217" s="56"/>
      <c r="E217" s="56"/>
      <c r="F217" s="56"/>
    </row>
    <row r="218" spans="1:6" ht="12.75">
      <c r="A218" s="55"/>
      <c r="B218" s="56"/>
      <c r="C218" s="56"/>
      <c r="D218" s="56"/>
      <c r="E218" s="56"/>
      <c r="F218" s="56"/>
    </row>
    <row r="219" spans="1:6" ht="12.75">
      <c r="A219" s="55"/>
      <c r="B219" s="56"/>
      <c r="C219" s="56"/>
      <c r="D219" s="56"/>
      <c r="E219" s="56"/>
      <c r="F219" s="56"/>
    </row>
    <row r="220" spans="1:6" ht="12.75">
      <c r="A220" s="55"/>
      <c r="B220" s="56"/>
      <c r="C220" s="56"/>
      <c r="D220" s="56"/>
      <c r="E220" s="56"/>
      <c r="F220" s="56"/>
    </row>
    <row r="221" spans="1:6" ht="12.75">
      <c r="A221" s="55"/>
      <c r="B221" s="56"/>
      <c r="C221" s="56"/>
      <c r="D221" s="56"/>
      <c r="E221" s="56"/>
      <c r="F221" s="56"/>
    </row>
    <row r="222" spans="1:6" ht="12.75">
      <c r="A222" s="55"/>
      <c r="B222" s="56"/>
      <c r="C222" s="56"/>
      <c r="D222" s="56"/>
      <c r="E222" s="56"/>
      <c r="F222" s="56"/>
    </row>
    <row r="223" spans="1:6" ht="12.75">
      <c r="A223" s="55"/>
      <c r="B223" s="56"/>
      <c r="C223" s="56"/>
      <c r="D223" s="56"/>
      <c r="E223" s="56"/>
      <c r="F223" s="56"/>
    </row>
    <row r="224" spans="1:6" ht="12.75">
      <c r="A224" s="55"/>
      <c r="B224" s="56"/>
      <c r="C224" s="56"/>
      <c r="D224" s="56"/>
      <c r="E224" s="56"/>
      <c r="F224" s="56"/>
    </row>
    <row r="225" spans="1:6" ht="12.75">
      <c r="A225" s="55"/>
      <c r="B225" s="56"/>
      <c r="C225" s="56"/>
      <c r="D225" s="56"/>
      <c r="E225" s="56"/>
      <c r="F225" s="56"/>
    </row>
    <row r="226" spans="1:6" ht="12.75">
      <c r="A226" s="55"/>
      <c r="B226" s="56"/>
      <c r="C226" s="56"/>
      <c r="D226" s="56"/>
      <c r="E226" s="56"/>
      <c r="F226" s="56"/>
    </row>
    <row r="227" spans="1:6" ht="12.75">
      <c r="A227" s="55"/>
      <c r="B227" s="56"/>
      <c r="C227" s="56"/>
      <c r="D227" s="56"/>
      <c r="E227" s="56"/>
      <c r="F227" s="56"/>
    </row>
    <row r="228" spans="1:6" ht="12.75">
      <c r="A228" s="55"/>
      <c r="B228" s="56"/>
      <c r="C228" s="56"/>
      <c r="D228" s="56"/>
      <c r="E228" s="56"/>
      <c r="F228" s="56"/>
    </row>
    <row r="229" spans="1:6" ht="12.75">
      <c r="A229" s="55"/>
      <c r="B229" s="56"/>
      <c r="C229" s="56"/>
      <c r="D229" s="56"/>
      <c r="E229" s="56"/>
      <c r="F229" s="56"/>
    </row>
    <row r="230" spans="1:6" ht="12.75">
      <c r="A230" s="55"/>
      <c r="B230" s="56"/>
      <c r="C230" s="56"/>
      <c r="D230" s="56"/>
      <c r="E230" s="56"/>
      <c r="F230" s="56"/>
    </row>
    <row r="231" spans="1:6" ht="12.75">
      <c r="A231" s="55"/>
      <c r="B231" s="56"/>
      <c r="C231" s="56"/>
      <c r="D231" s="56"/>
      <c r="E231" s="56"/>
      <c r="F231" s="56"/>
    </row>
    <row r="232" spans="1:6" ht="12.75">
      <c r="A232" s="55"/>
      <c r="B232" s="56"/>
      <c r="C232" s="56"/>
      <c r="D232" s="56"/>
      <c r="E232" s="56"/>
      <c r="F232" s="56"/>
    </row>
    <row r="233" spans="1:6" ht="12.75">
      <c r="A233" s="55"/>
      <c r="B233" s="56"/>
      <c r="C233" s="56"/>
      <c r="D233" s="56"/>
      <c r="E233" s="56"/>
      <c r="F233" s="56"/>
    </row>
    <row r="234" spans="1:6" ht="12.75">
      <c r="A234" s="55"/>
      <c r="B234" s="56"/>
      <c r="C234" s="56"/>
      <c r="D234" s="56"/>
      <c r="E234" s="56"/>
      <c r="F234" s="56"/>
    </row>
    <row r="235" spans="1:6" ht="12.75">
      <c r="A235" s="55"/>
      <c r="B235" s="56"/>
      <c r="C235" s="56"/>
      <c r="D235" s="56"/>
      <c r="E235" s="56"/>
      <c r="F235" s="56"/>
    </row>
    <row r="236" spans="1:6" ht="12.75">
      <c r="A236" s="55"/>
      <c r="B236" s="56"/>
      <c r="C236" s="56"/>
      <c r="D236" s="56"/>
      <c r="E236" s="56"/>
      <c r="F236" s="56"/>
    </row>
    <row r="237" spans="1:6" ht="12.75">
      <c r="A237" s="55"/>
      <c r="B237" s="56"/>
      <c r="C237" s="56"/>
      <c r="D237" s="56"/>
      <c r="E237" s="56"/>
      <c r="F237" s="56"/>
    </row>
    <row r="238" spans="1:6" ht="12.75">
      <c r="A238" s="55"/>
      <c r="B238" s="56"/>
      <c r="C238" s="56"/>
      <c r="D238" s="56"/>
      <c r="E238" s="56"/>
      <c r="F238" s="56"/>
    </row>
    <row r="239" spans="1:7" ht="12.75">
      <c r="A239" s="55"/>
      <c r="B239" s="56"/>
      <c r="C239" s="56"/>
      <c r="D239" s="56"/>
      <c r="E239" s="56"/>
      <c r="F239" s="56"/>
      <c r="G239" s="54"/>
    </row>
    <row r="240" spans="1:6" ht="12.75">
      <c r="A240" s="55"/>
      <c r="B240" s="56"/>
      <c r="C240" s="56"/>
      <c r="D240" s="56"/>
      <c r="E240" s="56"/>
      <c r="F240" s="56"/>
    </row>
    <row r="241" spans="1:6" ht="12.75">
      <c r="A241" s="55"/>
      <c r="B241" s="56"/>
      <c r="C241" s="56"/>
      <c r="D241" s="56"/>
      <c r="E241" s="56"/>
      <c r="F241" s="56"/>
    </row>
    <row r="242" spans="1:6" ht="12.75">
      <c r="A242" s="55"/>
      <c r="B242" s="56"/>
      <c r="C242" s="56"/>
      <c r="D242" s="56"/>
      <c r="E242" s="56"/>
      <c r="F242" s="56"/>
    </row>
    <row r="243" spans="1:6" ht="12.75">
      <c r="A243" s="55"/>
      <c r="B243" s="56"/>
      <c r="C243" s="56"/>
      <c r="D243" s="56"/>
      <c r="E243" s="56"/>
      <c r="F243" s="56"/>
    </row>
    <row r="244" spans="1:6" ht="12.75">
      <c r="A244" s="55"/>
      <c r="B244" s="56"/>
      <c r="C244" s="56"/>
      <c r="D244" s="56"/>
      <c r="E244" s="56"/>
      <c r="F244" s="56"/>
    </row>
    <row r="245" spans="1:6" ht="12.75">
      <c r="A245" s="55"/>
      <c r="B245" s="56"/>
      <c r="C245" s="56"/>
      <c r="D245" s="56"/>
      <c r="E245" s="56"/>
      <c r="F245" s="56"/>
    </row>
    <row r="246" spans="1:6" ht="12.75">
      <c r="A246" s="55"/>
      <c r="B246" s="56"/>
      <c r="C246" s="56"/>
      <c r="D246" s="56"/>
      <c r="E246" s="56"/>
      <c r="F246" s="56"/>
    </row>
    <row r="247" spans="1:6" ht="12.75">
      <c r="A247" s="55"/>
      <c r="B247" s="56"/>
      <c r="C247" s="56"/>
      <c r="D247" s="56"/>
      <c r="E247" s="56"/>
      <c r="F247" s="56"/>
    </row>
    <row r="248" spans="1:6" ht="12.75">
      <c r="A248" s="55"/>
      <c r="B248" s="56"/>
      <c r="C248" s="56"/>
      <c r="D248" s="56"/>
      <c r="E248" s="56"/>
      <c r="F248" s="56"/>
    </row>
    <row r="249" spans="1:6" ht="12.75">
      <c r="A249" s="55"/>
      <c r="B249" s="56"/>
      <c r="C249" s="56"/>
      <c r="D249" s="56"/>
      <c r="E249" s="56"/>
      <c r="F249" s="56"/>
    </row>
    <row r="250" spans="1:6" ht="12.75">
      <c r="A250" s="55"/>
      <c r="B250" s="56"/>
      <c r="C250" s="56"/>
      <c r="D250" s="56"/>
      <c r="E250" s="56"/>
      <c r="F250" s="56"/>
    </row>
    <row r="251" spans="1:6" ht="12.75">
      <c r="A251" s="55"/>
      <c r="B251" s="56"/>
      <c r="C251" s="56"/>
      <c r="D251" s="56"/>
      <c r="E251" s="56"/>
      <c r="F251" s="56"/>
    </row>
    <row r="252" spans="1:6" ht="12.75">
      <c r="A252" s="55"/>
      <c r="B252" s="56"/>
      <c r="C252" s="56"/>
      <c r="D252" s="56"/>
      <c r="E252" s="56"/>
      <c r="F252" s="56"/>
    </row>
    <row r="253" spans="1:6" ht="12.75">
      <c r="A253" s="55"/>
      <c r="B253" s="56"/>
      <c r="C253" s="56"/>
      <c r="D253" s="56"/>
      <c r="E253" s="56"/>
      <c r="F253" s="56"/>
    </row>
    <row r="254" spans="1:6" ht="12.75">
      <c r="A254" s="55"/>
      <c r="B254" s="56"/>
      <c r="C254" s="56"/>
      <c r="D254" s="56"/>
      <c r="E254" s="56"/>
      <c r="F254" s="56"/>
    </row>
    <row r="255" spans="1:6" ht="12.75">
      <c r="A255" s="55"/>
      <c r="B255" s="56"/>
      <c r="C255" s="56"/>
      <c r="D255" s="56"/>
      <c r="E255" s="56"/>
      <c r="F255" s="56"/>
    </row>
    <row r="256" spans="1:6" ht="12.75">
      <c r="A256" s="55"/>
      <c r="B256" s="56"/>
      <c r="C256" s="56"/>
      <c r="D256" s="56"/>
      <c r="E256" s="56"/>
      <c r="F256" s="56"/>
    </row>
    <row r="257" spans="1:6" ht="12.75">
      <c r="A257" s="55"/>
      <c r="B257" s="56"/>
      <c r="C257" s="56"/>
      <c r="D257" s="56"/>
      <c r="E257" s="56"/>
      <c r="F257" s="56"/>
    </row>
    <row r="258" spans="1:6" ht="12.75">
      <c r="A258" s="55"/>
      <c r="B258" s="56"/>
      <c r="C258" s="56"/>
      <c r="D258" s="56"/>
      <c r="E258" s="56"/>
      <c r="F258" s="56"/>
    </row>
    <row r="259" spans="1:6" ht="12.75">
      <c r="A259" s="55"/>
      <c r="B259" s="56"/>
      <c r="C259" s="56"/>
      <c r="D259" s="56"/>
      <c r="E259" s="56"/>
      <c r="F259" s="56"/>
    </row>
    <row r="260" spans="1:6" ht="12.75">
      <c r="A260" s="55"/>
      <c r="B260" s="56"/>
      <c r="C260" s="56"/>
      <c r="D260" s="56"/>
      <c r="E260" s="56"/>
      <c r="F260" s="56"/>
    </row>
    <row r="261" spans="1:6" ht="12.75">
      <c r="A261" s="55"/>
      <c r="B261" s="56"/>
      <c r="C261" s="56"/>
      <c r="D261" s="56"/>
      <c r="E261" s="56"/>
      <c r="F261" s="56"/>
    </row>
    <row r="262" spans="1:6" ht="12.75">
      <c r="A262" s="55"/>
      <c r="B262" s="56"/>
      <c r="C262" s="56"/>
      <c r="D262" s="56"/>
      <c r="E262" s="56"/>
      <c r="F262" s="56"/>
    </row>
    <row r="263" spans="1:6" ht="12.75">
      <c r="A263" s="55"/>
      <c r="B263" s="56"/>
      <c r="C263" s="56"/>
      <c r="D263" s="56"/>
      <c r="E263" s="56"/>
      <c r="F263" s="56"/>
    </row>
    <row r="264" spans="1:6" ht="12.75">
      <c r="A264" s="55"/>
      <c r="B264" s="56"/>
      <c r="C264" s="56"/>
      <c r="D264" s="56"/>
      <c r="E264" s="56"/>
      <c r="F264" s="56"/>
    </row>
    <row r="265" spans="1:7" ht="12.75">
      <c r="A265" s="55"/>
      <c r="B265" s="56"/>
      <c r="C265" s="56"/>
      <c r="D265" s="56"/>
      <c r="E265" s="56"/>
      <c r="F265" s="56"/>
      <c r="G265" s="54"/>
    </row>
    <row r="266" spans="1:6" ht="12.75">
      <c r="A266" s="55"/>
      <c r="B266" s="56"/>
      <c r="C266" s="56"/>
      <c r="D266" s="56"/>
      <c r="E266" s="56"/>
      <c r="F266" s="56"/>
    </row>
    <row r="267" spans="1:6" ht="12.75">
      <c r="A267" s="55"/>
      <c r="B267" s="56"/>
      <c r="C267" s="56"/>
      <c r="D267" s="56"/>
      <c r="E267" s="56"/>
      <c r="F267" s="56"/>
    </row>
    <row r="268" spans="1:6" ht="12.75">
      <c r="A268" s="55"/>
      <c r="B268" s="56"/>
      <c r="C268" s="56"/>
      <c r="D268" s="56"/>
      <c r="E268" s="56"/>
      <c r="F268" s="56"/>
    </row>
    <row r="269" spans="1:6" ht="12.75">
      <c r="A269" s="55"/>
      <c r="B269" s="56"/>
      <c r="C269" s="56"/>
      <c r="D269" s="56"/>
      <c r="E269" s="56"/>
      <c r="F269" s="56"/>
    </row>
    <row r="270" spans="1:6" ht="12.75">
      <c r="A270" s="55"/>
      <c r="B270" s="56"/>
      <c r="C270" s="56"/>
      <c r="D270" s="56"/>
      <c r="E270" s="56"/>
      <c r="F270" s="56"/>
    </row>
    <row r="271" spans="1:6" ht="12.75">
      <c r="A271" s="55"/>
      <c r="B271" s="56"/>
      <c r="C271" s="56"/>
      <c r="D271" s="56"/>
      <c r="E271" s="56"/>
      <c r="F271" s="56"/>
    </row>
    <row r="272" spans="1:6" ht="12.75">
      <c r="A272" s="55"/>
      <c r="B272" s="56"/>
      <c r="C272" s="56"/>
      <c r="D272" s="56"/>
      <c r="E272" s="56"/>
      <c r="F272" s="56"/>
    </row>
    <row r="273" spans="1:6" ht="12.75">
      <c r="A273" s="55"/>
      <c r="B273" s="56"/>
      <c r="C273" s="56"/>
      <c r="D273" s="56"/>
      <c r="E273" s="56"/>
      <c r="F273" s="56"/>
    </row>
    <row r="274" spans="1:6" ht="12.75">
      <c r="A274" s="55"/>
      <c r="B274" s="56"/>
      <c r="C274" s="56"/>
      <c r="D274" s="56"/>
      <c r="E274" s="56"/>
      <c r="F274" s="56"/>
    </row>
    <row r="275" spans="1:6" ht="12.75">
      <c r="A275" s="55"/>
      <c r="B275" s="56"/>
      <c r="C275" s="56"/>
      <c r="D275" s="56"/>
      <c r="E275" s="56"/>
      <c r="F275" s="56"/>
    </row>
    <row r="276" spans="1:6" ht="12.75">
      <c r="A276" s="55"/>
      <c r="B276" s="56"/>
      <c r="C276" s="56"/>
      <c r="D276" s="56"/>
      <c r="E276" s="56"/>
      <c r="F276" s="56"/>
    </row>
    <row r="277" spans="1:6" ht="12.75">
      <c r="A277" s="55"/>
      <c r="B277" s="56"/>
      <c r="C277" s="56"/>
      <c r="D277" s="56"/>
      <c r="E277" s="56"/>
      <c r="F277" s="56"/>
    </row>
    <row r="278" spans="1:6" ht="12.75">
      <c r="A278" s="55"/>
      <c r="B278" s="56"/>
      <c r="C278" s="56"/>
      <c r="D278" s="56"/>
      <c r="E278" s="56"/>
      <c r="F278" s="56"/>
    </row>
    <row r="279" spans="1:6" ht="12.75">
      <c r="A279" s="55"/>
      <c r="B279" s="56"/>
      <c r="C279" s="56"/>
      <c r="D279" s="56"/>
      <c r="E279" s="56"/>
      <c r="F279" s="56"/>
    </row>
    <row r="280" spans="1:6" ht="12.75">
      <c r="A280" s="55"/>
      <c r="B280" s="56"/>
      <c r="C280" s="56"/>
      <c r="D280" s="56"/>
      <c r="E280" s="56"/>
      <c r="F280" s="56"/>
    </row>
    <row r="281" spans="1:6" ht="12.75">
      <c r="A281" s="55"/>
      <c r="B281" s="56"/>
      <c r="C281" s="56"/>
      <c r="D281" s="56"/>
      <c r="E281" s="56"/>
      <c r="F281" s="56"/>
    </row>
    <row r="282" spans="1:6" ht="12.75">
      <c r="A282" s="55"/>
      <c r="B282" s="56"/>
      <c r="C282" s="56"/>
      <c r="D282" s="56"/>
      <c r="E282" s="56"/>
      <c r="F282" s="56"/>
    </row>
    <row r="283" spans="1:6" ht="12.75">
      <c r="A283" s="55"/>
      <c r="B283" s="56"/>
      <c r="C283" s="56"/>
      <c r="D283" s="56"/>
      <c r="E283" s="56"/>
      <c r="F283" s="56"/>
    </row>
    <row r="284" spans="1:6" ht="12.75">
      <c r="A284" s="55"/>
      <c r="B284" s="56"/>
      <c r="C284" s="56"/>
      <c r="D284" s="56"/>
      <c r="E284" s="56"/>
      <c r="F284" s="56"/>
    </row>
    <row r="285" spans="1:6" ht="12.75">
      <c r="A285" s="55"/>
      <c r="B285" s="56"/>
      <c r="C285" s="56"/>
      <c r="D285" s="56"/>
      <c r="E285" s="56"/>
      <c r="F285" s="56"/>
    </row>
    <row r="286" spans="1:6" ht="12.75">
      <c r="A286" s="55"/>
      <c r="B286" s="56"/>
      <c r="C286" s="56"/>
      <c r="D286" s="56"/>
      <c r="E286" s="56"/>
      <c r="F286" s="56"/>
    </row>
    <row r="287" spans="1:6" ht="12.75">
      <c r="A287" s="55"/>
      <c r="B287" s="56"/>
      <c r="C287" s="56"/>
      <c r="D287" s="56"/>
      <c r="E287" s="56"/>
      <c r="F287" s="56"/>
    </row>
    <row r="288" spans="1:6" ht="12.75">
      <c r="A288" s="55"/>
      <c r="B288" s="56"/>
      <c r="C288" s="56"/>
      <c r="D288" s="56"/>
      <c r="E288" s="56"/>
      <c r="F288" s="56"/>
    </row>
    <row r="289" spans="1:6" ht="12.75">
      <c r="A289" s="55"/>
      <c r="B289" s="56"/>
      <c r="C289" s="56"/>
      <c r="D289" s="56"/>
      <c r="E289" s="56"/>
      <c r="F289" s="56"/>
    </row>
    <row r="290" spans="1:6" ht="12.75">
      <c r="A290" s="55"/>
      <c r="B290" s="56"/>
      <c r="C290" s="56"/>
      <c r="D290" s="56"/>
      <c r="E290" s="56"/>
      <c r="F290" s="56"/>
    </row>
    <row r="291" spans="1:7" ht="12.75">
      <c r="A291" s="55"/>
      <c r="B291" s="56"/>
      <c r="C291" s="56"/>
      <c r="D291" s="56"/>
      <c r="E291" s="56"/>
      <c r="F291" s="56"/>
      <c r="G291" s="54"/>
    </row>
    <row r="292" spans="1:6" ht="12.75">
      <c r="A292" s="55"/>
      <c r="B292" s="56"/>
      <c r="C292" s="56"/>
      <c r="D292" s="56"/>
      <c r="E292" s="56"/>
      <c r="F292" s="56"/>
    </row>
    <row r="293" spans="1:6" ht="12.75">
      <c r="A293" s="55"/>
      <c r="B293" s="56"/>
      <c r="C293" s="56"/>
      <c r="D293" s="56"/>
      <c r="E293" s="56"/>
      <c r="F293" s="56"/>
    </row>
    <row r="294" spans="1:6" ht="12.75">
      <c r="A294" s="55"/>
      <c r="B294" s="56"/>
      <c r="C294" s="56"/>
      <c r="D294" s="56"/>
      <c r="E294" s="56"/>
      <c r="F294" s="56"/>
    </row>
    <row r="295" spans="1:6" ht="12.75">
      <c r="A295" s="55"/>
      <c r="B295" s="56"/>
      <c r="C295" s="56"/>
      <c r="D295" s="56"/>
      <c r="E295" s="56"/>
      <c r="F295" s="56"/>
    </row>
    <row r="296" spans="1:6" ht="12.75">
      <c r="A296" s="55"/>
      <c r="B296" s="56"/>
      <c r="C296" s="56"/>
      <c r="D296" s="56"/>
      <c r="E296" s="56"/>
      <c r="F296" s="56"/>
    </row>
    <row r="297" spans="1:6" ht="12.75">
      <c r="A297" s="55"/>
      <c r="B297" s="56"/>
      <c r="C297" s="56"/>
      <c r="D297" s="56"/>
      <c r="E297" s="56"/>
      <c r="F297" s="56"/>
    </row>
    <row r="298" spans="1:6" ht="12.75">
      <c r="A298" s="55"/>
      <c r="B298" s="56"/>
      <c r="C298" s="56"/>
      <c r="D298" s="56"/>
      <c r="E298" s="56"/>
      <c r="F298" s="56"/>
    </row>
    <row r="299" spans="1:6" ht="12.75">
      <c r="A299" s="55"/>
      <c r="B299" s="56"/>
      <c r="C299" s="56"/>
      <c r="D299" s="56"/>
      <c r="E299" s="56"/>
      <c r="F299" s="56"/>
    </row>
    <row r="300" spans="1:6" ht="12.75">
      <c r="A300" s="55"/>
      <c r="B300" s="56"/>
      <c r="C300" s="56"/>
      <c r="D300" s="56"/>
      <c r="E300" s="56"/>
      <c r="F300" s="56"/>
    </row>
    <row r="301" spans="1:6" ht="12.75">
      <c r="A301" s="55"/>
      <c r="B301" s="56"/>
      <c r="C301" s="56"/>
      <c r="D301" s="56"/>
      <c r="E301" s="56"/>
      <c r="F301" s="56"/>
    </row>
    <row r="302" spans="1:6" ht="12.75">
      <c r="A302" s="55"/>
      <c r="B302" s="56"/>
      <c r="C302" s="56"/>
      <c r="D302" s="56"/>
      <c r="E302" s="56"/>
      <c r="F302" s="56"/>
    </row>
    <row r="303" spans="1:6" ht="12.75">
      <c r="A303" s="55"/>
      <c r="B303" s="56"/>
      <c r="C303" s="56"/>
      <c r="D303" s="56"/>
      <c r="E303" s="56"/>
      <c r="F303" s="56"/>
    </row>
    <row r="304" spans="1:6" ht="12.75">
      <c r="A304" s="55"/>
      <c r="B304" s="56"/>
      <c r="C304" s="56"/>
      <c r="D304" s="56"/>
      <c r="E304" s="56"/>
      <c r="F304" s="56"/>
    </row>
    <row r="305" spans="1:6" ht="12.75">
      <c r="A305" s="55"/>
      <c r="B305" s="56"/>
      <c r="C305" s="56"/>
      <c r="D305" s="56"/>
      <c r="E305" s="56"/>
      <c r="F305" s="56"/>
    </row>
    <row r="306" spans="1:6" ht="12.75">
      <c r="A306" s="55"/>
      <c r="B306" s="56"/>
      <c r="C306" s="56"/>
      <c r="D306" s="56"/>
      <c r="E306" s="56"/>
      <c r="F306" s="56"/>
    </row>
    <row r="307" spans="1:6" ht="12.75">
      <c r="A307" s="55"/>
      <c r="B307" s="56"/>
      <c r="C307" s="56"/>
      <c r="D307" s="56"/>
      <c r="E307" s="56"/>
      <c r="F307" s="56"/>
    </row>
    <row r="308" spans="1:6" ht="12.75">
      <c r="A308" s="55"/>
      <c r="B308" s="56"/>
      <c r="C308" s="56"/>
      <c r="D308" s="56"/>
      <c r="E308" s="56"/>
      <c r="F308" s="56"/>
    </row>
    <row r="309" spans="1:6" ht="12.75">
      <c r="A309" s="55"/>
      <c r="B309" s="56"/>
      <c r="C309" s="56"/>
      <c r="D309" s="56"/>
      <c r="E309" s="56"/>
      <c r="F309" s="56"/>
    </row>
    <row r="310" spans="1:6" ht="12.75">
      <c r="A310" s="55"/>
      <c r="B310" s="56"/>
      <c r="C310" s="56"/>
      <c r="D310" s="56"/>
      <c r="E310" s="56"/>
      <c r="F310" s="56"/>
    </row>
    <row r="311" spans="1:6" ht="12.75">
      <c r="A311" s="55"/>
      <c r="B311" s="56"/>
      <c r="C311" s="56"/>
      <c r="D311" s="56"/>
      <c r="E311" s="56"/>
      <c r="F311" s="56"/>
    </row>
    <row r="312" spans="1:6" ht="12.75">
      <c r="A312" s="55"/>
      <c r="B312" s="56"/>
      <c r="C312" s="56"/>
      <c r="D312" s="56"/>
      <c r="E312" s="56"/>
      <c r="F312" s="56"/>
    </row>
    <row r="313" spans="1:6" ht="12.75">
      <c r="A313" s="55"/>
      <c r="B313" s="56"/>
      <c r="C313" s="56"/>
      <c r="D313" s="56"/>
      <c r="E313" s="56"/>
      <c r="F313" s="56"/>
    </row>
    <row r="314" spans="1:6" ht="12.75">
      <c r="A314" s="55"/>
      <c r="B314" s="56"/>
      <c r="C314" s="56"/>
      <c r="D314" s="56"/>
      <c r="E314" s="56"/>
      <c r="F314" s="56"/>
    </row>
    <row r="315" spans="1:6" ht="12.75">
      <c r="A315" s="55"/>
      <c r="B315" s="56"/>
      <c r="C315" s="56"/>
      <c r="D315" s="56"/>
      <c r="E315" s="56"/>
      <c r="F315" s="56"/>
    </row>
    <row r="316" spans="1:6" ht="12.75">
      <c r="A316" s="55"/>
      <c r="B316" s="56"/>
      <c r="C316" s="56"/>
      <c r="D316" s="56"/>
      <c r="E316" s="56"/>
      <c r="F316" s="56"/>
    </row>
    <row r="317" spans="1:7" ht="12.75">
      <c r="A317" s="55"/>
      <c r="B317" s="56"/>
      <c r="C317" s="56"/>
      <c r="D317" s="56"/>
      <c r="E317" s="56"/>
      <c r="F317" s="56"/>
      <c r="G317" s="54"/>
    </row>
    <row r="318" spans="1:6" ht="12.75">
      <c r="A318" s="55"/>
      <c r="B318" s="56"/>
      <c r="C318" s="56"/>
      <c r="D318" s="56"/>
      <c r="E318" s="56"/>
      <c r="F318" s="56"/>
    </row>
    <row r="319" spans="1:6" ht="12.75">
      <c r="A319" s="55"/>
      <c r="B319" s="56"/>
      <c r="C319" s="56"/>
      <c r="D319" s="56"/>
      <c r="E319" s="56"/>
      <c r="F319" s="56"/>
    </row>
    <row r="320" spans="1:6" ht="12.75">
      <c r="A320" s="55"/>
      <c r="B320" s="56"/>
      <c r="C320" s="56"/>
      <c r="D320" s="56"/>
      <c r="E320" s="56"/>
      <c r="F320" s="56"/>
    </row>
    <row r="321" spans="1:6" ht="12.75">
      <c r="A321" s="55"/>
      <c r="B321" s="56"/>
      <c r="C321" s="56"/>
      <c r="D321" s="56"/>
      <c r="E321" s="56"/>
      <c r="F321" s="56"/>
    </row>
    <row r="322" spans="1:6" ht="12.75">
      <c r="A322" s="55"/>
      <c r="B322" s="56"/>
      <c r="C322" s="56"/>
      <c r="D322" s="56"/>
      <c r="E322" s="56"/>
      <c r="F322" s="56"/>
    </row>
    <row r="323" spans="1:6" ht="12.75">
      <c r="A323" s="55"/>
      <c r="B323" s="56"/>
      <c r="C323" s="56"/>
      <c r="D323" s="56"/>
      <c r="E323" s="56"/>
      <c r="F323" s="56"/>
    </row>
    <row r="324" spans="1:6" ht="12.75">
      <c r="A324" s="55"/>
      <c r="B324" s="56"/>
      <c r="C324" s="56"/>
      <c r="D324" s="56"/>
      <c r="E324" s="56"/>
      <c r="F324" s="56"/>
    </row>
    <row r="325" spans="1:6" ht="12.75">
      <c r="A325" s="55"/>
      <c r="B325" s="56"/>
      <c r="C325" s="56"/>
      <c r="D325" s="56"/>
      <c r="E325" s="56"/>
      <c r="F325" s="56"/>
    </row>
    <row r="326" spans="1:6" ht="12.75">
      <c r="A326" s="55"/>
      <c r="B326" s="56"/>
      <c r="C326" s="56"/>
      <c r="D326" s="56"/>
      <c r="E326" s="56"/>
      <c r="F326" s="56"/>
    </row>
    <row r="327" spans="1:6" ht="12.75">
      <c r="A327" s="55"/>
      <c r="B327" s="56"/>
      <c r="C327" s="56"/>
      <c r="D327" s="56"/>
      <c r="E327" s="56"/>
      <c r="F327" s="56"/>
    </row>
    <row r="328" spans="1:6" ht="12.75">
      <c r="A328" s="55"/>
      <c r="B328" s="56"/>
      <c r="C328" s="56"/>
      <c r="D328" s="56"/>
      <c r="E328" s="56"/>
      <c r="F328" s="56"/>
    </row>
    <row r="329" spans="1:6" ht="12.75">
      <c r="A329" s="55"/>
      <c r="B329" s="56"/>
      <c r="C329" s="56"/>
      <c r="D329" s="56"/>
      <c r="E329" s="56"/>
      <c r="F329" s="56"/>
    </row>
    <row r="330" spans="1:6" ht="12.75">
      <c r="A330" s="55"/>
      <c r="B330" s="56"/>
      <c r="C330" s="56"/>
      <c r="D330" s="56"/>
      <c r="E330" s="56"/>
      <c r="F330" s="56"/>
    </row>
    <row r="331" spans="1:6" ht="12.75">
      <c r="A331" s="55"/>
      <c r="B331" s="56"/>
      <c r="C331" s="56"/>
      <c r="D331" s="56"/>
      <c r="E331" s="56"/>
      <c r="F331" s="56"/>
    </row>
    <row r="332" spans="1:6" ht="12.75">
      <c r="A332" s="55"/>
      <c r="B332" s="56"/>
      <c r="C332" s="56"/>
      <c r="D332" s="56"/>
      <c r="E332" s="56"/>
      <c r="F332" s="56"/>
    </row>
    <row r="333" spans="1:6" ht="12.75">
      <c r="A333" s="55"/>
      <c r="B333" s="56"/>
      <c r="C333" s="56"/>
      <c r="D333" s="56"/>
      <c r="E333" s="56"/>
      <c r="F333" s="56"/>
    </row>
    <row r="334" spans="1:6" ht="12.75">
      <c r="A334" s="55"/>
      <c r="B334" s="56"/>
      <c r="C334" s="56"/>
      <c r="D334" s="56"/>
      <c r="E334" s="56"/>
      <c r="F334" s="56"/>
    </row>
    <row r="335" spans="1:6" ht="12.75">
      <c r="A335" s="55"/>
      <c r="B335" s="56"/>
      <c r="C335" s="56"/>
      <c r="D335" s="56"/>
      <c r="E335" s="56"/>
      <c r="F335" s="56"/>
    </row>
    <row r="336" spans="1:6" ht="12.75">
      <c r="A336" s="55"/>
      <c r="B336" s="56"/>
      <c r="C336" s="56"/>
      <c r="D336" s="56"/>
      <c r="E336" s="56"/>
      <c r="F336" s="56"/>
    </row>
    <row r="337" spans="1:6" ht="12.75">
      <c r="A337" s="55"/>
      <c r="B337" s="56"/>
      <c r="C337" s="56"/>
      <c r="D337" s="56"/>
      <c r="E337" s="56"/>
      <c r="F337" s="56"/>
    </row>
    <row r="338" spans="1:6" ht="12.75">
      <c r="A338" s="55"/>
      <c r="B338" s="56"/>
      <c r="C338" s="56"/>
      <c r="D338" s="56"/>
      <c r="E338" s="56"/>
      <c r="F338" s="56"/>
    </row>
    <row r="339" spans="1:6" ht="12.75">
      <c r="A339" s="55"/>
      <c r="B339" s="56"/>
      <c r="C339" s="56"/>
      <c r="D339" s="56"/>
      <c r="E339" s="56"/>
      <c r="F339" s="56"/>
    </row>
    <row r="340" spans="1:6" ht="12.75">
      <c r="A340" s="55"/>
      <c r="B340" s="56"/>
      <c r="C340" s="56"/>
      <c r="D340" s="56"/>
      <c r="E340" s="56"/>
      <c r="F340" s="56"/>
    </row>
    <row r="341" spans="1:6" ht="12.75">
      <c r="A341" s="55"/>
      <c r="B341" s="56"/>
      <c r="C341" s="56"/>
      <c r="D341" s="56"/>
      <c r="E341" s="56"/>
      <c r="F341" s="56"/>
    </row>
    <row r="342" spans="1:6" ht="12.75">
      <c r="A342" s="55"/>
      <c r="B342" s="56"/>
      <c r="C342" s="56"/>
      <c r="D342" s="56"/>
      <c r="E342" s="56"/>
      <c r="F342" s="56"/>
    </row>
    <row r="343" spans="1:7" ht="12.75">
      <c r="A343" s="55"/>
      <c r="B343" s="56"/>
      <c r="C343" s="56"/>
      <c r="D343" s="56"/>
      <c r="E343" s="56"/>
      <c r="F343" s="56"/>
      <c r="G343" s="54"/>
    </row>
    <row r="344" spans="1:6" ht="12.75">
      <c r="A344" s="55"/>
      <c r="B344" s="56"/>
      <c r="C344" s="56"/>
      <c r="D344" s="56"/>
      <c r="E344" s="56"/>
      <c r="F344" s="56"/>
    </row>
    <row r="345" spans="1:6" ht="12.75">
      <c r="A345" s="55"/>
      <c r="B345" s="56"/>
      <c r="C345" s="56"/>
      <c r="D345" s="56"/>
      <c r="E345" s="56"/>
      <c r="F345" s="56"/>
    </row>
    <row r="346" spans="1:6" ht="12.75">
      <c r="A346" s="55"/>
      <c r="B346" s="56"/>
      <c r="C346" s="56"/>
      <c r="D346" s="56"/>
      <c r="E346" s="56"/>
      <c r="F346" s="56"/>
    </row>
    <row r="347" spans="1:6" ht="12.75">
      <c r="A347" s="55"/>
      <c r="B347" s="56"/>
      <c r="C347" s="56"/>
      <c r="D347" s="56"/>
      <c r="E347" s="56"/>
      <c r="F347" s="56"/>
    </row>
    <row r="348" spans="1:6" ht="12.75">
      <c r="A348" s="55"/>
      <c r="B348" s="56"/>
      <c r="C348" s="56"/>
      <c r="D348" s="56"/>
      <c r="E348" s="56"/>
      <c r="F348" s="56"/>
    </row>
    <row r="349" spans="1:6" ht="12.75">
      <c r="A349" s="55"/>
      <c r="B349" s="56"/>
      <c r="C349" s="56"/>
      <c r="D349" s="56"/>
      <c r="E349" s="56"/>
      <c r="F349" s="56"/>
    </row>
    <row r="350" spans="1:6" ht="12.75">
      <c r="A350" s="55"/>
      <c r="B350" s="56"/>
      <c r="C350" s="56"/>
      <c r="D350" s="56"/>
      <c r="E350" s="56"/>
      <c r="F350" s="56"/>
    </row>
    <row r="351" spans="1:6" ht="12.75">
      <c r="A351" s="55"/>
      <c r="B351" s="56"/>
      <c r="C351" s="56"/>
      <c r="D351" s="56"/>
      <c r="E351" s="56"/>
      <c r="F351" s="56"/>
    </row>
    <row r="352" spans="1:6" ht="12.75">
      <c r="A352" s="55"/>
      <c r="B352" s="56"/>
      <c r="C352" s="56"/>
      <c r="D352" s="56"/>
      <c r="E352" s="56"/>
      <c r="F352" s="56"/>
    </row>
    <row r="353" spans="1:6" ht="12.75">
      <c r="A353" s="55"/>
      <c r="B353" s="56"/>
      <c r="C353" s="56"/>
      <c r="D353" s="56"/>
      <c r="E353" s="56"/>
      <c r="F353" s="56"/>
    </row>
    <row r="354" spans="1:6" ht="12.75">
      <c r="A354" s="55"/>
      <c r="B354" s="56"/>
      <c r="C354" s="56"/>
      <c r="D354" s="56"/>
      <c r="E354" s="56"/>
      <c r="F354" s="56"/>
    </row>
    <row r="355" spans="1:6" ht="12.75">
      <c r="A355" s="55"/>
      <c r="B355" s="56"/>
      <c r="C355" s="56"/>
      <c r="D355" s="56"/>
      <c r="E355" s="56"/>
      <c r="F355" s="56"/>
    </row>
    <row r="356" spans="1:6" ht="12.75">
      <c r="A356" s="55"/>
      <c r="B356" s="56"/>
      <c r="C356" s="56"/>
      <c r="D356" s="56"/>
      <c r="E356" s="56"/>
      <c r="F356" s="56"/>
    </row>
    <row r="357" spans="1:6" ht="12.75">
      <c r="A357" s="55"/>
      <c r="B357" s="56"/>
      <c r="C357" s="56"/>
      <c r="D357" s="56"/>
      <c r="E357" s="56"/>
      <c r="F357" s="56"/>
    </row>
    <row r="358" spans="1:6" ht="12.75">
      <c r="A358" s="55"/>
      <c r="B358" s="56"/>
      <c r="C358" s="56"/>
      <c r="D358" s="56"/>
      <c r="E358" s="56"/>
      <c r="F358" s="56"/>
    </row>
    <row r="359" spans="1:6" ht="12.75">
      <c r="A359" s="55"/>
      <c r="B359" s="56"/>
      <c r="C359" s="56"/>
      <c r="D359" s="56"/>
      <c r="E359" s="56"/>
      <c r="F359" s="56"/>
    </row>
    <row r="360" spans="1:6" ht="12.75">
      <c r="A360" s="55"/>
      <c r="B360" s="56"/>
      <c r="C360" s="56"/>
      <c r="D360" s="56"/>
      <c r="E360" s="56"/>
      <c r="F360" s="56"/>
    </row>
    <row r="361" spans="1:6" ht="12.75">
      <c r="A361" s="55"/>
      <c r="B361" s="56"/>
      <c r="C361" s="56"/>
      <c r="D361" s="56"/>
      <c r="E361" s="56"/>
      <c r="F361" s="56"/>
    </row>
    <row r="362" spans="1:6" ht="12.75">
      <c r="A362" s="55"/>
      <c r="B362" s="56"/>
      <c r="C362" s="56"/>
      <c r="D362" s="56"/>
      <c r="E362" s="56"/>
      <c r="F362" s="56"/>
    </row>
    <row r="363" spans="1:6" ht="12.75">
      <c r="A363" s="55"/>
      <c r="B363" s="56"/>
      <c r="C363" s="56"/>
      <c r="D363" s="56"/>
      <c r="E363" s="56"/>
      <c r="F363" s="56"/>
    </row>
    <row r="364" spans="1:6" ht="12.75">
      <c r="A364" s="55"/>
      <c r="B364" s="56"/>
      <c r="C364" s="56"/>
      <c r="D364" s="56"/>
      <c r="E364" s="56"/>
      <c r="F364" s="56"/>
    </row>
    <row r="365" spans="1:6" ht="12.75">
      <c r="A365" s="55"/>
      <c r="B365" s="56"/>
      <c r="C365" s="56"/>
      <c r="D365" s="56"/>
      <c r="E365" s="56"/>
      <c r="F365" s="56"/>
    </row>
    <row r="366" spans="1:6" ht="12.75">
      <c r="A366" s="55"/>
      <c r="B366" s="56"/>
      <c r="C366" s="56"/>
      <c r="D366" s="56"/>
      <c r="E366" s="56"/>
      <c r="F366" s="56"/>
    </row>
    <row r="367" spans="1:6" ht="12.75">
      <c r="A367" s="55"/>
      <c r="B367" s="56"/>
      <c r="C367" s="56"/>
      <c r="D367" s="56"/>
      <c r="E367" s="56"/>
      <c r="F367" s="56"/>
    </row>
    <row r="368" spans="1:6" ht="12.75">
      <c r="A368" s="55"/>
      <c r="B368" s="56"/>
      <c r="C368" s="56"/>
      <c r="D368" s="56"/>
      <c r="E368" s="56"/>
      <c r="F368" s="56"/>
    </row>
    <row r="369" spans="1:7" ht="12.75">
      <c r="A369" s="55"/>
      <c r="B369" s="56"/>
      <c r="C369" s="56"/>
      <c r="D369" s="56"/>
      <c r="E369" s="56"/>
      <c r="F369" s="56"/>
      <c r="G369" s="54"/>
    </row>
    <row r="370" spans="1:6" ht="12.75">
      <c r="A370" s="55"/>
      <c r="B370" s="56"/>
      <c r="C370" s="56"/>
      <c r="D370" s="56"/>
      <c r="E370" s="56"/>
      <c r="F370" s="56"/>
    </row>
    <row r="371" spans="1:6" ht="12.75">
      <c r="A371" s="55"/>
      <c r="B371" s="56"/>
      <c r="C371" s="56"/>
      <c r="D371" s="56"/>
      <c r="E371" s="56"/>
      <c r="F371" s="56"/>
    </row>
    <row r="372" spans="1:6" ht="12.75">
      <c r="A372" s="55"/>
      <c r="B372" s="56"/>
      <c r="C372" s="56"/>
      <c r="D372" s="56"/>
      <c r="E372" s="56"/>
      <c r="F372" s="56"/>
    </row>
    <row r="373" spans="1:6" ht="12.75">
      <c r="A373" s="55"/>
      <c r="B373" s="56"/>
      <c r="C373" s="56"/>
      <c r="D373" s="56"/>
      <c r="E373" s="56"/>
      <c r="F373" s="56"/>
    </row>
    <row r="374" spans="1:6" ht="12.75">
      <c r="A374" s="55"/>
      <c r="B374" s="56"/>
      <c r="C374" s="56"/>
      <c r="D374" s="56"/>
      <c r="E374" s="56"/>
      <c r="F374" s="56"/>
    </row>
    <row r="375" spans="1:6" ht="12.75">
      <c r="A375" s="55"/>
      <c r="B375" s="56"/>
      <c r="C375" s="56"/>
      <c r="D375" s="56"/>
      <c r="E375" s="56"/>
      <c r="F375" s="56"/>
    </row>
    <row r="376" spans="1:6" ht="12.75">
      <c r="A376" s="55"/>
      <c r="B376" s="56"/>
      <c r="C376" s="56"/>
      <c r="D376" s="56"/>
      <c r="E376" s="56"/>
      <c r="F376" s="56"/>
    </row>
    <row r="377" spans="1:6" ht="12.75">
      <c r="A377" s="55"/>
      <c r="B377" s="56"/>
      <c r="C377" s="56"/>
      <c r="D377" s="56"/>
      <c r="E377" s="56"/>
      <c r="F377" s="56"/>
    </row>
    <row r="378" spans="1:6" ht="12.75">
      <c r="A378" s="55"/>
      <c r="B378" s="56"/>
      <c r="C378" s="56"/>
      <c r="D378" s="56"/>
      <c r="E378" s="56"/>
      <c r="F378" s="56"/>
    </row>
    <row r="379" spans="1:6" ht="12.75">
      <c r="A379" s="55"/>
      <c r="B379" s="56"/>
      <c r="C379" s="56"/>
      <c r="D379" s="56"/>
      <c r="E379" s="56"/>
      <c r="F379" s="56"/>
    </row>
    <row r="380" spans="1:6" ht="12.75">
      <c r="A380" s="55"/>
      <c r="B380" s="56"/>
      <c r="C380" s="56"/>
      <c r="D380" s="56"/>
      <c r="E380" s="56"/>
      <c r="F380" s="56"/>
    </row>
    <row r="381" spans="1:6" ht="12.75">
      <c r="A381" s="55"/>
      <c r="B381" s="56"/>
      <c r="C381" s="56"/>
      <c r="D381" s="56"/>
      <c r="E381" s="56"/>
      <c r="F381" s="56"/>
    </row>
    <row r="382" spans="1:6" ht="12.75">
      <c r="A382" s="55"/>
      <c r="B382" s="56"/>
      <c r="C382" s="56"/>
      <c r="D382" s="56"/>
      <c r="E382" s="56"/>
      <c r="F382" s="56"/>
    </row>
    <row r="383" spans="1:6" ht="12.75">
      <c r="A383" s="55"/>
      <c r="B383" s="56"/>
      <c r="C383" s="56"/>
      <c r="D383" s="56"/>
      <c r="E383" s="56"/>
      <c r="F383" s="56"/>
    </row>
    <row r="384" spans="1:6" ht="12.75">
      <c r="A384" s="55"/>
      <c r="B384" s="56"/>
      <c r="C384" s="56"/>
      <c r="D384" s="56"/>
      <c r="E384" s="56"/>
      <c r="F384" s="56"/>
    </row>
    <row r="385" spans="1:6" ht="12.75">
      <c r="A385" s="55"/>
      <c r="B385" s="56"/>
      <c r="C385" s="56"/>
      <c r="D385" s="56"/>
      <c r="E385" s="56"/>
      <c r="F385" s="56"/>
    </row>
    <row r="386" spans="1:6" ht="12.75">
      <c r="A386" s="55"/>
      <c r="B386" s="56"/>
      <c r="C386" s="56"/>
      <c r="D386" s="56"/>
      <c r="E386" s="56"/>
      <c r="F386" s="56"/>
    </row>
    <row r="387" spans="1:6" ht="12.75">
      <c r="A387" s="55"/>
      <c r="B387" s="56"/>
      <c r="C387" s="56"/>
      <c r="D387" s="56"/>
      <c r="E387" s="56"/>
      <c r="F387" s="56"/>
    </row>
    <row r="388" spans="1:6" ht="12.75">
      <c r="A388" s="55"/>
      <c r="B388" s="56"/>
      <c r="C388" s="56"/>
      <c r="D388" s="56"/>
      <c r="E388" s="56"/>
      <c r="F388" s="56"/>
    </row>
    <row r="389" spans="1:6" ht="12.75">
      <c r="A389" s="55"/>
      <c r="B389" s="56"/>
      <c r="C389" s="56"/>
      <c r="D389" s="56"/>
      <c r="E389" s="56"/>
      <c r="F389" s="56"/>
    </row>
    <row r="390" spans="1:6" ht="12.75">
      <c r="A390" s="55"/>
      <c r="B390" s="56"/>
      <c r="C390" s="56"/>
      <c r="D390" s="56"/>
      <c r="E390" s="56"/>
      <c r="F390" s="56"/>
    </row>
    <row r="391" spans="1:6" ht="12.75">
      <c r="A391" s="55"/>
      <c r="B391" s="56"/>
      <c r="C391" s="56"/>
      <c r="D391" s="56"/>
      <c r="E391" s="56"/>
      <c r="F391" s="56"/>
    </row>
    <row r="392" spans="1:6" ht="12.75">
      <c r="A392" s="55"/>
      <c r="B392" s="56"/>
      <c r="C392" s="56"/>
      <c r="D392" s="56"/>
      <c r="E392" s="56"/>
      <c r="F392" s="56"/>
    </row>
    <row r="393" spans="1:6" ht="12.75">
      <c r="A393" s="55"/>
      <c r="B393" s="56"/>
      <c r="C393" s="56"/>
      <c r="D393" s="56"/>
      <c r="E393" s="56"/>
      <c r="F393" s="56"/>
    </row>
    <row r="394" spans="1:6" ht="12.75">
      <c r="A394" s="55"/>
      <c r="B394" s="56"/>
      <c r="C394" s="56"/>
      <c r="D394" s="56"/>
      <c r="E394" s="56"/>
      <c r="F394" s="56"/>
    </row>
    <row r="395" spans="1:7" ht="12.75">
      <c r="A395" s="55"/>
      <c r="B395" s="56"/>
      <c r="C395" s="56"/>
      <c r="D395" s="56"/>
      <c r="E395" s="56"/>
      <c r="F395" s="56"/>
      <c r="G395" s="54"/>
    </row>
    <row r="396" spans="1:6" ht="12.75">
      <c r="A396" s="55"/>
      <c r="B396" s="56"/>
      <c r="C396" s="56"/>
      <c r="D396" s="56"/>
      <c r="E396" s="56"/>
      <c r="F396" s="56"/>
    </row>
    <row r="397" spans="1:6" ht="12.75">
      <c r="A397" s="55"/>
      <c r="B397" s="56"/>
      <c r="C397" s="56"/>
      <c r="D397" s="56"/>
      <c r="E397" s="56"/>
      <c r="F397" s="56"/>
    </row>
    <row r="398" spans="1:6" ht="12.75">
      <c r="A398" s="55"/>
      <c r="B398" s="56"/>
      <c r="C398" s="56"/>
      <c r="D398" s="56"/>
      <c r="E398" s="56"/>
      <c r="F398" s="56"/>
    </row>
    <row r="399" spans="1:6" ht="12.75">
      <c r="A399" s="55"/>
      <c r="B399" s="56"/>
      <c r="C399" s="56"/>
      <c r="D399" s="56"/>
      <c r="E399" s="56"/>
      <c r="F399" s="56"/>
    </row>
    <row r="400" spans="1:6" ht="12.75">
      <c r="A400" s="55"/>
      <c r="B400" s="56"/>
      <c r="C400" s="56"/>
      <c r="D400" s="56"/>
      <c r="E400" s="56"/>
      <c r="F400" s="56"/>
    </row>
    <row r="401" spans="1:6" ht="12.75">
      <c r="A401" s="55"/>
      <c r="B401" s="56"/>
      <c r="C401" s="56"/>
      <c r="D401" s="56"/>
      <c r="E401" s="56"/>
      <c r="F401" s="56"/>
    </row>
    <row r="402" spans="1:6" ht="12.75">
      <c r="A402" s="55"/>
      <c r="B402" s="56"/>
      <c r="C402" s="56"/>
      <c r="D402" s="56"/>
      <c r="E402" s="56"/>
      <c r="F402" s="56"/>
    </row>
    <row r="403" spans="1:6" ht="12.75">
      <c r="A403" s="55"/>
      <c r="B403" s="56"/>
      <c r="C403" s="56"/>
      <c r="D403" s="56"/>
      <c r="E403" s="56"/>
      <c r="F403" s="56"/>
    </row>
    <row r="404" spans="1:6" ht="12.75">
      <c r="A404" s="55"/>
      <c r="B404" s="56"/>
      <c r="C404" s="56"/>
      <c r="D404" s="56"/>
      <c r="E404" s="56"/>
      <c r="F404" s="56"/>
    </row>
    <row r="405" spans="1:6" ht="12.75">
      <c r="A405" s="55"/>
      <c r="B405" s="56"/>
      <c r="C405" s="56"/>
      <c r="D405" s="56"/>
      <c r="E405" s="56"/>
      <c r="F405" s="56"/>
    </row>
    <row r="406" spans="1:6" ht="12.75">
      <c r="A406" s="55"/>
      <c r="B406" s="56"/>
      <c r="C406" s="56"/>
      <c r="D406" s="56"/>
      <c r="E406" s="56"/>
      <c r="F406" s="56"/>
    </row>
    <row r="407" spans="1:6" ht="12.75">
      <c r="A407" s="55"/>
      <c r="B407" s="56"/>
      <c r="C407" s="56"/>
      <c r="D407" s="56"/>
      <c r="E407" s="56"/>
      <c r="F407" s="56"/>
    </row>
    <row r="408" spans="1:6" ht="12.75">
      <c r="A408" s="55"/>
      <c r="B408" s="56"/>
      <c r="C408" s="56"/>
      <c r="D408" s="56"/>
      <c r="E408" s="56"/>
      <c r="F408" s="56"/>
    </row>
    <row r="409" spans="1:6" ht="12.75">
      <c r="A409" s="55"/>
      <c r="B409" s="56"/>
      <c r="C409" s="56"/>
      <c r="D409" s="56"/>
      <c r="E409" s="56"/>
      <c r="F409" s="56"/>
    </row>
    <row r="410" spans="1:6" ht="12.75">
      <c r="A410" s="55"/>
      <c r="B410" s="56"/>
      <c r="C410" s="56"/>
      <c r="D410" s="56"/>
      <c r="E410" s="56"/>
      <c r="F410" s="56"/>
    </row>
    <row r="411" spans="1:6" ht="12.75">
      <c r="A411" s="55"/>
      <c r="B411" s="56"/>
      <c r="C411" s="56"/>
      <c r="D411" s="56"/>
      <c r="E411" s="56"/>
      <c r="F411" s="56"/>
    </row>
    <row r="412" spans="1:6" ht="12.75">
      <c r="A412" s="55"/>
      <c r="B412" s="56"/>
      <c r="C412" s="56"/>
      <c r="D412" s="56"/>
      <c r="E412" s="56"/>
      <c r="F412" s="56"/>
    </row>
    <row r="413" spans="1:6" ht="12.75">
      <c r="A413" s="55"/>
      <c r="B413" s="56"/>
      <c r="C413" s="56"/>
      <c r="D413" s="56"/>
      <c r="E413" s="56"/>
      <c r="F413" s="56"/>
    </row>
    <row r="414" spans="1:6" ht="12.75">
      <c r="A414" s="55"/>
      <c r="B414" s="56"/>
      <c r="C414" s="56"/>
      <c r="D414" s="56"/>
      <c r="E414" s="56"/>
      <c r="F414" s="56"/>
    </row>
    <row r="415" spans="1:6" ht="12.75">
      <c r="A415" s="55"/>
      <c r="B415" s="56"/>
      <c r="C415" s="56"/>
      <c r="D415" s="56"/>
      <c r="E415" s="56"/>
      <c r="F415" s="56"/>
    </row>
    <row r="416" spans="1:6" ht="12.75">
      <c r="A416" s="55"/>
      <c r="B416" s="56"/>
      <c r="C416" s="56"/>
      <c r="D416" s="56"/>
      <c r="E416" s="56"/>
      <c r="F416" s="56"/>
    </row>
    <row r="417" spans="1:6" ht="12.75">
      <c r="A417" s="55"/>
      <c r="B417" s="56"/>
      <c r="C417" s="56"/>
      <c r="D417" s="56"/>
      <c r="E417" s="56"/>
      <c r="F417" s="56"/>
    </row>
    <row r="418" spans="1:6" ht="12.75">
      <c r="A418" s="55"/>
      <c r="B418" s="56"/>
      <c r="C418" s="56"/>
      <c r="D418" s="56"/>
      <c r="E418" s="56"/>
      <c r="F418" s="56"/>
    </row>
    <row r="419" spans="1:6" ht="12.75">
      <c r="A419" s="55"/>
      <c r="B419" s="56"/>
      <c r="C419" s="56"/>
      <c r="D419" s="56"/>
      <c r="E419" s="56"/>
      <c r="F419" s="56"/>
    </row>
    <row r="420" spans="1:6" ht="12.75">
      <c r="A420" s="55"/>
      <c r="B420" s="56"/>
      <c r="C420" s="56"/>
      <c r="D420" s="56"/>
      <c r="E420" s="56"/>
      <c r="F420" s="56"/>
    </row>
    <row r="421" spans="1:7" ht="12.75">
      <c r="A421" s="55"/>
      <c r="B421" s="56"/>
      <c r="C421" s="56"/>
      <c r="D421" s="56"/>
      <c r="E421" s="56"/>
      <c r="F421" s="56"/>
      <c r="G421" s="54"/>
    </row>
    <row r="422" spans="1:6" ht="12.75">
      <c r="A422" s="55"/>
      <c r="B422" s="56"/>
      <c r="C422" s="56"/>
      <c r="D422" s="56"/>
      <c r="E422" s="56"/>
      <c r="F422" s="56"/>
    </row>
    <row r="423" spans="1:6" ht="12.75">
      <c r="A423" s="55"/>
      <c r="B423" s="56"/>
      <c r="C423" s="56"/>
      <c r="D423" s="56"/>
      <c r="E423" s="56"/>
      <c r="F423" s="56"/>
    </row>
    <row r="424" spans="1:6" ht="12.75">
      <c r="A424" s="55"/>
      <c r="B424" s="56"/>
      <c r="C424" s="56"/>
      <c r="D424" s="56"/>
      <c r="E424" s="56"/>
      <c r="F424" s="56"/>
    </row>
    <row r="425" spans="1:6" ht="12.75">
      <c r="A425" s="55"/>
      <c r="B425" s="56"/>
      <c r="C425" s="56"/>
      <c r="D425" s="56"/>
      <c r="E425" s="56"/>
      <c r="F425" s="56"/>
    </row>
    <row r="426" spans="1:6" ht="12.75">
      <c r="A426" s="55"/>
      <c r="B426" s="56"/>
      <c r="C426" s="56"/>
      <c r="D426" s="56"/>
      <c r="E426" s="56"/>
      <c r="F426" s="56"/>
    </row>
    <row r="427" spans="1:6" ht="12.75">
      <c r="A427" s="55"/>
      <c r="B427" s="56"/>
      <c r="C427" s="56"/>
      <c r="D427" s="56"/>
      <c r="E427" s="56"/>
      <c r="F427" s="56"/>
    </row>
    <row r="428" spans="1:6" ht="12.75">
      <c r="A428" s="55"/>
      <c r="B428" s="56"/>
      <c r="C428" s="56"/>
      <c r="D428" s="56"/>
      <c r="E428" s="56"/>
      <c r="F428" s="56"/>
    </row>
    <row r="429" spans="1:6" ht="12.75">
      <c r="A429" s="55"/>
      <c r="B429" s="56"/>
      <c r="C429" s="56"/>
      <c r="D429" s="56"/>
      <c r="E429" s="56"/>
      <c r="F429" s="56"/>
    </row>
    <row r="430" spans="1:6" ht="12.75">
      <c r="A430" s="55"/>
      <c r="B430" s="56"/>
      <c r="C430" s="56"/>
      <c r="D430" s="56"/>
      <c r="E430" s="56"/>
      <c r="F430" s="56"/>
    </row>
    <row r="431" spans="1:6" ht="12.75">
      <c r="A431" s="55"/>
      <c r="B431" s="56"/>
      <c r="C431" s="56"/>
      <c r="D431" s="56"/>
      <c r="E431" s="56"/>
      <c r="F431" s="56"/>
    </row>
    <row r="432" spans="1:6" ht="12.75">
      <c r="A432" s="55"/>
      <c r="B432" s="56"/>
      <c r="C432" s="56"/>
      <c r="D432" s="56"/>
      <c r="E432" s="56"/>
      <c r="F432" s="56"/>
    </row>
    <row r="433" spans="1:6" ht="12.75">
      <c r="A433" s="55"/>
      <c r="B433" s="56"/>
      <c r="C433" s="56"/>
      <c r="D433" s="56"/>
      <c r="E433" s="56"/>
      <c r="F433" s="56"/>
    </row>
    <row r="434" spans="1:6" ht="12.75">
      <c r="A434" s="55"/>
      <c r="B434" s="56"/>
      <c r="C434" s="56"/>
      <c r="D434" s="56"/>
      <c r="E434" s="56"/>
      <c r="F434" s="56"/>
    </row>
    <row r="435" spans="1:6" ht="12.75">
      <c r="A435" s="55"/>
      <c r="B435" s="56"/>
      <c r="C435" s="56"/>
      <c r="D435" s="56"/>
      <c r="E435" s="56"/>
      <c r="F435" s="56"/>
    </row>
    <row r="436" spans="1:6" ht="12.75">
      <c r="A436" s="55"/>
      <c r="B436" s="56"/>
      <c r="C436" s="56"/>
      <c r="D436" s="56"/>
      <c r="E436" s="56"/>
      <c r="F436" s="56"/>
    </row>
    <row r="437" spans="1:6" ht="12.75">
      <c r="A437" s="55"/>
      <c r="B437" s="56"/>
      <c r="C437" s="56"/>
      <c r="D437" s="56"/>
      <c r="E437" s="56"/>
      <c r="F437" s="56"/>
    </row>
    <row r="438" spans="1:6" ht="12.75">
      <c r="A438" s="55"/>
      <c r="B438" s="56"/>
      <c r="C438" s="56"/>
      <c r="D438" s="56"/>
      <c r="E438" s="56"/>
      <c r="F438" s="56"/>
    </row>
    <row r="439" spans="1:6" ht="12.75">
      <c r="A439" s="55"/>
      <c r="B439" s="56"/>
      <c r="C439" s="56"/>
      <c r="D439" s="56"/>
      <c r="E439" s="56"/>
      <c r="F439" s="56"/>
    </row>
    <row r="440" spans="1:6" ht="12.75">
      <c r="A440" s="55"/>
      <c r="B440" s="56"/>
      <c r="C440" s="56"/>
      <c r="D440" s="56"/>
      <c r="E440" s="56"/>
      <c r="F440" s="56"/>
    </row>
    <row r="441" spans="1:6" ht="12.75">
      <c r="A441" s="55"/>
      <c r="B441" s="56"/>
      <c r="C441" s="56"/>
      <c r="D441" s="56"/>
      <c r="E441" s="56"/>
      <c r="F441" s="56"/>
    </row>
    <row r="442" spans="1:6" ht="12.75">
      <c r="A442" s="55"/>
      <c r="B442" s="56"/>
      <c r="C442" s="56"/>
      <c r="D442" s="56"/>
      <c r="E442" s="56"/>
      <c r="F442" s="56"/>
    </row>
    <row r="443" spans="1:6" ht="12.75">
      <c r="A443" s="55"/>
      <c r="B443" s="56"/>
      <c r="C443" s="56"/>
      <c r="D443" s="56"/>
      <c r="E443" s="56"/>
      <c r="F443" s="56"/>
    </row>
    <row r="444" spans="1:6" ht="12.75">
      <c r="A444" s="55"/>
      <c r="B444" s="56"/>
      <c r="C444" s="56"/>
      <c r="D444" s="56"/>
      <c r="E444" s="56"/>
      <c r="F444" s="56"/>
    </row>
    <row r="445" spans="1:6" ht="12.75">
      <c r="A445" s="55"/>
      <c r="B445" s="56"/>
      <c r="C445" s="56"/>
      <c r="D445" s="56"/>
      <c r="E445" s="56"/>
      <c r="F445" s="56"/>
    </row>
    <row r="446" spans="1:6" ht="12.75">
      <c r="A446" s="55"/>
      <c r="B446" s="56"/>
      <c r="C446" s="56"/>
      <c r="D446" s="56"/>
      <c r="E446" s="56"/>
      <c r="F446" s="56"/>
    </row>
    <row r="447" spans="1:6" ht="12.75">
      <c r="A447" s="55"/>
      <c r="B447" s="56"/>
      <c r="C447" s="56"/>
      <c r="D447" s="56"/>
      <c r="E447" s="56"/>
      <c r="F447" s="56"/>
    </row>
    <row r="448" spans="1:6" ht="12.75">
      <c r="A448" s="55"/>
      <c r="B448" s="56"/>
      <c r="C448" s="56"/>
      <c r="D448" s="56"/>
      <c r="E448" s="56"/>
      <c r="F448" s="56"/>
    </row>
    <row r="449" spans="1:6" ht="12.75">
      <c r="A449" s="55"/>
      <c r="B449" s="56"/>
      <c r="C449" s="56"/>
      <c r="D449" s="56"/>
      <c r="E449" s="56"/>
      <c r="F449" s="56"/>
    </row>
    <row r="450" spans="1:6" ht="12.75">
      <c r="A450" s="55"/>
      <c r="B450" s="56"/>
      <c r="C450" s="56"/>
      <c r="D450" s="56"/>
      <c r="E450" s="56"/>
      <c r="F450" s="56"/>
    </row>
    <row r="451" spans="1:6" ht="12.75">
      <c r="A451" s="55"/>
      <c r="B451" s="56"/>
      <c r="C451" s="56"/>
      <c r="D451" s="56"/>
      <c r="E451" s="56"/>
      <c r="F451" s="56"/>
    </row>
    <row r="452" spans="1:6" ht="12.75">
      <c r="A452" s="55"/>
      <c r="B452" s="56"/>
      <c r="C452" s="56"/>
      <c r="D452" s="56"/>
      <c r="E452" s="56"/>
      <c r="F452" s="56"/>
    </row>
    <row r="453" spans="1:6" ht="12.75">
      <c r="A453" s="55"/>
      <c r="B453" s="56"/>
      <c r="C453" s="56"/>
      <c r="D453" s="56"/>
      <c r="E453" s="56"/>
      <c r="F453" s="56"/>
    </row>
    <row r="454" spans="1:6" ht="12.75">
      <c r="A454" s="55"/>
      <c r="B454" s="56"/>
      <c r="C454" s="56"/>
      <c r="D454" s="56"/>
      <c r="E454" s="56"/>
      <c r="F454" s="56"/>
    </row>
    <row r="455" spans="1:6" ht="12.75">
      <c r="A455" s="55"/>
      <c r="B455" s="56"/>
      <c r="C455" s="56"/>
      <c r="D455" s="56"/>
      <c r="E455" s="56"/>
      <c r="F455" s="56"/>
    </row>
    <row r="456" spans="1:6" ht="12.75">
      <c r="A456" s="55"/>
      <c r="B456" s="56"/>
      <c r="C456" s="56"/>
      <c r="D456" s="56"/>
      <c r="E456" s="56"/>
      <c r="F456" s="5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1">
      <selection activeCell="J1" sqref="J1"/>
    </sheetView>
  </sheetViews>
  <sheetFormatPr defaultColWidth="9.00390625" defaultRowHeight="12"/>
  <cols>
    <col min="1" max="1" width="9.875" style="0" customWidth="1"/>
    <col min="2" max="2" width="1.12109375" style="0" customWidth="1"/>
    <col min="3" max="3" width="11.375" style="0" customWidth="1"/>
    <col min="4" max="4" width="9.25390625" style="0" customWidth="1"/>
    <col min="5" max="5" width="9.00390625" style="0" customWidth="1"/>
    <col min="6" max="6" width="1.875" style="0" customWidth="1"/>
    <col min="7" max="7" width="11.375" style="0" customWidth="1"/>
    <col min="8" max="8" width="1.12109375" style="0" customWidth="1"/>
    <col min="9" max="9" width="12.00390625" style="29" customWidth="1"/>
    <col min="10" max="10" width="9.875" style="0" customWidth="1"/>
    <col min="11" max="11" width="2.375" style="0" customWidth="1"/>
    <col min="12" max="16384" width="11.375" style="0" customWidth="1"/>
  </cols>
  <sheetData>
    <row r="1" spans="1:11" ht="12.75">
      <c r="A1" s="3"/>
      <c r="B1" s="1"/>
      <c r="C1" s="5"/>
      <c r="D1" s="4"/>
      <c r="E1" s="6"/>
      <c r="F1" s="3"/>
      <c r="G1" s="3"/>
      <c r="H1" s="1"/>
      <c r="I1" s="25"/>
      <c r="J1" s="6" t="s">
        <v>211</v>
      </c>
      <c r="K1" s="1"/>
    </row>
    <row r="2" spans="1:11" ht="12.75">
      <c r="A2" s="3"/>
      <c r="B2" s="1"/>
      <c r="C2" s="5"/>
      <c r="D2" s="4"/>
      <c r="E2" s="6"/>
      <c r="F2" s="3"/>
      <c r="G2" s="3"/>
      <c r="H2" s="1"/>
      <c r="I2" s="25"/>
      <c r="J2" s="6" t="s">
        <v>193</v>
      </c>
      <c r="K2" s="1"/>
    </row>
    <row r="3" spans="1:11" ht="12.75">
      <c r="A3" s="3"/>
      <c r="B3" s="1"/>
      <c r="C3" s="5"/>
      <c r="D3" s="4"/>
      <c r="E3" s="6"/>
      <c r="F3" s="3"/>
      <c r="G3" s="3"/>
      <c r="H3" s="1"/>
      <c r="I3" s="25"/>
      <c r="J3" s="6" t="s">
        <v>111</v>
      </c>
      <c r="K3" s="1"/>
    </row>
    <row r="4" spans="1:11" ht="12.75">
      <c r="A4" s="3"/>
      <c r="B4" s="1"/>
      <c r="C4" s="5"/>
      <c r="D4" s="4"/>
      <c r="E4" s="6"/>
      <c r="F4" s="3"/>
      <c r="G4" s="3"/>
      <c r="H4" s="1"/>
      <c r="I4" s="25"/>
      <c r="J4" s="6"/>
      <c r="K4" s="1"/>
    </row>
    <row r="5" spans="1:11" ht="12.75">
      <c r="A5" s="3"/>
      <c r="B5" s="1"/>
      <c r="C5" s="5"/>
      <c r="D5" s="4"/>
      <c r="E5" s="6"/>
      <c r="F5" s="3"/>
      <c r="G5" s="3"/>
      <c r="H5" s="1"/>
      <c r="I5" s="25"/>
      <c r="J5" s="6"/>
      <c r="K5" s="1"/>
    </row>
    <row r="6" spans="1:11" ht="12.75">
      <c r="A6" s="3"/>
      <c r="B6" s="1"/>
      <c r="C6" s="5"/>
      <c r="D6" s="4"/>
      <c r="E6" s="8"/>
      <c r="F6" s="9" t="str">
        <f>'CoData-do not print'!A1</f>
        <v>PACIFICORP</v>
      </c>
      <c r="G6" s="1"/>
      <c r="H6" s="1"/>
      <c r="I6" s="25"/>
      <c r="J6" s="6"/>
      <c r="K6" s="1"/>
    </row>
    <row r="7" spans="1:11" ht="12.75">
      <c r="A7" s="3"/>
      <c r="B7" s="1"/>
      <c r="C7" s="5"/>
      <c r="D7" s="4"/>
      <c r="E7" s="8"/>
      <c r="F7" s="9" t="s">
        <v>17</v>
      </c>
      <c r="G7" s="1"/>
      <c r="H7" s="1"/>
      <c r="I7" s="25"/>
      <c r="J7" s="6"/>
      <c r="K7" s="1"/>
    </row>
    <row r="8" spans="1:11" ht="12.75">
      <c r="A8" s="3"/>
      <c r="B8" s="1"/>
      <c r="C8" s="5"/>
      <c r="D8" s="4"/>
      <c r="E8" s="6"/>
      <c r="F8" s="3"/>
      <c r="G8" s="3"/>
      <c r="H8" s="1"/>
      <c r="I8" s="25"/>
      <c r="J8" s="6"/>
      <c r="K8" s="1"/>
    </row>
    <row r="9" spans="1:11" ht="12.75">
      <c r="A9" s="3"/>
      <c r="B9" s="1"/>
      <c r="C9" s="5"/>
      <c r="D9" s="4"/>
      <c r="E9" s="6"/>
      <c r="F9" s="3"/>
      <c r="G9" s="3"/>
      <c r="H9" s="1"/>
      <c r="I9" s="25"/>
      <c r="J9" s="6"/>
      <c r="K9" s="1"/>
    </row>
    <row r="10" spans="1:11" ht="12.75">
      <c r="A10" s="3"/>
      <c r="B10" s="1"/>
      <c r="C10" s="5"/>
      <c r="D10" s="4"/>
      <c r="E10" s="6"/>
      <c r="F10" s="3"/>
      <c r="G10" s="3"/>
      <c r="H10" s="1"/>
      <c r="I10" s="25"/>
      <c r="J10" s="6"/>
      <c r="K10" s="1"/>
    </row>
    <row r="11" spans="1:11" ht="12.75">
      <c r="A11" s="10" t="s">
        <v>18</v>
      </c>
      <c r="B11" s="1"/>
      <c r="C11" s="11"/>
      <c r="D11" s="12" t="s">
        <v>19</v>
      </c>
      <c r="E11" s="13" t="s">
        <v>20</v>
      </c>
      <c r="F11" s="10"/>
      <c r="G11" s="10"/>
      <c r="H11" s="1"/>
      <c r="I11" s="27" t="s">
        <v>21</v>
      </c>
      <c r="J11" s="14" t="s">
        <v>20</v>
      </c>
      <c r="K11" s="1"/>
    </row>
    <row r="12" spans="1:11" ht="12.75">
      <c r="A12" s="3"/>
      <c r="B12" s="1"/>
      <c r="C12" s="5"/>
      <c r="D12" s="4"/>
      <c r="E12" s="6"/>
      <c r="F12" s="3"/>
      <c r="G12" s="3"/>
      <c r="H12" s="1"/>
      <c r="I12" s="25"/>
      <c r="J12" s="6"/>
      <c r="K12" s="1"/>
    </row>
    <row r="13" spans="1:11" ht="12.75">
      <c r="A13" s="3"/>
      <c r="B13" s="1"/>
      <c r="C13" s="5" t="s">
        <v>22</v>
      </c>
      <c r="D13" s="4" t="s">
        <v>23</v>
      </c>
      <c r="E13" s="6"/>
      <c r="F13" s="3"/>
      <c r="G13" s="3" t="s">
        <v>24</v>
      </c>
      <c r="H13" s="1"/>
      <c r="I13" s="25" t="s">
        <v>25</v>
      </c>
      <c r="J13" s="6" t="s">
        <v>26</v>
      </c>
      <c r="K13" s="1"/>
    </row>
    <row r="14" spans="1:11" ht="12.75">
      <c r="A14" s="15" t="str">
        <f>'CoData-do not print'!A5</f>
        <v>CV</v>
      </c>
      <c r="B14" s="1"/>
      <c r="C14" s="11" t="s">
        <v>27</v>
      </c>
      <c r="D14" s="12" t="s">
        <v>28</v>
      </c>
      <c r="E14" s="13" t="s">
        <v>30</v>
      </c>
      <c r="F14" s="10"/>
      <c r="G14" s="10" t="s">
        <v>31</v>
      </c>
      <c r="H14" s="1"/>
      <c r="I14" s="28" t="s">
        <v>32</v>
      </c>
      <c r="J14" s="13" t="s">
        <v>20</v>
      </c>
      <c r="K14" s="1"/>
    </row>
    <row r="15" spans="1:11" ht="12.75">
      <c r="A15" s="3">
        <f>'CoData-do not print'!F$3</f>
        <v>1999</v>
      </c>
      <c r="B15" s="1"/>
      <c r="C15" s="5">
        <f>1-'CoData-do not print'!N5/'CoData-do not print'!F5</f>
        <v>0.3125</v>
      </c>
      <c r="D15" s="4">
        <f>'CoData-do not print'!V$5</f>
        <v>0.08</v>
      </c>
      <c r="E15" s="6">
        <f>C15*D15</f>
        <v>0.025</v>
      </c>
      <c r="F15" s="3"/>
      <c r="G15" s="25">
        <f>'CoData-do not print'!AD$5</f>
        <v>16.05</v>
      </c>
      <c r="H15" s="1"/>
      <c r="I15" s="25">
        <f>'CoData-do not print'!AL$5</f>
        <v>11.47</v>
      </c>
      <c r="J15" s="6"/>
      <c r="K15" s="1"/>
    </row>
    <row r="16" spans="1:11" ht="12.75">
      <c r="A16" s="3">
        <f>'CoData-do not print'!G$3</f>
        <v>2000</v>
      </c>
      <c r="B16" s="1"/>
      <c r="C16" s="5">
        <f>1-'CoData-do not print'!O5/'CoData-do not print'!G5</f>
        <v>0.22807017543859642</v>
      </c>
      <c r="D16" s="4">
        <f>'CoData-do not print'!W$5</f>
        <v>0.069</v>
      </c>
      <c r="E16" s="6">
        <f>C16*D16</f>
        <v>0.015736842105263153</v>
      </c>
      <c r="F16" s="3"/>
      <c r="G16" s="25">
        <f>'CoData-do not print'!AE$5</f>
        <v>16.57</v>
      </c>
      <c r="H16" s="1"/>
      <c r="I16" s="25">
        <f>'CoData-do not print'!AM$5</f>
        <v>11.51</v>
      </c>
      <c r="J16" s="6"/>
      <c r="K16" s="1"/>
    </row>
    <row r="17" spans="1:11" ht="12.75">
      <c r="A17" s="3">
        <f>'CoData-do not print'!H$3</f>
        <v>2001</v>
      </c>
      <c r="B17" s="1"/>
      <c r="C17" s="5">
        <f>1-'CoData-do not print'!P5/'CoData-do not print'!H5</f>
        <v>0.05376344086021512</v>
      </c>
      <c r="D17" s="4">
        <f>'CoData-do not print'!X$5</f>
        <v>0.058</v>
      </c>
      <c r="E17" s="6">
        <f>C17*D17</f>
        <v>0.003118279569892477</v>
      </c>
      <c r="F17" s="3"/>
      <c r="G17" s="25">
        <f>'CoData-do not print'!AF$5</f>
        <v>15.81</v>
      </c>
      <c r="H17" s="1"/>
      <c r="I17" s="25">
        <f>'CoData-do not print'!AN$5</f>
        <v>11.61</v>
      </c>
      <c r="J17" s="6"/>
      <c r="K17" s="1"/>
    </row>
    <row r="18" spans="1:11" ht="12.75">
      <c r="A18" s="3">
        <f>'CoData-do not print'!I$3</f>
        <v>2002</v>
      </c>
      <c r="B18" s="1"/>
      <c r="C18" s="5">
        <f>1-'CoData-do not print'!Q5/'CoData-do not print'!I5</f>
        <v>0.4285714285714286</v>
      </c>
      <c r="D18" s="4">
        <f>'CoData-do not print'!Y$5</f>
        <v>0.093</v>
      </c>
      <c r="E18" s="6">
        <f>C18*D18</f>
        <v>0.03985714285714286</v>
      </c>
      <c r="F18" s="3"/>
      <c r="G18" s="25">
        <f>'CoData-do not print'!AG$5</f>
        <v>16.83</v>
      </c>
      <c r="H18" s="1"/>
      <c r="I18" s="25">
        <f>'CoData-do not print'!AO$5</f>
        <v>11.74</v>
      </c>
      <c r="J18" s="6"/>
      <c r="K18" s="1"/>
    </row>
    <row r="19" spans="1:11" ht="12.75">
      <c r="A19" s="3">
        <f>'CoData-do not print'!J$3</f>
        <v>2003</v>
      </c>
      <c r="B19" s="1"/>
      <c r="C19" s="5">
        <f>1-'CoData-do not print'!R5/'CoData-do not print'!J5</f>
        <v>0.375886524822695</v>
      </c>
      <c r="D19" s="4">
        <f>'CoData-do not print'!Z$5</f>
        <v>0.08</v>
      </c>
      <c r="E19" s="16">
        <f>C19*D19</f>
        <v>0.030070921985815603</v>
      </c>
      <c r="F19" s="17"/>
      <c r="G19" s="26">
        <f>'CoData-do not print'!AH$5</f>
        <v>17.64</v>
      </c>
      <c r="H19" s="18"/>
      <c r="I19" s="26">
        <f>'CoData-do not print'!AP$5</f>
        <v>11.97</v>
      </c>
      <c r="J19" s="6"/>
      <c r="K19" s="1"/>
    </row>
    <row r="20" spans="1:11" ht="12.75">
      <c r="A20" s="19" t="s">
        <v>33</v>
      </c>
      <c r="B20" s="1"/>
      <c r="C20" s="5"/>
      <c r="D20" s="4"/>
      <c r="E20" s="6">
        <f>AVERAGE(E15:E19)</f>
        <v>0.022756637303622818</v>
      </c>
      <c r="F20" s="6"/>
      <c r="G20" s="6">
        <f>'CoData-do not print'!AX5</f>
        <v>0.005</v>
      </c>
      <c r="H20" s="1"/>
      <c r="I20" s="25"/>
      <c r="J20" s="6">
        <f>(I19/I15)^0.25-1</f>
        <v>0.010724243960432478</v>
      </c>
      <c r="K20" s="1"/>
    </row>
    <row r="21" spans="1:11" ht="12.75">
      <c r="A21" s="3">
        <f>'CoData-do not print'!K$3</f>
        <v>2004</v>
      </c>
      <c r="B21" s="1"/>
      <c r="C21" s="5">
        <f>1-'CoData-do not print'!S$5/'CoData-do not print'!K$5</f>
        <v>0.3866666666666666</v>
      </c>
      <c r="D21" s="4">
        <f>'CoData-do not print'!AA$5</f>
        <v>0.085</v>
      </c>
      <c r="E21" s="6">
        <f>C21*D21</f>
        <v>0.03286666666666666</v>
      </c>
      <c r="F21" s="6"/>
      <c r="G21" s="6"/>
      <c r="H21" s="1"/>
      <c r="I21" s="25">
        <f>'CoData-do not print'!AQ$5</f>
        <v>12.05</v>
      </c>
      <c r="J21" s="6">
        <f>(I21/I19)-1</f>
        <v>0.006683375104427736</v>
      </c>
      <c r="K21" s="1"/>
    </row>
    <row r="22" spans="1:11" ht="12.75">
      <c r="A22" s="3">
        <f>'CoData-do not print'!L$3</f>
        <v>2005</v>
      </c>
      <c r="B22" s="1"/>
      <c r="C22" s="5">
        <f>1-'CoData-do not print'!T$5/'CoData-do not print'!L$5</f>
        <v>0.38064516129032266</v>
      </c>
      <c r="D22" s="4">
        <f>'CoData-do not print'!AB$5</f>
        <v>0.085</v>
      </c>
      <c r="E22" s="6">
        <f>C22*D22</f>
        <v>0.03235483870967743</v>
      </c>
      <c r="F22" s="6"/>
      <c r="G22" s="6"/>
      <c r="H22" s="1"/>
      <c r="I22" s="25">
        <f>'CoData-do not print'!AR$5</f>
        <v>12.2</v>
      </c>
      <c r="J22" s="6">
        <v>-0.005</v>
      </c>
      <c r="K22" s="1"/>
    </row>
    <row r="23" spans="1:11" ht="12.75">
      <c r="A23" s="3" t="str">
        <f>'CoData-do not print'!M$3</f>
        <v>2007-2009</v>
      </c>
      <c r="B23" s="1"/>
      <c r="C23" s="5">
        <f>1-'CoData-do not print'!U$5/'CoData-do not print'!M$5</f>
        <v>0.4162162162162162</v>
      </c>
      <c r="D23" s="4">
        <f>'CoData-do not print'!AC$5</f>
        <v>0.095</v>
      </c>
      <c r="E23" s="6">
        <f>C23*D23</f>
        <v>0.039540540540540535</v>
      </c>
      <c r="F23" s="6"/>
      <c r="G23" s="6">
        <f>'CoData-do not print'!AY5</f>
        <v>0.03</v>
      </c>
      <c r="H23" s="1"/>
      <c r="I23" s="25">
        <f>'CoData-do not print'!AS$5</f>
        <v>12.65</v>
      </c>
      <c r="J23" s="6">
        <f>(I23/I19)^0.2-1</f>
        <v>0.011112024078269389</v>
      </c>
      <c r="K23" s="1"/>
    </row>
    <row r="24" spans="1:11" ht="12.75">
      <c r="A24" s="3"/>
      <c r="B24" s="1"/>
      <c r="C24" s="5"/>
      <c r="D24" s="4"/>
      <c r="E24" s="6"/>
      <c r="F24" s="3"/>
      <c r="G24" s="3"/>
      <c r="H24" s="1"/>
      <c r="I24" s="25"/>
      <c r="J24" s="6"/>
      <c r="K24" s="1"/>
    </row>
    <row r="25" spans="1:11" ht="12.75">
      <c r="A25" s="3"/>
      <c r="B25" s="1"/>
      <c r="C25" s="5"/>
      <c r="D25" s="4"/>
      <c r="E25" s="6"/>
      <c r="F25" s="3"/>
      <c r="G25" s="3"/>
      <c r="H25" s="1"/>
      <c r="I25" s="25"/>
      <c r="J25" s="6"/>
      <c r="K25" s="1"/>
    </row>
    <row r="26" spans="1:11" ht="12.75">
      <c r="A26" s="3"/>
      <c r="B26" s="1"/>
      <c r="C26" s="5"/>
      <c r="D26" s="4"/>
      <c r="E26" s="6"/>
      <c r="F26" s="3"/>
      <c r="G26" s="3"/>
      <c r="H26" s="1"/>
      <c r="I26" s="25"/>
      <c r="J26" s="6"/>
      <c r="K26" s="1"/>
    </row>
    <row r="27" spans="1:11" ht="12.75">
      <c r="A27" s="3"/>
      <c r="B27" s="1"/>
      <c r="C27" s="5"/>
      <c r="D27" s="4"/>
      <c r="E27" s="6"/>
      <c r="F27" s="3"/>
      <c r="G27" s="3"/>
      <c r="H27" s="1"/>
      <c r="I27" s="25"/>
      <c r="J27" s="6"/>
      <c r="K27" s="1"/>
    </row>
    <row r="28" spans="1:11" ht="12.75">
      <c r="A28" s="10" t="s">
        <v>18</v>
      </c>
      <c r="B28" s="1"/>
      <c r="C28" s="11"/>
      <c r="D28" s="12" t="s">
        <v>19</v>
      </c>
      <c r="E28" s="13" t="s">
        <v>20</v>
      </c>
      <c r="F28" s="10"/>
      <c r="G28" s="10"/>
      <c r="H28" s="1"/>
      <c r="I28" s="27" t="s">
        <v>21</v>
      </c>
      <c r="J28" s="14" t="s">
        <v>20</v>
      </c>
      <c r="K28" s="1"/>
    </row>
    <row r="29" spans="1:11" ht="12.75">
      <c r="A29" s="3"/>
      <c r="B29" s="1"/>
      <c r="C29" s="5"/>
      <c r="D29" s="4"/>
      <c r="E29" s="6"/>
      <c r="F29" s="3"/>
      <c r="G29" s="3"/>
      <c r="H29" s="1"/>
      <c r="I29" s="25"/>
      <c r="J29" s="6"/>
      <c r="K29" s="1"/>
    </row>
    <row r="30" spans="1:11" ht="12.75">
      <c r="A30" s="3"/>
      <c r="B30" s="1"/>
      <c r="C30" s="5" t="s">
        <v>22</v>
      </c>
      <c r="D30" s="4" t="s">
        <v>23</v>
      </c>
      <c r="E30" s="6"/>
      <c r="F30" s="3"/>
      <c r="G30" s="3" t="s">
        <v>24</v>
      </c>
      <c r="H30" s="1"/>
      <c r="I30" s="25" t="s">
        <v>25</v>
      </c>
      <c r="J30" s="6" t="s">
        <v>26</v>
      </c>
      <c r="K30" s="1"/>
    </row>
    <row r="31" spans="1:11" ht="12.75">
      <c r="A31" s="15" t="str">
        <f>'CoData-do not print'!A$6</f>
        <v>FE</v>
      </c>
      <c r="B31" s="1"/>
      <c r="C31" s="11" t="s">
        <v>27</v>
      </c>
      <c r="D31" s="12" t="s">
        <v>28</v>
      </c>
      <c r="E31" s="13" t="s">
        <v>30</v>
      </c>
      <c r="F31" s="10"/>
      <c r="G31" s="10" t="s">
        <v>31</v>
      </c>
      <c r="H31" s="1"/>
      <c r="I31" s="28" t="s">
        <v>32</v>
      </c>
      <c r="J31" s="13" t="s">
        <v>20</v>
      </c>
      <c r="K31" s="1"/>
    </row>
    <row r="32" spans="1:11" ht="12.75">
      <c r="A32" s="3">
        <f>'CoData-do not print'!F$3</f>
        <v>1999</v>
      </c>
      <c r="B32" s="1"/>
      <c r="C32" s="5">
        <f>1-'CoData-do not print'!N$6/'CoData-do not print'!F$6</f>
        <v>0.4</v>
      </c>
      <c r="D32" s="4">
        <f>'CoData-do not print'!V$6</f>
        <v>0.125</v>
      </c>
      <c r="E32" s="6">
        <f>C32*D32</f>
        <v>0.05</v>
      </c>
      <c r="F32" s="3"/>
      <c r="G32" s="3">
        <f>'CoData-do not print'!AD$6</f>
        <v>19.63</v>
      </c>
      <c r="H32" s="1"/>
      <c r="I32" s="25">
        <f>'CoData-do not print'!AL$6</f>
        <v>232.45</v>
      </c>
      <c r="J32" s="6"/>
      <c r="K32" s="1"/>
    </row>
    <row r="33" spans="1:11" ht="12.75">
      <c r="A33" s="3">
        <f>'CoData-do not print'!G$3</f>
        <v>2000</v>
      </c>
      <c r="B33" s="1"/>
      <c r="C33" s="5">
        <f>1-'CoData-do not print'!O$6/'CoData-do not print'!G$6</f>
        <v>0.4423791821561338</v>
      </c>
      <c r="D33" s="4">
        <f>'CoData-do not print'!W$6</f>
        <v>0.129</v>
      </c>
      <c r="E33" s="6">
        <f>C33*D33</f>
        <v>0.05706691449814126</v>
      </c>
      <c r="F33" s="3"/>
      <c r="G33" s="3">
        <f>'CoData-do not print'!AE$6</f>
        <v>20.72</v>
      </c>
      <c r="H33" s="1"/>
      <c r="I33" s="25">
        <f>'CoData-do not print'!AM$6</f>
        <v>224.53</v>
      </c>
      <c r="J33" s="6"/>
      <c r="K33" s="1"/>
    </row>
    <row r="34" spans="1:12" ht="12.75">
      <c r="A34" s="3">
        <f>'CoData-do not print'!H$3</f>
        <v>2001</v>
      </c>
      <c r="B34" s="1"/>
      <c r="C34" s="5">
        <f>1-'CoData-do not print'!P$6/'CoData-do not print'!H$6</f>
        <v>0.4718309859154929</v>
      </c>
      <c r="D34" s="4">
        <f>'CoData-do not print'!X$6</f>
        <v>0.089</v>
      </c>
      <c r="E34" s="6">
        <f>C34*D34</f>
        <v>0.04199295774647886</v>
      </c>
      <c r="F34" s="3"/>
      <c r="G34" s="3">
        <f>'CoData-do not print'!AF$6</f>
        <v>24.86</v>
      </c>
      <c r="H34" s="1"/>
      <c r="I34" s="25">
        <f>'CoData-do not print'!AN$6</f>
        <v>297.64</v>
      </c>
      <c r="J34" s="6"/>
      <c r="K34" s="1"/>
      <c r="L34">
        <f>(G36/G33)^0.333333</f>
        <v>1.066717413467824</v>
      </c>
    </row>
    <row r="35" spans="1:11" ht="12.75">
      <c r="A35" s="3">
        <f>'CoData-do not print'!I$3</f>
        <v>2002</v>
      </c>
      <c r="B35" s="1"/>
      <c r="C35" s="5">
        <f>1-'CoData-do not print'!Q$6/'CoData-do not print'!I$6</f>
        <v>0.40944881889763785</v>
      </c>
      <c r="D35" s="4">
        <f>'CoData-do not print'!Y$6</f>
        <v>0.105</v>
      </c>
      <c r="E35" s="6">
        <f>C35*D35</f>
        <v>0.04299212598425197</v>
      </c>
      <c r="F35" s="3"/>
      <c r="G35" s="3">
        <f>'CoData-do not print'!AG$6</f>
        <v>23.92</v>
      </c>
      <c r="H35" s="1"/>
      <c r="I35" s="25">
        <f>'CoData-do not print'!AO$6</f>
        <v>297.64</v>
      </c>
      <c r="J35" s="6"/>
      <c r="K35" s="1"/>
    </row>
    <row r="36" spans="1:11" ht="12.75">
      <c r="A36" s="3">
        <f>'CoData-do not print'!J$3</f>
        <v>2003</v>
      </c>
      <c r="B36" s="1"/>
      <c r="C36" s="5">
        <f>1-'CoData-do not print'!R$6/'CoData-do not print'!J$6</f>
        <v>-0.020408163265306145</v>
      </c>
      <c r="D36" s="4">
        <f>'CoData-do not print'!Z$6</f>
        <v>0.055</v>
      </c>
      <c r="E36" s="16">
        <f>C36*D36</f>
        <v>-0.001122448979591838</v>
      </c>
      <c r="F36" s="17"/>
      <c r="G36" s="17">
        <f>'CoData-do not print'!AH$6</f>
        <v>25.15</v>
      </c>
      <c r="H36" s="18"/>
      <c r="I36" s="26">
        <f>'CoData-do not print'!AP$6</f>
        <v>329.84</v>
      </c>
      <c r="J36" s="6"/>
      <c r="K36" s="1"/>
    </row>
    <row r="37" spans="1:12" ht="12.75">
      <c r="A37" s="19" t="s">
        <v>33</v>
      </c>
      <c r="B37" s="1"/>
      <c r="C37" s="5"/>
      <c r="D37" s="4"/>
      <c r="E37" s="6">
        <f>AVERAGE(E32:E36)</f>
        <v>0.03818590984985605</v>
      </c>
      <c r="F37" s="6"/>
      <c r="G37" s="6">
        <f>'CoData-do not print'!AX$6</f>
        <v>0.065</v>
      </c>
      <c r="H37" s="1"/>
      <c r="I37" s="25"/>
      <c r="J37" s="6">
        <f>(I36/I32)^0.25-1</f>
        <v>0.09142385749588167</v>
      </c>
      <c r="K37" s="1"/>
      <c r="L37">
        <f>(I36/I33)^0.33333</f>
        <v>1.1367782571908627</v>
      </c>
    </row>
    <row r="38" spans="1:11" ht="12.75">
      <c r="A38" s="3">
        <f>'CoData-do not print'!K$3</f>
        <v>2004</v>
      </c>
      <c r="B38" s="1"/>
      <c r="C38" s="5">
        <f>1-'CoData-do not print'!S$6/'CoData-do not print'!K$6</f>
        <v>0.42307692307692313</v>
      </c>
      <c r="D38" s="4">
        <f>'CoData-do not print'!AA$6</f>
        <v>0.1</v>
      </c>
      <c r="E38" s="6">
        <f>C38*D38</f>
        <v>0.04230769230769232</v>
      </c>
      <c r="F38" s="6"/>
      <c r="G38" s="6"/>
      <c r="H38" s="1"/>
      <c r="I38" s="25">
        <f>'CoData-do not print'!AQ$6</f>
        <v>329.84</v>
      </c>
      <c r="J38" s="6">
        <f>(I38/I36)-1</f>
        <v>0</v>
      </c>
      <c r="K38" s="1"/>
    </row>
    <row r="39" spans="1:11" ht="12.75">
      <c r="A39" s="3">
        <f>'CoData-do not print'!L$3</f>
        <v>2005</v>
      </c>
      <c r="B39" s="3"/>
      <c r="C39" s="5">
        <f>1-'CoData-do not print'!T$6/'CoData-do not print'!L$6</f>
        <v>0.4642857142857143</v>
      </c>
      <c r="D39" s="4">
        <f>'CoData-do not print'!AB$6</f>
        <v>0.1</v>
      </c>
      <c r="E39" s="6">
        <f>C39*D39</f>
        <v>0.04642857142857143</v>
      </c>
      <c r="F39" s="3"/>
      <c r="G39" s="6"/>
      <c r="H39" s="3"/>
      <c r="I39" s="25">
        <f>'CoData-do not print'!AR$6</f>
        <v>329.84</v>
      </c>
      <c r="J39" s="6">
        <f>(I39/I36)^0.5-1</f>
        <v>0</v>
      </c>
      <c r="K39" s="1"/>
    </row>
    <row r="40" spans="1:11" ht="12.75">
      <c r="A40" s="3" t="str">
        <f>'CoData-do not print'!M$3</f>
        <v>2007-2009</v>
      </c>
      <c r="B40" s="1"/>
      <c r="C40" s="5">
        <f>1-'CoData-do not print'!U$6/'CoData-do not print'!M$6</f>
        <v>0.43333333333333335</v>
      </c>
      <c r="D40" s="4">
        <f>'CoData-do not print'!AC$6</f>
        <v>0.095</v>
      </c>
      <c r="E40" s="6">
        <f>C40*D40</f>
        <v>0.04116666666666667</v>
      </c>
      <c r="F40" s="6"/>
      <c r="G40" s="6">
        <f>'CoData-do not print'!AY$6</f>
        <v>0.045</v>
      </c>
      <c r="H40" s="1"/>
      <c r="I40" s="25">
        <f>'CoData-do not print'!AS$6</f>
        <v>329.84</v>
      </c>
      <c r="J40" s="6">
        <f>(I40/I36)^0.2-1</f>
        <v>0</v>
      </c>
      <c r="K40" s="1"/>
    </row>
    <row r="41" spans="1:11" ht="12.75">
      <c r="A41" s="3"/>
      <c r="B41" s="1"/>
      <c r="C41" s="5"/>
      <c r="D41" s="4"/>
      <c r="E41" s="6"/>
      <c r="F41" s="3"/>
      <c r="G41" s="3"/>
      <c r="H41" s="1"/>
      <c r="I41" s="25"/>
      <c r="J41" s="6"/>
      <c r="K41" s="1"/>
    </row>
    <row r="42" spans="1:11" ht="12.75">
      <c r="A42" s="3"/>
      <c r="B42" s="1"/>
      <c r="C42" s="5"/>
      <c r="D42" s="4"/>
      <c r="E42" s="6"/>
      <c r="F42" s="3"/>
      <c r="G42" s="3"/>
      <c r="H42" s="1"/>
      <c r="I42" s="25"/>
      <c r="J42" s="6"/>
      <c r="K42" s="1"/>
    </row>
    <row r="43" spans="1:11" ht="12.75">
      <c r="A43" s="3"/>
      <c r="B43" s="1"/>
      <c r="C43" s="5"/>
      <c r="D43" s="4"/>
      <c r="E43" s="6"/>
      <c r="F43" s="3"/>
      <c r="G43" s="3"/>
      <c r="H43" s="1"/>
      <c r="I43" s="25"/>
      <c r="J43" s="6"/>
      <c r="K43" s="1"/>
    </row>
    <row r="44" spans="1:11" ht="12.75">
      <c r="A44" s="10" t="s">
        <v>18</v>
      </c>
      <c r="B44" s="1"/>
      <c r="C44" s="11"/>
      <c r="D44" s="12" t="s">
        <v>19</v>
      </c>
      <c r="E44" s="13" t="s">
        <v>20</v>
      </c>
      <c r="F44" s="10"/>
      <c r="G44" s="10"/>
      <c r="H44" s="1"/>
      <c r="I44" s="27" t="s">
        <v>21</v>
      </c>
      <c r="J44" s="14" t="s">
        <v>20</v>
      </c>
      <c r="K44" s="1"/>
    </row>
    <row r="45" spans="1:11" ht="12.75">
      <c r="A45" s="3"/>
      <c r="B45" s="1"/>
      <c r="C45" s="5"/>
      <c r="D45" s="4"/>
      <c r="E45" s="6"/>
      <c r="F45" s="3"/>
      <c r="G45" s="3"/>
      <c r="H45" s="1"/>
      <c r="I45" s="25"/>
      <c r="J45" s="6"/>
      <c r="K45" s="1"/>
    </row>
    <row r="46" spans="1:11" ht="12.75">
      <c r="A46" s="3"/>
      <c r="B46" s="1"/>
      <c r="C46" s="5" t="s">
        <v>22</v>
      </c>
      <c r="D46" s="4" t="s">
        <v>23</v>
      </c>
      <c r="E46" s="6"/>
      <c r="F46" s="3"/>
      <c r="G46" s="3" t="s">
        <v>24</v>
      </c>
      <c r="H46" s="1"/>
      <c r="I46" s="25" t="s">
        <v>25</v>
      </c>
      <c r="J46" s="6" t="s">
        <v>26</v>
      </c>
      <c r="K46" s="1"/>
    </row>
    <row r="47" spans="1:11" ht="12.75">
      <c r="A47" s="15" t="str">
        <f>'CoData-do not print'!A$7</f>
        <v>PGN</v>
      </c>
      <c r="B47" s="1"/>
      <c r="C47" s="11" t="s">
        <v>27</v>
      </c>
      <c r="D47" s="12" t="s">
        <v>28</v>
      </c>
      <c r="E47" s="13" t="s">
        <v>30</v>
      </c>
      <c r="F47" s="10"/>
      <c r="G47" s="10" t="s">
        <v>31</v>
      </c>
      <c r="H47" s="1"/>
      <c r="I47" s="28" t="s">
        <v>32</v>
      </c>
      <c r="J47" s="13" t="s">
        <v>20</v>
      </c>
      <c r="K47" s="1"/>
    </row>
    <row r="48" spans="1:11" ht="12.75">
      <c r="A48" s="3">
        <f>'CoData-do not print'!F$3</f>
        <v>1999</v>
      </c>
      <c r="B48" s="1"/>
      <c r="C48" s="5">
        <f>1-'CoData-do not print'!N$7/'CoData-do not print'!F$7</f>
        <v>0.2078431372549019</v>
      </c>
      <c r="D48" s="4">
        <f>'CoData-do not print'!V$7</f>
        <v>0.111</v>
      </c>
      <c r="E48" s="6">
        <f>C48*D48</f>
        <v>0.02307058823529411</v>
      </c>
      <c r="F48" s="3"/>
      <c r="G48" s="25">
        <f>'CoData-do not print'!AD$7</f>
        <v>21.38</v>
      </c>
      <c r="H48" s="1"/>
      <c r="I48" s="25">
        <f>'CoData-do not print'!AL$7</f>
        <v>159.6</v>
      </c>
      <c r="J48" s="6"/>
      <c r="K48" s="1"/>
    </row>
    <row r="49" spans="1:11" ht="12.75">
      <c r="A49" s="3">
        <f>'CoData-do not print'!G$3</f>
        <v>2000</v>
      </c>
      <c r="B49" s="1"/>
      <c r="C49" s="5">
        <f>1-'CoData-do not print'!O$7/'CoData-do not print'!G$7</f>
        <v>0.11111111111111105</v>
      </c>
      <c r="D49" s="4">
        <f>'CoData-do not print'!W$7</f>
        <v>0.067</v>
      </c>
      <c r="E49" s="6">
        <f>C49*D49</f>
        <v>0.007444444444444441</v>
      </c>
      <c r="F49" s="3"/>
      <c r="G49" s="25">
        <f>'CoData-do not print'!AE$7</f>
        <v>26.32</v>
      </c>
      <c r="H49" s="1"/>
      <c r="I49" s="25">
        <f>'CoData-do not print'!AM$7</f>
        <v>206.09</v>
      </c>
      <c r="J49" s="6"/>
      <c r="K49" s="1"/>
    </row>
    <row r="50" spans="1:11" ht="12.75">
      <c r="A50" s="3">
        <f>'CoData-do not print'!H$3</f>
        <v>2001</v>
      </c>
      <c r="B50" s="1"/>
      <c r="C50" s="5">
        <f>1-'CoData-do not print'!P$7/'CoData-do not print'!H$7</f>
        <v>0.37609329446064144</v>
      </c>
      <c r="D50" s="4">
        <f>'CoData-do not print'!X$7</f>
        <v>0.115</v>
      </c>
      <c r="E50" s="6">
        <f>C50*D50</f>
        <v>0.043250728862973764</v>
      </c>
      <c r="F50" s="3"/>
      <c r="G50" s="25">
        <f>'CoData-do not print'!AF$7</f>
        <v>27.45</v>
      </c>
      <c r="H50" s="1"/>
      <c r="I50" s="25">
        <f>'CoData-do not print'!AN$7</f>
        <v>218.73</v>
      </c>
      <c r="J50" s="6"/>
      <c r="K50" s="1"/>
    </row>
    <row r="51" spans="1:12" ht="12.75">
      <c r="A51" s="3">
        <f>'CoData-do not print'!I$3</f>
        <v>2002</v>
      </c>
      <c r="B51" s="1"/>
      <c r="C51" s="5">
        <f>1-'CoData-do not print'!Q$7/'CoData-do not print'!I$7</f>
        <v>0.43229166666666663</v>
      </c>
      <c r="D51" s="4">
        <f>'CoData-do not print'!Y$7</f>
        <v>0.121</v>
      </c>
      <c r="E51" s="6">
        <f>C51*D51</f>
        <v>0.05230729166666666</v>
      </c>
      <c r="F51" s="3"/>
      <c r="G51" s="25">
        <f>'CoData-do not print'!AG$7</f>
        <v>28.73</v>
      </c>
      <c r="H51" s="1"/>
      <c r="I51" s="25">
        <f>'CoData-do not print'!AO$7</f>
        <v>232.43</v>
      </c>
      <c r="J51" s="6"/>
      <c r="K51" s="1"/>
      <c r="L51">
        <f>(I51/I48)^0.3333-1</f>
        <v>0.13348120471286506</v>
      </c>
    </row>
    <row r="52" spans="1:11" ht="12.75">
      <c r="A52" s="3">
        <f>'CoData-do not print'!J$3</f>
        <v>2003</v>
      </c>
      <c r="B52" s="1"/>
      <c r="C52" s="5">
        <f>1-'CoData-do not print'!R$7/'CoData-do not print'!J$7</f>
        <v>0.3651685393258428</v>
      </c>
      <c r="D52" s="4">
        <f>'CoData-do not print'!Z$7</f>
        <v>0.108</v>
      </c>
      <c r="E52" s="16">
        <f>C52*D52</f>
        <v>0.03943820224719102</v>
      </c>
      <c r="F52" s="17"/>
      <c r="G52" s="26">
        <f>'CoData-do not print'!AH$7</f>
        <v>30.32</v>
      </c>
      <c r="H52" s="18"/>
      <c r="I52" s="26">
        <f>'CoData-do not print'!AP$7</f>
        <v>246</v>
      </c>
      <c r="J52" s="6"/>
      <c r="K52" s="1"/>
    </row>
    <row r="53" spans="1:11" ht="12.75">
      <c r="A53" s="19" t="s">
        <v>33</v>
      </c>
      <c r="B53" s="1"/>
      <c r="C53" s="5"/>
      <c r="D53" s="4"/>
      <c r="E53" s="6">
        <f>AVERAGE(E48:E52)</f>
        <v>0.033102251091314</v>
      </c>
      <c r="F53" s="6"/>
      <c r="G53" s="6">
        <f>'CoData-do not print'!AX$7</f>
        <v>0.09</v>
      </c>
      <c r="H53" s="1"/>
      <c r="I53" s="25"/>
      <c r="J53" s="6">
        <f>(I52/I48)^0.25-1</f>
        <v>0.11423181545984229</v>
      </c>
      <c r="K53" s="1"/>
    </row>
    <row r="54" spans="1:11" ht="12.75">
      <c r="A54" s="3">
        <f>'CoData-do not print'!K$3</f>
        <v>2004</v>
      </c>
      <c r="B54" s="1"/>
      <c r="C54" s="5">
        <f>1-'CoData-do not print'!S$7/'CoData-do not print'!K$7</f>
        <v>0.3643835616438357</v>
      </c>
      <c r="D54" s="4">
        <f>'CoData-do not print'!AA$7</f>
        <v>0.11</v>
      </c>
      <c r="E54" s="6">
        <f>C54*D54</f>
        <v>0.040082191780821924</v>
      </c>
      <c r="F54" s="6"/>
      <c r="G54" s="6"/>
      <c r="H54" s="1"/>
      <c r="I54" s="25">
        <f>'CoData-do not print'!AQ$7</f>
        <v>248</v>
      </c>
      <c r="J54" s="6">
        <f>(I54/I52)-1</f>
        <v>0.008130081300812941</v>
      </c>
      <c r="K54" s="1"/>
    </row>
    <row r="55" spans="1:11" ht="12.75">
      <c r="A55" s="3">
        <f>'CoData-do not print'!L$3</f>
        <v>2005</v>
      </c>
      <c r="B55" s="3"/>
      <c r="C55" s="5">
        <f>1-'CoData-do not print'!T$7/'CoData-do not print'!L$7</f>
        <v>0.3653333333333334</v>
      </c>
      <c r="D55" s="4">
        <f>'CoData-do not print'!AB$7</f>
        <v>0.105</v>
      </c>
      <c r="E55" s="6">
        <f>C55*D55</f>
        <v>0.038360000000000005</v>
      </c>
      <c r="F55" s="3"/>
      <c r="G55" s="6"/>
      <c r="H55" s="3"/>
      <c r="I55" s="25">
        <f>'CoData-do not print'!AR$7</f>
        <v>250</v>
      </c>
      <c r="J55" s="6">
        <f>(I55/I52)^0.5-1</f>
        <v>0.008097298181889867</v>
      </c>
      <c r="K55" s="3"/>
    </row>
    <row r="56" spans="1:11" ht="12.75">
      <c r="A56" s="3" t="str">
        <f>'CoData-do not print'!M$3</f>
        <v>2007-2009</v>
      </c>
      <c r="B56" s="1"/>
      <c r="C56" s="5">
        <f>1-'CoData-do not print'!U$7/'CoData-do not print'!M$7</f>
        <v>0.3518987341772152</v>
      </c>
      <c r="D56" s="4">
        <f>'CoData-do not print'!AC$7</f>
        <v>0.1</v>
      </c>
      <c r="E56" s="6">
        <f>C56*D56</f>
        <v>0.03518987341772152</v>
      </c>
      <c r="F56" s="6"/>
      <c r="G56" s="6">
        <f>'CoData-do not print'!AY$7</f>
        <v>0.05</v>
      </c>
      <c r="H56" s="1"/>
      <c r="I56" s="25">
        <f>'CoData-do not print'!AS$7</f>
        <v>256</v>
      </c>
      <c r="J56" s="6">
        <f>(I56/I52)^0.2-1</f>
        <v>0.00800102015726134</v>
      </c>
      <c r="K56" s="1"/>
    </row>
    <row r="57" spans="1:11" ht="12.75">
      <c r="A57" s="3"/>
      <c r="B57" s="1"/>
      <c r="C57" s="5"/>
      <c r="D57" s="4"/>
      <c r="E57" s="6"/>
      <c r="F57" s="3"/>
      <c r="G57" s="3"/>
      <c r="H57" s="1"/>
      <c r="I57" s="25"/>
      <c r="J57" s="6" t="s">
        <v>166</v>
      </c>
      <c r="K57" s="1"/>
    </row>
    <row r="58" spans="1:11" ht="12.75">
      <c r="A58" s="3"/>
      <c r="B58" s="1"/>
      <c r="C58" s="5"/>
      <c r="D58" s="4"/>
      <c r="E58" s="6"/>
      <c r="F58" s="3"/>
      <c r="G58" s="3"/>
      <c r="H58" s="1"/>
      <c r="I58" s="25"/>
      <c r="J58" s="6" t="s">
        <v>193</v>
      </c>
      <c r="K58" s="1"/>
    </row>
    <row r="59" spans="1:11" ht="12.75">
      <c r="A59" s="3"/>
      <c r="B59" s="1"/>
      <c r="C59" s="5"/>
      <c r="D59" s="4"/>
      <c r="E59" s="6"/>
      <c r="F59" s="3"/>
      <c r="G59" s="3"/>
      <c r="H59" s="1"/>
      <c r="I59" s="25"/>
      <c r="J59" s="6" t="s">
        <v>112</v>
      </c>
      <c r="K59" s="1"/>
    </row>
    <row r="60" spans="1:11" ht="12.75">
      <c r="A60" s="3"/>
      <c r="B60" s="1"/>
      <c r="C60" s="5"/>
      <c r="D60" s="4"/>
      <c r="E60" s="6"/>
      <c r="F60" s="3"/>
      <c r="G60" s="3"/>
      <c r="H60" s="1"/>
      <c r="I60" s="25"/>
      <c r="J60" s="6"/>
      <c r="K60" s="1"/>
    </row>
    <row r="61" spans="1:11" ht="12.75">
      <c r="A61" s="3"/>
      <c r="B61" s="1"/>
      <c r="C61" s="5"/>
      <c r="D61" s="4"/>
      <c r="E61" s="6"/>
      <c r="F61" s="3"/>
      <c r="G61" s="3"/>
      <c r="H61" s="1"/>
      <c r="I61" s="25"/>
      <c r="J61" s="6"/>
      <c r="K61" s="1"/>
    </row>
    <row r="62" spans="1:11" ht="12.75">
      <c r="A62" s="3"/>
      <c r="B62" s="1"/>
      <c r="C62" s="5"/>
      <c r="D62" s="4"/>
      <c r="E62" s="8"/>
      <c r="F62" s="9" t="str">
        <f>F$6</f>
        <v>PACIFICORP</v>
      </c>
      <c r="G62" s="1"/>
      <c r="H62" s="1"/>
      <c r="I62" s="25"/>
      <c r="J62" s="6"/>
      <c r="K62" s="1"/>
    </row>
    <row r="63" spans="1:11" ht="12.75">
      <c r="A63" s="3"/>
      <c r="B63" s="1"/>
      <c r="C63" s="5"/>
      <c r="D63" s="4"/>
      <c r="E63" s="8"/>
      <c r="F63" s="9" t="s">
        <v>17</v>
      </c>
      <c r="G63" s="1"/>
      <c r="H63" s="1"/>
      <c r="I63" s="25"/>
      <c r="J63" s="6"/>
      <c r="K63" s="1"/>
    </row>
    <row r="64" spans="1:11" ht="12.75">
      <c r="A64" s="3"/>
      <c r="B64" s="1"/>
      <c r="C64" s="5"/>
      <c r="D64" s="4"/>
      <c r="E64" s="6"/>
      <c r="F64" s="3"/>
      <c r="G64" s="3"/>
      <c r="H64" s="1"/>
      <c r="I64" s="25"/>
      <c r="J64" s="6"/>
      <c r="K64" s="1"/>
    </row>
    <row r="65" spans="1:11" ht="12.75">
      <c r="A65" s="3"/>
      <c r="B65" s="1"/>
      <c r="C65" s="5"/>
      <c r="D65" s="4"/>
      <c r="E65" s="6"/>
      <c r="F65" s="3"/>
      <c r="G65" s="3"/>
      <c r="H65" s="1"/>
      <c r="I65" s="25"/>
      <c r="J65" s="6"/>
      <c r="K65" s="1"/>
    </row>
    <row r="66" spans="1:11" ht="12.75">
      <c r="A66" s="3"/>
      <c r="B66" s="1"/>
      <c r="C66" s="5"/>
      <c r="D66" s="4"/>
      <c r="E66" s="6"/>
      <c r="F66" s="3"/>
      <c r="G66" s="3"/>
      <c r="H66" s="1"/>
      <c r="I66" s="25"/>
      <c r="J66" s="6"/>
      <c r="K66" s="1"/>
    </row>
    <row r="67" spans="1:11" ht="12.75">
      <c r="A67" s="10" t="s">
        <v>18</v>
      </c>
      <c r="B67" s="1"/>
      <c r="C67" s="11"/>
      <c r="D67" s="12" t="s">
        <v>19</v>
      </c>
      <c r="E67" s="13" t="s">
        <v>20</v>
      </c>
      <c r="F67" s="10"/>
      <c r="G67" s="10"/>
      <c r="H67" s="1"/>
      <c r="I67" s="27" t="s">
        <v>21</v>
      </c>
      <c r="J67" s="14" t="s">
        <v>20</v>
      </c>
      <c r="K67" s="1"/>
    </row>
    <row r="68" spans="1:11" ht="12.75">
      <c r="A68" s="3"/>
      <c r="B68" s="1"/>
      <c r="C68" s="5"/>
      <c r="D68" s="4"/>
      <c r="E68" s="6"/>
      <c r="F68" s="3"/>
      <c r="G68" s="3"/>
      <c r="H68" s="1"/>
      <c r="I68" s="25"/>
      <c r="J68" s="6"/>
      <c r="K68" s="1"/>
    </row>
    <row r="69" spans="1:11" ht="12.75">
      <c r="A69" s="3"/>
      <c r="B69" s="1"/>
      <c r="C69" s="5" t="s">
        <v>22</v>
      </c>
      <c r="D69" s="4" t="s">
        <v>23</v>
      </c>
      <c r="E69" s="6"/>
      <c r="F69" s="3"/>
      <c r="G69" s="3" t="s">
        <v>24</v>
      </c>
      <c r="H69" s="1"/>
      <c r="I69" s="25" t="s">
        <v>25</v>
      </c>
      <c r="J69" s="6" t="s">
        <v>26</v>
      </c>
      <c r="K69" s="1"/>
    </row>
    <row r="70" spans="1:11" ht="12.75">
      <c r="A70" s="15" t="str">
        <f>'CoData-do not print'!A$8</f>
        <v>SO</v>
      </c>
      <c r="B70" s="1"/>
      <c r="C70" s="11" t="s">
        <v>27</v>
      </c>
      <c r="D70" s="12" t="s">
        <v>28</v>
      </c>
      <c r="E70" s="13" t="s">
        <v>30</v>
      </c>
      <c r="F70" s="10"/>
      <c r="G70" s="10" t="s">
        <v>31</v>
      </c>
      <c r="H70" s="1"/>
      <c r="I70" s="28" t="s">
        <v>32</v>
      </c>
      <c r="J70" s="13" t="s">
        <v>20</v>
      </c>
      <c r="K70" s="1"/>
    </row>
    <row r="71" spans="1:11" ht="12.75">
      <c r="A71" s="3">
        <f>'CoData-do not print'!F$3</f>
        <v>1999</v>
      </c>
      <c r="B71" s="1"/>
      <c r="C71" s="5">
        <f>1-'CoData-do not print'!N$8/'CoData-do not print'!F$8</f>
        <v>0.26775956284153</v>
      </c>
      <c r="D71" s="4">
        <f>'CoData-do not print'!V$8</f>
        <v>0.136</v>
      </c>
      <c r="E71" s="6">
        <f>C71*D71</f>
        <v>0.036415300546448086</v>
      </c>
      <c r="F71" s="3"/>
      <c r="G71" s="3">
        <f>'CoData-do not print'!AD$8</f>
        <v>13.82</v>
      </c>
      <c r="H71" s="1"/>
      <c r="I71" s="25">
        <f>'CoData-do not print'!AL$8</f>
        <v>666</v>
      </c>
      <c r="J71" s="6"/>
      <c r="K71" s="1"/>
    </row>
    <row r="72" spans="1:11" ht="12.75">
      <c r="A72" s="3">
        <f>'CoData-do not print'!G$3</f>
        <v>2000</v>
      </c>
      <c r="B72" s="1"/>
      <c r="C72" s="5">
        <f>1-'CoData-do not print'!O$8/'CoData-do not print'!G$8</f>
        <v>0.33333333333333326</v>
      </c>
      <c r="D72" s="4">
        <f>'CoData-do not print'!W$8</f>
        <v>0.123</v>
      </c>
      <c r="E72" s="6">
        <f>C72*D72</f>
        <v>0.04099999999999999</v>
      </c>
      <c r="F72" s="3"/>
      <c r="G72" s="3">
        <f>'CoData-do not print'!AE$8</f>
        <v>15.67</v>
      </c>
      <c r="H72" s="1"/>
      <c r="I72" s="25">
        <f>'CoData-do not print'!AM$8</f>
        <v>682</v>
      </c>
      <c r="J72" s="6"/>
      <c r="K72" s="1"/>
    </row>
    <row r="73" spans="1:11" ht="12.75">
      <c r="A73" s="3">
        <f>'CoData-do not print'!H$3</f>
        <v>2001</v>
      </c>
      <c r="B73" s="1"/>
      <c r="C73" s="5">
        <f>1-'CoData-do not print'!P$8/'CoData-do not print'!H$8</f>
        <v>0.16770186335403725</v>
      </c>
      <c r="D73" s="4">
        <f>'CoData-do not print'!X$8</f>
        <v>0.14</v>
      </c>
      <c r="E73" s="6">
        <f>C73*D73</f>
        <v>0.023478260869565216</v>
      </c>
      <c r="F73" s="3"/>
      <c r="G73" s="3">
        <f>'CoData-do not print'!AF$8</f>
        <v>11.42</v>
      </c>
      <c r="H73" s="1"/>
      <c r="I73" s="25">
        <f>'CoData-do not print'!AN$8</f>
        <v>699</v>
      </c>
      <c r="J73" s="6"/>
      <c r="K73" s="1"/>
    </row>
    <row r="74" spans="1:11" ht="12.75">
      <c r="A74" s="3">
        <f>'CoData-do not print'!I$3</f>
        <v>2002</v>
      </c>
      <c r="B74" s="1"/>
      <c r="C74" s="5">
        <f>1-'CoData-do not print'!Q$8/'CoData-do not print'!I$8</f>
        <v>0.2648648648648648</v>
      </c>
      <c r="D74" s="4">
        <f>'CoData-do not print'!Y$8</f>
        <v>0.151</v>
      </c>
      <c r="E74" s="6">
        <f>C74*D74</f>
        <v>0.03999459459459459</v>
      </c>
      <c r="F74" s="3"/>
      <c r="G74" s="3">
        <f>'CoData-do not print'!AG$8</f>
        <v>12.15</v>
      </c>
      <c r="H74" s="1"/>
      <c r="I74" s="25">
        <f>'CoData-do not print'!AO$8</f>
        <v>716</v>
      </c>
      <c r="J74" s="6"/>
      <c r="K74" s="1"/>
    </row>
    <row r="75" spans="1:11" ht="12.75">
      <c r="A75" s="3">
        <f>'CoData-do not print'!J$3</f>
        <v>2003</v>
      </c>
      <c r="B75" s="1"/>
      <c r="C75" s="5">
        <f>1-'CoData-do not print'!R$8/'CoData-do not print'!J$8</f>
        <v>0.29441624365482233</v>
      </c>
      <c r="D75" s="4">
        <f>'CoData-do not print'!Z$8</f>
        <v>0.15</v>
      </c>
      <c r="E75" s="16">
        <f>C75*D75</f>
        <v>0.04416243654822335</v>
      </c>
      <c r="F75" s="17"/>
      <c r="G75" s="17">
        <f>'CoData-do not print'!AH$8</f>
        <v>13</v>
      </c>
      <c r="H75" s="18"/>
      <c r="I75" s="26">
        <f>'CoData-do not print'!AP$8</f>
        <v>735</v>
      </c>
      <c r="J75" s="6"/>
      <c r="K75" s="1"/>
    </row>
    <row r="76" spans="1:12" ht="12.75">
      <c r="A76" s="19" t="s">
        <v>33</v>
      </c>
      <c r="B76" s="1"/>
      <c r="C76" s="5"/>
      <c r="D76" s="4"/>
      <c r="E76" s="6">
        <f>AVERAGE(E71:E75)</f>
        <v>0.03701011851176625</v>
      </c>
      <c r="F76" s="6"/>
      <c r="G76" s="6">
        <f>'CoData-do not print'!AX$8</f>
        <v>-0.01</v>
      </c>
      <c r="H76" s="1"/>
      <c r="I76" s="25"/>
      <c r="J76" s="6">
        <f>(I75/I71)^0.25-1</f>
        <v>0.02495141059389372</v>
      </c>
      <c r="K76" s="1"/>
      <c r="L76" s="49">
        <f>AVERAGE(E71:E74)</f>
        <v>0.03522203900265197</v>
      </c>
    </row>
    <row r="77" spans="1:11" ht="12.75">
      <c r="A77" s="3">
        <f>'CoData-do not print'!K$3</f>
        <v>2004</v>
      </c>
      <c r="B77" s="1"/>
      <c r="C77" s="5">
        <f>1-'CoData-do not print'!S$8/'CoData-do not print'!K$8</f>
        <v>0.27179487179487183</v>
      </c>
      <c r="D77" s="4">
        <f>'CoData-do not print'!AA$8</f>
        <v>0.14</v>
      </c>
      <c r="E77" s="6">
        <f>C77*D77</f>
        <v>0.03805128205128206</v>
      </c>
      <c r="F77" s="6"/>
      <c r="G77" s="6"/>
      <c r="H77" s="1"/>
      <c r="I77" s="25">
        <f>'CoData-do not print'!AQ$8</f>
        <v>745</v>
      </c>
      <c r="J77" s="6">
        <f>(I77/I75)-1</f>
        <v>0.013605442176870763</v>
      </c>
      <c r="K77" s="1"/>
    </row>
    <row r="78" spans="1:11" ht="12.75">
      <c r="A78" s="3">
        <f>'CoData-do not print'!L$3</f>
        <v>2005</v>
      </c>
      <c r="B78" s="3"/>
      <c r="C78" s="5">
        <f>1-'CoData-do not print'!T$8/'CoData-do not print'!L$8</f>
        <v>0.2878048780487804</v>
      </c>
      <c r="D78" s="4">
        <f>'CoData-do not print'!AB$8</f>
        <v>0.14</v>
      </c>
      <c r="E78" s="6">
        <f>C78*D78</f>
        <v>0.04029268292682926</v>
      </c>
      <c r="F78" s="3"/>
      <c r="G78" s="6"/>
      <c r="H78" s="3"/>
      <c r="I78" s="25">
        <f>'CoData-do not print'!AR$8</f>
        <v>755</v>
      </c>
      <c r="J78" s="6">
        <f>(I78/I75)^0.5-1</f>
        <v>0.013514126371083846</v>
      </c>
      <c r="K78" s="3"/>
    </row>
    <row r="79" spans="1:11" ht="12.75">
      <c r="A79" s="3" t="str">
        <f>'CoData-do not print'!M$3</f>
        <v>2007-2009</v>
      </c>
      <c r="B79" s="1"/>
      <c r="C79" s="5">
        <f>1-'CoData-do not print'!U$8/'CoData-do not print'!M$8</f>
        <v>0.33061224489795926</v>
      </c>
      <c r="D79" s="4">
        <f>'CoData-do not print'!AC$8</f>
        <v>0.14</v>
      </c>
      <c r="E79" s="6">
        <f>C79*D79</f>
        <v>0.0462857142857143</v>
      </c>
      <c r="F79" s="6"/>
      <c r="G79" s="6">
        <f>'CoData-do not print'!AY$8</f>
        <v>0.06</v>
      </c>
      <c r="H79" s="1"/>
      <c r="I79" s="25">
        <f>'CoData-do not print'!AS$8</f>
        <v>785</v>
      </c>
      <c r="J79" s="6">
        <f>(I79/I75)^0.2-1</f>
        <v>0.0132496526454291</v>
      </c>
      <c r="K79" s="1"/>
    </row>
    <row r="80" spans="1:11" ht="12.75">
      <c r="A80" s="3"/>
      <c r="B80" s="1"/>
      <c r="C80" s="5"/>
      <c r="D80" s="4"/>
      <c r="E80" s="6"/>
      <c r="F80" s="3"/>
      <c r="G80" s="3"/>
      <c r="H80" s="1"/>
      <c r="I80" s="25"/>
      <c r="J80" s="6"/>
      <c r="K80" s="1"/>
    </row>
    <row r="81" spans="1:11" ht="12.75">
      <c r="A81" s="3"/>
      <c r="B81" s="1"/>
      <c r="C81" s="5"/>
      <c r="D81" s="4"/>
      <c r="E81" s="6"/>
      <c r="F81" s="3"/>
      <c r="G81" s="3"/>
      <c r="H81" s="1"/>
      <c r="I81" s="25"/>
      <c r="J81" s="6"/>
      <c r="K81" s="1"/>
    </row>
    <row r="82" spans="1:11" ht="12.75">
      <c r="A82" s="3"/>
      <c r="B82" s="1"/>
      <c r="C82" s="5"/>
      <c r="D82" s="4"/>
      <c r="E82" s="6"/>
      <c r="F82" s="3"/>
      <c r="G82" s="3"/>
      <c r="H82" s="1"/>
      <c r="I82" s="25"/>
      <c r="J82" s="6"/>
      <c r="K82" s="1"/>
    </row>
    <row r="83" spans="1:11" ht="12.75">
      <c r="A83" s="10" t="s">
        <v>18</v>
      </c>
      <c r="B83" s="1"/>
      <c r="C83" s="11"/>
      <c r="D83" s="12" t="s">
        <v>19</v>
      </c>
      <c r="E83" s="13" t="s">
        <v>20</v>
      </c>
      <c r="F83" s="10"/>
      <c r="G83" s="10"/>
      <c r="H83" s="1"/>
      <c r="I83" s="27" t="s">
        <v>21</v>
      </c>
      <c r="J83" s="14" t="s">
        <v>20</v>
      </c>
      <c r="K83" s="1"/>
    </row>
    <row r="84" spans="1:11" ht="12.75">
      <c r="A84" s="3"/>
      <c r="B84" s="1"/>
      <c r="C84" s="5"/>
      <c r="D84" s="4"/>
      <c r="E84" s="6"/>
      <c r="F84" s="3"/>
      <c r="G84" s="3"/>
      <c r="H84" s="1"/>
      <c r="I84" s="25"/>
      <c r="J84" s="6"/>
      <c r="K84" s="1"/>
    </row>
    <row r="85" spans="1:11" ht="12.75">
      <c r="A85" s="3"/>
      <c r="B85" s="1"/>
      <c r="C85" s="5" t="s">
        <v>22</v>
      </c>
      <c r="D85" s="4" t="s">
        <v>23</v>
      </c>
      <c r="E85" s="6"/>
      <c r="F85" s="3"/>
      <c r="G85" s="3" t="s">
        <v>24</v>
      </c>
      <c r="H85" s="1"/>
      <c r="I85" s="25" t="s">
        <v>25</v>
      </c>
      <c r="J85" s="6" t="s">
        <v>26</v>
      </c>
      <c r="K85" s="1"/>
    </row>
    <row r="86" spans="1:11" ht="12.75">
      <c r="A86" s="15" t="str">
        <f>'CoData-do not print'!A$9</f>
        <v>AEE</v>
      </c>
      <c r="B86" s="1"/>
      <c r="C86" s="11" t="s">
        <v>27</v>
      </c>
      <c r="D86" s="12" t="s">
        <v>28</v>
      </c>
      <c r="E86" s="13" t="s">
        <v>30</v>
      </c>
      <c r="F86" s="10"/>
      <c r="G86" s="10" t="s">
        <v>31</v>
      </c>
      <c r="H86" s="1"/>
      <c r="I86" s="28" t="s">
        <v>32</v>
      </c>
      <c r="J86" s="13" t="s">
        <v>20</v>
      </c>
      <c r="K86" s="1"/>
    </row>
    <row r="87" spans="1:11" ht="12.75">
      <c r="A87" s="3">
        <f>'CoData-do not print'!F$3</f>
        <v>1999</v>
      </c>
      <c r="B87" s="1"/>
      <c r="C87" s="5">
        <f>1-'CoData-do not print'!N$9/'CoData-do not print'!F$9</f>
        <v>0.09608540925266906</v>
      </c>
      <c r="D87" s="4">
        <f>'CoData-do not print'!V$9</f>
        <v>0.125</v>
      </c>
      <c r="E87" s="6">
        <f>C87*D87</f>
        <v>0.012010676156583633</v>
      </c>
      <c r="F87" s="3"/>
      <c r="G87" s="25">
        <f>'CoData-do not print'!AD$9</f>
        <v>22.52</v>
      </c>
      <c r="H87" s="1"/>
      <c r="I87" s="25">
        <f>'CoData-do not print'!AL$9</f>
        <v>137.22</v>
      </c>
      <c r="J87" s="6"/>
      <c r="K87" s="1"/>
    </row>
    <row r="88" spans="1:11" ht="12.75">
      <c r="A88" s="3">
        <f>'CoData-do not print'!G$3</f>
        <v>2000</v>
      </c>
      <c r="B88" s="1"/>
      <c r="C88" s="5">
        <f>1-'CoData-do not print'!O$9/'CoData-do not print'!G$9</f>
        <v>0.23723723723723722</v>
      </c>
      <c r="D88" s="4">
        <f>'CoData-do not print'!W$9</f>
        <v>0.143</v>
      </c>
      <c r="E88" s="6">
        <f>C88*D88</f>
        <v>0.03392492492492492</v>
      </c>
      <c r="F88" s="3"/>
      <c r="G88" s="25">
        <f>'CoData-do not print'!AE$9</f>
        <v>23.3</v>
      </c>
      <c r="H88" s="1"/>
      <c r="I88" s="25">
        <f>'CoData-do not print'!AM$9</f>
        <v>137.22</v>
      </c>
      <c r="J88" s="6"/>
      <c r="K88" s="1"/>
    </row>
    <row r="89" spans="1:11" ht="12.75">
      <c r="A89" s="3">
        <f>'CoData-do not print'!H$3</f>
        <v>2001</v>
      </c>
      <c r="B89" s="1"/>
      <c r="C89" s="5">
        <f>1-'CoData-do not print'!P$9/'CoData-do not print'!H$9</f>
        <v>0.25513196480938416</v>
      </c>
      <c r="D89" s="4">
        <f>'CoData-do not print'!X$9</f>
        <v>0.14</v>
      </c>
      <c r="E89" s="6">
        <f>C89*D89</f>
        <v>0.035718475073313785</v>
      </c>
      <c r="F89" s="3"/>
      <c r="G89" s="25">
        <f>'CoData-do not print'!AF$9</f>
        <v>24.26</v>
      </c>
      <c r="H89" s="1"/>
      <c r="I89" s="25">
        <f>'CoData-do not print'!AN$9</f>
        <v>138.05</v>
      </c>
      <c r="J89" s="6"/>
      <c r="K89" s="1"/>
    </row>
    <row r="90" spans="1:11" ht="12.75">
      <c r="A90" s="3">
        <f>'CoData-do not print'!I$3</f>
        <v>2002</v>
      </c>
      <c r="B90" s="1"/>
      <c r="C90" s="5">
        <f>1-'CoData-do not print'!Q$9/'CoData-do not print'!I$9</f>
        <v>0.045112781954887216</v>
      </c>
      <c r="D90" s="4">
        <f>'CoData-do not print'!Y$9</f>
        <v>0.099</v>
      </c>
      <c r="E90" s="6">
        <f>C90*D90</f>
        <v>0.004466165413533834</v>
      </c>
      <c r="F90" s="3"/>
      <c r="G90" s="25">
        <f>'CoData-do not print'!AG$9</f>
        <v>24.93</v>
      </c>
      <c r="H90" s="1"/>
      <c r="I90" s="25">
        <f>'CoData-do not print'!AO$9</f>
        <v>154.1</v>
      </c>
      <c r="J90" s="6"/>
      <c r="K90" s="1"/>
    </row>
    <row r="91" spans="1:11" ht="12.75">
      <c r="A91" s="3">
        <f>'CoData-do not print'!J$3</f>
        <v>2003</v>
      </c>
      <c r="B91" s="1"/>
      <c r="C91" s="5">
        <f>1-'CoData-do not print'!R$9/'CoData-do not print'!J$9</f>
        <v>0.19108280254777077</v>
      </c>
      <c r="D91" s="4">
        <f>'CoData-do not print'!Z$9</f>
        <v>0.115</v>
      </c>
      <c r="E91" s="16">
        <f>C91*D91</f>
        <v>0.02197452229299364</v>
      </c>
      <c r="F91" s="17"/>
      <c r="G91" s="26">
        <f>'CoData-do not print'!AH$9</f>
        <v>26.55</v>
      </c>
      <c r="H91" s="18"/>
      <c r="I91" s="26">
        <f>'CoData-do not print'!AP$9</f>
        <v>163</v>
      </c>
      <c r="J91" s="6"/>
      <c r="K91" s="1"/>
    </row>
    <row r="92" spans="1:11" ht="12.75">
      <c r="A92" s="19" t="s">
        <v>33</v>
      </c>
      <c r="B92" s="1"/>
      <c r="C92" s="5"/>
      <c r="D92" s="4"/>
      <c r="E92" s="6">
        <f>AVERAGE(E87:E91)</f>
        <v>0.021618952772269964</v>
      </c>
      <c r="F92" s="6"/>
      <c r="G92" s="6">
        <f>'CoData-do not print'!AX$9</f>
        <v>0.015</v>
      </c>
      <c r="H92" s="1"/>
      <c r="I92" s="25"/>
      <c r="J92" s="6">
        <f>(I91/I87)^0.25-1</f>
        <v>0.04398088602325734</v>
      </c>
      <c r="K92" s="1"/>
    </row>
    <row r="93" spans="1:11" ht="12.75">
      <c r="A93" s="3">
        <f>'CoData-do not print'!K$3</f>
        <v>2004</v>
      </c>
      <c r="B93" s="1"/>
      <c r="C93" s="5">
        <f>1-'CoData-do not print'!S$9/'CoData-do not print'!K$9</f>
        <v>0.10877192982456141</v>
      </c>
      <c r="D93" s="4">
        <f>'CoData-do not print'!AA$9</f>
        <v>0.095</v>
      </c>
      <c r="E93" s="6">
        <f>C93*D93</f>
        <v>0.010333333333333333</v>
      </c>
      <c r="F93" s="6"/>
      <c r="G93" s="6"/>
      <c r="H93" s="1"/>
      <c r="I93" s="25">
        <f>'CoData-do not print'!AQ$9</f>
        <v>184</v>
      </c>
      <c r="J93" s="6">
        <f>(I93/I91)-1</f>
        <v>0.12883435582822078</v>
      </c>
      <c r="K93" s="1"/>
    </row>
    <row r="94" spans="1:11" ht="12.75">
      <c r="A94" s="3">
        <f>'CoData-do not print'!L$3</f>
        <v>2005</v>
      </c>
      <c r="B94" s="3"/>
      <c r="C94" s="5">
        <f>1-'CoData-do not print'!T$9/'CoData-do not print'!L$9</f>
        <v>0.12413793103448267</v>
      </c>
      <c r="D94" s="4">
        <f>'CoData-do not print'!AB$9</f>
        <v>0.1</v>
      </c>
      <c r="E94" s="6">
        <f>C94*D94</f>
        <v>0.012413793103448268</v>
      </c>
      <c r="F94" s="3"/>
      <c r="G94" s="6"/>
      <c r="H94" s="3"/>
      <c r="I94" s="25">
        <f>'CoData-do not print'!AR$9</f>
        <v>186</v>
      </c>
      <c r="J94" s="6">
        <f>(I94/I91)^0.5-1</f>
        <v>0.0682248332998665</v>
      </c>
      <c r="K94" s="3"/>
    </row>
    <row r="95" spans="1:11" ht="12.75">
      <c r="A95" s="3" t="str">
        <f>'CoData-do not print'!M$3</f>
        <v>2007-2009</v>
      </c>
      <c r="B95" s="1"/>
      <c r="C95" s="5">
        <f>1-'CoData-do not print'!U$9/'CoData-do not print'!M$9</f>
        <v>0.16721311475409828</v>
      </c>
      <c r="D95" s="4">
        <f>'CoData-do not print'!AC$9</f>
        <v>0.095</v>
      </c>
      <c r="E95" s="6">
        <f>C95*D95</f>
        <v>0.015885245901639335</v>
      </c>
      <c r="F95" s="6"/>
      <c r="G95" s="6">
        <f>'CoData-do not print'!AY$9</f>
        <v>0.04</v>
      </c>
      <c r="H95" s="1"/>
      <c r="I95" s="25">
        <f>'CoData-do not print'!AS$9</f>
        <v>192</v>
      </c>
      <c r="J95" s="6">
        <f>(I95/I91)^0.2-1</f>
        <v>0.03329118599482417</v>
      </c>
      <c r="K95" s="1"/>
    </row>
    <row r="96" spans="1:11" ht="12.75">
      <c r="A96" s="3"/>
      <c r="B96" s="1"/>
      <c r="C96" s="5"/>
      <c r="D96" s="4"/>
      <c r="E96" s="6"/>
      <c r="F96" s="3"/>
      <c r="G96" s="3"/>
      <c r="H96" s="1"/>
      <c r="I96" s="25"/>
      <c r="J96" s="6"/>
      <c r="K96" s="1"/>
    </row>
    <row r="97" spans="1:11" ht="12.75">
      <c r="A97" s="3"/>
      <c r="B97" s="1"/>
      <c r="C97" s="5"/>
      <c r="D97" s="4"/>
      <c r="E97" s="6"/>
      <c r="F97" s="3"/>
      <c r="G97" s="3"/>
      <c r="H97" s="1"/>
      <c r="I97" s="25"/>
      <c r="J97" s="6"/>
      <c r="K97" s="1"/>
    </row>
    <row r="98" spans="1:11" ht="12.75">
      <c r="A98" s="3"/>
      <c r="B98" s="1"/>
      <c r="C98" s="5"/>
      <c r="D98" s="4"/>
      <c r="E98" s="6"/>
      <c r="F98" s="3"/>
      <c r="G98" s="3"/>
      <c r="H98" s="1"/>
      <c r="I98" s="25"/>
      <c r="J98" s="6"/>
      <c r="K98" s="1"/>
    </row>
    <row r="99" spans="1:11" ht="12.75">
      <c r="A99" s="10" t="s">
        <v>18</v>
      </c>
      <c r="B99" s="1"/>
      <c r="C99" s="11"/>
      <c r="D99" s="12" t="s">
        <v>19</v>
      </c>
      <c r="E99" s="13" t="s">
        <v>20</v>
      </c>
      <c r="F99" s="10"/>
      <c r="G99" s="10"/>
      <c r="H99" s="1"/>
      <c r="I99" s="27" t="s">
        <v>21</v>
      </c>
      <c r="J99" s="14" t="s">
        <v>20</v>
      </c>
      <c r="K99" s="1"/>
    </row>
    <row r="100" spans="1:11" ht="12.75">
      <c r="A100" s="3"/>
      <c r="B100" s="1"/>
      <c r="C100" s="5"/>
      <c r="D100" s="4"/>
      <c r="E100" s="6"/>
      <c r="F100" s="3"/>
      <c r="G100" s="3"/>
      <c r="H100" s="1"/>
      <c r="I100" s="25"/>
      <c r="J100" s="6"/>
      <c r="K100" s="1"/>
    </row>
    <row r="101" spans="1:11" ht="12.75">
      <c r="A101" s="3"/>
      <c r="B101" s="1"/>
      <c r="C101" s="5" t="s">
        <v>22</v>
      </c>
      <c r="D101" s="4" t="s">
        <v>23</v>
      </c>
      <c r="E101" s="6"/>
      <c r="F101" s="3"/>
      <c r="G101" s="3" t="s">
        <v>24</v>
      </c>
      <c r="H101" s="1"/>
      <c r="I101" s="25" t="s">
        <v>25</v>
      </c>
      <c r="J101" s="6" t="s">
        <v>26</v>
      </c>
      <c r="K101" s="1"/>
    </row>
    <row r="102" spans="1:11" ht="12.75">
      <c r="A102" s="15" t="str">
        <f>'CoData-do not print'!A$10</f>
        <v>CIN</v>
      </c>
      <c r="B102" s="1"/>
      <c r="C102" s="11" t="s">
        <v>27</v>
      </c>
      <c r="D102" s="12" t="s">
        <v>28</v>
      </c>
      <c r="E102" s="13" t="s">
        <v>30</v>
      </c>
      <c r="F102" s="10"/>
      <c r="G102" s="10" t="s">
        <v>31</v>
      </c>
      <c r="H102" s="1"/>
      <c r="I102" s="28" t="s">
        <v>32</v>
      </c>
      <c r="J102" s="13" t="s">
        <v>20</v>
      </c>
      <c r="K102" s="1"/>
    </row>
    <row r="103" spans="1:11" ht="12.75">
      <c r="A103" s="3">
        <f>'CoData-do not print'!F$3</f>
        <v>1999</v>
      </c>
      <c r="B103" s="1"/>
      <c r="C103" s="5">
        <f>1-'CoData-do not print'!N$10/'CoData-do not print'!F$10</f>
        <v>0.1428571428571429</v>
      </c>
      <c r="D103" s="4">
        <f>'CoData-do not print'!V$10</f>
        <v>0.126</v>
      </c>
      <c r="E103" s="6">
        <f>C103*D103</f>
        <v>0.018000000000000006</v>
      </c>
      <c r="F103" s="3"/>
      <c r="G103" s="3">
        <f>'CoData-do not print'!AD$10</f>
        <v>16.7</v>
      </c>
      <c r="H103" s="1"/>
      <c r="I103" s="25">
        <f>'CoData-do not print'!AL$10</f>
        <v>158.92</v>
      </c>
      <c r="J103" s="6"/>
      <c r="K103" s="1"/>
    </row>
    <row r="104" spans="1:11" ht="12.75">
      <c r="A104" s="3">
        <f>'CoData-do not print'!G$3</f>
        <v>2000</v>
      </c>
      <c r="B104" s="1"/>
      <c r="C104" s="5">
        <f>1-'CoData-do not print'!O$10/'CoData-do not print'!G$10</f>
        <v>0.28</v>
      </c>
      <c r="D104" s="4">
        <f>'CoData-do not print'!W$10</f>
        <v>0.145</v>
      </c>
      <c r="E104" s="6">
        <f>C104*D104</f>
        <v>0.040600000000000004</v>
      </c>
      <c r="F104" s="3"/>
      <c r="G104" s="3">
        <f>'CoData-do not print'!AE$10</f>
        <v>17.36</v>
      </c>
      <c r="H104" s="1"/>
      <c r="I104" s="25">
        <f>'CoData-do not print'!AM$10</f>
        <v>158.97</v>
      </c>
      <c r="J104" s="6"/>
      <c r="K104" s="1"/>
    </row>
    <row r="105" spans="1:11" ht="12.75">
      <c r="A105" s="3">
        <f>'CoData-do not print'!H$3</f>
        <v>2001</v>
      </c>
      <c r="B105" s="1"/>
      <c r="C105" s="5">
        <f>1-'CoData-do not print'!P$10/'CoData-do not print'!H$10</f>
        <v>0.34545454545454546</v>
      </c>
      <c r="D105" s="4">
        <f>'CoData-do not print'!X$10</f>
        <v>0.15</v>
      </c>
      <c r="E105" s="6">
        <f>C105*D105</f>
        <v>0.05181818181818182</v>
      </c>
      <c r="F105" s="3"/>
      <c r="G105" s="3">
        <f>'CoData-do not print'!AF$10</f>
        <v>18.45</v>
      </c>
      <c r="H105" s="1"/>
      <c r="I105" s="25">
        <f>'CoData-do not print'!AN$10</f>
        <v>159.4</v>
      </c>
      <c r="J105" s="6"/>
      <c r="K105" s="1"/>
    </row>
    <row r="106" spans="1:11" ht="12.75">
      <c r="A106" s="3">
        <f>'CoData-do not print'!I$3</f>
        <v>2002</v>
      </c>
      <c r="B106" s="1"/>
      <c r="C106" s="5">
        <f>1-'CoData-do not print'!Q$10/'CoData-do not print'!I$10</f>
        <v>0.18918918918918926</v>
      </c>
      <c r="D106" s="4">
        <f>'CoData-do not print'!Y$10</f>
        <v>0.109</v>
      </c>
      <c r="E106" s="6">
        <f>C106*D106</f>
        <v>0.02062162162162163</v>
      </c>
      <c r="F106" s="3"/>
      <c r="G106" s="3">
        <f>'CoData-do not print'!AG$10</f>
        <v>19.53</v>
      </c>
      <c r="H106" s="1"/>
      <c r="I106" s="25">
        <f>'CoData-do not print'!AO$10</f>
        <v>168.66</v>
      </c>
      <c r="J106" s="6"/>
      <c r="K106" s="1"/>
    </row>
    <row r="107" spans="1:11" ht="12.75">
      <c r="A107" s="3">
        <f>'CoData-do not print'!J$3</f>
        <v>2003</v>
      </c>
      <c r="B107" s="1"/>
      <c r="C107" s="5">
        <f>1-'CoData-do not print'!R$10/'CoData-do not print'!J$10</f>
        <v>0.24279835390946503</v>
      </c>
      <c r="D107" s="4">
        <f>'CoData-do not print'!Z$10</f>
        <v>0.117</v>
      </c>
      <c r="E107" s="16">
        <f>C107*D107</f>
        <v>0.02840740740740741</v>
      </c>
      <c r="F107" s="17"/>
      <c r="G107" s="17">
        <f>'CoData-do not print'!AH$10</f>
        <v>20.74</v>
      </c>
      <c r="H107" s="18"/>
      <c r="I107" s="26">
        <f>'CoData-do not print'!AP$10</f>
        <v>178.44</v>
      </c>
      <c r="J107" s="6"/>
      <c r="K107" s="1"/>
    </row>
    <row r="108" spans="1:11" ht="12.75">
      <c r="A108" s="19" t="s">
        <v>33</v>
      </c>
      <c r="B108" s="1"/>
      <c r="C108" s="5"/>
      <c r="D108" s="4"/>
      <c r="E108" s="6">
        <f>AVERAGE(E103:E107)</f>
        <v>0.03188944216944217</v>
      </c>
      <c r="F108" s="6"/>
      <c r="G108" s="6">
        <f>'CoData-do not print'!AX$10</f>
        <v>0.04</v>
      </c>
      <c r="H108" s="1"/>
      <c r="I108" s="25"/>
      <c r="J108" s="6">
        <f>(I107/I103)^0.25-1</f>
        <v>0.029386372472904876</v>
      </c>
      <c r="K108" s="1"/>
    </row>
    <row r="109" spans="1:11" ht="12.75">
      <c r="A109" s="3">
        <f>'CoData-do not print'!K$3</f>
        <v>2004</v>
      </c>
      <c r="B109" s="1"/>
      <c r="C109" s="5">
        <f>1-'CoData-do not print'!S$10/'CoData-do not print'!K$10</f>
        <v>0.3037037037037038</v>
      </c>
      <c r="D109" s="4">
        <f>'CoData-do not print'!AA$10</f>
        <v>0.125</v>
      </c>
      <c r="E109" s="6">
        <f>C109*D109</f>
        <v>0.037962962962962976</v>
      </c>
      <c r="F109" s="6"/>
      <c r="G109" s="6"/>
      <c r="H109" s="1"/>
      <c r="I109" s="25">
        <f>'CoData-do not print'!AQ$10</f>
        <v>181.1</v>
      </c>
      <c r="J109" s="6">
        <f>(I109/I107)-1</f>
        <v>0.014906971531046809</v>
      </c>
      <c r="K109" s="1"/>
    </row>
    <row r="110" spans="1:11" ht="12.75">
      <c r="A110" s="3">
        <f>'CoData-do not print'!L$3</f>
        <v>2005</v>
      </c>
      <c r="B110" s="3"/>
      <c r="C110" s="5">
        <f>1-'CoData-do not print'!T$10/'CoData-do not print'!L$10</f>
        <v>0.3142857142857143</v>
      </c>
      <c r="D110" s="4">
        <f>'CoData-do not print'!AB$10</f>
        <v>0.125</v>
      </c>
      <c r="E110" s="6">
        <f>C110*D110</f>
        <v>0.039285714285714285</v>
      </c>
      <c r="F110" s="3"/>
      <c r="G110" s="6"/>
      <c r="H110" s="3"/>
      <c r="I110" s="25">
        <f>'CoData-do not print'!AR$10</f>
        <v>183.8</v>
      </c>
      <c r="J110" s="6">
        <f>(I110/I107)^0.5-1</f>
        <v>0.014907930823049087</v>
      </c>
      <c r="K110" s="3"/>
    </row>
    <row r="111" spans="1:11" ht="12.75">
      <c r="A111" s="3" t="str">
        <f>'CoData-do not print'!M$3</f>
        <v>2007-2009</v>
      </c>
      <c r="B111" s="1"/>
      <c r="C111" s="5">
        <f>1-'CoData-do not print'!U$10/'CoData-do not print'!M$10</f>
        <v>0.33114754098360655</v>
      </c>
      <c r="D111" s="4">
        <f>'CoData-do not print'!AC$10</f>
        <v>0.12</v>
      </c>
      <c r="E111" s="6">
        <f>C111*D111</f>
        <v>0.03973770491803279</v>
      </c>
      <c r="F111" s="6"/>
      <c r="G111" s="6">
        <f>'CoData-do not print'!AY$10</f>
        <v>0.045</v>
      </c>
      <c r="H111" s="1"/>
      <c r="I111" s="25">
        <f>'CoData-do not print'!AS$10</f>
        <v>191.9</v>
      </c>
      <c r="J111" s="6">
        <f>(I111/I107)^0.2-1</f>
        <v>0.014650682971166784</v>
      </c>
      <c r="K111" s="1"/>
    </row>
    <row r="112" spans="1:11" ht="12.75">
      <c r="A112" s="3"/>
      <c r="B112" s="1"/>
      <c r="C112" s="5"/>
      <c r="D112" s="4"/>
      <c r="E112" s="6"/>
      <c r="F112" s="3"/>
      <c r="G112" s="3"/>
      <c r="H112" s="1"/>
      <c r="I112" s="25"/>
      <c r="J112" s="6" t="s">
        <v>166</v>
      </c>
      <c r="K112" s="1"/>
    </row>
    <row r="113" spans="1:11" ht="12.75">
      <c r="A113" s="3"/>
      <c r="B113" s="1"/>
      <c r="C113" s="5"/>
      <c r="D113" s="4"/>
      <c r="E113" s="6"/>
      <c r="F113" s="3"/>
      <c r="G113" s="3"/>
      <c r="H113" s="1"/>
      <c r="I113" s="25"/>
      <c r="J113" s="6" t="s">
        <v>193</v>
      </c>
      <c r="K113" s="1"/>
    </row>
    <row r="114" spans="1:11" ht="12.75">
      <c r="A114" s="3"/>
      <c r="B114" s="1"/>
      <c r="C114" s="5"/>
      <c r="D114" s="4"/>
      <c r="E114" s="6"/>
      <c r="F114" s="3"/>
      <c r="G114" s="3"/>
      <c r="H114" s="1"/>
      <c r="I114" s="25"/>
      <c r="J114" s="6" t="s">
        <v>113</v>
      </c>
      <c r="K114" s="1"/>
    </row>
    <row r="115" spans="1:11" ht="12.75">
      <c r="A115" s="3"/>
      <c r="B115" s="1"/>
      <c r="C115" s="5"/>
      <c r="D115" s="4"/>
      <c r="E115" s="6"/>
      <c r="F115" s="3"/>
      <c r="G115" s="3"/>
      <c r="H115" s="1"/>
      <c r="I115" s="25"/>
      <c r="J115" s="6"/>
      <c r="K115" s="1"/>
    </row>
    <row r="116" spans="1:11" ht="12.75">
      <c r="A116" s="3"/>
      <c r="B116" s="1"/>
      <c r="C116" s="5"/>
      <c r="D116" s="4"/>
      <c r="E116" s="6"/>
      <c r="F116" s="3"/>
      <c r="G116" s="3"/>
      <c r="H116" s="1"/>
      <c r="I116" s="25"/>
      <c r="J116" s="6"/>
      <c r="K116" s="1"/>
    </row>
    <row r="117" spans="1:11" ht="12.75">
      <c r="A117" s="3"/>
      <c r="B117" s="1"/>
      <c r="C117" s="5"/>
      <c r="D117" s="4"/>
      <c r="E117" s="8"/>
      <c r="F117" s="9" t="str">
        <f>F$6</f>
        <v>PACIFICORP</v>
      </c>
      <c r="G117" s="1"/>
      <c r="H117" s="1"/>
      <c r="I117" s="25"/>
      <c r="J117" s="6"/>
      <c r="K117" s="1"/>
    </row>
    <row r="118" spans="1:11" ht="12.75">
      <c r="A118" s="3"/>
      <c r="B118" s="1"/>
      <c r="C118" s="5"/>
      <c r="D118" s="4"/>
      <c r="E118" s="8"/>
      <c r="F118" s="9" t="s">
        <v>17</v>
      </c>
      <c r="G118" s="1"/>
      <c r="H118" s="1"/>
      <c r="I118" s="25"/>
      <c r="J118" s="6"/>
      <c r="K118" s="1"/>
    </row>
    <row r="119" spans="1:11" ht="12.75">
      <c r="A119" s="3"/>
      <c r="B119" s="1"/>
      <c r="C119" s="5"/>
      <c r="D119" s="4"/>
      <c r="E119" s="6"/>
      <c r="F119" s="3"/>
      <c r="G119" s="3"/>
      <c r="H119" s="1"/>
      <c r="I119" s="25"/>
      <c r="J119" s="6"/>
      <c r="K119" s="1"/>
    </row>
    <row r="120" spans="1:11" ht="12.75">
      <c r="A120" s="3"/>
      <c r="B120" s="1"/>
      <c r="C120" s="5"/>
      <c r="D120" s="4"/>
      <c r="E120" s="6"/>
      <c r="F120" s="3"/>
      <c r="G120" s="3"/>
      <c r="H120" s="1"/>
      <c r="I120" s="25"/>
      <c r="J120" s="6"/>
      <c r="K120" s="1"/>
    </row>
    <row r="121" spans="1:11" ht="12.75">
      <c r="A121" s="3"/>
      <c r="B121" s="1"/>
      <c r="C121" s="5"/>
      <c r="D121" s="4"/>
      <c r="E121" s="6"/>
      <c r="F121" s="3"/>
      <c r="G121" s="3"/>
      <c r="H121" s="1"/>
      <c r="I121" s="25"/>
      <c r="J121" s="6"/>
      <c r="K121" s="1"/>
    </row>
    <row r="122" spans="1:11" ht="12.75">
      <c r="A122" s="10" t="s">
        <v>18</v>
      </c>
      <c r="B122" s="1"/>
      <c r="C122" s="11"/>
      <c r="D122" s="12" t="s">
        <v>19</v>
      </c>
      <c r="E122" s="13" t="s">
        <v>20</v>
      </c>
      <c r="F122" s="10"/>
      <c r="G122" s="10"/>
      <c r="H122" s="1"/>
      <c r="I122" s="27" t="s">
        <v>21</v>
      </c>
      <c r="J122" s="14" t="s">
        <v>20</v>
      </c>
      <c r="K122" s="1"/>
    </row>
    <row r="123" spans="1:11" ht="12.75">
      <c r="A123" s="3"/>
      <c r="B123" s="1"/>
      <c r="C123" s="5"/>
      <c r="D123" s="4"/>
      <c r="E123" s="6"/>
      <c r="F123" s="3"/>
      <c r="G123" s="3"/>
      <c r="H123" s="1"/>
      <c r="I123" s="25"/>
      <c r="J123" s="6"/>
      <c r="K123" s="1"/>
    </row>
    <row r="124" spans="1:11" ht="12.75">
      <c r="A124" s="3"/>
      <c r="B124" s="1"/>
      <c r="C124" s="5" t="s">
        <v>22</v>
      </c>
      <c r="D124" s="4" t="s">
        <v>23</v>
      </c>
      <c r="E124" s="6"/>
      <c r="F124" s="3"/>
      <c r="G124" s="3" t="s">
        <v>24</v>
      </c>
      <c r="H124" s="1"/>
      <c r="I124" s="25" t="s">
        <v>25</v>
      </c>
      <c r="J124" s="6" t="s">
        <v>26</v>
      </c>
      <c r="K124" s="1"/>
    </row>
    <row r="125" spans="1:11" ht="12.75">
      <c r="A125" s="15" t="str">
        <f>'CoData-do not print'!A$11</f>
        <v>CNL</v>
      </c>
      <c r="B125" s="1"/>
      <c r="C125" s="11" t="s">
        <v>27</v>
      </c>
      <c r="D125" s="12" t="s">
        <v>28</v>
      </c>
      <c r="E125" s="13" t="s">
        <v>30</v>
      </c>
      <c r="F125" s="10"/>
      <c r="G125" s="10" t="s">
        <v>31</v>
      </c>
      <c r="H125" s="1"/>
      <c r="I125" s="28" t="s">
        <v>32</v>
      </c>
      <c r="J125" s="13" t="s">
        <v>20</v>
      </c>
      <c r="K125" s="1"/>
    </row>
    <row r="126" spans="1:11" ht="12.75">
      <c r="A126" s="3">
        <f>'CoData-do not print'!F$3</f>
        <v>1999</v>
      </c>
      <c r="B126" s="1"/>
      <c r="C126" s="5">
        <f>1-'CoData-do not print'!N$11/'CoData-do not print'!F$11</f>
        <v>0.3025210084033614</v>
      </c>
      <c r="D126" s="4">
        <f>'CoData-do not print'!V$11</f>
        <v>0.129</v>
      </c>
      <c r="E126" s="6">
        <f>C126*D126</f>
        <v>0.03902521008403362</v>
      </c>
      <c r="F126" s="3"/>
      <c r="G126" s="25">
        <f>'CoData-do not print'!AD$11</f>
        <v>9.44</v>
      </c>
      <c r="H126" s="1"/>
      <c r="I126" s="25">
        <f>'CoData-do not print'!AL$11</f>
        <v>44.88</v>
      </c>
      <c r="J126" s="6"/>
      <c r="K126" s="1"/>
    </row>
    <row r="127" spans="1:11" ht="12.75">
      <c r="A127" s="3">
        <f>'CoData-do not print'!G$3</f>
        <v>2000</v>
      </c>
      <c r="B127" s="1"/>
      <c r="C127" s="5">
        <f>1-'CoData-do not print'!O$11/'CoData-do not print'!G$11</f>
        <v>0.4178082191780822</v>
      </c>
      <c r="D127" s="4">
        <f>'CoData-do not print'!W$11</f>
        <v>0.149</v>
      </c>
      <c r="E127" s="6">
        <f>C127*D127</f>
        <v>0.062253424657534244</v>
      </c>
      <c r="F127" s="3"/>
      <c r="G127" s="25">
        <f>'CoData-do not print'!AE$11</f>
        <v>10.04</v>
      </c>
      <c r="H127" s="1"/>
      <c r="I127" s="25">
        <f>'CoData-do not print'!AM$11</f>
        <v>44.99</v>
      </c>
      <c r="J127" s="6"/>
      <c r="K127" s="1"/>
    </row>
    <row r="128" spans="1:11" ht="12.75">
      <c r="A128" s="3">
        <f>'CoData-do not print'!H$3</f>
        <v>2001</v>
      </c>
      <c r="B128" s="1"/>
      <c r="C128" s="5">
        <f>1-'CoData-do not print'!P$11/'CoData-do not print'!H$11</f>
        <v>0.42384105960264906</v>
      </c>
      <c r="D128" s="4">
        <f>'CoData-do not print'!X$11</f>
        <v>0.146</v>
      </c>
      <c r="E128" s="6">
        <f>C128*D128</f>
        <v>0.061880794701986756</v>
      </c>
      <c r="F128" s="3"/>
      <c r="G128" s="25">
        <f>'CoData-do not print'!AF$11</f>
        <v>10.69</v>
      </c>
      <c r="H128" s="1"/>
      <c r="I128" s="25">
        <f>'CoData-do not print'!AN$11</f>
        <v>44.96</v>
      </c>
      <c r="J128" s="6"/>
      <c r="K128" s="1"/>
    </row>
    <row r="129" spans="1:11" ht="12.75">
      <c r="A129" s="3">
        <f>'CoData-do not print'!I$3</f>
        <v>2002</v>
      </c>
      <c r="B129" s="1"/>
      <c r="C129" s="5">
        <f>1-'CoData-do not print'!Q$11/'CoData-do not print'!I$11</f>
        <v>0.4078947368421053</v>
      </c>
      <c r="D129" s="4">
        <f>'CoData-do not print'!Y$11</f>
        <v>0.131</v>
      </c>
      <c r="E129" s="6">
        <f>C129*D129</f>
        <v>0.0534342105263158</v>
      </c>
      <c r="F129" s="3"/>
      <c r="G129" s="25">
        <f>'CoData-do not print'!AG$11</f>
        <v>11.77</v>
      </c>
      <c r="H129" s="1"/>
      <c r="I129" s="25">
        <f>'CoData-do not print'!AO$11</f>
        <v>47.04</v>
      </c>
      <c r="J129" s="6"/>
      <c r="K129" s="1"/>
    </row>
    <row r="130" spans="1:11" ht="12.75">
      <c r="A130" s="3">
        <f>'CoData-do not print'!J$3</f>
        <v>2003</v>
      </c>
      <c r="B130" s="1"/>
      <c r="C130" s="5">
        <f>1-'CoData-do not print'!R$11/'CoData-do not print'!J$11</f>
        <v>0.2857142857142857</v>
      </c>
      <c r="D130" s="4">
        <f>'CoData-do not print'!Z$11</f>
        <v>0.125</v>
      </c>
      <c r="E130" s="16">
        <f>C130*D130</f>
        <v>0.03571428571428571</v>
      </c>
      <c r="F130" s="17"/>
      <c r="G130" s="26">
        <f>'CoData-do not print'!AH$11</f>
        <v>10.1</v>
      </c>
      <c r="H130" s="18"/>
      <c r="I130" s="26">
        <f>'CoData-do not print'!AP$11</f>
        <v>47.3</v>
      </c>
      <c r="J130" s="6"/>
      <c r="K130" s="1"/>
    </row>
    <row r="131" spans="1:11" ht="12.75">
      <c r="A131" s="19" t="s">
        <v>33</v>
      </c>
      <c r="B131" s="1"/>
      <c r="C131" s="5"/>
      <c r="D131" s="4"/>
      <c r="E131" s="6">
        <f>AVERAGE(E126:E130)</f>
        <v>0.05046158513683123</v>
      </c>
      <c r="F131" s="6"/>
      <c r="G131" s="6">
        <f>'CoData-do not print'!AX$11</f>
        <v>0.055</v>
      </c>
      <c r="H131" s="1"/>
      <c r="I131" s="25"/>
      <c r="J131" s="6">
        <f>(I130/I126)^0.25-1</f>
        <v>0.013216079029476857</v>
      </c>
      <c r="K131" s="1"/>
    </row>
    <row r="132" spans="1:11" ht="12.75">
      <c r="A132" s="3">
        <f>'CoData-do not print'!K$3</f>
        <v>2004</v>
      </c>
      <c r="B132" s="1"/>
      <c r="C132" s="5">
        <f>1-'CoData-do not print'!S$11/'CoData-do not print'!K$11</f>
        <v>0.28</v>
      </c>
      <c r="D132" s="4">
        <f>'CoData-do not print'!AA$11</f>
        <v>0.125</v>
      </c>
      <c r="E132" s="6">
        <f>C132*D132</f>
        <v>0.035</v>
      </c>
      <c r="F132" s="6"/>
      <c r="G132" s="6"/>
      <c r="H132" s="1"/>
      <c r="I132" s="25">
        <f>'CoData-do not print'!AQ$11</f>
        <v>47.65</v>
      </c>
      <c r="J132" s="6">
        <f>(I132/I130)-1</f>
        <v>0.007399577167019</v>
      </c>
      <c r="K132" s="1"/>
    </row>
    <row r="133" spans="1:11" ht="12.75">
      <c r="A133" s="3">
        <f>'CoData-do not print'!L$3</f>
        <v>2005</v>
      </c>
      <c r="B133" s="3"/>
      <c r="C133" s="5">
        <f>1-'CoData-do not print'!T$11/'CoData-do not print'!L$11</f>
        <v>0.3076923076923077</v>
      </c>
      <c r="D133" s="4">
        <f>'CoData-do not print'!AB$11</f>
        <v>0.125</v>
      </c>
      <c r="E133" s="6">
        <f>C133*D133</f>
        <v>0.038461538461538464</v>
      </c>
      <c r="F133" s="3"/>
      <c r="G133" s="6"/>
      <c r="H133" s="3"/>
      <c r="I133" s="25">
        <f>'CoData-do not print'!AR$11</f>
        <v>47.95</v>
      </c>
      <c r="J133" s="6">
        <f>(I133/I130)^0.5-1</f>
        <v>0.006847591188262614</v>
      </c>
      <c r="K133" s="3"/>
    </row>
    <row r="134" spans="1:11" ht="12.75">
      <c r="A134" s="3" t="str">
        <f>'CoData-do not print'!M$3</f>
        <v>2007-2009</v>
      </c>
      <c r="B134" s="1"/>
      <c r="C134" s="5">
        <f>1-'CoData-do not print'!U$11/'CoData-do not print'!M$11</f>
        <v>0.4</v>
      </c>
      <c r="D134" s="4">
        <f>'CoData-do not print'!AC$11</f>
        <v>0.12</v>
      </c>
      <c r="E134" s="6">
        <f>C134*D134</f>
        <v>0.048</v>
      </c>
      <c r="F134" s="6"/>
      <c r="G134" s="6">
        <f>'CoData-do not print'!AY$11</f>
        <v>0.02</v>
      </c>
      <c r="H134" s="1"/>
      <c r="I134" s="25">
        <f>'CoData-do not print'!AS$11</f>
        <v>48.75</v>
      </c>
      <c r="J134" s="6">
        <f>(I134/I130)^0.2-1</f>
        <v>0.006057251792963569</v>
      </c>
      <c r="K134" s="1"/>
    </row>
    <row r="135" spans="1:11" ht="12.75">
      <c r="A135" s="3"/>
      <c r="B135" s="1"/>
      <c r="C135" s="5"/>
      <c r="D135" s="4"/>
      <c r="E135" s="6"/>
      <c r="F135" s="3"/>
      <c r="G135" s="3"/>
      <c r="H135" s="1"/>
      <c r="I135" s="25"/>
      <c r="J135" s="6"/>
      <c r="K135" s="1"/>
    </row>
    <row r="136" spans="1:11" ht="12.75">
      <c r="A136" s="3"/>
      <c r="B136" s="1"/>
      <c r="C136" s="5"/>
      <c r="D136" s="4"/>
      <c r="E136" s="6"/>
      <c r="F136" s="3"/>
      <c r="G136" s="3"/>
      <c r="H136" s="1"/>
      <c r="I136" s="25"/>
      <c r="J136" s="6"/>
      <c r="K136" s="1"/>
    </row>
    <row r="137" spans="1:11" ht="12.75">
      <c r="A137" s="3"/>
      <c r="B137" s="1"/>
      <c r="C137" s="5"/>
      <c r="D137" s="4"/>
      <c r="E137" s="6"/>
      <c r="F137" s="3"/>
      <c r="G137" s="3"/>
      <c r="H137" s="1"/>
      <c r="I137" s="25"/>
      <c r="J137" s="6"/>
      <c r="K137" s="1"/>
    </row>
    <row r="138" spans="1:11" ht="12.75">
      <c r="A138" s="10" t="s">
        <v>18</v>
      </c>
      <c r="B138" s="1"/>
      <c r="C138" s="11"/>
      <c r="D138" s="12" t="s">
        <v>19</v>
      </c>
      <c r="E138" s="13" t="s">
        <v>20</v>
      </c>
      <c r="F138" s="10"/>
      <c r="G138" s="10"/>
      <c r="H138" s="1"/>
      <c r="I138" s="27" t="s">
        <v>21</v>
      </c>
      <c r="J138" s="14" t="s">
        <v>20</v>
      </c>
      <c r="K138" s="1"/>
    </row>
    <row r="139" spans="1:11" ht="12.75">
      <c r="A139" s="3"/>
      <c r="B139" s="1"/>
      <c r="C139" s="5"/>
      <c r="D139" s="4"/>
      <c r="E139" s="6"/>
      <c r="F139" s="3"/>
      <c r="G139" s="3"/>
      <c r="H139" s="1"/>
      <c r="I139" s="25"/>
      <c r="J139" s="6"/>
      <c r="K139" s="1"/>
    </row>
    <row r="140" spans="1:11" ht="12.75">
      <c r="A140" s="3"/>
      <c r="B140" s="1"/>
      <c r="C140" s="5" t="s">
        <v>22</v>
      </c>
      <c r="D140" s="4" t="s">
        <v>23</v>
      </c>
      <c r="E140" s="6"/>
      <c r="F140" s="3"/>
      <c r="G140" s="3" t="s">
        <v>24</v>
      </c>
      <c r="H140" s="1"/>
      <c r="I140" s="25" t="s">
        <v>25</v>
      </c>
      <c r="J140" s="6" t="s">
        <v>26</v>
      </c>
      <c r="K140" s="1"/>
    </row>
    <row r="141" spans="1:11" ht="12.75">
      <c r="A141" s="15" t="str">
        <f>'CoData-do not print'!A$12</f>
        <v>EDE</v>
      </c>
      <c r="B141" s="1"/>
      <c r="C141" s="11" t="s">
        <v>27</v>
      </c>
      <c r="D141" s="12" t="s">
        <v>28</v>
      </c>
      <c r="E141" s="13" t="s">
        <v>30</v>
      </c>
      <c r="F141" s="10"/>
      <c r="G141" s="10" t="s">
        <v>31</v>
      </c>
      <c r="H141" s="1"/>
      <c r="I141" s="28" t="s">
        <v>32</v>
      </c>
      <c r="J141" s="13" t="s">
        <v>20</v>
      </c>
      <c r="K141" s="1"/>
    </row>
    <row r="142" spans="1:11" ht="12.75">
      <c r="A142" s="3">
        <f>'CoData-do not print'!F$3</f>
        <v>1999</v>
      </c>
      <c r="B142" s="1"/>
      <c r="C142" s="5">
        <f>1-'CoData-do not print'!N$12/'CoData-do not print'!F$12</f>
        <v>-0.1327433628318586</v>
      </c>
      <c r="D142" s="4">
        <f>'CoData-do not print'!V$12</f>
        <v>0.088</v>
      </c>
      <c r="E142" s="6">
        <f>C142*D142</f>
        <v>-0.011681415929203557</v>
      </c>
      <c r="F142" s="3"/>
      <c r="G142" s="25">
        <f>'CoData-do not print'!AD$12</f>
        <v>13.48</v>
      </c>
      <c r="H142" s="1"/>
      <c r="I142" s="25">
        <f>'CoData-do not print'!AL$12</f>
        <v>17.37</v>
      </c>
      <c r="J142" s="6"/>
      <c r="K142" s="1"/>
    </row>
    <row r="143" spans="1:11" ht="12.75">
      <c r="A143" s="3">
        <f>'CoData-do not print'!G$3</f>
        <v>2000</v>
      </c>
      <c r="B143" s="1"/>
      <c r="C143" s="5">
        <f>1-'CoData-do not print'!O$12/'CoData-do not print'!G$12</f>
        <v>0.05185185185185193</v>
      </c>
      <c r="D143" s="4">
        <f>'CoData-do not print'!W$12</f>
        <v>0.098</v>
      </c>
      <c r="E143" s="6">
        <f>C143*D143</f>
        <v>0.005081481481481489</v>
      </c>
      <c r="F143" s="3"/>
      <c r="G143" s="25">
        <f>'CoData-do not print'!AE$12</f>
        <v>13.65</v>
      </c>
      <c r="H143" s="1"/>
      <c r="I143" s="25">
        <f>'CoData-do not print'!AM$12</f>
        <v>17.6</v>
      </c>
      <c r="J143" s="6"/>
      <c r="K143" s="1"/>
    </row>
    <row r="144" spans="1:11" ht="12.75">
      <c r="A144" s="3">
        <f>'CoData-do not print'!H$3</f>
        <v>2001</v>
      </c>
      <c r="B144" s="1"/>
      <c r="C144" s="5">
        <f>1-'CoData-do not print'!P$12/'CoData-do not print'!H$12</f>
        <v>-1.1694915254237288</v>
      </c>
      <c r="D144" s="4">
        <f>'CoData-do not print'!X$12</f>
        <v>0.039</v>
      </c>
      <c r="E144" s="6">
        <f>C144*D144</f>
        <v>-0.045610169491525424</v>
      </c>
      <c r="F144" s="3"/>
      <c r="G144" s="25">
        <f>'CoData-do not print'!AF$12</f>
        <v>13.58</v>
      </c>
      <c r="H144" s="1"/>
      <c r="I144" s="25">
        <f>'CoData-do not print'!AN$12</f>
        <v>19.76</v>
      </c>
      <c r="J144" s="6"/>
      <c r="K144" s="1"/>
    </row>
    <row r="145" spans="1:11" ht="12.75">
      <c r="A145" s="3">
        <f>'CoData-do not print'!I$3</f>
        <v>2002</v>
      </c>
      <c r="B145" s="1"/>
      <c r="C145" s="5">
        <f>1-'CoData-do not print'!Q$12/'CoData-do not print'!I$12</f>
        <v>-0.07563025210084051</v>
      </c>
      <c r="D145" s="4">
        <f>'CoData-do not print'!Y$12</f>
        <v>0.078</v>
      </c>
      <c r="E145" s="6">
        <f>C145*D145</f>
        <v>-0.00589915966386556</v>
      </c>
      <c r="F145" s="3"/>
      <c r="G145" s="25">
        <f>'CoData-do not print'!AG$12</f>
        <v>14.59</v>
      </c>
      <c r="H145" s="1"/>
      <c r="I145" s="25">
        <f>'CoData-do not print'!AO$12</f>
        <v>22.57</v>
      </c>
      <c r="J145" s="6"/>
      <c r="K145" s="1"/>
    </row>
    <row r="146" spans="1:11" ht="12.75">
      <c r="A146" s="3">
        <f>'CoData-do not print'!J$3</f>
        <v>2003</v>
      </c>
      <c r="B146" s="1"/>
      <c r="C146" s="5">
        <f>1-'CoData-do not print'!R$12/'CoData-do not print'!J$12</f>
        <v>0.007751937984496138</v>
      </c>
      <c r="D146" s="4">
        <f>'CoData-do not print'!Z$12</f>
        <v>0.075</v>
      </c>
      <c r="E146" s="16">
        <f>C146*D146</f>
        <v>0.0005813953488372103</v>
      </c>
      <c r="F146" s="17"/>
      <c r="G146" s="26">
        <f>'CoData-do not print'!AH$12</f>
        <v>15.15</v>
      </c>
      <c r="H146" s="18"/>
      <c r="I146" s="26">
        <f>'CoData-do not print'!AP$12</f>
        <v>25.2</v>
      </c>
      <c r="J146" s="6"/>
      <c r="K146" s="1"/>
    </row>
    <row r="147" spans="1:11" ht="12.75">
      <c r="A147" s="19" t="s">
        <v>33</v>
      </c>
      <c r="B147" s="1"/>
      <c r="C147" s="5"/>
      <c r="D147" s="4"/>
      <c r="E147" s="6">
        <f>AVERAGE(E142:E146)</f>
        <v>-0.01150557365085517</v>
      </c>
      <c r="F147" s="6"/>
      <c r="G147" s="6">
        <f>'CoData-do not print'!AX$12</f>
        <v>0.015</v>
      </c>
      <c r="H147" s="1"/>
      <c r="I147" s="25"/>
      <c r="J147" s="6">
        <f>(I146/I142)^0.25-1</f>
        <v>0.09748901144480548</v>
      </c>
      <c r="K147" s="1"/>
    </row>
    <row r="148" spans="1:11" ht="12.75">
      <c r="A148" s="3">
        <f>'CoData-do not print'!K$3</f>
        <v>2004</v>
      </c>
      <c r="B148" s="1"/>
      <c r="C148" s="5">
        <f>1-'CoData-do not print'!S$12/'CoData-do not print'!K$12</f>
        <v>0.05185185185185193</v>
      </c>
      <c r="D148" s="4">
        <f>'CoData-do not print'!AA$12</f>
        <v>0.09</v>
      </c>
      <c r="E148" s="6">
        <f>C148*D148</f>
        <v>0.004666666666666673</v>
      </c>
      <c r="F148" s="6"/>
      <c r="G148" s="6"/>
      <c r="H148" s="1"/>
      <c r="I148" s="25">
        <f>'CoData-do not print'!AQ$12</f>
        <v>25.4</v>
      </c>
      <c r="J148" s="6">
        <f>(I148/I146)-1</f>
        <v>0.007936507936507908</v>
      </c>
      <c r="K148" s="1"/>
    </row>
    <row r="149" spans="1:11" ht="12.75">
      <c r="A149" s="3">
        <f>'CoData-do not print'!L$3</f>
        <v>2005</v>
      </c>
      <c r="B149" s="3"/>
      <c r="C149" s="5">
        <f>1-'CoData-do not print'!T$12/'CoData-do not print'!L$12</f>
        <v>0.11724137931034473</v>
      </c>
      <c r="D149" s="4">
        <f>'CoData-do not print'!AB$12</f>
        <v>0.095</v>
      </c>
      <c r="E149" s="6">
        <f>C149*D149</f>
        <v>0.01113793103448275</v>
      </c>
      <c r="F149" s="3"/>
      <c r="G149" s="6"/>
      <c r="H149" s="3"/>
      <c r="I149" s="25">
        <f>'CoData-do not print'!AR$12</f>
        <v>25.6</v>
      </c>
      <c r="J149" s="6">
        <f>(I149/I146)^0.5-1</f>
        <v>0.007905261357939342</v>
      </c>
      <c r="K149" s="3"/>
    </row>
    <row r="150" spans="1:11" ht="12.75">
      <c r="A150" s="3" t="str">
        <f>'CoData-do not print'!M$3</f>
        <v>2007-2009</v>
      </c>
      <c r="B150" s="1"/>
      <c r="C150" s="5">
        <f>1-'CoData-do not print'!U$12/'CoData-do not print'!M$12</f>
        <v>0.20000000000000007</v>
      </c>
      <c r="D150" s="4">
        <f>'CoData-do not print'!AC$12</f>
        <v>0.1</v>
      </c>
      <c r="E150" s="6">
        <f>C150*D150</f>
        <v>0.020000000000000007</v>
      </c>
      <c r="F150" s="6"/>
      <c r="G150" s="6">
        <f>'CoData-do not print'!AY$12</f>
        <v>0.025</v>
      </c>
      <c r="H150" s="1"/>
      <c r="I150" s="25">
        <f>'CoData-do not print'!AS$12</f>
        <v>26.2</v>
      </c>
      <c r="J150" s="6">
        <f>(I150/I146)^0.2-1</f>
        <v>0.007813450174014358</v>
      </c>
      <c r="K150" s="1"/>
    </row>
    <row r="151" spans="1:11" ht="12.75">
      <c r="A151" s="3"/>
      <c r="B151" s="1"/>
      <c r="C151" s="5"/>
      <c r="D151" s="4"/>
      <c r="E151" s="6"/>
      <c r="F151" s="3"/>
      <c r="G151" s="3"/>
      <c r="H151" s="1"/>
      <c r="I151" s="25"/>
      <c r="J151" s="6"/>
      <c r="K151" s="1"/>
    </row>
    <row r="152" spans="1:11" ht="12.75">
      <c r="A152" s="3"/>
      <c r="B152" s="1"/>
      <c r="C152" s="5"/>
      <c r="D152" s="4"/>
      <c r="E152" s="6"/>
      <c r="F152" s="3"/>
      <c r="G152" s="3"/>
      <c r="H152" s="1"/>
      <c r="I152" s="25"/>
      <c r="J152" s="6"/>
      <c r="K152" s="1"/>
    </row>
    <row r="153" spans="1:11" ht="12.75">
      <c r="A153" s="3"/>
      <c r="B153" s="1"/>
      <c r="C153" s="5"/>
      <c r="D153" s="4"/>
      <c r="E153" s="6"/>
      <c r="F153" s="3"/>
      <c r="G153" s="3"/>
      <c r="H153" s="1"/>
      <c r="I153" s="25"/>
      <c r="J153" s="6"/>
      <c r="K153" s="1"/>
    </row>
    <row r="154" spans="1:11" ht="12.75">
      <c r="A154" s="10" t="s">
        <v>18</v>
      </c>
      <c r="B154" s="1"/>
      <c r="C154" s="11"/>
      <c r="D154" s="12" t="s">
        <v>19</v>
      </c>
      <c r="E154" s="13" t="s">
        <v>20</v>
      </c>
      <c r="F154" s="10"/>
      <c r="G154" s="10"/>
      <c r="H154" s="1"/>
      <c r="I154" s="27" t="s">
        <v>21</v>
      </c>
      <c r="J154" s="14" t="s">
        <v>20</v>
      </c>
      <c r="K154" s="1"/>
    </row>
    <row r="155" spans="1:11" ht="12.75">
      <c r="A155" s="3"/>
      <c r="B155" s="1"/>
      <c r="C155" s="5"/>
      <c r="D155" s="4"/>
      <c r="E155" s="6"/>
      <c r="F155" s="3"/>
      <c r="G155" s="3"/>
      <c r="H155" s="1"/>
      <c r="I155" s="25"/>
      <c r="J155" s="6"/>
      <c r="K155" s="1"/>
    </row>
    <row r="156" spans="1:11" ht="12.75">
      <c r="A156" s="3"/>
      <c r="B156" s="1"/>
      <c r="C156" s="5" t="s">
        <v>22</v>
      </c>
      <c r="D156" s="4" t="s">
        <v>23</v>
      </c>
      <c r="E156" s="6"/>
      <c r="F156" s="3"/>
      <c r="G156" s="3" t="s">
        <v>24</v>
      </c>
      <c r="H156" s="1"/>
      <c r="I156" s="25" t="s">
        <v>25</v>
      </c>
      <c r="J156" s="6" t="s">
        <v>26</v>
      </c>
      <c r="K156" s="1"/>
    </row>
    <row r="157" spans="1:11" ht="12.75">
      <c r="A157" s="15" t="str">
        <f>'CoData-do not print'!A$13</f>
        <v>ETR</v>
      </c>
      <c r="B157" s="1"/>
      <c r="C157" s="11" t="s">
        <v>27</v>
      </c>
      <c r="D157" s="12" t="s">
        <v>28</v>
      </c>
      <c r="E157" s="13" t="s">
        <v>30</v>
      </c>
      <c r="F157" s="10"/>
      <c r="G157" s="10" t="s">
        <v>31</v>
      </c>
      <c r="H157" s="1"/>
      <c r="I157" s="28" t="s">
        <v>32</v>
      </c>
      <c r="J157" s="13" t="s">
        <v>20</v>
      </c>
      <c r="K157" s="1"/>
    </row>
    <row r="158" spans="1:11" ht="12.75">
      <c r="A158" s="3">
        <f>'CoData-do not print'!F$3</f>
        <v>1999</v>
      </c>
      <c r="B158" s="1"/>
      <c r="C158" s="5">
        <f>1-'CoData-do not print'!N$13/'CoData-do not print'!F$13</f>
        <v>0.4666666666666667</v>
      </c>
      <c r="D158" s="4">
        <f>'CoData-do not print'!V$13</f>
        <v>0.077</v>
      </c>
      <c r="E158" s="6">
        <f>C158*D158</f>
        <v>0.03593333333333333</v>
      </c>
      <c r="F158" s="3"/>
      <c r="G158" s="25">
        <f>'CoData-do not print'!AD$13</f>
        <v>28.81</v>
      </c>
      <c r="H158" s="1"/>
      <c r="I158" s="25">
        <f>'CoData-do not print'!AL$13</f>
        <v>247.08</v>
      </c>
      <c r="J158" s="6"/>
      <c r="K158" s="1"/>
    </row>
    <row r="159" spans="1:11" ht="12.75">
      <c r="A159" s="3">
        <f>'CoData-do not print'!G$3</f>
        <v>2000</v>
      </c>
      <c r="B159" s="1"/>
      <c r="C159" s="5">
        <f>1-'CoData-do not print'!O$13/'CoData-do not print'!G$13</f>
        <v>0.5892255892255893</v>
      </c>
      <c r="D159" s="4">
        <f>'CoData-do not print'!W$13</f>
        <v>0.097</v>
      </c>
      <c r="E159" s="6">
        <f>C159*D159</f>
        <v>0.05715488215488217</v>
      </c>
      <c r="F159" s="3"/>
      <c r="G159" s="25">
        <f>'CoData-do not print'!AE$13</f>
        <v>31.89</v>
      </c>
      <c r="H159" s="1"/>
      <c r="I159" s="25">
        <f>'CoData-do not print'!AM$13</f>
        <v>219.6</v>
      </c>
      <c r="J159" s="6"/>
      <c r="K159" s="1"/>
    </row>
    <row r="160" spans="1:11" ht="12.75">
      <c r="A160" s="3">
        <f>'CoData-do not print'!H$3</f>
        <v>2001</v>
      </c>
      <c r="B160" s="1"/>
      <c r="C160" s="5">
        <f>1-'CoData-do not print'!P$13/'CoData-do not print'!H$13</f>
        <v>0.5844155844155845</v>
      </c>
      <c r="D160" s="4">
        <f>'CoData-do not print'!X$13</f>
        <v>0.093</v>
      </c>
      <c r="E160" s="6">
        <f>C160*D160</f>
        <v>0.05435064935064936</v>
      </c>
      <c r="F160" s="3"/>
      <c r="G160" s="25">
        <f>'CoData-do not print'!AF$13</f>
        <v>33.78</v>
      </c>
      <c r="H160" s="1"/>
      <c r="I160" s="25">
        <f>'CoData-do not print'!AN$13</f>
        <v>220.73</v>
      </c>
      <c r="J160" s="6"/>
      <c r="K160" s="1"/>
    </row>
    <row r="161" spans="1:11" ht="12.75">
      <c r="A161" s="3">
        <f>'CoData-do not print'!I$3</f>
        <v>2002</v>
      </c>
      <c r="B161" s="1"/>
      <c r="C161" s="5">
        <f>1-'CoData-do not print'!Q$13/'CoData-do not print'!I$13</f>
        <v>0.6358695652173914</v>
      </c>
      <c r="D161" s="4">
        <f>'CoData-do not print'!Y$13</f>
        <v>0.109</v>
      </c>
      <c r="E161" s="6">
        <f>C161*D161</f>
        <v>0.06930978260869566</v>
      </c>
      <c r="F161" s="3"/>
      <c r="G161" s="25">
        <f>'CoData-do not print'!AG$13</f>
        <v>35.24</v>
      </c>
      <c r="H161" s="1"/>
      <c r="I161" s="25">
        <f>'CoData-do not print'!AO$13</f>
        <v>222.42</v>
      </c>
      <c r="J161" s="6"/>
      <c r="K161" s="1"/>
    </row>
    <row r="162" spans="1:11" ht="12.75">
      <c r="A162" s="3">
        <f>'CoData-do not print'!J$3</f>
        <v>2003</v>
      </c>
      <c r="B162" s="1"/>
      <c r="C162" s="5">
        <f>1-'CoData-do not print'!R$13/'CoData-do not print'!J$13</f>
        <v>0.5663956639566395</v>
      </c>
      <c r="D162" s="4">
        <f>'CoData-do not print'!Z$13</f>
        <v>0.095</v>
      </c>
      <c r="E162" s="16">
        <f>C162*D162</f>
        <v>0.053807588075880756</v>
      </c>
      <c r="F162" s="17"/>
      <c r="G162" s="26">
        <f>'CoData-do not print'!AH$13</f>
        <v>37.7</v>
      </c>
      <c r="H162" s="18"/>
      <c r="I162" s="26">
        <f>'CoData-do not print'!AP$13</f>
        <v>229</v>
      </c>
      <c r="J162" s="6"/>
      <c r="K162" s="1"/>
    </row>
    <row r="163" spans="1:11" ht="12.75">
      <c r="A163" s="19" t="s">
        <v>33</v>
      </c>
      <c r="B163" s="1"/>
      <c r="C163" s="5"/>
      <c r="D163" s="4"/>
      <c r="E163" s="6">
        <f>AVERAGE(E158:E162)</f>
        <v>0.05411124710468825</v>
      </c>
      <c r="F163" s="6"/>
      <c r="G163" s="6">
        <f>'CoData-do not print'!AX$13</f>
        <v>0.035</v>
      </c>
      <c r="H163" s="1"/>
      <c r="I163" s="25"/>
      <c r="J163" s="6">
        <f>(I162/I158)^0.25-1</f>
        <v>-0.018818225837140323</v>
      </c>
      <c r="K163" s="1"/>
    </row>
    <row r="164" spans="1:11" ht="12.75">
      <c r="A164" s="3">
        <f>'CoData-do not print'!K$3</f>
        <v>2004</v>
      </c>
      <c r="B164" s="1"/>
      <c r="C164" s="5">
        <f>1-'CoData-do not print'!S$13/'CoData-do not print'!K$13</f>
        <v>0.5619047619047619</v>
      </c>
      <c r="D164" s="4">
        <f>'CoData-do not print'!AA$13</f>
        <v>0.105</v>
      </c>
      <c r="E164" s="6">
        <f>C164*D164</f>
        <v>0.059</v>
      </c>
      <c r="F164" s="6"/>
      <c r="G164" s="6"/>
      <c r="H164" s="1"/>
      <c r="I164" s="25">
        <f>'CoData-do not print'!AQ$13</f>
        <v>229.6</v>
      </c>
      <c r="J164" s="6">
        <f>(I164/I162)-1</f>
        <v>0.0026200873362445254</v>
      </c>
      <c r="K164" s="1"/>
    </row>
    <row r="165" spans="1:11" ht="12.75">
      <c r="A165" s="3">
        <f>'CoData-do not print'!L$3</f>
        <v>2005</v>
      </c>
      <c r="B165" s="3"/>
      <c r="C165" s="5">
        <f>1-'CoData-do not print'!T$13/'CoData-do not print'!L$13</f>
        <v>0.5534883720930233</v>
      </c>
      <c r="D165" s="4">
        <f>'CoData-do not print'!AB$13</f>
        <v>0.1</v>
      </c>
      <c r="E165" s="6">
        <f>C165*D165</f>
        <v>0.05534883720930233</v>
      </c>
      <c r="F165" s="3"/>
      <c r="G165" s="6"/>
      <c r="H165" s="3"/>
      <c r="I165" s="25">
        <f>'CoData-do not print'!AR$13</f>
        <v>230.2</v>
      </c>
      <c r="J165" s="6">
        <f>(I165/I162)^0.5-1</f>
        <v>0.002616663871336744</v>
      </c>
      <c r="K165" s="3"/>
    </row>
    <row r="166" spans="1:11" ht="12.75">
      <c r="A166" s="3" t="str">
        <f>'CoData-do not print'!M$3</f>
        <v>2007-2009</v>
      </c>
      <c r="B166" s="1"/>
      <c r="C166" s="5">
        <f>1-'CoData-do not print'!U$13/'CoData-do not print'!M$13</f>
        <v>0.5304347826086956</v>
      </c>
      <c r="D166" s="4">
        <f>'CoData-do not print'!AC$13</f>
        <v>0.09</v>
      </c>
      <c r="E166" s="6">
        <f>C166*D166</f>
        <v>0.0477391304347826</v>
      </c>
      <c r="F166" s="6"/>
      <c r="G166" s="6">
        <f>'CoData-do not print'!AY$13</f>
        <v>0.06</v>
      </c>
      <c r="H166" s="1"/>
      <c r="I166" s="25">
        <f>'CoData-do not print'!AS$13</f>
        <v>232</v>
      </c>
      <c r="J166" s="6">
        <f>(I166/I162)^0.2-1</f>
        <v>0.0026064645602044134</v>
      </c>
      <c r="K166" s="1"/>
    </row>
    <row r="167" spans="1:11" ht="12.75">
      <c r="A167" s="3"/>
      <c r="B167" s="1"/>
      <c r="C167" s="5"/>
      <c r="D167" s="4"/>
      <c r="E167" s="6"/>
      <c r="F167" s="3"/>
      <c r="G167" s="3"/>
      <c r="H167" s="1"/>
      <c r="I167" s="25"/>
      <c r="J167" s="6" t="s">
        <v>166</v>
      </c>
      <c r="K167" s="1"/>
    </row>
    <row r="168" spans="1:11" ht="12.75">
      <c r="A168" s="3"/>
      <c r="B168" s="1"/>
      <c r="C168" s="5"/>
      <c r="D168" s="4"/>
      <c r="E168" s="6"/>
      <c r="F168" s="3"/>
      <c r="G168" s="3"/>
      <c r="H168" s="1"/>
      <c r="I168" s="25"/>
      <c r="J168" s="6" t="s">
        <v>193</v>
      </c>
      <c r="K168" s="1"/>
    </row>
    <row r="169" spans="1:11" ht="12.75">
      <c r="A169" s="3"/>
      <c r="B169" s="1"/>
      <c r="C169" s="5"/>
      <c r="D169" s="4"/>
      <c r="E169" s="6"/>
      <c r="F169" s="3"/>
      <c r="G169" s="3"/>
      <c r="H169" s="1"/>
      <c r="I169" s="25"/>
      <c r="J169" s="6" t="s">
        <v>114</v>
      </c>
      <c r="K169" s="1"/>
    </row>
    <row r="170" spans="1:11" ht="12.75">
      <c r="A170" s="3"/>
      <c r="B170" s="1"/>
      <c r="C170" s="5"/>
      <c r="D170" s="4"/>
      <c r="E170" s="6"/>
      <c r="F170" s="3"/>
      <c r="G170" s="3"/>
      <c r="H170" s="1"/>
      <c r="I170" s="25"/>
      <c r="J170" s="6"/>
      <c r="K170" s="1"/>
    </row>
    <row r="171" spans="1:11" ht="12.75">
      <c r="A171" s="3"/>
      <c r="B171" s="1"/>
      <c r="C171" s="5"/>
      <c r="D171" s="4"/>
      <c r="E171" s="6"/>
      <c r="F171" s="3"/>
      <c r="G171" s="3"/>
      <c r="H171" s="1"/>
      <c r="I171" s="25"/>
      <c r="J171" s="6"/>
      <c r="K171" s="1"/>
    </row>
    <row r="172" spans="1:11" ht="12.75">
      <c r="A172" s="3"/>
      <c r="B172" s="1"/>
      <c r="C172" s="5"/>
      <c r="D172" s="4"/>
      <c r="E172" s="8"/>
      <c r="F172" s="9" t="str">
        <f>F$6</f>
        <v>PACIFICORP</v>
      </c>
      <c r="G172" s="1"/>
      <c r="H172" s="1"/>
      <c r="I172" s="25"/>
      <c r="J172" s="6"/>
      <c r="K172" s="1"/>
    </row>
    <row r="173" spans="1:11" ht="12.75">
      <c r="A173" s="3"/>
      <c r="B173" s="1"/>
      <c r="C173" s="5"/>
      <c r="D173" s="4"/>
      <c r="E173" s="8"/>
      <c r="F173" s="9" t="s">
        <v>17</v>
      </c>
      <c r="G173" s="1"/>
      <c r="H173" s="1"/>
      <c r="I173" s="25"/>
      <c r="J173" s="6"/>
      <c r="K173" s="1"/>
    </row>
    <row r="174" spans="1:11" ht="12.75">
      <c r="A174" s="3"/>
      <c r="B174" s="1"/>
      <c r="C174" s="5"/>
      <c r="D174" s="4"/>
      <c r="E174" s="6"/>
      <c r="F174" s="3"/>
      <c r="G174" s="3"/>
      <c r="H174" s="1"/>
      <c r="I174" s="25"/>
      <c r="J174" s="6"/>
      <c r="K174" s="1"/>
    </row>
    <row r="175" spans="1:11" ht="12.75">
      <c r="A175" s="3"/>
      <c r="B175" s="1"/>
      <c r="C175" s="5"/>
      <c r="D175" s="4"/>
      <c r="E175" s="6"/>
      <c r="F175" s="3"/>
      <c r="G175" s="3"/>
      <c r="H175" s="1"/>
      <c r="I175" s="25"/>
      <c r="J175" s="6"/>
      <c r="K175" s="1"/>
    </row>
    <row r="176" spans="1:11" ht="12.75">
      <c r="A176" s="3"/>
      <c r="B176" s="1"/>
      <c r="C176" s="5"/>
      <c r="D176" s="4"/>
      <c r="E176" s="6"/>
      <c r="F176" s="3"/>
      <c r="G176" s="3"/>
      <c r="H176" s="1"/>
      <c r="I176" s="25"/>
      <c r="J176" s="6"/>
      <c r="K176" s="1"/>
    </row>
    <row r="177" spans="1:11" ht="12.75">
      <c r="A177" s="10" t="s">
        <v>18</v>
      </c>
      <c r="B177" s="1"/>
      <c r="C177" s="11"/>
      <c r="D177" s="12" t="s">
        <v>19</v>
      </c>
      <c r="E177" s="13" t="s">
        <v>20</v>
      </c>
      <c r="F177" s="10"/>
      <c r="G177" s="10"/>
      <c r="H177" s="1"/>
      <c r="I177" s="27" t="s">
        <v>21</v>
      </c>
      <c r="J177" s="14" t="s">
        <v>20</v>
      </c>
      <c r="K177" s="1"/>
    </row>
    <row r="178" spans="1:11" ht="12.75">
      <c r="A178" s="3"/>
      <c r="B178" s="1"/>
      <c r="C178" s="5"/>
      <c r="D178" s="4"/>
      <c r="E178" s="6"/>
      <c r="F178" s="3"/>
      <c r="G178" s="3"/>
      <c r="H178" s="1"/>
      <c r="I178" s="25"/>
      <c r="J178" s="6"/>
      <c r="K178" s="1"/>
    </row>
    <row r="179" spans="1:11" ht="12.75">
      <c r="A179" s="3"/>
      <c r="B179" s="1"/>
      <c r="C179" s="5" t="s">
        <v>22</v>
      </c>
      <c r="D179" s="4" t="s">
        <v>23</v>
      </c>
      <c r="E179" s="6"/>
      <c r="F179" s="3"/>
      <c r="G179" s="3" t="s">
        <v>24</v>
      </c>
      <c r="H179" s="1"/>
      <c r="I179" s="25" t="s">
        <v>25</v>
      </c>
      <c r="J179" s="6" t="s">
        <v>26</v>
      </c>
      <c r="K179" s="1"/>
    </row>
    <row r="180" spans="1:11" ht="12.75">
      <c r="A180" s="15" t="str">
        <f>'CoData-do not print'!A$14</f>
        <v>HE</v>
      </c>
      <c r="B180" s="1"/>
      <c r="C180" s="11" t="s">
        <v>27</v>
      </c>
      <c r="D180" s="12" t="s">
        <v>28</v>
      </c>
      <c r="E180" s="13" t="s">
        <v>30</v>
      </c>
      <c r="F180" s="10"/>
      <c r="G180" s="10" t="s">
        <v>31</v>
      </c>
      <c r="H180" s="1"/>
      <c r="I180" s="28" t="s">
        <v>32</v>
      </c>
      <c r="J180" s="13" t="s">
        <v>20</v>
      </c>
      <c r="K180" s="1"/>
    </row>
    <row r="181" spans="1:11" ht="12.75">
      <c r="A181" s="3">
        <v>1998</v>
      </c>
      <c r="B181" s="1"/>
      <c r="C181" s="5">
        <f>1-'CoData-do not print'!N$14/'CoData-do not print'!F$14</f>
        <v>0.16216216216216217</v>
      </c>
      <c r="D181" s="4">
        <f>'CoData-do not print'!V$14</f>
        <v>0.114</v>
      </c>
      <c r="E181" s="6">
        <f>C181*D181</f>
        <v>0.01848648648648649</v>
      </c>
      <c r="F181" s="3"/>
      <c r="G181" s="25">
        <f>'CoData-do not print'!AD$14</f>
        <v>25.75</v>
      </c>
      <c r="H181" s="1"/>
      <c r="I181" s="25">
        <f>'CoData-do not print'!AL$14</f>
        <v>32.12</v>
      </c>
      <c r="J181" s="6"/>
      <c r="K181" s="1"/>
    </row>
    <row r="182" spans="1:11" ht="12.75">
      <c r="A182" s="3">
        <v>1999</v>
      </c>
      <c r="B182" s="1"/>
      <c r="C182" s="5">
        <f>1-'CoData-do not print'!O$14/'CoData-do not print'!G$14</f>
        <v>0.1418685121107267</v>
      </c>
      <c r="D182" s="4">
        <f>'CoData-do not print'!W$14</f>
        <v>0.11</v>
      </c>
      <c r="E182" s="6">
        <f>C182*D182</f>
        <v>0.015605536332179938</v>
      </c>
      <c r="F182" s="3"/>
      <c r="G182" s="25">
        <f>'CoData-do not print'!AE$14</f>
        <v>26.31</v>
      </c>
      <c r="H182" s="1"/>
      <c r="I182" s="25">
        <f>'CoData-do not print'!AM$14</f>
        <v>32.21</v>
      </c>
      <c r="J182" s="6"/>
      <c r="K182" s="1"/>
    </row>
    <row r="183" spans="1:11" ht="12.75">
      <c r="A183" s="3">
        <v>2000</v>
      </c>
      <c r="B183" s="1"/>
      <c r="C183" s="5">
        <f>1-'CoData-do not print'!P$14/'CoData-do not print'!H$14</f>
        <v>0.023622047244094557</v>
      </c>
      <c r="D183" s="4">
        <f>'CoData-do not print'!X$14</f>
        <v>0.098</v>
      </c>
      <c r="E183" s="6">
        <f>C183*D183</f>
        <v>0.0023149606299212666</v>
      </c>
      <c r="F183" s="3"/>
      <c r="G183" s="25">
        <f>'CoData-do not print'!AF$14</f>
        <v>25.43</v>
      </c>
      <c r="H183" s="1"/>
      <c r="I183" s="25">
        <f>'CoData-do not print'!AN$14</f>
        <v>32.99</v>
      </c>
      <c r="J183" s="6"/>
      <c r="K183" s="1"/>
    </row>
    <row r="184" spans="1:11" ht="12.75">
      <c r="A184" s="3">
        <v>2001</v>
      </c>
      <c r="B184" s="1"/>
      <c r="C184" s="5">
        <f>1-'CoData-do not print'!Q$14/'CoData-do not print'!I$14</f>
        <v>0.22257053291536044</v>
      </c>
      <c r="D184" s="4">
        <f>'CoData-do not print'!Y$14</f>
        <v>0.116</v>
      </c>
      <c r="E184" s="6">
        <f>C184*D184</f>
        <v>0.025818181818181813</v>
      </c>
      <c r="F184" s="3"/>
      <c r="G184" s="25">
        <f>'CoData-do not print'!AG$14</f>
        <v>26.11</v>
      </c>
      <c r="H184" s="1"/>
      <c r="I184" s="25">
        <f>'CoData-do not print'!AO$14</f>
        <v>35.6</v>
      </c>
      <c r="J184" s="6"/>
      <c r="K184" s="1"/>
    </row>
    <row r="185" spans="1:11" ht="12.75">
      <c r="A185" s="3">
        <v>2002</v>
      </c>
      <c r="B185" s="1"/>
      <c r="C185" s="5">
        <f>1-'CoData-do not print'!R$14/'CoData-do not print'!J$14</f>
        <v>0.23456790123456794</v>
      </c>
      <c r="D185" s="4">
        <f>'CoData-do not print'!Z$14</f>
        <v>0.113</v>
      </c>
      <c r="E185" s="16">
        <f>C185*D185</f>
        <v>0.026506172839506178</v>
      </c>
      <c r="F185" s="17"/>
      <c r="G185" s="26">
        <f>'CoData-do not print'!AH$14</f>
        <v>28.43</v>
      </c>
      <c r="H185" s="18"/>
      <c r="I185" s="26">
        <f>'CoData-do not print'!AP$14</f>
        <v>36.81</v>
      </c>
      <c r="J185" s="6"/>
      <c r="K185" s="1"/>
    </row>
    <row r="186" spans="1:11" ht="12.75">
      <c r="A186" s="19" t="s">
        <v>33</v>
      </c>
      <c r="B186" s="1"/>
      <c r="C186" s="5"/>
      <c r="D186" s="4"/>
      <c r="E186" s="6">
        <f>AVERAGE(E181:E185)</f>
        <v>0.017746267621255137</v>
      </c>
      <c r="F186" s="6"/>
      <c r="G186" s="6">
        <f>'CoData-do not print'!AX$14</f>
        <v>0.015</v>
      </c>
      <c r="H186" s="1"/>
      <c r="I186" s="25"/>
      <c r="J186" s="6">
        <f>(I185/I181)^0.25-1</f>
        <v>0.03465978711350903</v>
      </c>
      <c r="K186" s="1"/>
    </row>
    <row r="187" spans="1:11" ht="12.75">
      <c r="A187" s="3">
        <v>2003</v>
      </c>
      <c r="B187" s="1"/>
      <c r="C187" s="5">
        <f>1-'CoData-do not print'!S$14/'CoData-do not print'!K$14</f>
        <v>0.21269841269841272</v>
      </c>
      <c r="D187" s="4">
        <f>'CoData-do not print'!AA$14</f>
        <v>0.105</v>
      </c>
      <c r="E187" s="6">
        <f>C187*D187</f>
        <v>0.022333333333333334</v>
      </c>
      <c r="F187" s="6"/>
      <c r="G187" s="6"/>
      <c r="H187" s="1"/>
      <c r="I187" s="25">
        <f>'CoData-do not print'!AQ$14</f>
        <v>38</v>
      </c>
      <c r="J187" s="6">
        <f>(I187/I185)-1</f>
        <v>0.032328171692474816</v>
      </c>
      <c r="K187" s="1"/>
    </row>
    <row r="188" spans="1:11" ht="12.75">
      <c r="A188" s="3">
        <v>2004</v>
      </c>
      <c r="B188" s="3"/>
      <c r="C188" s="5">
        <f>1-'CoData-do not print'!T$14/'CoData-do not print'!L$14</f>
        <v>0.2250000000000001</v>
      </c>
      <c r="D188" s="4">
        <f>'CoData-do not print'!AB$14</f>
        <v>0.105</v>
      </c>
      <c r="E188" s="6">
        <f>C188*D188</f>
        <v>0.023625000000000007</v>
      </c>
      <c r="F188" s="3"/>
      <c r="G188" s="6"/>
      <c r="H188" s="3"/>
      <c r="I188" s="25">
        <f>'CoData-do not print'!AR$14</f>
        <v>38.25</v>
      </c>
      <c r="J188" s="6">
        <f>(I188/I185)^0.5-1</f>
        <v>0.01937225997227232</v>
      </c>
      <c r="K188" s="3"/>
    </row>
    <row r="189" spans="1:11" ht="12.75">
      <c r="A189" s="3" t="s">
        <v>141</v>
      </c>
      <c r="B189" s="1"/>
      <c r="C189" s="5">
        <f>1-'CoData-do not print'!U$14/'CoData-do not print'!M$14</f>
        <v>0.2914285714285715</v>
      </c>
      <c r="D189" s="4">
        <f>'CoData-do not print'!AC$14</f>
        <v>0.1</v>
      </c>
      <c r="E189" s="6">
        <f>C189*D189</f>
        <v>0.02914285714285715</v>
      </c>
      <c r="F189" s="6"/>
      <c r="G189" s="6">
        <f>'CoData-do not print'!AY$14</f>
        <v>0.045</v>
      </c>
      <c r="H189" s="1"/>
      <c r="I189" s="25">
        <f>'CoData-do not print'!AS$14</f>
        <v>39</v>
      </c>
      <c r="J189" s="6">
        <f>(I189/I185)^0.2-1</f>
        <v>0.011625476388501976</v>
      </c>
      <c r="K189" s="1"/>
    </row>
    <row r="190" spans="1:11" ht="12.75">
      <c r="A190" s="3"/>
      <c r="B190" s="1"/>
      <c r="C190" s="5"/>
      <c r="D190" s="4"/>
      <c r="E190" s="6"/>
      <c r="F190" s="3"/>
      <c r="G190" s="3"/>
      <c r="H190" s="1"/>
      <c r="I190" s="25"/>
      <c r="J190" s="6"/>
      <c r="K190" s="1"/>
    </row>
    <row r="191" spans="1:11" ht="12.75">
      <c r="A191" s="3"/>
      <c r="B191" s="1"/>
      <c r="C191" s="5"/>
      <c r="D191" s="4"/>
      <c r="E191" s="6"/>
      <c r="F191" s="3"/>
      <c r="G191" s="3"/>
      <c r="H191" s="1"/>
      <c r="I191" s="25"/>
      <c r="J191" s="6"/>
      <c r="K191" s="1"/>
    </row>
    <row r="192" spans="1:11" ht="12.75">
      <c r="A192" s="3"/>
      <c r="B192" s="1"/>
      <c r="C192" s="5"/>
      <c r="D192" s="4"/>
      <c r="E192" s="6"/>
      <c r="F192" s="3"/>
      <c r="G192" s="3"/>
      <c r="H192" s="1"/>
      <c r="I192" s="25"/>
      <c r="J192" s="6"/>
      <c r="K192" s="1"/>
    </row>
    <row r="193" spans="1:11" ht="12.75">
      <c r="A193" s="10" t="s">
        <v>18</v>
      </c>
      <c r="B193" s="1"/>
      <c r="C193" s="11"/>
      <c r="D193" s="12" t="s">
        <v>19</v>
      </c>
      <c r="E193" s="13" t="s">
        <v>20</v>
      </c>
      <c r="F193" s="10"/>
      <c r="G193" s="10"/>
      <c r="H193" s="1"/>
      <c r="I193" s="27" t="s">
        <v>21</v>
      </c>
      <c r="J193" s="14" t="s">
        <v>20</v>
      </c>
      <c r="K193" s="1"/>
    </row>
    <row r="194" spans="1:11" ht="12.75">
      <c r="A194" s="3"/>
      <c r="B194" s="1"/>
      <c r="C194" s="5"/>
      <c r="D194" s="4"/>
      <c r="E194" s="6"/>
      <c r="F194" s="3"/>
      <c r="G194" s="3"/>
      <c r="H194" s="1"/>
      <c r="I194" s="25"/>
      <c r="J194" s="6"/>
      <c r="K194" s="1"/>
    </row>
    <row r="195" spans="1:11" ht="12.75">
      <c r="A195" s="3"/>
      <c r="B195" s="1"/>
      <c r="C195" s="5" t="s">
        <v>22</v>
      </c>
      <c r="D195" s="4" t="s">
        <v>23</v>
      </c>
      <c r="E195" s="6"/>
      <c r="F195" s="3"/>
      <c r="G195" s="3" t="s">
        <v>24</v>
      </c>
      <c r="H195" s="1"/>
      <c r="I195" s="25" t="s">
        <v>25</v>
      </c>
      <c r="J195" s="6" t="s">
        <v>26</v>
      </c>
      <c r="K195" s="1"/>
    </row>
    <row r="196" spans="1:11" ht="12.75">
      <c r="A196" s="15" t="str">
        <f>'CoData-do not print'!A$15</f>
        <v>PNW</v>
      </c>
      <c r="B196" s="1"/>
      <c r="C196" s="11" t="s">
        <v>27</v>
      </c>
      <c r="D196" s="12" t="s">
        <v>28</v>
      </c>
      <c r="E196" s="13" t="s">
        <v>30</v>
      </c>
      <c r="F196" s="10"/>
      <c r="G196" s="10" t="s">
        <v>31</v>
      </c>
      <c r="H196" s="1"/>
      <c r="I196" s="28" t="s">
        <v>32</v>
      </c>
      <c r="J196" s="13" t="s">
        <v>20</v>
      </c>
      <c r="K196" s="1"/>
    </row>
    <row r="197" spans="1:11" ht="12.75">
      <c r="A197" s="3">
        <v>1998</v>
      </c>
      <c r="B197" s="1"/>
      <c r="C197" s="5">
        <f>1-'CoData-do not print'!N$15/'CoData-do not print'!F$15</f>
        <v>0.5684210526315789</v>
      </c>
      <c r="D197" s="4">
        <f>'CoData-do not print'!V$15</f>
        <v>0.112</v>
      </c>
      <c r="E197" s="6">
        <f>C197*D197</f>
        <v>0.06366315789473684</v>
      </c>
      <c r="F197" s="3"/>
      <c r="G197" s="25">
        <f>'CoData-do not print'!AD$15</f>
        <v>25.5</v>
      </c>
      <c r="H197" s="1"/>
      <c r="I197" s="25">
        <f>'CoData-do not print'!AL$15</f>
        <v>84.83</v>
      </c>
      <c r="J197" s="6"/>
      <c r="K197" s="1"/>
    </row>
    <row r="198" spans="1:11" ht="12.75">
      <c r="A198" s="3">
        <v>1999</v>
      </c>
      <c r="B198" s="1"/>
      <c r="C198" s="5">
        <f>1-'CoData-do not print'!O$15/'CoData-do not print'!G$15</f>
        <v>0.5817610062893082</v>
      </c>
      <c r="D198" s="4">
        <f>'CoData-do not print'!W$15</f>
        <v>0.122</v>
      </c>
      <c r="E198" s="6">
        <f>C198*D198</f>
        <v>0.0709748427672956</v>
      </c>
      <c r="F198" s="3"/>
      <c r="G198" s="25">
        <f>'CoData-do not print'!AE$15</f>
        <v>26</v>
      </c>
      <c r="H198" s="1"/>
      <c r="I198" s="25">
        <f>'CoData-do not print'!AM$15</f>
        <v>84.83</v>
      </c>
      <c r="J198" s="6"/>
      <c r="K198" s="1"/>
    </row>
    <row r="199" spans="1:11" ht="12.75">
      <c r="A199" s="3">
        <v>2000</v>
      </c>
      <c r="B199" s="1"/>
      <c r="C199" s="5">
        <f>1-'CoData-do not print'!P$15/'CoData-do not print'!H$15</f>
        <v>0.573134328358209</v>
      </c>
      <c r="D199" s="4">
        <f>'CoData-do not print'!X$15</f>
        <v>0.119</v>
      </c>
      <c r="E199" s="6">
        <f>C199*D199</f>
        <v>0.06820298507462687</v>
      </c>
      <c r="F199" s="3"/>
      <c r="G199" s="25">
        <f>'CoData-do not print'!AF$15</f>
        <v>28.09</v>
      </c>
      <c r="H199" s="1"/>
      <c r="I199" s="25">
        <f>'CoData-do not print'!AN$15</f>
        <v>84.83</v>
      </c>
      <c r="J199" s="6"/>
      <c r="K199" s="1"/>
    </row>
    <row r="200" spans="1:11" ht="12.75">
      <c r="A200" s="3">
        <v>2001</v>
      </c>
      <c r="B200" s="1"/>
      <c r="C200" s="5">
        <f>1-'CoData-do not print'!Q$15/'CoData-do not print'!I$15</f>
        <v>0.5842391304347826</v>
      </c>
      <c r="D200" s="4">
        <f>'CoData-do not print'!Y$15</f>
        <v>0.125</v>
      </c>
      <c r="E200" s="6">
        <f>C200*D200</f>
        <v>0.07302989130434782</v>
      </c>
      <c r="F200" s="3"/>
      <c r="G200" s="25">
        <f>'CoData-do not print'!AG$15</f>
        <v>29.46</v>
      </c>
      <c r="H200" s="1"/>
      <c r="I200" s="25">
        <f>'CoData-do not print'!AO$15</f>
        <v>84.83</v>
      </c>
      <c r="J200" s="6"/>
      <c r="K200" s="1"/>
    </row>
    <row r="201" spans="1:11" ht="12.75">
      <c r="A201" s="3">
        <v>2002</v>
      </c>
      <c r="B201" s="1"/>
      <c r="C201" s="5">
        <f>1-'CoData-do not print'!R$15/'CoData-do not print'!J$15</f>
        <v>0.35573122529644263</v>
      </c>
      <c r="D201" s="4">
        <f>'CoData-do not print'!Z$15</f>
        <v>0.08</v>
      </c>
      <c r="E201" s="16">
        <f>C201*D201</f>
        <v>0.02845849802371541</v>
      </c>
      <c r="F201" s="17"/>
      <c r="G201" s="26">
        <f>'CoData-do not print'!AH$15</f>
        <v>29.44</v>
      </c>
      <c r="H201" s="18"/>
      <c r="I201" s="26">
        <f>'CoData-do not print'!AP$15</f>
        <v>91.26</v>
      </c>
      <c r="J201" s="6"/>
      <c r="K201" s="1"/>
    </row>
    <row r="202" spans="1:11" ht="12.75">
      <c r="A202" s="19" t="s">
        <v>33</v>
      </c>
      <c r="B202" s="1"/>
      <c r="C202" s="5"/>
      <c r="D202" s="4"/>
      <c r="E202" s="6">
        <f>AVERAGE(E197:E201)</f>
        <v>0.06086587501294451</v>
      </c>
      <c r="F202" s="6"/>
      <c r="G202" s="6">
        <f>'CoData-do not print'!AX$15</f>
        <v>0.05</v>
      </c>
      <c r="H202" s="1"/>
      <c r="I202" s="25"/>
      <c r="J202" s="6">
        <f>(I201/I197)^0.25-1</f>
        <v>0.018433671059182144</v>
      </c>
      <c r="K202" s="1"/>
    </row>
    <row r="203" spans="1:11" ht="12.75">
      <c r="A203" s="3">
        <v>2003</v>
      </c>
      <c r="B203" s="1"/>
      <c r="C203" s="5">
        <f>1-'CoData-do not print'!S$15/'CoData-do not print'!K$15</f>
        <v>0.3422053231939163</v>
      </c>
      <c r="D203" s="4">
        <f>'CoData-do not print'!AA$15</f>
        <v>0.085</v>
      </c>
      <c r="E203" s="6">
        <f>C203*D203</f>
        <v>0.029087452471482887</v>
      </c>
      <c r="F203" s="6"/>
      <c r="G203" s="6"/>
      <c r="H203" s="1"/>
      <c r="I203" s="25">
        <f>'CoData-do not print'!AQ$15</f>
        <v>91.3</v>
      </c>
      <c r="J203" s="6">
        <f>(I203/I201)-1</f>
        <v>0.0004383081306156278</v>
      </c>
      <c r="K203" s="1"/>
    </row>
    <row r="204" spans="1:11" ht="12.75">
      <c r="A204" s="3">
        <v>2004</v>
      </c>
      <c r="B204" s="3"/>
      <c r="C204" s="5">
        <f>1-'CoData-do not print'!T$15/'CoData-do not print'!L$15</f>
        <v>0.39</v>
      </c>
      <c r="D204" s="4">
        <f>'CoData-do not print'!AB$15</f>
        <v>0.095</v>
      </c>
      <c r="E204" s="6">
        <f>C204*D204</f>
        <v>0.03705</v>
      </c>
      <c r="F204" s="3"/>
      <c r="G204" s="6"/>
      <c r="H204" s="3"/>
      <c r="I204" s="25">
        <f>'CoData-do not print'!AR$15</f>
        <v>91.3</v>
      </c>
      <c r="J204" s="6">
        <f>(I204/I201)^0.5-1</f>
        <v>0.00021913005631701843</v>
      </c>
      <c r="K204" s="3"/>
    </row>
    <row r="205" spans="1:11" ht="12.75">
      <c r="A205" s="3" t="s">
        <v>141</v>
      </c>
      <c r="B205" s="1"/>
      <c r="C205" s="5">
        <f>1-'CoData-do not print'!U$15/'CoData-do not print'!M$15</f>
        <v>0.3735294117647059</v>
      </c>
      <c r="D205" s="4">
        <f>'CoData-do not print'!AC$15</f>
        <v>0.095</v>
      </c>
      <c r="E205" s="6">
        <f>C205*D205</f>
        <v>0.03548529411764706</v>
      </c>
      <c r="F205" s="6"/>
      <c r="G205" s="6">
        <f>'CoData-do not print'!AY$15</f>
        <v>0.035</v>
      </c>
      <c r="H205" s="1"/>
      <c r="I205" s="25">
        <f>'CoData-do not print'!AS$15</f>
        <v>91.3</v>
      </c>
      <c r="J205" s="6">
        <f>(I205/I201)^0.2-1</f>
        <v>8.764626104240669E-05</v>
      </c>
      <c r="K205" s="1"/>
    </row>
    <row r="206" spans="2:11" ht="12.75">
      <c r="B206" s="1"/>
      <c r="C206" s="5"/>
      <c r="D206" s="4"/>
      <c r="E206" s="6"/>
      <c r="F206" s="3"/>
      <c r="G206" s="3"/>
      <c r="H206" s="1"/>
      <c r="I206" s="25"/>
      <c r="J206" s="6"/>
      <c r="K206" s="1"/>
    </row>
    <row r="207" spans="1:11" ht="12.75">
      <c r="A207" s="19" t="s">
        <v>137</v>
      </c>
      <c r="B207" s="1"/>
      <c r="C207" s="5"/>
      <c r="D207" s="4"/>
      <c r="E207" s="6"/>
      <c r="F207" s="3"/>
      <c r="G207" s="3"/>
      <c r="H207" s="1"/>
      <c r="I207" s="25"/>
      <c r="J207" s="6"/>
      <c r="K207" s="1"/>
    </row>
    <row r="208" spans="1:11" ht="12.75">
      <c r="A208" s="3"/>
      <c r="B208" s="1"/>
      <c r="C208" s="5"/>
      <c r="D208" s="4"/>
      <c r="E208" s="6"/>
      <c r="F208" s="3"/>
      <c r="G208" s="3"/>
      <c r="H208" s="1"/>
      <c r="I208" s="25"/>
      <c r="J208" s="6"/>
      <c r="K208" s="1"/>
    </row>
    <row r="209" spans="1:11" ht="12.75">
      <c r="A209" s="10" t="s">
        <v>18</v>
      </c>
      <c r="B209" s="1"/>
      <c r="C209" s="11"/>
      <c r="D209" s="12" t="s">
        <v>19</v>
      </c>
      <c r="E209" s="13" t="s">
        <v>20</v>
      </c>
      <c r="F209" s="10"/>
      <c r="G209" s="10"/>
      <c r="H209" s="1"/>
      <c r="I209" s="27" t="s">
        <v>21</v>
      </c>
      <c r="J209" s="14" t="s">
        <v>20</v>
      </c>
      <c r="K209" s="1"/>
    </row>
    <row r="210" spans="1:11" ht="12.75">
      <c r="A210" s="3"/>
      <c r="B210" s="1"/>
      <c r="C210" s="5"/>
      <c r="D210" s="4"/>
      <c r="E210" s="6"/>
      <c r="F210" s="3"/>
      <c r="G210" s="3"/>
      <c r="H210" s="1"/>
      <c r="I210" s="25"/>
      <c r="J210" s="6"/>
      <c r="K210" s="1"/>
    </row>
    <row r="211" spans="1:11" ht="12.75">
      <c r="A211" s="3"/>
      <c r="B211" s="1"/>
      <c r="C211" s="5" t="s">
        <v>22</v>
      </c>
      <c r="D211" s="4" t="s">
        <v>23</v>
      </c>
      <c r="E211" s="6"/>
      <c r="F211" s="3"/>
      <c r="G211" s="3" t="s">
        <v>24</v>
      </c>
      <c r="H211" s="1"/>
      <c r="I211" s="25" t="s">
        <v>25</v>
      </c>
      <c r="J211" s="6" t="s">
        <v>26</v>
      </c>
      <c r="K211" s="1"/>
    </row>
    <row r="212" spans="1:11" ht="12.75">
      <c r="A212" s="15">
        <f>'CoData-do not print'!A$16</f>
        <v>0</v>
      </c>
      <c r="B212" s="1"/>
      <c r="C212" s="11" t="s">
        <v>27</v>
      </c>
      <c r="D212" s="12" t="s">
        <v>28</v>
      </c>
      <c r="E212" s="13" t="s">
        <v>30</v>
      </c>
      <c r="F212" s="10"/>
      <c r="G212" s="10" t="s">
        <v>31</v>
      </c>
      <c r="H212" s="1"/>
      <c r="I212" s="28" t="s">
        <v>32</v>
      </c>
      <c r="J212" s="13" t="s">
        <v>20</v>
      </c>
      <c r="K212" s="1"/>
    </row>
    <row r="213" spans="1:11" ht="12.75">
      <c r="A213" s="3">
        <f>'CoData-do not print'!F$3</f>
        <v>1999</v>
      </c>
      <c r="B213" s="1"/>
      <c r="C213" s="5" t="e">
        <f>1-'CoData-do not print'!N$16/'CoData-do not print'!F$16</f>
        <v>#DIV/0!</v>
      </c>
      <c r="D213" s="4">
        <f>'CoData-do not print'!V$16</f>
        <v>0</v>
      </c>
      <c r="E213" s="6" t="e">
        <f>C213*D213</f>
        <v>#DIV/0!</v>
      </c>
      <c r="F213" s="3"/>
      <c r="G213" s="25">
        <f>'CoData-do not print'!AD$16</f>
        <v>0</v>
      </c>
      <c r="H213" s="1"/>
      <c r="I213" s="25">
        <f>'CoData-do not print'!AL$16</f>
        <v>0</v>
      </c>
      <c r="J213" s="6"/>
      <c r="K213" s="1"/>
    </row>
    <row r="214" spans="1:11" ht="12.75">
      <c r="A214" s="3">
        <f>'CoData-do not print'!G$3</f>
        <v>2000</v>
      </c>
      <c r="B214" s="1"/>
      <c r="C214" s="5" t="e">
        <f>1-'CoData-do not print'!O$16/'CoData-do not print'!G$16</f>
        <v>#DIV/0!</v>
      </c>
      <c r="D214" s="4">
        <f>'CoData-do not print'!W$16</f>
        <v>0</v>
      </c>
      <c r="E214" s="6" t="e">
        <f>C214*D214</f>
        <v>#DIV/0!</v>
      </c>
      <c r="F214" s="3"/>
      <c r="G214" s="25">
        <f>'CoData-do not print'!AE$16</f>
        <v>0</v>
      </c>
      <c r="H214" s="1"/>
      <c r="I214" s="25">
        <f>'CoData-do not print'!AM$16</f>
        <v>0</v>
      </c>
      <c r="J214" s="6"/>
      <c r="K214" s="1"/>
    </row>
    <row r="215" spans="1:11" ht="12.75">
      <c r="A215" s="3">
        <f>'CoData-do not print'!H$3</f>
        <v>2001</v>
      </c>
      <c r="B215" s="1"/>
      <c r="C215" s="5" t="e">
        <f>1-'CoData-do not print'!P$16/'CoData-do not print'!H$16</f>
        <v>#DIV/0!</v>
      </c>
      <c r="D215" s="4">
        <f>'CoData-do not print'!X$16</f>
        <v>0</v>
      </c>
      <c r="E215" s="6" t="e">
        <f>C215*D215</f>
        <v>#DIV/0!</v>
      </c>
      <c r="F215" s="3"/>
      <c r="G215" s="25">
        <f>'CoData-do not print'!AF$16</f>
        <v>0</v>
      </c>
      <c r="H215" s="1"/>
      <c r="I215" s="25">
        <f>'CoData-do not print'!AN$16</f>
        <v>0</v>
      </c>
      <c r="J215" s="6"/>
      <c r="K215" s="1"/>
    </row>
    <row r="216" spans="1:11" ht="12.75">
      <c r="A216" s="3">
        <f>'CoData-do not print'!I$3</f>
        <v>2002</v>
      </c>
      <c r="B216" s="1"/>
      <c r="C216" s="5" t="e">
        <f>1-'CoData-do not print'!Q$16/'CoData-do not print'!I$16</f>
        <v>#DIV/0!</v>
      </c>
      <c r="D216" s="4">
        <f>'CoData-do not print'!Y$16</f>
        <v>0</v>
      </c>
      <c r="E216" s="6" t="e">
        <f>C216*D216</f>
        <v>#DIV/0!</v>
      </c>
      <c r="F216" s="3"/>
      <c r="G216" s="25">
        <f>'CoData-do not print'!AG$16</f>
        <v>0</v>
      </c>
      <c r="H216" s="1"/>
      <c r="I216" s="25">
        <f>'CoData-do not print'!AO$16</f>
        <v>0</v>
      </c>
      <c r="J216" s="6"/>
      <c r="K216" s="1"/>
    </row>
    <row r="217" spans="1:11" ht="12.75">
      <c r="A217" s="3">
        <f>'CoData-do not print'!J$3</f>
        <v>2003</v>
      </c>
      <c r="B217" s="1"/>
      <c r="C217" s="5" t="e">
        <f>1-'CoData-do not print'!R$16/'CoData-do not print'!J$16</f>
        <v>#DIV/0!</v>
      </c>
      <c r="D217" s="4">
        <f>'CoData-do not print'!Z$16</f>
        <v>0</v>
      </c>
      <c r="E217" s="16" t="e">
        <f>C217*D217</f>
        <v>#DIV/0!</v>
      </c>
      <c r="F217" s="17"/>
      <c r="G217" s="26">
        <f>'CoData-do not print'!AH$16</f>
        <v>0</v>
      </c>
      <c r="H217" s="18"/>
      <c r="I217" s="26">
        <f>'CoData-do not print'!AP$16</f>
        <v>0</v>
      </c>
      <c r="J217" s="6"/>
      <c r="K217" s="1"/>
    </row>
    <row r="218" spans="1:11" ht="12.75">
      <c r="A218" s="19" t="s">
        <v>33</v>
      </c>
      <c r="B218" s="1"/>
      <c r="C218" s="5"/>
      <c r="D218" s="4"/>
      <c r="E218" s="6" t="e">
        <f>AVERAGE(E213:E217)</f>
        <v>#DIV/0!</v>
      </c>
      <c r="F218" s="6"/>
      <c r="G218" s="6">
        <f>'CoData-do not print'!AX$16</f>
        <v>0</v>
      </c>
      <c r="H218" s="1"/>
      <c r="I218" s="25"/>
      <c r="J218" s="6" t="e">
        <f>(I217/I213)^0.25-1</f>
        <v>#DIV/0!</v>
      </c>
      <c r="K218" s="1"/>
    </row>
    <row r="219" spans="1:11" ht="12.75">
      <c r="A219" s="3">
        <f>'CoData-do not print'!K$3</f>
        <v>2004</v>
      </c>
      <c r="B219" s="1"/>
      <c r="C219" s="5" t="e">
        <f>1-'CoData-do not print'!S$16/'CoData-do not print'!K$16</f>
        <v>#DIV/0!</v>
      </c>
      <c r="D219" s="4">
        <f>'CoData-do not print'!AA$16</f>
        <v>0</v>
      </c>
      <c r="E219" s="6" t="e">
        <f>C219*D219</f>
        <v>#DIV/0!</v>
      </c>
      <c r="F219" s="6"/>
      <c r="G219" s="6"/>
      <c r="H219" s="1"/>
      <c r="I219" s="25">
        <f>'CoData-do not print'!AQ$16</f>
        <v>0</v>
      </c>
      <c r="J219" s="6" t="e">
        <f>(I219/I217)-1</f>
        <v>#DIV/0!</v>
      </c>
      <c r="K219" s="1"/>
    </row>
    <row r="220" spans="1:11" ht="12.75">
      <c r="A220" s="3">
        <f>'CoData-do not print'!L$3</f>
        <v>2005</v>
      </c>
      <c r="B220" s="3"/>
      <c r="C220" s="5" t="e">
        <f>1-'CoData-do not print'!T$16/'CoData-do not print'!L$16</f>
        <v>#DIV/0!</v>
      </c>
      <c r="D220" s="4">
        <f>'CoData-do not print'!AB$16</f>
        <v>0</v>
      </c>
      <c r="E220" s="6" t="e">
        <f>C220*D220</f>
        <v>#DIV/0!</v>
      </c>
      <c r="F220" s="3"/>
      <c r="G220" s="6"/>
      <c r="H220" s="3"/>
      <c r="I220" s="25">
        <f>'CoData-do not print'!AR$16</f>
        <v>0</v>
      </c>
      <c r="J220" s="6" t="e">
        <f>(I220/I217)^0.5-1</f>
        <v>#DIV/0!</v>
      </c>
      <c r="K220" s="3"/>
    </row>
    <row r="221" spans="1:11" ht="12.75">
      <c r="A221" s="3" t="str">
        <f>'CoData-do not print'!M$3</f>
        <v>2007-2009</v>
      </c>
      <c r="B221" s="1"/>
      <c r="C221" s="5" t="e">
        <f>1-'CoData-do not print'!U$16/'CoData-do not print'!M$16</f>
        <v>#DIV/0!</v>
      </c>
      <c r="D221" s="4">
        <f>'CoData-do not print'!AC$16</f>
        <v>0</v>
      </c>
      <c r="E221" s="6" t="e">
        <f>C221*D221</f>
        <v>#DIV/0!</v>
      </c>
      <c r="F221" s="6"/>
      <c r="G221" s="6">
        <f>'CoData-do not print'!AY$16</f>
        <v>0</v>
      </c>
      <c r="H221" s="1"/>
      <c r="I221" s="25">
        <f>'CoData-do not print'!AS$16</f>
        <v>0</v>
      </c>
      <c r="J221" s="6" t="e">
        <f>(I221/I217)^0.2-1</f>
        <v>#DIV/0!</v>
      </c>
      <c r="K221" s="1"/>
    </row>
    <row r="222" spans="2:11" ht="12.75">
      <c r="B222" s="1"/>
      <c r="C222" s="5"/>
      <c r="D222" s="4"/>
      <c r="E222" s="6"/>
      <c r="F222" s="3"/>
      <c r="G222" s="3"/>
      <c r="H222" s="1"/>
      <c r="I222" s="25"/>
      <c r="J222" s="6"/>
      <c r="K222" s="1"/>
    </row>
    <row r="223" spans="1:11" ht="12.75">
      <c r="A223" s="3"/>
      <c r="B223" s="1"/>
      <c r="C223" s="5"/>
      <c r="D223" s="4"/>
      <c r="E223" s="6"/>
      <c r="F223" s="3"/>
      <c r="G223" s="3"/>
      <c r="H223" s="1"/>
      <c r="I223" s="25"/>
      <c r="J223" s="6" t="s">
        <v>193</v>
      </c>
      <c r="K223" s="1"/>
    </row>
    <row r="224" spans="1:11" ht="12.75">
      <c r="A224" s="3"/>
      <c r="B224" s="1"/>
      <c r="C224" s="5"/>
      <c r="D224" s="4"/>
      <c r="E224" s="6"/>
      <c r="F224" s="3"/>
      <c r="G224" s="3"/>
      <c r="H224" s="1"/>
      <c r="I224" s="25"/>
      <c r="J224" s="6" t="s">
        <v>115</v>
      </c>
      <c r="K224" s="1"/>
    </row>
    <row r="225" spans="1:11" ht="12.75">
      <c r="A225" s="3"/>
      <c r="B225" s="1"/>
      <c r="C225" s="5"/>
      <c r="D225" s="4"/>
      <c r="E225" s="6"/>
      <c r="F225" s="3"/>
      <c r="G225" s="3"/>
      <c r="H225" s="1"/>
      <c r="I225" s="25"/>
      <c r="J225" s="6"/>
      <c r="K225" s="1"/>
    </row>
    <row r="226" spans="1:11" ht="12.75">
      <c r="A226" s="3"/>
      <c r="B226" s="1"/>
      <c r="C226" s="5"/>
      <c r="D226" s="4"/>
      <c r="E226" s="6"/>
      <c r="F226" s="3"/>
      <c r="G226" s="3"/>
      <c r="H226" s="1"/>
      <c r="I226" s="25"/>
      <c r="J226" s="6"/>
      <c r="K226" s="1"/>
    </row>
    <row r="227" spans="1:11" ht="12.75">
      <c r="A227" s="3"/>
      <c r="B227" s="1"/>
      <c r="C227" s="5"/>
      <c r="D227" s="4"/>
      <c r="E227" s="8"/>
      <c r="F227" s="9" t="str">
        <f>F$6</f>
        <v>PACIFICORP</v>
      </c>
      <c r="G227" s="1"/>
      <c r="H227" s="1"/>
      <c r="I227" s="25"/>
      <c r="J227" s="6"/>
      <c r="K227" s="1"/>
    </row>
    <row r="228" spans="1:11" ht="12.75">
      <c r="A228" s="3"/>
      <c r="B228" s="1"/>
      <c r="C228" s="5"/>
      <c r="D228" s="4"/>
      <c r="E228" s="8"/>
      <c r="F228" s="9" t="s">
        <v>17</v>
      </c>
      <c r="G228" s="1"/>
      <c r="H228" s="1"/>
      <c r="I228" s="25"/>
      <c r="J228" s="6"/>
      <c r="K228" s="1"/>
    </row>
    <row r="229" spans="1:11" ht="12.75">
      <c r="A229" s="3"/>
      <c r="B229" s="1"/>
      <c r="C229" s="5"/>
      <c r="D229" s="4"/>
      <c r="E229" s="6"/>
      <c r="F229" s="3"/>
      <c r="G229" s="3"/>
      <c r="H229" s="1"/>
      <c r="I229" s="25"/>
      <c r="J229" s="6"/>
      <c r="K229" s="1"/>
    </row>
    <row r="230" spans="1:11" ht="12.75">
      <c r="A230" s="3"/>
      <c r="B230" s="1"/>
      <c r="C230" s="5"/>
      <c r="D230" s="4"/>
      <c r="E230" s="6"/>
      <c r="F230" s="3"/>
      <c r="G230" s="3"/>
      <c r="H230" s="1"/>
      <c r="I230" s="25"/>
      <c r="J230" s="6"/>
      <c r="K230" s="1"/>
    </row>
    <row r="231" spans="1:11" ht="12.75">
      <c r="A231" s="3"/>
      <c r="B231" s="1"/>
      <c r="C231" s="5"/>
      <c r="D231" s="4"/>
      <c r="E231" s="6"/>
      <c r="F231" s="3"/>
      <c r="G231" s="3"/>
      <c r="H231" s="1"/>
      <c r="I231" s="25"/>
      <c r="J231" s="6"/>
      <c r="K231" s="1"/>
    </row>
    <row r="232" spans="1:11" ht="12.75">
      <c r="A232" s="10" t="s">
        <v>18</v>
      </c>
      <c r="B232" s="1"/>
      <c r="C232" s="11"/>
      <c r="D232" s="12" t="s">
        <v>19</v>
      </c>
      <c r="E232" s="13" t="s">
        <v>20</v>
      </c>
      <c r="F232" s="10"/>
      <c r="G232" s="10"/>
      <c r="H232" s="1"/>
      <c r="I232" s="27" t="s">
        <v>21</v>
      </c>
      <c r="J232" s="14" t="s">
        <v>20</v>
      </c>
      <c r="K232" s="1"/>
    </row>
    <row r="233" spans="1:11" ht="12.75">
      <c r="A233" s="3"/>
      <c r="B233" s="1"/>
      <c r="C233" s="5"/>
      <c r="D233" s="4"/>
      <c r="E233" s="6"/>
      <c r="F233" s="3"/>
      <c r="G233" s="3"/>
      <c r="H233" s="1"/>
      <c r="I233" s="25"/>
      <c r="J233" s="6"/>
      <c r="K233" s="1"/>
    </row>
    <row r="234" spans="1:11" ht="12.75">
      <c r="A234" s="3"/>
      <c r="B234" s="1"/>
      <c r="C234" s="5" t="s">
        <v>22</v>
      </c>
      <c r="D234" s="4" t="s">
        <v>23</v>
      </c>
      <c r="E234" s="6"/>
      <c r="F234" s="3"/>
      <c r="G234" s="3" t="s">
        <v>24</v>
      </c>
      <c r="H234" s="1"/>
      <c r="I234" s="25" t="s">
        <v>25</v>
      </c>
      <c r="J234" s="6" t="s">
        <v>26</v>
      </c>
      <c r="K234" s="1"/>
    </row>
    <row r="235" spans="1:11" ht="12.75">
      <c r="A235" s="15">
        <f>'CoData-do not print'!A$17</f>
        <v>0</v>
      </c>
      <c r="B235" s="1"/>
      <c r="C235" s="11" t="s">
        <v>27</v>
      </c>
      <c r="D235" s="12" t="s">
        <v>28</v>
      </c>
      <c r="E235" s="13" t="s">
        <v>30</v>
      </c>
      <c r="F235" s="10"/>
      <c r="G235" s="10" t="s">
        <v>31</v>
      </c>
      <c r="H235" s="1"/>
      <c r="I235" s="28" t="s">
        <v>32</v>
      </c>
      <c r="J235" s="13" t="s">
        <v>20</v>
      </c>
      <c r="K235" s="1"/>
    </row>
    <row r="236" spans="1:11" ht="12.75">
      <c r="A236" s="3">
        <f>'CoData-do not print'!F$3</f>
        <v>1999</v>
      </c>
      <c r="B236" s="1"/>
      <c r="C236" s="5" t="e">
        <f>1-'CoData-do not print'!N$17/'CoData-do not print'!F$17</f>
        <v>#DIV/0!</v>
      </c>
      <c r="D236" s="4">
        <f>'CoData-do not print'!V$17</f>
        <v>0</v>
      </c>
      <c r="E236" s="6" t="e">
        <f>C236*D236</f>
        <v>#DIV/0!</v>
      </c>
      <c r="F236" s="3"/>
      <c r="G236" s="3">
        <f>'CoData-do not print'!AD$17</f>
        <v>0</v>
      </c>
      <c r="H236" s="1"/>
      <c r="I236" s="25">
        <f>'CoData-do not print'!AL$17</f>
        <v>0</v>
      </c>
      <c r="J236" s="6"/>
      <c r="K236" s="1"/>
    </row>
    <row r="237" spans="1:11" ht="12.75">
      <c r="A237" s="3">
        <f>'CoData-do not print'!G$3</f>
        <v>2000</v>
      </c>
      <c r="B237" s="1"/>
      <c r="C237" s="5" t="e">
        <f>1-'CoData-do not print'!O$17/'CoData-do not print'!G$17</f>
        <v>#DIV/0!</v>
      </c>
      <c r="D237" s="4">
        <f>'CoData-do not print'!W$17</f>
        <v>0</v>
      </c>
      <c r="E237" s="6" t="e">
        <f>C237*D237</f>
        <v>#DIV/0!</v>
      </c>
      <c r="F237" s="3"/>
      <c r="G237" s="3">
        <f>'CoData-do not print'!AE$17</f>
        <v>0</v>
      </c>
      <c r="H237" s="1"/>
      <c r="I237" s="25">
        <f>'CoData-do not print'!AM$17</f>
        <v>0</v>
      </c>
      <c r="J237" s="6"/>
      <c r="K237" s="1"/>
    </row>
    <row r="238" spans="1:11" ht="12.75">
      <c r="A238" s="3">
        <f>'CoData-do not print'!H$3</f>
        <v>2001</v>
      </c>
      <c r="B238" s="1"/>
      <c r="C238" s="5" t="e">
        <f>1-'CoData-do not print'!P$17/'CoData-do not print'!H$17</f>
        <v>#DIV/0!</v>
      </c>
      <c r="D238" s="4">
        <f>'CoData-do not print'!X$17</f>
        <v>0</v>
      </c>
      <c r="E238" s="6" t="e">
        <f>C238*D238</f>
        <v>#DIV/0!</v>
      </c>
      <c r="F238" s="3"/>
      <c r="G238" s="3">
        <f>'CoData-do not print'!AF$17</f>
        <v>0</v>
      </c>
      <c r="H238" s="1"/>
      <c r="I238" s="25">
        <f>'CoData-do not print'!AN$17</f>
        <v>0</v>
      </c>
      <c r="J238" s="6"/>
      <c r="K238" s="1"/>
    </row>
    <row r="239" spans="1:11" ht="12.75">
      <c r="A239" s="3">
        <f>'CoData-do not print'!I$3</f>
        <v>2002</v>
      </c>
      <c r="B239" s="1"/>
      <c r="C239" s="5" t="e">
        <f>1-'CoData-do not print'!Q$17/'CoData-do not print'!I$17</f>
        <v>#DIV/0!</v>
      </c>
      <c r="D239" s="4">
        <f>'CoData-do not print'!Y$17</f>
        <v>0</v>
      </c>
      <c r="E239" s="6" t="e">
        <f>C239*D239</f>
        <v>#DIV/0!</v>
      </c>
      <c r="F239" s="3"/>
      <c r="G239" s="3">
        <f>'CoData-do not print'!AG$17</f>
        <v>0</v>
      </c>
      <c r="H239" s="1"/>
      <c r="I239" s="25">
        <f>'CoData-do not print'!AO$17</f>
        <v>0</v>
      </c>
      <c r="J239" s="6"/>
      <c r="K239" s="1"/>
    </row>
    <row r="240" spans="1:11" ht="12.75">
      <c r="A240" s="3">
        <f>'CoData-do not print'!J$3</f>
        <v>2003</v>
      </c>
      <c r="B240" s="1"/>
      <c r="C240" s="5" t="e">
        <f>1-'CoData-do not print'!R$17/'CoData-do not print'!J$17</f>
        <v>#DIV/0!</v>
      </c>
      <c r="D240" s="4">
        <f>'CoData-do not print'!Z$17</f>
        <v>0</v>
      </c>
      <c r="E240" s="16" t="e">
        <f>C240*D240</f>
        <v>#DIV/0!</v>
      </c>
      <c r="F240" s="17"/>
      <c r="G240" s="17">
        <f>'CoData-do not print'!AH$17</f>
        <v>0</v>
      </c>
      <c r="H240" s="18"/>
      <c r="I240" s="26">
        <f>'CoData-do not print'!AP$17</f>
        <v>0</v>
      </c>
      <c r="J240" s="6"/>
      <c r="K240" s="1"/>
    </row>
    <row r="241" spans="1:11" ht="12.75">
      <c r="A241" s="19" t="s">
        <v>33</v>
      </c>
      <c r="B241" s="1"/>
      <c r="C241" s="5"/>
      <c r="D241" s="4"/>
      <c r="E241" s="6" t="e">
        <f>AVERAGE(E236:E240)</f>
        <v>#DIV/0!</v>
      </c>
      <c r="F241" s="6"/>
      <c r="G241" s="6">
        <f>'CoData-do not print'!AX$17</f>
        <v>0</v>
      </c>
      <c r="H241" s="1"/>
      <c r="I241" s="25"/>
      <c r="J241" s="6" t="e">
        <f>(I240/I236)^0.25-1</f>
        <v>#DIV/0!</v>
      </c>
      <c r="K241" s="1"/>
    </row>
    <row r="242" spans="1:11" ht="12.75">
      <c r="A242" s="3">
        <f>'CoData-do not print'!K$3</f>
        <v>2004</v>
      </c>
      <c r="B242" s="1"/>
      <c r="C242" s="5" t="e">
        <f>1-'CoData-do not print'!S$17/'CoData-do not print'!K$17</f>
        <v>#DIV/0!</v>
      </c>
      <c r="D242" s="4">
        <f>'CoData-do not print'!AA$17</f>
        <v>0</v>
      </c>
      <c r="E242" s="6" t="e">
        <f>C242*D242</f>
        <v>#DIV/0!</v>
      </c>
      <c r="F242" s="6"/>
      <c r="G242" s="6"/>
      <c r="H242" s="1"/>
      <c r="I242" s="25">
        <f>'CoData-do not print'!AQ$17</f>
        <v>0</v>
      </c>
      <c r="J242" s="6" t="e">
        <f>(I242/I240)-1</f>
        <v>#DIV/0!</v>
      </c>
      <c r="K242" s="1"/>
    </row>
    <row r="243" spans="1:11" ht="12.75">
      <c r="A243" s="3">
        <f>'CoData-do not print'!L$3</f>
        <v>2005</v>
      </c>
      <c r="B243" s="3"/>
      <c r="C243" s="5" t="e">
        <f>1-'CoData-do not print'!T$17/'CoData-do not print'!L$17</f>
        <v>#DIV/0!</v>
      </c>
      <c r="D243" s="4">
        <f>'CoData-do not print'!AB$17</f>
        <v>0</v>
      </c>
      <c r="E243" s="6" t="e">
        <f>C243*D243</f>
        <v>#DIV/0!</v>
      </c>
      <c r="F243" s="3"/>
      <c r="G243" s="6"/>
      <c r="H243" s="3"/>
      <c r="I243" s="25">
        <f>'CoData-do not print'!AR$17</f>
        <v>0</v>
      </c>
      <c r="J243" s="6" t="e">
        <f>(I243/I240)^0.5-1</f>
        <v>#DIV/0!</v>
      </c>
      <c r="K243" s="3"/>
    </row>
    <row r="244" spans="1:11" ht="12.75">
      <c r="A244" s="3" t="str">
        <f>'CoData-do not print'!M$3</f>
        <v>2007-2009</v>
      </c>
      <c r="B244" s="1"/>
      <c r="C244" s="5" t="e">
        <f>1-'CoData-do not print'!U$17/'CoData-do not print'!M$17</f>
        <v>#DIV/0!</v>
      </c>
      <c r="D244" s="4">
        <f>'CoData-do not print'!AC$17</f>
        <v>0</v>
      </c>
      <c r="E244" s="6" t="e">
        <f>C244*D244</f>
        <v>#DIV/0!</v>
      </c>
      <c r="F244" s="6"/>
      <c r="G244" s="6">
        <f>'CoData-do not print'!AY$17</f>
        <v>0</v>
      </c>
      <c r="H244" s="1"/>
      <c r="I244" s="25">
        <f>'CoData-do not print'!AS$17</f>
        <v>0</v>
      </c>
      <c r="J244" s="6" t="e">
        <f>(I244/I240)^0.2-1</f>
        <v>#DIV/0!</v>
      </c>
      <c r="K244" s="1"/>
    </row>
    <row r="245" spans="1:11" ht="12.75">
      <c r="A245" s="3"/>
      <c r="B245" s="1"/>
      <c r="C245" s="5"/>
      <c r="D245" s="4"/>
      <c r="E245" s="6"/>
      <c r="F245" s="3"/>
      <c r="G245" s="3"/>
      <c r="H245" s="1"/>
      <c r="I245" s="25"/>
      <c r="J245" s="6"/>
      <c r="K245" s="1"/>
    </row>
    <row r="246" spans="1:11" ht="12.75">
      <c r="A246" s="19"/>
      <c r="B246" s="1"/>
      <c r="C246" s="5"/>
      <c r="D246" s="4"/>
      <c r="E246" s="6"/>
      <c r="F246" s="3"/>
      <c r="G246" s="3"/>
      <c r="H246" s="1"/>
      <c r="I246" s="25"/>
      <c r="J246" s="6"/>
      <c r="K246" s="1"/>
    </row>
    <row r="247" spans="1:11" ht="12.75">
      <c r="A247" s="3"/>
      <c r="B247" s="1"/>
      <c r="C247" s="5"/>
      <c r="D247" s="4"/>
      <c r="E247" s="6"/>
      <c r="F247" s="3"/>
      <c r="G247" s="3"/>
      <c r="H247" s="1"/>
      <c r="I247" s="25"/>
      <c r="J247" s="6"/>
      <c r="K247" s="1"/>
    </row>
    <row r="248" spans="1:11" ht="12.75">
      <c r="A248" s="10" t="s">
        <v>18</v>
      </c>
      <c r="B248" s="1"/>
      <c r="C248" s="11"/>
      <c r="D248" s="12" t="s">
        <v>19</v>
      </c>
      <c r="E248" s="13" t="s">
        <v>20</v>
      </c>
      <c r="F248" s="10"/>
      <c r="G248" s="10"/>
      <c r="H248" s="1"/>
      <c r="I248" s="27" t="s">
        <v>21</v>
      </c>
      <c r="J248" s="14" t="s">
        <v>20</v>
      </c>
      <c r="K248" s="1"/>
    </row>
    <row r="249" spans="1:11" ht="12.75">
      <c r="A249" s="3"/>
      <c r="B249" s="1"/>
      <c r="C249" s="5"/>
      <c r="D249" s="4"/>
      <c r="E249" s="6"/>
      <c r="F249" s="3"/>
      <c r="G249" s="3"/>
      <c r="H249" s="1"/>
      <c r="I249" s="25"/>
      <c r="J249" s="6"/>
      <c r="K249" s="1"/>
    </row>
    <row r="250" spans="1:11" ht="12.75">
      <c r="A250" s="3"/>
      <c r="B250" s="1"/>
      <c r="C250" s="5" t="s">
        <v>22</v>
      </c>
      <c r="D250" s="4" t="s">
        <v>23</v>
      </c>
      <c r="E250" s="6"/>
      <c r="F250" s="3"/>
      <c r="G250" s="3" t="s">
        <v>24</v>
      </c>
      <c r="H250" s="1"/>
      <c r="I250" s="25" t="s">
        <v>25</v>
      </c>
      <c r="J250" s="6" t="s">
        <v>26</v>
      </c>
      <c r="K250" s="1"/>
    </row>
    <row r="251" spans="1:11" ht="12.75">
      <c r="A251" s="15">
        <f>'CoData-do not print'!A$18</f>
        <v>0</v>
      </c>
      <c r="B251" s="1"/>
      <c r="C251" s="11" t="s">
        <v>27</v>
      </c>
      <c r="D251" s="12" t="s">
        <v>28</v>
      </c>
      <c r="E251" s="13" t="s">
        <v>30</v>
      </c>
      <c r="F251" s="10"/>
      <c r="G251" s="10" t="s">
        <v>31</v>
      </c>
      <c r="H251" s="1"/>
      <c r="I251" s="28" t="s">
        <v>32</v>
      </c>
      <c r="J251" s="13" t="s">
        <v>20</v>
      </c>
      <c r="K251" s="1"/>
    </row>
    <row r="252" spans="1:11" ht="12.75">
      <c r="A252" s="3">
        <f>'CoData-do not print'!F$3</f>
        <v>1999</v>
      </c>
      <c r="B252" s="1"/>
      <c r="C252" s="5" t="e">
        <f>1-'CoData-do not print'!N$18/'CoData-do not print'!F$18</f>
        <v>#DIV/0!</v>
      </c>
      <c r="D252" s="4">
        <f>'CoData-do not print'!V$18</f>
        <v>0</v>
      </c>
      <c r="E252" s="6" t="e">
        <f>C252*D252</f>
        <v>#DIV/0!</v>
      </c>
      <c r="F252" s="3"/>
      <c r="G252" s="25">
        <f>'CoData-do not print'!AD$18</f>
        <v>0</v>
      </c>
      <c r="H252" s="1"/>
      <c r="I252" s="25">
        <f>'CoData-do not print'!AL$18</f>
        <v>0</v>
      </c>
      <c r="J252" s="6"/>
      <c r="K252" s="1"/>
    </row>
    <row r="253" spans="1:11" ht="12.75">
      <c r="A253" s="3">
        <f>'CoData-do not print'!G$3</f>
        <v>2000</v>
      </c>
      <c r="B253" s="1"/>
      <c r="C253" s="5" t="e">
        <f>1-'CoData-do not print'!O$18/'CoData-do not print'!G$18</f>
        <v>#DIV/0!</v>
      </c>
      <c r="D253" s="4">
        <f>'CoData-do not print'!W$18</f>
        <v>0</v>
      </c>
      <c r="E253" s="6" t="e">
        <f>C253*D253</f>
        <v>#DIV/0!</v>
      </c>
      <c r="F253" s="3"/>
      <c r="G253" s="25">
        <f>'CoData-do not print'!AE$18</f>
        <v>0</v>
      </c>
      <c r="H253" s="1"/>
      <c r="I253" s="25">
        <f>'CoData-do not print'!AM$18</f>
        <v>0</v>
      </c>
      <c r="J253" s="6"/>
      <c r="K253" s="1"/>
    </row>
    <row r="254" spans="1:11" ht="12.75">
      <c r="A254" s="3">
        <f>'CoData-do not print'!H$3</f>
        <v>2001</v>
      </c>
      <c r="B254" s="1"/>
      <c r="C254" s="5" t="e">
        <f>1-'CoData-do not print'!P$18/'CoData-do not print'!H$18</f>
        <v>#DIV/0!</v>
      </c>
      <c r="D254" s="4">
        <f>'CoData-do not print'!X$18</f>
        <v>0</v>
      </c>
      <c r="E254" s="6" t="e">
        <f>C254*D254</f>
        <v>#DIV/0!</v>
      </c>
      <c r="F254" s="3"/>
      <c r="G254" s="25">
        <f>'CoData-do not print'!AF$18</f>
        <v>0</v>
      </c>
      <c r="H254" s="1"/>
      <c r="I254" s="25">
        <f>'CoData-do not print'!AN$18</f>
        <v>0</v>
      </c>
      <c r="J254" s="6"/>
      <c r="K254" s="1"/>
    </row>
    <row r="255" spans="1:11" ht="12.75">
      <c r="A255" s="3">
        <f>'CoData-do not print'!I$3</f>
        <v>2002</v>
      </c>
      <c r="B255" s="1"/>
      <c r="C255" s="5" t="e">
        <f>1-'CoData-do not print'!Q$18/'CoData-do not print'!I$18</f>
        <v>#DIV/0!</v>
      </c>
      <c r="D255" s="4">
        <f>'CoData-do not print'!Y$18</f>
        <v>0</v>
      </c>
      <c r="E255" s="6" t="e">
        <f>C255*D255</f>
        <v>#DIV/0!</v>
      </c>
      <c r="F255" s="3"/>
      <c r="G255" s="25">
        <f>'CoData-do not print'!AG$18</f>
        <v>0</v>
      </c>
      <c r="H255" s="1"/>
      <c r="I255" s="25">
        <f>'CoData-do not print'!AO$18</f>
        <v>0</v>
      </c>
      <c r="J255" s="6"/>
      <c r="K255" s="1"/>
    </row>
    <row r="256" spans="1:11" ht="12.75">
      <c r="A256" s="3">
        <f>'CoData-do not print'!J$3</f>
        <v>2003</v>
      </c>
      <c r="B256" s="1"/>
      <c r="C256" s="5" t="e">
        <f>1-'CoData-do not print'!R$18/'CoData-do not print'!J$18</f>
        <v>#DIV/0!</v>
      </c>
      <c r="D256" s="4">
        <f>'CoData-do not print'!Z$18</f>
        <v>0</v>
      </c>
      <c r="E256" s="76" t="s">
        <v>35</v>
      </c>
      <c r="F256" s="17"/>
      <c r="G256" s="26">
        <f>'CoData-do not print'!AH$18</f>
        <v>0</v>
      </c>
      <c r="H256" s="18"/>
      <c r="I256" s="26">
        <f>'CoData-do not print'!AP$18</f>
        <v>0</v>
      </c>
      <c r="J256" s="6"/>
      <c r="K256" s="1"/>
    </row>
    <row r="257" spans="1:11" ht="12.75">
      <c r="A257" s="19" t="s">
        <v>33</v>
      </c>
      <c r="B257" s="1"/>
      <c r="C257" s="5"/>
      <c r="D257" s="4"/>
      <c r="E257" s="6" t="e">
        <f>AVERAGE(E252:E256)</f>
        <v>#DIV/0!</v>
      </c>
      <c r="F257" s="6"/>
      <c r="G257" s="6">
        <f>'CoData-do not print'!AX$18</f>
        <v>0</v>
      </c>
      <c r="H257" s="1"/>
      <c r="I257" s="25"/>
      <c r="J257" s="6" t="e">
        <f>(I256/I252)^0.25-1</f>
        <v>#DIV/0!</v>
      </c>
      <c r="K257" s="1"/>
    </row>
    <row r="258" spans="1:11" ht="12.75">
      <c r="A258" s="3">
        <f>'CoData-do not print'!K$3</f>
        <v>2004</v>
      </c>
      <c r="B258" s="1"/>
      <c r="C258" s="5" t="e">
        <f>1-'CoData-do not print'!S$18/'CoData-do not print'!K$18</f>
        <v>#DIV/0!</v>
      </c>
      <c r="D258" s="4">
        <f>'CoData-do not print'!AA$18</f>
        <v>0</v>
      </c>
      <c r="E258" s="6" t="e">
        <f>C258*D258</f>
        <v>#DIV/0!</v>
      </c>
      <c r="F258" s="6"/>
      <c r="G258" s="6"/>
      <c r="H258" s="1"/>
      <c r="I258" s="25">
        <f>'CoData-do not print'!AQ$18</f>
        <v>0</v>
      </c>
      <c r="J258" s="6" t="e">
        <f>(I258/I256)-1</f>
        <v>#DIV/0!</v>
      </c>
      <c r="K258" s="1"/>
    </row>
    <row r="259" spans="1:11" ht="12.75">
      <c r="A259" s="3">
        <f>'CoData-do not print'!L$3</f>
        <v>2005</v>
      </c>
      <c r="B259" s="3"/>
      <c r="C259" s="5" t="e">
        <f>1-'CoData-do not print'!T$18/'CoData-do not print'!L$18</f>
        <v>#DIV/0!</v>
      </c>
      <c r="D259" s="4">
        <f>'CoData-do not print'!AB$18</f>
        <v>0</v>
      </c>
      <c r="E259" s="6" t="e">
        <f>C259*D259</f>
        <v>#DIV/0!</v>
      </c>
      <c r="F259" s="3"/>
      <c r="G259" s="6"/>
      <c r="H259" s="3"/>
      <c r="I259" s="25">
        <f>'CoData-do not print'!AR$18</f>
        <v>0</v>
      </c>
      <c r="J259" s="6" t="e">
        <f>(I259/I256)^0.5-1</f>
        <v>#DIV/0!</v>
      </c>
      <c r="K259" s="3"/>
    </row>
    <row r="260" spans="1:11" ht="12.75">
      <c r="A260" s="3" t="str">
        <f>'CoData-do not print'!M$3</f>
        <v>2007-2009</v>
      </c>
      <c r="B260" s="1"/>
      <c r="C260" s="5" t="e">
        <f>1-'CoData-do not print'!U$18/'CoData-do not print'!M$18</f>
        <v>#DIV/0!</v>
      </c>
      <c r="D260" s="4">
        <f>'CoData-do not print'!AC$18</f>
        <v>0</v>
      </c>
      <c r="E260" s="6" t="e">
        <f>C260*D260</f>
        <v>#DIV/0!</v>
      </c>
      <c r="F260" s="6"/>
      <c r="G260" s="6">
        <f>'CoData-do not print'!AY$18</f>
        <v>0</v>
      </c>
      <c r="H260" s="1"/>
      <c r="I260" s="25">
        <f>'CoData-do not print'!AS$18</f>
        <v>0</v>
      </c>
      <c r="J260" s="6" t="e">
        <f>(I260/I256)^0.2-1</f>
        <v>#DIV/0!</v>
      </c>
      <c r="K260" s="1"/>
    </row>
    <row r="261" spans="1:11" ht="12.75">
      <c r="A261" s="3"/>
      <c r="B261" s="1"/>
      <c r="C261" s="5"/>
      <c r="D261" s="4"/>
      <c r="E261" s="6"/>
      <c r="F261" s="3"/>
      <c r="G261" s="3"/>
      <c r="H261" s="1"/>
      <c r="I261" s="25"/>
      <c r="J261" s="6"/>
      <c r="K261" s="1"/>
    </row>
    <row r="262" spans="1:11" ht="12.75">
      <c r="A262" s="19" t="s">
        <v>189</v>
      </c>
      <c r="B262" s="1"/>
      <c r="C262" s="5"/>
      <c r="D262" s="4"/>
      <c r="E262" s="6"/>
      <c r="F262" s="3"/>
      <c r="G262" s="3"/>
      <c r="H262" s="1"/>
      <c r="I262" s="25"/>
      <c r="J262" s="6"/>
      <c r="K262" s="1"/>
    </row>
    <row r="263" spans="1:11" ht="12.75">
      <c r="A263" s="3"/>
      <c r="B263" s="1"/>
      <c r="C263" s="5"/>
      <c r="D263" s="4"/>
      <c r="E263" s="6"/>
      <c r="F263" s="3"/>
      <c r="G263" s="3"/>
      <c r="H263" s="1"/>
      <c r="I263" s="25"/>
      <c r="J263" s="6"/>
      <c r="K263" s="1"/>
    </row>
    <row r="264" spans="1:11" ht="12.75">
      <c r="A264" s="10" t="s">
        <v>18</v>
      </c>
      <c r="B264" s="1"/>
      <c r="C264" s="11"/>
      <c r="D264" s="12" t="s">
        <v>19</v>
      </c>
      <c r="E264" s="13" t="s">
        <v>20</v>
      </c>
      <c r="F264" s="10"/>
      <c r="G264" s="10"/>
      <c r="H264" s="1"/>
      <c r="I264" s="27" t="s">
        <v>21</v>
      </c>
      <c r="J264" s="14" t="s">
        <v>20</v>
      </c>
      <c r="K264" s="1"/>
    </row>
    <row r="265" spans="1:11" ht="12.75">
      <c r="A265" s="3"/>
      <c r="B265" s="1"/>
      <c r="C265" s="5"/>
      <c r="D265" s="4"/>
      <c r="E265" s="6"/>
      <c r="F265" s="3"/>
      <c r="G265" s="3"/>
      <c r="H265" s="1"/>
      <c r="I265" s="25"/>
      <c r="J265" s="6"/>
      <c r="K265" s="1"/>
    </row>
    <row r="266" spans="1:11" ht="12.75">
      <c r="A266" s="3"/>
      <c r="B266" s="1"/>
      <c r="C266" s="5" t="s">
        <v>22</v>
      </c>
      <c r="D266" s="4" t="s">
        <v>23</v>
      </c>
      <c r="E266" s="6"/>
      <c r="F266" s="3"/>
      <c r="G266" s="3" t="s">
        <v>24</v>
      </c>
      <c r="H266" s="1"/>
      <c r="I266" s="25" t="s">
        <v>25</v>
      </c>
      <c r="J266" s="6" t="s">
        <v>26</v>
      </c>
      <c r="K266" s="1"/>
    </row>
    <row r="267" spans="1:11" ht="12.75">
      <c r="A267" s="15">
        <f>'CoData-do not print'!A$19</f>
        <v>0</v>
      </c>
      <c r="B267" s="1"/>
      <c r="C267" s="11" t="s">
        <v>27</v>
      </c>
      <c r="D267" s="12" t="s">
        <v>28</v>
      </c>
      <c r="E267" s="13" t="s">
        <v>30</v>
      </c>
      <c r="F267" s="10"/>
      <c r="G267" s="10" t="s">
        <v>31</v>
      </c>
      <c r="H267" s="1"/>
      <c r="I267" s="28" t="s">
        <v>32</v>
      </c>
      <c r="J267" s="13" t="s">
        <v>20</v>
      </c>
      <c r="K267" s="1"/>
    </row>
    <row r="268" spans="1:11" ht="12.75">
      <c r="A268" s="3">
        <f>'CoData-do not print'!F$3</f>
        <v>1999</v>
      </c>
      <c r="B268" s="1"/>
      <c r="C268" s="5" t="e">
        <f>1-'CoData-do not print'!N$19/'CoData-do not print'!F$19</f>
        <v>#DIV/0!</v>
      </c>
      <c r="D268" s="4">
        <f>'CoData-do not print'!V$19</f>
        <v>0</v>
      </c>
      <c r="E268" s="6" t="e">
        <f>C268*D268</f>
        <v>#DIV/0!</v>
      </c>
      <c r="F268" s="3"/>
      <c r="G268" s="25">
        <f>'CoData-do not print'!AD$19</f>
        <v>0</v>
      </c>
      <c r="H268" s="1"/>
      <c r="I268" s="25">
        <f>'CoData-do not print'!AL$19</f>
        <v>0</v>
      </c>
      <c r="J268" s="6"/>
      <c r="K268" s="1"/>
    </row>
    <row r="269" spans="1:11" ht="12.75">
      <c r="A269" s="3">
        <f>'CoData-do not print'!G$3</f>
        <v>2000</v>
      </c>
      <c r="B269" s="1"/>
      <c r="C269" s="5" t="e">
        <f>1-'CoData-do not print'!O$19/'CoData-do not print'!G$19</f>
        <v>#DIV/0!</v>
      </c>
      <c r="D269" s="4">
        <f>'CoData-do not print'!W$19</f>
        <v>0</v>
      </c>
      <c r="E269" s="6" t="e">
        <f>C269*D269</f>
        <v>#DIV/0!</v>
      </c>
      <c r="F269" s="3"/>
      <c r="G269" s="25">
        <f>'CoData-do not print'!AE$19</f>
        <v>0</v>
      </c>
      <c r="H269" s="1"/>
      <c r="I269" s="25">
        <f>'CoData-do not print'!AM$19</f>
        <v>0</v>
      </c>
      <c r="J269" s="6"/>
      <c r="K269" s="1"/>
    </row>
    <row r="270" spans="1:11" ht="12.75">
      <c r="A270" s="3">
        <f>'CoData-do not print'!H$3</f>
        <v>2001</v>
      </c>
      <c r="B270" s="1"/>
      <c r="C270" s="5" t="e">
        <f>1-'CoData-do not print'!P$19/'CoData-do not print'!H$19</f>
        <v>#DIV/0!</v>
      </c>
      <c r="D270" s="4">
        <f>'CoData-do not print'!X$19</f>
        <v>0</v>
      </c>
      <c r="E270" s="6" t="e">
        <f>C270*D270</f>
        <v>#DIV/0!</v>
      </c>
      <c r="F270" s="3"/>
      <c r="G270" s="25">
        <f>'CoData-do not print'!AF$19</f>
        <v>0</v>
      </c>
      <c r="H270" s="1"/>
      <c r="I270" s="25">
        <f>'CoData-do not print'!AN$19</f>
        <v>0</v>
      </c>
      <c r="J270" s="6"/>
      <c r="K270" s="1"/>
    </row>
    <row r="271" spans="1:11" ht="12.75">
      <c r="A271" s="3">
        <f>'CoData-do not print'!I$3</f>
        <v>2002</v>
      </c>
      <c r="B271" s="1"/>
      <c r="C271" s="5" t="e">
        <f>1-'CoData-do not print'!Q$19/'CoData-do not print'!I$19</f>
        <v>#DIV/0!</v>
      </c>
      <c r="D271" s="4">
        <f>'CoData-do not print'!Y$19</f>
        <v>0</v>
      </c>
      <c r="E271" s="6" t="e">
        <f>C271*D271</f>
        <v>#DIV/0!</v>
      </c>
      <c r="F271" s="3"/>
      <c r="G271" s="25">
        <f>'CoData-do not print'!AG$19</f>
        <v>0</v>
      </c>
      <c r="H271" s="1"/>
      <c r="I271" s="25">
        <f>'CoData-do not print'!AO$19</f>
        <v>0</v>
      </c>
      <c r="J271" s="6"/>
      <c r="K271" s="1"/>
    </row>
    <row r="272" spans="1:11" ht="12.75">
      <c r="A272" s="3">
        <f>'CoData-do not print'!J$3</f>
        <v>2003</v>
      </c>
      <c r="B272" s="1"/>
      <c r="C272" s="5" t="e">
        <f>1-'CoData-do not print'!R$19/'CoData-do not print'!J$19</f>
        <v>#DIV/0!</v>
      </c>
      <c r="D272" s="4">
        <f>'CoData-do not print'!Z$19</f>
        <v>0</v>
      </c>
      <c r="E272" s="16" t="s">
        <v>35</v>
      </c>
      <c r="F272" s="17"/>
      <c r="G272" s="26">
        <f>'CoData-do not print'!AH$19</f>
        <v>0</v>
      </c>
      <c r="H272" s="18"/>
      <c r="I272" s="26">
        <f>'CoData-do not print'!AP$19</f>
        <v>0</v>
      </c>
      <c r="J272" s="6"/>
      <c r="K272" s="1"/>
    </row>
    <row r="273" spans="1:11" ht="12.75">
      <c r="A273" s="19" t="s">
        <v>33</v>
      </c>
      <c r="B273" s="1"/>
      <c r="C273" s="5"/>
      <c r="D273" s="4"/>
      <c r="E273" s="6" t="e">
        <f>AVERAGE(E268:E272)</f>
        <v>#DIV/0!</v>
      </c>
      <c r="F273" s="6"/>
      <c r="G273" s="6">
        <f>'CoData-do not print'!AX$19</f>
        <v>0</v>
      </c>
      <c r="H273" s="1"/>
      <c r="I273" s="25"/>
      <c r="J273" s="6" t="e">
        <f>(I272/I268)^0.25-1</f>
        <v>#DIV/0!</v>
      </c>
      <c r="K273" s="1"/>
    </row>
    <row r="274" spans="1:12" ht="12.75">
      <c r="A274" s="3">
        <f>'CoData-do not print'!K$3</f>
        <v>2004</v>
      </c>
      <c r="B274" s="1"/>
      <c r="C274" s="5" t="e">
        <f>1-'CoData-do not print'!S$19/'CoData-do not print'!K$19</f>
        <v>#DIV/0!</v>
      </c>
      <c r="D274" s="4">
        <f>'CoData-do not print'!AA$19</f>
        <v>0</v>
      </c>
      <c r="E274" s="6" t="e">
        <f>C274*D274</f>
        <v>#DIV/0!</v>
      </c>
      <c r="F274" s="6"/>
      <c r="G274" s="6"/>
      <c r="H274" s="1"/>
      <c r="I274" s="25">
        <f>'CoData-do not print'!AQ$19</f>
        <v>0</v>
      </c>
      <c r="J274" s="6" t="e">
        <f>(I274/I272)-1</f>
        <v>#DIV/0!</v>
      </c>
      <c r="K274" s="1"/>
      <c r="L274" t="e">
        <f>(I276/I274)^0.25</f>
        <v>#DIV/0!</v>
      </c>
    </row>
    <row r="275" spans="1:11" ht="12.75">
      <c r="A275" s="3">
        <f>'CoData-do not print'!L$3</f>
        <v>2005</v>
      </c>
      <c r="B275" s="3"/>
      <c r="C275" s="5" t="e">
        <f>1-'CoData-do not print'!T$19/'CoData-do not print'!L$19</f>
        <v>#DIV/0!</v>
      </c>
      <c r="D275" s="4">
        <f>'CoData-do not print'!AB$19</f>
        <v>0</v>
      </c>
      <c r="E275" s="6" t="e">
        <f>C275*D275</f>
        <v>#DIV/0!</v>
      </c>
      <c r="F275" s="3"/>
      <c r="G275" s="6"/>
      <c r="H275" s="3"/>
      <c r="I275" s="25">
        <f>'CoData-do not print'!AR$19</f>
        <v>0</v>
      </c>
      <c r="J275" s="6" t="e">
        <f>(I275/I272)^0.5-1</f>
        <v>#DIV/0!</v>
      </c>
      <c r="K275" s="3"/>
    </row>
    <row r="276" spans="1:11" ht="12.75">
      <c r="A276" s="3" t="str">
        <f>'CoData-do not print'!M$3</f>
        <v>2007-2009</v>
      </c>
      <c r="B276" s="1"/>
      <c r="C276" s="5" t="e">
        <f>1-'CoData-do not print'!U$19/'CoData-do not print'!M$19</f>
        <v>#DIV/0!</v>
      </c>
      <c r="D276" s="4">
        <f>'CoData-do not print'!AC$19</f>
        <v>0</v>
      </c>
      <c r="E276" s="6" t="e">
        <f>C276*D276</f>
        <v>#DIV/0!</v>
      </c>
      <c r="F276" s="6"/>
      <c r="G276" s="6">
        <f>'CoData-do not print'!AY$19</f>
        <v>0</v>
      </c>
      <c r="H276" s="1"/>
      <c r="I276" s="25">
        <f>'CoData-do not print'!AS$19</f>
        <v>0</v>
      </c>
      <c r="J276" s="6" t="e">
        <f>(I276/I272)^0.2-1</f>
        <v>#DIV/0!</v>
      </c>
      <c r="K276" s="1"/>
    </row>
    <row r="277" spans="2:11" ht="12.75">
      <c r="B277" s="1"/>
      <c r="C277" s="5"/>
      <c r="D277" s="4"/>
      <c r="E277" s="6"/>
      <c r="F277" s="3"/>
      <c r="G277" s="3"/>
      <c r="H277" s="1"/>
      <c r="I277" s="25"/>
      <c r="J277" s="6"/>
      <c r="K277" s="1"/>
    </row>
    <row r="278" spans="1:11" ht="12.75">
      <c r="A278" s="3"/>
      <c r="B278" s="1"/>
      <c r="C278" s="5"/>
      <c r="D278" s="4"/>
      <c r="E278" s="6"/>
      <c r="F278" s="3"/>
      <c r="G278" s="3"/>
      <c r="H278" s="1"/>
      <c r="I278" s="25"/>
      <c r="J278" s="6" t="s">
        <v>193</v>
      </c>
      <c r="K278" s="1"/>
    </row>
    <row r="279" spans="1:11" ht="12.75">
      <c r="A279" s="3"/>
      <c r="B279" s="1"/>
      <c r="C279" s="5"/>
      <c r="D279" s="4"/>
      <c r="E279" s="6"/>
      <c r="F279" s="3"/>
      <c r="G279" s="3"/>
      <c r="H279" s="1"/>
      <c r="I279" s="25"/>
      <c r="J279" s="6" t="s">
        <v>62</v>
      </c>
      <c r="K279" s="1"/>
    </row>
    <row r="280" spans="1:11" ht="12.75">
      <c r="A280" s="3"/>
      <c r="B280" s="1"/>
      <c r="C280" s="5"/>
      <c r="D280" s="4"/>
      <c r="E280" s="6"/>
      <c r="F280" s="3"/>
      <c r="G280" s="3"/>
      <c r="H280" s="1"/>
      <c r="I280" s="25"/>
      <c r="J280" s="6"/>
      <c r="K280" s="1"/>
    </row>
    <row r="281" spans="1:11" ht="12.75">
      <c r="A281" s="3"/>
      <c r="B281" s="1"/>
      <c r="C281" s="5"/>
      <c r="D281" s="4"/>
      <c r="E281" s="6"/>
      <c r="F281" s="3"/>
      <c r="G281" s="3"/>
      <c r="H281" s="1"/>
      <c r="I281" s="25"/>
      <c r="J281" s="6"/>
      <c r="K281" s="1"/>
    </row>
    <row r="282" spans="1:11" ht="12.75">
      <c r="A282" s="3"/>
      <c r="B282" s="1"/>
      <c r="C282" s="5"/>
      <c r="D282" s="4"/>
      <c r="E282" s="8"/>
      <c r="F282" s="9" t="str">
        <f>F$6</f>
        <v>PACIFICORP</v>
      </c>
      <c r="G282" s="1"/>
      <c r="H282" s="1"/>
      <c r="I282" s="25"/>
      <c r="J282" s="6"/>
      <c r="K282" s="1"/>
    </row>
    <row r="283" spans="1:11" ht="12.75">
      <c r="A283" s="3"/>
      <c r="B283" s="1"/>
      <c r="C283" s="5"/>
      <c r="D283" s="4"/>
      <c r="E283" s="8"/>
      <c r="F283" s="9" t="s">
        <v>17</v>
      </c>
      <c r="G283" s="1"/>
      <c r="H283" s="1"/>
      <c r="I283" s="25"/>
      <c r="J283" s="6"/>
      <c r="K283" s="1"/>
    </row>
    <row r="284" spans="1:11" ht="12.75">
      <c r="A284" s="3"/>
      <c r="B284" s="1"/>
      <c r="C284" s="5"/>
      <c r="D284" s="4"/>
      <c r="E284" s="6"/>
      <c r="F284" s="3"/>
      <c r="G284" s="3"/>
      <c r="H284" s="1"/>
      <c r="I284" s="25"/>
      <c r="J284" s="6"/>
      <c r="K284" s="1"/>
    </row>
    <row r="285" spans="1:11" ht="12.75">
      <c r="A285" s="3"/>
      <c r="B285" s="1"/>
      <c r="C285" s="5"/>
      <c r="D285" s="4"/>
      <c r="E285" s="6"/>
      <c r="F285" s="3"/>
      <c r="G285" s="3"/>
      <c r="H285" s="1"/>
      <c r="I285" s="25"/>
      <c r="J285" s="6"/>
      <c r="K285" s="1"/>
    </row>
    <row r="286" spans="1:11" ht="12.75">
      <c r="A286" s="3"/>
      <c r="B286" s="1"/>
      <c r="C286" s="5"/>
      <c r="D286" s="4"/>
      <c r="E286" s="6"/>
      <c r="F286" s="3"/>
      <c r="G286" s="3"/>
      <c r="H286" s="1"/>
      <c r="I286" s="25"/>
      <c r="J286" s="6"/>
      <c r="K286" s="1"/>
    </row>
    <row r="287" spans="1:11" ht="12.75">
      <c r="A287" s="10" t="s">
        <v>18</v>
      </c>
      <c r="B287" s="1"/>
      <c r="C287" s="11"/>
      <c r="D287" s="12" t="s">
        <v>19</v>
      </c>
      <c r="E287" s="13" t="s">
        <v>20</v>
      </c>
      <c r="F287" s="10"/>
      <c r="G287" s="10"/>
      <c r="H287" s="1"/>
      <c r="I287" s="27" t="s">
        <v>21</v>
      </c>
      <c r="J287" s="14" t="s">
        <v>20</v>
      </c>
      <c r="K287" s="1"/>
    </row>
    <row r="288" spans="1:11" ht="12.75">
      <c r="A288" s="3"/>
      <c r="B288" s="1"/>
      <c r="C288" s="5"/>
      <c r="D288" s="4"/>
      <c r="E288" s="6"/>
      <c r="F288" s="3"/>
      <c r="G288" s="3"/>
      <c r="H288" s="1"/>
      <c r="I288" s="25"/>
      <c r="J288" s="6"/>
      <c r="K288" s="1"/>
    </row>
    <row r="289" spans="1:11" ht="12.75">
      <c r="A289" s="3"/>
      <c r="B289" s="1"/>
      <c r="C289" s="5" t="s">
        <v>22</v>
      </c>
      <c r="D289" s="4" t="s">
        <v>23</v>
      </c>
      <c r="E289" s="6"/>
      <c r="F289" s="3"/>
      <c r="G289" s="3" t="s">
        <v>24</v>
      </c>
      <c r="H289" s="1"/>
      <c r="I289" s="25" t="s">
        <v>25</v>
      </c>
      <c r="J289" s="6" t="s">
        <v>26</v>
      </c>
      <c r="K289" s="1"/>
    </row>
    <row r="290" spans="1:11" ht="12.75">
      <c r="A290" s="15">
        <f>'CoData-do not print'!A$20</f>
        <v>0</v>
      </c>
      <c r="B290" s="1"/>
      <c r="C290" s="11" t="s">
        <v>27</v>
      </c>
      <c r="D290" s="12" t="s">
        <v>28</v>
      </c>
      <c r="E290" s="13" t="s">
        <v>30</v>
      </c>
      <c r="F290" s="10"/>
      <c r="G290" s="10" t="s">
        <v>31</v>
      </c>
      <c r="H290" s="1"/>
      <c r="I290" s="28" t="s">
        <v>32</v>
      </c>
      <c r="J290" s="13" t="s">
        <v>20</v>
      </c>
      <c r="K290" s="1"/>
    </row>
    <row r="291" spans="1:11" ht="12.75">
      <c r="A291" s="3">
        <v>1996</v>
      </c>
      <c r="B291" s="1"/>
      <c r="C291" s="5" t="e">
        <f>1-'CoData-do not print'!N$20/'CoData-do not print'!F$20</f>
        <v>#DIV/0!</v>
      </c>
      <c r="D291" s="4">
        <f>'CoData-do not print'!V$20</f>
        <v>0</v>
      </c>
      <c r="E291" s="6" t="e">
        <f>C291*D291</f>
        <v>#DIV/0!</v>
      </c>
      <c r="F291" s="3"/>
      <c r="G291" s="3">
        <f>'CoData-do not print'!AD$20</f>
        <v>0</v>
      </c>
      <c r="H291" s="1"/>
      <c r="I291" s="25">
        <f>'CoData-do not print'!AL$20</f>
        <v>0</v>
      </c>
      <c r="J291" s="6"/>
      <c r="K291" s="1"/>
    </row>
    <row r="292" spans="1:11" ht="12.75">
      <c r="A292" s="3">
        <v>1997</v>
      </c>
      <c r="B292" s="1"/>
      <c r="C292" s="5" t="e">
        <f>1-'CoData-do not print'!O$20/'CoData-do not print'!G$20</f>
        <v>#DIV/0!</v>
      </c>
      <c r="D292" s="4">
        <f>'CoData-do not print'!W$20</f>
        <v>0</v>
      </c>
      <c r="E292" s="6" t="e">
        <f>C292*D292</f>
        <v>#DIV/0!</v>
      </c>
      <c r="F292" s="3"/>
      <c r="G292" s="3">
        <f>'CoData-do not print'!AE$20</f>
        <v>0</v>
      </c>
      <c r="H292" s="1"/>
      <c r="I292" s="25">
        <f>'CoData-do not print'!AM$20</f>
        <v>0</v>
      </c>
      <c r="J292" s="6"/>
      <c r="K292" s="1"/>
    </row>
    <row r="293" spans="1:11" ht="12.75">
      <c r="A293" s="3">
        <v>1998</v>
      </c>
      <c r="B293" s="1"/>
      <c r="C293" s="5" t="e">
        <f>1-'CoData-do not print'!P$20/'CoData-do not print'!H$20</f>
        <v>#DIV/0!</v>
      </c>
      <c r="D293" s="4">
        <f>'CoData-do not print'!X$20</f>
        <v>0</v>
      </c>
      <c r="E293" s="6" t="e">
        <f>C293*D293</f>
        <v>#DIV/0!</v>
      </c>
      <c r="F293" s="3"/>
      <c r="G293" s="3">
        <f>'CoData-do not print'!AF$20</f>
        <v>0</v>
      </c>
      <c r="H293" s="1"/>
      <c r="I293" s="25">
        <f>'CoData-do not print'!AN$20</f>
        <v>0</v>
      </c>
      <c r="J293" s="6"/>
      <c r="K293" s="1"/>
    </row>
    <row r="294" spans="1:11" ht="12.75">
      <c r="A294" s="3">
        <v>1999</v>
      </c>
      <c r="B294" s="1"/>
      <c r="C294" s="5" t="e">
        <f>1-'CoData-do not print'!Q$20/'CoData-do not print'!I$20</f>
        <v>#DIV/0!</v>
      </c>
      <c r="D294" s="4">
        <f>'CoData-do not print'!Y$20</f>
        <v>0</v>
      </c>
      <c r="E294" s="6" t="e">
        <f>C294*D294</f>
        <v>#DIV/0!</v>
      </c>
      <c r="F294" s="3"/>
      <c r="G294" s="3">
        <f>'CoData-do not print'!AG$20</f>
        <v>0</v>
      </c>
      <c r="H294" s="1"/>
      <c r="I294" s="25">
        <f>'CoData-do not print'!AO$20</f>
        <v>0</v>
      </c>
      <c r="J294" s="6"/>
      <c r="K294" s="1"/>
    </row>
    <row r="295" spans="1:11" ht="12.75">
      <c r="A295" s="3">
        <v>2000</v>
      </c>
      <c r="B295" s="1"/>
      <c r="C295" s="5" t="e">
        <f>1-'CoData-do not print'!R$20/'CoData-do not print'!J$20</f>
        <v>#DIV/0!</v>
      </c>
      <c r="D295" s="4">
        <f>'CoData-do not print'!Z$20</f>
        <v>0</v>
      </c>
      <c r="E295" s="16" t="e">
        <f>C295*D295</f>
        <v>#DIV/0!</v>
      </c>
      <c r="F295" s="17"/>
      <c r="G295" s="17">
        <f>'CoData-do not print'!AH$20</f>
        <v>0</v>
      </c>
      <c r="H295" s="18"/>
      <c r="I295" s="26">
        <f>'CoData-do not print'!AP$20</f>
        <v>0</v>
      </c>
      <c r="J295" s="6"/>
      <c r="K295" s="1"/>
    </row>
    <row r="296" spans="1:11" ht="12.75">
      <c r="A296" s="19" t="s">
        <v>33</v>
      </c>
      <c r="B296" s="1"/>
      <c r="C296" s="5"/>
      <c r="D296" s="4"/>
      <c r="E296" s="6" t="e">
        <f>AVERAGE(E291:E295)</f>
        <v>#DIV/0!</v>
      </c>
      <c r="F296" s="6"/>
      <c r="G296" s="6">
        <f>'CoData-do not print'!AX$20</f>
        <v>0</v>
      </c>
      <c r="H296" s="1"/>
      <c r="I296" s="25"/>
      <c r="J296" s="6" t="e">
        <f>(I295/I291)^0.25-1</f>
        <v>#DIV/0!</v>
      </c>
      <c r="K296" s="1"/>
    </row>
    <row r="297" spans="1:11" ht="12.75">
      <c r="A297" s="3">
        <v>2001</v>
      </c>
      <c r="B297" s="1"/>
      <c r="C297" s="5" t="e">
        <f>1-'CoData-do not print'!S$20/'CoData-do not print'!K$20</f>
        <v>#DIV/0!</v>
      </c>
      <c r="D297" s="4">
        <f>'CoData-do not print'!AA$20</f>
        <v>0</v>
      </c>
      <c r="E297" s="6" t="e">
        <f>C297*D297</f>
        <v>#DIV/0!</v>
      </c>
      <c r="F297" s="6"/>
      <c r="G297" s="6"/>
      <c r="H297" s="1"/>
      <c r="I297" s="25">
        <f>'CoData-do not print'!AQ$20</f>
        <v>0</v>
      </c>
      <c r="J297" s="6" t="e">
        <f>(I297/I295)-1</f>
        <v>#DIV/0!</v>
      </c>
      <c r="K297" s="1"/>
    </row>
    <row r="298" spans="1:11" ht="12.75">
      <c r="A298" s="3">
        <v>2002</v>
      </c>
      <c r="B298" s="3"/>
      <c r="C298" s="5" t="e">
        <f>1-'CoData-do not print'!T$20/'CoData-do not print'!L$20</f>
        <v>#DIV/0!</v>
      </c>
      <c r="D298" s="4">
        <f>'CoData-do not print'!AB$20</f>
        <v>0</v>
      </c>
      <c r="E298" s="6" t="e">
        <f>C298*D298</f>
        <v>#DIV/0!</v>
      </c>
      <c r="F298" s="3"/>
      <c r="G298" s="6"/>
      <c r="H298" s="3"/>
      <c r="I298" s="25">
        <f>'CoData-do not print'!AR$20</f>
        <v>0</v>
      </c>
      <c r="J298" s="6" t="e">
        <f>(I298/I295)^0.5-1</f>
        <v>#DIV/0!</v>
      </c>
      <c r="K298" s="3"/>
    </row>
    <row r="299" spans="1:11" ht="12.75">
      <c r="A299" s="3" t="s">
        <v>159</v>
      </c>
      <c r="B299" s="1"/>
      <c r="C299" s="5" t="e">
        <f>1-'CoData-do not print'!U$20/'CoData-do not print'!M$20</f>
        <v>#DIV/0!</v>
      </c>
      <c r="D299" s="4">
        <f>'CoData-do not print'!AC$20</f>
        <v>0</v>
      </c>
      <c r="E299" s="6" t="e">
        <f>C299*D299</f>
        <v>#DIV/0!</v>
      </c>
      <c r="F299" s="6"/>
      <c r="G299" s="6">
        <f>'CoData-do not print'!AY$20</f>
        <v>0</v>
      </c>
      <c r="H299" s="1"/>
      <c r="I299" s="25">
        <f>'CoData-do not print'!AS$20</f>
        <v>0</v>
      </c>
      <c r="J299" s="6" t="e">
        <f>(I299/I295)^0.2-1</f>
        <v>#DIV/0!</v>
      </c>
      <c r="K299" s="1"/>
    </row>
    <row r="300" spans="1:11" ht="12.75">
      <c r="A300" s="3"/>
      <c r="B300" s="1"/>
      <c r="C300" s="5"/>
      <c r="D300" s="4"/>
      <c r="E300" s="6"/>
      <c r="F300" s="3"/>
      <c r="G300" s="3"/>
      <c r="H300" s="1"/>
      <c r="I300" s="25"/>
      <c r="J300" s="6"/>
      <c r="K300" s="1"/>
    </row>
    <row r="301" spans="2:11" ht="12.75">
      <c r="B301" s="1"/>
      <c r="C301" s="5"/>
      <c r="D301" s="4"/>
      <c r="E301" s="6"/>
      <c r="F301" s="3"/>
      <c r="G301" s="3"/>
      <c r="H301" s="1"/>
      <c r="I301" s="25"/>
      <c r="J301" s="6"/>
      <c r="K301" s="1"/>
    </row>
    <row r="302" spans="1:11" ht="12.75">
      <c r="A302" s="3"/>
      <c r="B302" s="1"/>
      <c r="C302" s="5"/>
      <c r="D302" s="4"/>
      <c r="E302" s="6"/>
      <c r="F302" s="3"/>
      <c r="G302" s="3"/>
      <c r="H302" s="1"/>
      <c r="I302" s="25"/>
      <c r="J302" s="6"/>
      <c r="K302" s="1"/>
    </row>
    <row r="303" spans="1:11" ht="12.75">
      <c r="A303" s="10" t="s">
        <v>18</v>
      </c>
      <c r="B303" s="1"/>
      <c r="C303" s="11"/>
      <c r="D303" s="12" t="s">
        <v>19</v>
      </c>
      <c r="E303" s="13" t="s">
        <v>20</v>
      </c>
      <c r="F303" s="10"/>
      <c r="G303" s="10"/>
      <c r="H303" s="1"/>
      <c r="I303" s="27" t="s">
        <v>21</v>
      </c>
      <c r="J303" s="14" t="s">
        <v>20</v>
      </c>
      <c r="K303" s="1"/>
    </row>
    <row r="304" spans="1:11" ht="12.75">
      <c r="A304" s="3"/>
      <c r="B304" s="1"/>
      <c r="C304" s="5"/>
      <c r="D304" s="4"/>
      <c r="E304" s="6"/>
      <c r="F304" s="3"/>
      <c r="G304" s="3"/>
      <c r="H304" s="1"/>
      <c r="I304" s="25"/>
      <c r="J304" s="6"/>
      <c r="K304" s="1"/>
    </row>
    <row r="305" spans="1:11" ht="12.75">
      <c r="A305" s="3"/>
      <c r="B305" s="1"/>
      <c r="C305" s="5" t="s">
        <v>22</v>
      </c>
      <c r="D305" s="4" t="s">
        <v>23</v>
      </c>
      <c r="E305" s="6"/>
      <c r="F305" s="3"/>
      <c r="G305" s="3" t="s">
        <v>24</v>
      </c>
      <c r="H305" s="1"/>
      <c r="I305" s="25" t="s">
        <v>25</v>
      </c>
      <c r="J305" s="6" t="s">
        <v>26</v>
      </c>
      <c r="K305" s="1"/>
    </row>
    <row r="306" spans="1:11" ht="12.75">
      <c r="A306" s="15">
        <f>'CoData-do not print'!A$21</f>
        <v>0</v>
      </c>
      <c r="B306" s="1"/>
      <c r="C306" s="11" t="s">
        <v>27</v>
      </c>
      <c r="D306" s="12" t="s">
        <v>28</v>
      </c>
      <c r="E306" s="13" t="s">
        <v>30</v>
      </c>
      <c r="F306" s="10"/>
      <c r="G306" s="10" t="s">
        <v>31</v>
      </c>
      <c r="H306" s="1"/>
      <c r="I306" s="28" t="s">
        <v>32</v>
      </c>
      <c r="J306" s="13" t="s">
        <v>20</v>
      </c>
      <c r="K306" s="1"/>
    </row>
    <row r="307" spans="1:11" ht="12.75">
      <c r="A307" s="3">
        <v>1996</v>
      </c>
      <c r="B307" s="1"/>
      <c r="C307" s="5" t="e">
        <f>1-'CoData-do not print'!N$21/'CoData-do not print'!F$21</f>
        <v>#DIV/0!</v>
      </c>
      <c r="D307" s="4">
        <f>'CoData-do not print'!V$21</f>
        <v>0</v>
      </c>
      <c r="E307" s="6" t="e">
        <f>C307*D307</f>
        <v>#DIV/0!</v>
      </c>
      <c r="F307" s="3"/>
      <c r="G307" s="25">
        <f>'CoData-do not print'!AD$21</f>
        <v>0</v>
      </c>
      <c r="H307" s="1"/>
      <c r="I307" s="25">
        <f>'CoData-do not print'!AL$21</f>
        <v>0</v>
      </c>
      <c r="J307" s="6"/>
      <c r="K307" s="1"/>
    </row>
    <row r="308" spans="1:11" ht="12.75">
      <c r="A308" s="3">
        <v>1997</v>
      </c>
      <c r="B308" s="1"/>
      <c r="C308" s="5" t="e">
        <f>1-'CoData-do not print'!O$21/'CoData-do not print'!G$21</f>
        <v>#DIV/0!</v>
      </c>
      <c r="D308" s="4">
        <f>'CoData-do not print'!W$21</f>
        <v>0</v>
      </c>
      <c r="E308" s="6" t="e">
        <f>C308*D308</f>
        <v>#DIV/0!</v>
      </c>
      <c r="F308" s="3"/>
      <c r="G308" s="25">
        <f>'CoData-do not print'!AE$21</f>
        <v>0</v>
      </c>
      <c r="H308" s="1"/>
      <c r="I308" s="25">
        <f>'CoData-do not print'!AM$21</f>
        <v>0</v>
      </c>
      <c r="J308" s="6"/>
      <c r="K308" s="1"/>
    </row>
    <row r="309" spans="1:11" ht="12.75">
      <c r="A309" s="3">
        <v>1998</v>
      </c>
      <c r="B309" s="1"/>
      <c r="C309" s="5" t="e">
        <f>1-'CoData-do not print'!P$21/'CoData-do not print'!H$21</f>
        <v>#DIV/0!</v>
      </c>
      <c r="D309" s="4">
        <f>'CoData-do not print'!X$21</f>
        <v>0</v>
      </c>
      <c r="E309" s="6" t="e">
        <f>C309*D309</f>
        <v>#DIV/0!</v>
      </c>
      <c r="F309" s="3"/>
      <c r="G309" s="25">
        <f>'CoData-do not print'!AF$21</f>
        <v>0</v>
      </c>
      <c r="H309" s="1"/>
      <c r="I309" s="25">
        <f>'CoData-do not print'!AN$21</f>
        <v>0</v>
      </c>
      <c r="J309" s="6"/>
      <c r="K309" s="1"/>
    </row>
    <row r="310" spans="1:11" ht="12.75">
      <c r="A310" s="3">
        <v>1999</v>
      </c>
      <c r="B310" s="1"/>
      <c r="C310" s="5" t="e">
        <f>1-'CoData-do not print'!Q$21/'CoData-do not print'!I$21</f>
        <v>#DIV/0!</v>
      </c>
      <c r="D310" s="4">
        <f>'CoData-do not print'!Y$21</f>
        <v>0</v>
      </c>
      <c r="E310" s="6" t="e">
        <f>C310*D310</f>
        <v>#DIV/0!</v>
      </c>
      <c r="F310" s="3"/>
      <c r="G310" s="25">
        <f>'CoData-do not print'!AG$21</f>
        <v>0</v>
      </c>
      <c r="H310" s="1"/>
      <c r="I310" s="25">
        <f>'CoData-do not print'!AO$21</f>
        <v>0</v>
      </c>
      <c r="J310" s="6"/>
      <c r="K310" s="1"/>
    </row>
    <row r="311" spans="1:11" ht="12.75">
      <c r="A311" s="3">
        <v>2000</v>
      </c>
      <c r="B311" s="1"/>
      <c r="C311" s="5" t="e">
        <f>1-'CoData-do not print'!R$21/'CoData-do not print'!J$21</f>
        <v>#DIV/0!</v>
      </c>
      <c r="D311" s="4">
        <f>'CoData-do not print'!Z$21</f>
        <v>0</v>
      </c>
      <c r="E311" s="16" t="e">
        <f>C311*D311</f>
        <v>#DIV/0!</v>
      </c>
      <c r="F311" s="17"/>
      <c r="G311" s="26">
        <f>'CoData-do not print'!AH$21</f>
        <v>0</v>
      </c>
      <c r="H311" s="18"/>
      <c r="I311" s="26">
        <f>'CoData-do not print'!AP$21</f>
        <v>0</v>
      </c>
      <c r="J311" s="6"/>
      <c r="K311" s="1"/>
    </row>
    <row r="312" spans="1:11" ht="12.75">
      <c r="A312" s="19" t="s">
        <v>33</v>
      </c>
      <c r="B312" s="1"/>
      <c r="C312" s="5"/>
      <c r="D312" s="4"/>
      <c r="E312" s="6" t="e">
        <f>AVERAGE(E307:E311)</f>
        <v>#DIV/0!</v>
      </c>
      <c r="F312" s="6"/>
      <c r="G312" s="6">
        <f>'CoData-do not print'!AX$21</f>
        <v>0</v>
      </c>
      <c r="H312" s="1"/>
      <c r="I312" s="25"/>
      <c r="J312" s="6" t="e">
        <f>(I311/I307)^0.25-1</f>
        <v>#DIV/0!</v>
      </c>
      <c r="K312" s="1"/>
    </row>
    <row r="313" spans="1:11" ht="12.75">
      <c r="A313" s="3">
        <v>2001</v>
      </c>
      <c r="B313" s="1"/>
      <c r="C313" s="5" t="e">
        <f>1-'CoData-do not print'!S$21/'CoData-do not print'!K$21</f>
        <v>#DIV/0!</v>
      </c>
      <c r="D313" s="4">
        <f>'CoData-do not print'!AA$21</f>
        <v>0</v>
      </c>
      <c r="E313" s="6" t="e">
        <f>C313*D313</f>
        <v>#DIV/0!</v>
      </c>
      <c r="F313" s="6"/>
      <c r="G313" s="6"/>
      <c r="H313" s="1"/>
      <c r="I313" s="25">
        <f>'CoData-do not print'!AQ$21</f>
        <v>0</v>
      </c>
      <c r="J313" s="6" t="e">
        <f>(I313/I311)-1</f>
        <v>#DIV/0!</v>
      </c>
      <c r="K313" s="1"/>
    </row>
    <row r="314" spans="1:11" ht="12.75">
      <c r="A314" s="3">
        <v>2002</v>
      </c>
      <c r="B314" s="3"/>
      <c r="C314" s="5" t="e">
        <f>1-'CoData-do not print'!T$21/'CoData-do not print'!L$21</f>
        <v>#DIV/0!</v>
      </c>
      <c r="D314" s="4">
        <f>'CoData-do not print'!AB$21</f>
        <v>0</v>
      </c>
      <c r="E314" s="6" t="e">
        <f>C314*D314</f>
        <v>#DIV/0!</v>
      </c>
      <c r="F314" s="3"/>
      <c r="G314" s="6"/>
      <c r="H314" s="3"/>
      <c r="I314" s="25">
        <f>'CoData-do not print'!AR$21</f>
        <v>0</v>
      </c>
      <c r="J314" s="6" t="e">
        <f>(I314/I311)^0.5-1</f>
        <v>#DIV/0!</v>
      </c>
      <c r="K314" s="3"/>
    </row>
    <row r="315" spans="1:11" ht="12.75">
      <c r="A315" s="3" t="s">
        <v>159</v>
      </c>
      <c r="B315" s="1"/>
      <c r="C315" s="5" t="e">
        <f>1-'CoData-do not print'!U$21/'CoData-do not print'!M$21</f>
        <v>#DIV/0!</v>
      </c>
      <c r="D315" s="4">
        <f>'CoData-do not print'!AC$21</f>
        <v>0</v>
      </c>
      <c r="E315" s="6" t="e">
        <f>C315*D315</f>
        <v>#DIV/0!</v>
      </c>
      <c r="F315" s="6"/>
      <c r="G315" s="6">
        <f>'CoData-do not print'!AY$21</f>
        <v>0</v>
      </c>
      <c r="H315" s="1"/>
      <c r="I315" s="25">
        <f>'CoData-do not print'!AS$21</f>
        <v>0</v>
      </c>
      <c r="J315" s="6" t="e">
        <f>(I315/I311)^0.2-1</f>
        <v>#DIV/0!</v>
      </c>
      <c r="K315" s="1"/>
    </row>
    <row r="316" spans="1:11" ht="12.75">
      <c r="A316" s="3"/>
      <c r="B316" s="1"/>
      <c r="C316" s="5"/>
      <c r="D316" s="4"/>
      <c r="E316" s="6"/>
      <c r="F316" s="3"/>
      <c r="G316" s="3"/>
      <c r="H316" s="1"/>
      <c r="I316" s="25"/>
      <c r="J316" s="6"/>
      <c r="K316" s="1"/>
    </row>
    <row r="317" spans="1:11" ht="12.75">
      <c r="A317" s="19" t="s">
        <v>158</v>
      </c>
      <c r="B317" s="1"/>
      <c r="C317" s="5"/>
      <c r="D317" s="4"/>
      <c r="E317" s="6"/>
      <c r="F317" s="3"/>
      <c r="G317" s="3"/>
      <c r="H317" s="1"/>
      <c r="I317" s="25"/>
      <c r="J317" s="6"/>
      <c r="K317" s="1"/>
    </row>
    <row r="318" spans="1:11" ht="12.75">
      <c r="A318" s="3"/>
      <c r="B318" s="1"/>
      <c r="C318" s="5"/>
      <c r="D318" s="4"/>
      <c r="E318" s="6"/>
      <c r="F318" s="3"/>
      <c r="G318" s="3"/>
      <c r="H318" s="1"/>
      <c r="I318" s="25"/>
      <c r="J318" s="6"/>
      <c r="K318" s="1"/>
    </row>
    <row r="319" spans="1:11" ht="12.75">
      <c r="A319" s="10" t="s">
        <v>18</v>
      </c>
      <c r="B319" s="1"/>
      <c r="C319" s="11"/>
      <c r="D319" s="12" t="s">
        <v>19</v>
      </c>
      <c r="E319" s="13" t="s">
        <v>20</v>
      </c>
      <c r="F319" s="10"/>
      <c r="G319" s="10"/>
      <c r="H319" s="1"/>
      <c r="I319" s="27" t="s">
        <v>21</v>
      </c>
      <c r="J319" s="14" t="s">
        <v>20</v>
      </c>
      <c r="K319" s="1"/>
    </row>
    <row r="320" spans="1:11" ht="12.75">
      <c r="A320" s="3"/>
      <c r="B320" s="1"/>
      <c r="C320" s="5"/>
      <c r="D320" s="4"/>
      <c r="E320" s="6"/>
      <c r="F320" s="3"/>
      <c r="G320" s="3"/>
      <c r="H320" s="1"/>
      <c r="I320" s="25"/>
      <c r="J320" s="6"/>
      <c r="K320" s="1"/>
    </row>
    <row r="321" spans="1:11" ht="12.75">
      <c r="A321" s="3"/>
      <c r="B321" s="1"/>
      <c r="C321" s="5" t="s">
        <v>22</v>
      </c>
      <c r="D321" s="4" t="s">
        <v>23</v>
      </c>
      <c r="E321" s="6"/>
      <c r="F321" s="3"/>
      <c r="G321" s="3" t="s">
        <v>24</v>
      </c>
      <c r="H321" s="1"/>
      <c r="I321" s="25" t="s">
        <v>25</v>
      </c>
      <c r="J321" s="6" t="s">
        <v>26</v>
      </c>
      <c r="K321" s="1"/>
    </row>
    <row r="322" spans="1:11" ht="12.75">
      <c r="A322" s="15">
        <f>'CoData-do not print'!A$22</f>
        <v>0</v>
      </c>
      <c r="B322" s="1"/>
      <c r="C322" s="11" t="s">
        <v>27</v>
      </c>
      <c r="D322" s="12" t="s">
        <v>28</v>
      </c>
      <c r="E322" s="13" t="s">
        <v>30</v>
      </c>
      <c r="F322" s="10"/>
      <c r="G322" s="10" t="s">
        <v>31</v>
      </c>
      <c r="H322" s="1"/>
      <c r="I322" s="28" t="s">
        <v>32</v>
      </c>
      <c r="J322" s="13" t="s">
        <v>20</v>
      </c>
      <c r="K322" s="1"/>
    </row>
    <row r="323" spans="1:11" ht="12.75">
      <c r="A323" s="3">
        <f>'CoData-do not print'!F$3</f>
        <v>1999</v>
      </c>
      <c r="B323" s="1"/>
      <c r="C323" s="5" t="e">
        <f>1-'CoData-do not print'!N$22/'CoData-do not print'!F$22</f>
        <v>#DIV/0!</v>
      </c>
      <c r="D323" s="4">
        <f>'CoData-do not print'!V$22</f>
        <v>0</v>
      </c>
      <c r="E323" s="6" t="e">
        <f>C323*D323</f>
        <v>#DIV/0!</v>
      </c>
      <c r="F323" s="3"/>
      <c r="G323" s="25">
        <f>'CoData-do not print'!AD$22</f>
        <v>0</v>
      </c>
      <c r="H323" s="1"/>
      <c r="I323" s="25">
        <f>'CoData-do not print'!AL$22</f>
        <v>0</v>
      </c>
      <c r="J323" s="6"/>
      <c r="K323" s="1"/>
    </row>
    <row r="324" spans="1:11" ht="12.75">
      <c r="A324" s="3">
        <f>'CoData-do not print'!G$3</f>
        <v>2000</v>
      </c>
      <c r="B324" s="1"/>
      <c r="C324" s="5" t="e">
        <f>1-'CoData-do not print'!O$22/'CoData-do not print'!G$22</f>
        <v>#DIV/0!</v>
      </c>
      <c r="D324" s="4">
        <f>'CoData-do not print'!W$22</f>
        <v>0</v>
      </c>
      <c r="E324" s="6" t="e">
        <f>C324*D324</f>
        <v>#DIV/0!</v>
      </c>
      <c r="F324" s="3"/>
      <c r="G324" s="25">
        <f>'CoData-do not print'!AE$22</f>
        <v>0</v>
      </c>
      <c r="H324" s="1"/>
      <c r="I324" s="25">
        <f>'CoData-do not print'!AM$22</f>
        <v>0</v>
      </c>
      <c r="J324" s="6"/>
      <c r="K324" s="1"/>
    </row>
    <row r="325" spans="1:11" ht="12.75">
      <c r="A325" s="3">
        <f>'CoData-do not print'!H$3</f>
        <v>2001</v>
      </c>
      <c r="B325" s="1"/>
      <c r="C325" s="5" t="e">
        <f>1-'CoData-do not print'!P$22/'CoData-do not print'!H$22</f>
        <v>#DIV/0!</v>
      </c>
      <c r="D325" s="4">
        <f>'CoData-do not print'!X$22</f>
        <v>0</v>
      </c>
      <c r="E325" s="6" t="e">
        <f>C325*D325</f>
        <v>#DIV/0!</v>
      </c>
      <c r="F325" s="3"/>
      <c r="G325" s="25">
        <f>'CoData-do not print'!AF$22</f>
        <v>0</v>
      </c>
      <c r="H325" s="1"/>
      <c r="I325" s="25">
        <f>'CoData-do not print'!AN$22</f>
        <v>0</v>
      </c>
      <c r="J325" s="6"/>
      <c r="K325" s="1"/>
    </row>
    <row r="326" spans="1:11" ht="12.75">
      <c r="A326" s="3">
        <f>'CoData-do not print'!I$3</f>
        <v>2002</v>
      </c>
      <c r="B326" s="1"/>
      <c r="C326" s="5" t="e">
        <f>1-'CoData-do not print'!Q$22/'CoData-do not print'!I$22</f>
        <v>#DIV/0!</v>
      </c>
      <c r="D326" s="4">
        <f>'CoData-do not print'!Y$22</f>
        <v>0</v>
      </c>
      <c r="E326" s="6" t="e">
        <f>C326*D326</f>
        <v>#DIV/0!</v>
      </c>
      <c r="F326" s="3"/>
      <c r="G326" s="25">
        <f>'CoData-do not print'!AG$22</f>
        <v>0</v>
      </c>
      <c r="H326" s="1"/>
      <c r="I326" s="25">
        <f>'CoData-do not print'!AO$22</f>
        <v>0</v>
      </c>
      <c r="J326" s="6"/>
      <c r="K326" s="1"/>
    </row>
    <row r="327" spans="1:11" ht="12.75">
      <c r="A327" s="3">
        <f>'CoData-do not print'!J$3</f>
        <v>2003</v>
      </c>
      <c r="B327" s="1"/>
      <c r="C327" s="5" t="e">
        <f>1-'CoData-do not print'!R$22/'CoData-do not print'!J$22</f>
        <v>#DIV/0!</v>
      </c>
      <c r="D327" s="4">
        <f>'CoData-do not print'!Z$22</f>
        <v>0</v>
      </c>
      <c r="E327" s="16" t="e">
        <f>C327*D327</f>
        <v>#DIV/0!</v>
      </c>
      <c r="F327" s="17"/>
      <c r="G327" s="26">
        <f>'CoData-do not print'!AH$22</f>
        <v>0</v>
      </c>
      <c r="H327" s="18"/>
      <c r="I327" s="26">
        <f>'CoData-do not print'!AP$22</f>
        <v>0</v>
      </c>
      <c r="J327" s="6"/>
      <c r="K327" s="1"/>
    </row>
    <row r="328" spans="1:11" ht="12.75">
      <c r="A328" s="19" t="s">
        <v>33</v>
      </c>
      <c r="B328" s="1"/>
      <c r="C328" s="5"/>
      <c r="D328" s="4"/>
      <c r="E328" s="6" t="e">
        <f>AVERAGE(E323:E327)</f>
        <v>#DIV/0!</v>
      </c>
      <c r="F328" s="6"/>
      <c r="G328" s="6">
        <f>'CoData-do not print'!AX$22</f>
        <v>0</v>
      </c>
      <c r="H328" s="1"/>
      <c r="I328" s="25"/>
      <c r="J328" s="6" t="e">
        <f>(I327/I323)^0.25-1</f>
        <v>#DIV/0!</v>
      </c>
      <c r="K328" s="1"/>
    </row>
    <row r="329" spans="1:11" ht="12.75">
      <c r="A329" s="3">
        <f>'CoData-do not print'!K$3</f>
        <v>2004</v>
      </c>
      <c r="B329" s="1"/>
      <c r="C329" s="5" t="e">
        <f>1-'CoData-do not print'!S$22/'CoData-do not print'!K$22</f>
        <v>#DIV/0!</v>
      </c>
      <c r="D329" s="4">
        <f>'CoData-do not print'!AA$22</f>
        <v>0</v>
      </c>
      <c r="E329" s="6" t="e">
        <f>C329*D329</f>
        <v>#DIV/0!</v>
      </c>
      <c r="F329" s="6"/>
      <c r="G329" s="6"/>
      <c r="H329" s="1"/>
      <c r="I329" s="25">
        <f>'CoData-do not print'!AQ$22</f>
        <v>0</v>
      </c>
      <c r="J329" s="6" t="e">
        <f>(I329/I327)-1</f>
        <v>#DIV/0!</v>
      </c>
      <c r="K329" s="1"/>
    </row>
    <row r="330" spans="1:11" ht="12.75">
      <c r="A330" s="3">
        <f>'CoData-do not print'!L$3</f>
        <v>2005</v>
      </c>
      <c r="B330" s="3"/>
      <c r="C330" s="5" t="e">
        <f>1-'CoData-do not print'!T$22/'CoData-do not print'!L$22</f>
        <v>#DIV/0!</v>
      </c>
      <c r="D330" s="4">
        <f>'CoData-do not print'!AB$22</f>
        <v>0</v>
      </c>
      <c r="E330" s="6" t="e">
        <f>C330*D330</f>
        <v>#DIV/0!</v>
      </c>
      <c r="F330" s="3"/>
      <c r="G330" s="6"/>
      <c r="H330" s="3"/>
      <c r="I330" s="25">
        <f>'CoData-do not print'!AR$22</f>
        <v>0</v>
      </c>
      <c r="J330" s="6" t="e">
        <f>(I330/I327)^0.5-1</f>
        <v>#DIV/0!</v>
      </c>
      <c r="K330" s="3"/>
    </row>
    <row r="331" spans="1:11" ht="12.75">
      <c r="A331" s="3" t="str">
        <f>'CoData-do not print'!M$3</f>
        <v>2007-2009</v>
      </c>
      <c r="B331" s="1"/>
      <c r="C331" s="5" t="e">
        <f>1-'CoData-do not print'!U$22/'CoData-do not print'!M$22</f>
        <v>#DIV/0!</v>
      </c>
      <c r="D331" s="4">
        <f>'CoData-do not print'!AC$22</f>
        <v>0</v>
      </c>
      <c r="E331" s="6" t="e">
        <f>C331*D331</f>
        <v>#DIV/0!</v>
      </c>
      <c r="F331" s="6"/>
      <c r="G331" s="6">
        <f>'CoData-do not print'!AY$22</f>
        <v>0</v>
      </c>
      <c r="H331" s="1"/>
      <c r="I331" s="25">
        <f>'CoData-do not print'!AS$22</f>
        <v>0</v>
      </c>
      <c r="J331" s="6" t="e">
        <f>(I331/I327)^0.2-1</f>
        <v>#DIV/0!</v>
      </c>
      <c r="K331" s="1"/>
    </row>
  </sheetData>
  <printOptions/>
  <pageMargins left="2.71" right="0.75" top="1" bottom="1" header="0.5" footer="0.5"/>
  <pageSetup orientation="portrait" paperSize="9" scale="41"/>
  <rowBreaks count="4" manualBreakCount="4">
    <brk id="56" max="255" man="1"/>
    <brk id="111" max="255" man="1"/>
    <brk id="166" max="255" man="1"/>
    <brk id="22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B1">
      <selection activeCell="J1" sqref="J1"/>
    </sheetView>
  </sheetViews>
  <sheetFormatPr defaultColWidth="9.00390625" defaultRowHeight="12"/>
  <cols>
    <col min="1" max="1" width="14.00390625" style="0" customWidth="1"/>
    <col min="2" max="3" width="11.375" style="0" customWidth="1"/>
    <col min="4" max="4" width="6.125" style="0" customWidth="1"/>
    <col min="5" max="5" width="2.00390625" style="0" customWidth="1"/>
    <col min="6" max="6" width="4.75390625" style="0" customWidth="1"/>
    <col min="7" max="7" width="1.875" style="0" customWidth="1"/>
    <col min="8" max="8" width="7.75390625" style="0" customWidth="1"/>
    <col min="9" max="9" width="11.375" style="0" customWidth="1"/>
    <col min="10" max="10" width="12.375" style="0" customWidth="1"/>
    <col min="11" max="16384" width="11.375" style="0" customWidth="1"/>
  </cols>
  <sheetData>
    <row r="1" spans="1:10" ht="12.75">
      <c r="A1" s="3"/>
      <c r="B1" s="6"/>
      <c r="C1" s="3"/>
      <c r="D1" s="6"/>
      <c r="E1" s="6"/>
      <c r="F1" s="3"/>
      <c r="G1" s="3"/>
      <c r="H1" s="3"/>
      <c r="I1" s="3"/>
      <c r="J1" s="6" t="s">
        <v>212</v>
      </c>
    </row>
    <row r="2" spans="1:10" ht="12.75">
      <c r="A2" s="3"/>
      <c r="B2" s="6"/>
      <c r="C2" s="3"/>
      <c r="D2" s="7"/>
      <c r="E2" s="7"/>
      <c r="F2" s="19"/>
      <c r="G2" s="19"/>
      <c r="H2" s="19"/>
      <c r="I2" s="3"/>
      <c r="J2" s="6" t="s">
        <v>194</v>
      </c>
    </row>
    <row r="3" spans="1:10" ht="12.75">
      <c r="A3" s="3"/>
      <c r="B3" s="6"/>
      <c r="C3" s="3"/>
      <c r="D3" s="7"/>
      <c r="E3" s="7"/>
      <c r="F3" s="19"/>
      <c r="G3" s="19"/>
      <c r="H3" s="19"/>
      <c r="I3" s="3"/>
      <c r="J3" s="6" t="s">
        <v>191</v>
      </c>
    </row>
    <row r="4" spans="1:10" ht="12.75">
      <c r="A4" s="3"/>
      <c r="B4" s="6"/>
      <c r="C4" s="3"/>
      <c r="D4" s="7"/>
      <c r="E4" s="7"/>
      <c r="F4" s="19"/>
      <c r="G4" s="19"/>
      <c r="H4" s="19"/>
      <c r="I4" s="3"/>
      <c r="J4" s="6"/>
    </row>
    <row r="5" spans="1:10" ht="12.75">
      <c r="A5" s="3"/>
      <c r="B5" s="6"/>
      <c r="C5" s="3"/>
      <c r="D5" s="31"/>
      <c r="E5" s="31"/>
      <c r="F5" s="9" t="str">
        <f>'CoData-do not print'!A1</f>
        <v>PACIFICORP</v>
      </c>
      <c r="G5" s="30"/>
      <c r="H5" s="1"/>
      <c r="I5" s="3"/>
      <c r="J5" s="6"/>
    </row>
    <row r="6" spans="1:10" ht="12.75">
      <c r="A6" s="3"/>
      <c r="B6" s="6"/>
      <c r="C6" s="3"/>
      <c r="D6" s="31"/>
      <c r="E6" s="31"/>
      <c r="F6" s="9"/>
      <c r="G6" s="30"/>
      <c r="H6" s="1"/>
      <c r="I6" s="3"/>
      <c r="J6" s="6"/>
    </row>
    <row r="7" spans="1:10" ht="12.75">
      <c r="A7" s="3"/>
      <c r="B7" s="6"/>
      <c r="C7" s="3"/>
      <c r="D7" s="31"/>
      <c r="E7" s="31"/>
      <c r="F7" s="9" t="s">
        <v>36</v>
      </c>
      <c r="G7" s="30"/>
      <c r="H7" s="1"/>
      <c r="I7" s="3"/>
      <c r="J7" s="6"/>
    </row>
    <row r="8" spans="1:10" ht="12.75">
      <c r="A8" s="3"/>
      <c r="B8" s="6"/>
      <c r="C8" s="3"/>
      <c r="D8" s="7"/>
      <c r="E8" s="7"/>
      <c r="F8" s="3"/>
      <c r="G8" s="19"/>
      <c r="H8" s="19"/>
      <c r="I8" s="3"/>
      <c r="J8" s="6"/>
    </row>
    <row r="9" spans="1:10" ht="12.75">
      <c r="A9" s="3"/>
      <c r="B9" s="6"/>
      <c r="C9" s="3"/>
      <c r="D9" s="7"/>
      <c r="E9" s="7"/>
      <c r="F9" s="19"/>
      <c r="G9" s="19"/>
      <c r="H9" s="19"/>
      <c r="I9" s="3"/>
      <c r="J9" s="6"/>
    </row>
    <row r="10" spans="1:10" ht="12.75">
      <c r="A10" s="17" t="s">
        <v>18</v>
      </c>
      <c r="B10" s="16" t="s">
        <v>37</v>
      </c>
      <c r="C10" s="3" t="s">
        <v>38</v>
      </c>
      <c r="D10" s="32"/>
      <c r="E10" s="32"/>
      <c r="F10" s="26" t="s">
        <v>118</v>
      </c>
      <c r="G10" s="19"/>
      <c r="H10" s="19"/>
      <c r="I10" s="3" t="s">
        <v>66</v>
      </c>
      <c r="J10" s="16" t="s">
        <v>67</v>
      </c>
    </row>
    <row r="11" spans="1:10" ht="12.75">
      <c r="A11" s="3"/>
      <c r="B11" s="6"/>
      <c r="C11" s="3"/>
      <c r="D11" s="7"/>
      <c r="E11" s="7"/>
      <c r="F11" s="19"/>
      <c r="G11" s="19"/>
      <c r="H11" s="19"/>
      <c r="I11" s="3"/>
      <c r="J11" s="6"/>
    </row>
    <row r="12" spans="1:13" ht="19.5" customHeight="1">
      <c r="A12" s="3" t="str">
        <f>'CoData-do not print'!A5</f>
        <v>CV</v>
      </c>
      <c r="B12" s="6">
        <v>0.0425</v>
      </c>
      <c r="C12" s="3" t="s">
        <v>38</v>
      </c>
      <c r="D12" s="7">
        <v>0.01</v>
      </c>
      <c r="E12" s="7" t="s">
        <v>68</v>
      </c>
      <c r="F12" s="33">
        <f>'CoData-do not print'!$B5/'CoData-do not print'!$AI5</f>
        <v>1.1634990791896864</v>
      </c>
      <c r="G12" s="3" t="s">
        <v>38</v>
      </c>
      <c r="H12" s="19" t="s">
        <v>119</v>
      </c>
      <c r="I12" s="3" t="s">
        <v>66</v>
      </c>
      <c r="J12" s="6">
        <f>B12+D12*((F12+1)/2-1)</f>
        <v>0.04331749539594844</v>
      </c>
      <c r="K12" s="49"/>
      <c r="M12" s="49"/>
    </row>
    <row r="13" spans="1:13" ht="19.5" customHeight="1">
      <c r="A13" s="3" t="str">
        <f>'CoData-do not print'!A6</f>
        <v>FE</v>
      </c>
      <c r="B13" s="6">
        <v>0.04</v>
      </c>
      <c r="C13" s="3" t="s">
        <v>38</v>
      </c>
      <c r="D13" s="7">
        <v>0.02</v>
      </c>
      <c r="E13" s="7" t="s">
        <v>68</v>
      </c>
      <c r="F13" s="33">
        <f>'CoData-do not print'!$B6/'CoData-do not print'!$AI6</f>
        <v>1.4843893129770998</v>
      </c>
      <c r="G13" s="3" t="s">
        <v>38</v>
      </c>
      <c r="H13" s="19" t="s">
        <v>119</v>
      </c>
      <c r="I13" s="3" t="s">
        <v>66</v>
      </c>
      <c r="J13" s="6">
        <f aca="true" t="shared" si="0" ref="J13:J22">B13+D13*((F13+1)/2-1)</f>
        <v>0.044843893129770995</v>
      </c>
      <c r="K13" s="49"/>
      <c r="M13" s="49"/>
    </row>
    <row r="14" spans="1:13" ht="19.5" customHeight="1">
      <c r="A14" s="3" t="str">
        <f>'CoData-do not print'!A7</f>
        <v>PGN</v>
      </c>
      <c r="B14" s="6">
        <v>0.0375</v>
      </c>
      <c r="C14" s="3" t="s">
        <v>38</v>
      </c>
      <c r="D14" s="7">
        <v>0.02</v>
      </c>
      <c r="E14" s="7" t="s">
        <v>68</v>
      </c>
      <c r="F14" s="33">
        <f>'CoData-do not print'!$B7/'CoData-do not print'!$AI7</f>
        <v>1.3450962962962965</v>
      </c>
      <c r="G14" s="3" t="s">
        <v>38</v>
      </c>
      <c r="H14" s="19" t="s">
        <v>119</v>
      </c>
      <c r="I14" s="3" t="s">
        <v>66</v>
      </c>
      <c r="J14" s="6">
        <f t="shared" si="0"/>
        <v>0.04095096296296297</v>
      </c>
      <c r="K14" s="49"/>
      <c r="M14" s="49"/>
    </row>
    <row r="15" spans="1:13" ht="19.5" customHeight="1">
      <c r="A15" s="3" t="str">
        <f>'CoData-do not print'!A8</f>
        <v>SO</v>
      </c>
      <c r="B15" s="6">
        <v>0.045</v>
      </c>
      <c r="C15" s="3" t="s">
        <v>38</v>
      </c>
      <c r="D15" s="7">
        <v>0.015</v>
      </c>
      <c r="E15" s="7" t="s">
        <v>68</v>
      </c>
      <c r="F15" s="33">
        <f>'CoData-do not print'!$B8/'CoData-do not print'!$AI8</f>
        <v>2.1568727272727273</v>
      </c>
      <c r="G15" s="3" t="s">
        <v>38</v>
      </c>
      <c r="H15" s="19" t="s">
        <v>119</v>
      </c>
      <c r="I15" s="3" t="s">
        <v>66</v>
      </c>
      <c r="J15" s="6">
        <f t="shared" si="0"/>
        <v>0.05367654545454545</v>
      </c>
      <c r="K15" s="49"/>
      <c r="M15" s="49"/>
    </row>
    <row r="16" spans="1:13" ht="19.5" customHeight="1">
      <c r="A16" s="3" t="str">
        <f>'CoData-do not print'!A9</f>
        <v>AEE</v>
      </c>
      <c r="B16" s="6">
        <v>0.03</v>
      </c>
      <c r="C16" s="3" t="s">
        <v>38</v>
      </c>
      <c r="D16" s="7">
        <v>0.04</v>
      </c>
      <c r="E16" s="7" t="s">
        <v>68</v>
      </c>
      <c r="F16" s="33">
        <f>'CoData-do not print'!$B9/'CoData-do not print'!$AI9</f>
        <v>1.5412873563218392</v>
      </c>
      <c r="G16" s="3" t="s">
        <v>38</v>
      </c>
      <c r="H16" s="19" t="s">
        <v>119</v>
      </c>
      <c r="I16" s="3" t="s">
        <v>66</v>
      </c>
      <c r="J16" s="6">
        <f t="shared" si="0"/>
        <v>0.04082574712643679</v>
      </c>
      <c r="K16" s="49"/>
      <c r="M16" s="49"/>
    </row>
    <row r="17" spans="1:13" ht="19.5" customHeight="1">
      <c r="A17" s="3" t="str">
        <f>'CoData-do not print'!A10</f>
        <v>CIN</v>
      </c>
      <c r="B17" s="6">
        <v>0.04</v>
      </c>
      <c r="C17" s="3" t="s">
        <v>38</v>
      </c>
      <c r="D17" s="7">
        <v>0.02</v>
      </c>
      <c r="E17" s="7" t="s">
        <v>68</v>
      </c>
      <c r="F17" s="33">
        <f>'CoData-do not print'!$B10/'CoData-do not print'!$AI10</f>
        <v>1.8236027713625869</v>
      </c>
      <c r="G17" s="3" t="s">
        <v>38</v>
      </c>
      <c r="H17" s="19" t="s">
        <v>119</v>
      </c>
      <c r="I17" s="3" t="s">
        <v>66</v>
      </c>
      <c r="J17" s="6">
        <f t="shared" si="0"/>
        <v>0.04823602771362587</v>
      </c>
      <c r="K17" s="49"/>
      <c r="M17" s="49"/>
    </row>
    <row r="18" spans="1:13" ht="19.5" customHeight="1">
      <c r="A18" s="3" t="str">
        <f>'CoData-do not print'!A11</f>
        <v>CNL</v>
      </c>
      <c r="B18" s="6">
        <v>0.045</v>
      </c>
      <c r="C18" s="3" t="s">
        <v>38</v>
      </c>
      <c r="D18" s="7">
        <v>0.01</v>
      </c>
      <c r="E18" s="7" t="s">
        <v>68</v>
      </c>
      <c r="F18" s="33">
        <f>'CoData-do not print'!$B11/'CoData-do not print'!$AI11</f>
        <v>1.7321212121212122</v>
      </c>
      <c r="G18" s="3" t="s">
        <v>38</v>
      </c>
      <c r="H18" s="19" t="s">
        <v>119</v>
      </c>
      <c r="I18" s="3" t="s">
        <v>66</v>
      </c>
      <c r="J18" s="6">
        <f t="shared" si="0"/>
        <v>0.04866060606060606</v>
      </c>
      <c r="K18" s="49"/>
      <c r="M18" s="49"/>
    </row>
    <row r="19" spans="1:13" ht="19.5" customHeight="1">
      <c r="A19" s="3" t="str">
        <f>'CoData-do not print'!A12</f>
        <v>EDE</v>
      </c>
      <c r="B19" s="6">
        <v>0.0325</v>
      </c>
      <c r="C19" s="3" t="s">
        <v>38</v>
      </c>
      <c r="D19" s="7">
        <v>0.035</v>
      </c>
      <c r="E19" s="7" t="s">
        <v>68</v>
      </c>
      <c r="F19" s="33">
        <f>'CoData-do not print'!$B12/'CoData-do not print'!$AI12</f>
        <v>1.4463825136612023</v>
      </c>
      <c r="G19" s="3" t="s">
        <v>38</v>
      </c>
      <c r="H19" s="19" t="s">
        <v>119</v>
      </c>
      <c r="I19" s="3" t="s">
        <v>66</v>
      </c>
      <c r="J19" s="6">
        <f t="shared" si="0"/>
        <v>0.04031169398907104</v>
      </c>
      <c r="K19" s="49"/>
      <c r="M19" s="49"/>
    </row>
    <row r="20" spans="1:13" ht="19.5" customHeight="1">
      <c r="A20" s="3" t="str">
        <f>'CoData-do not print'!A13</f>
        <v>ETR</v>
      </c>
      <c r="B20" s="6">
        <v>0.0575</v>
      </c>
      <c r="C20" s="3" t="s">
        <v>38</v>
      </c>
      <c r="D20" s="7">
        <v>0</v>
      </c>
      <c r="E20" s="7" t="s">
        <v>68</v>
      </c>
      <c r="F20" s="33">
        <f>'CoData-do not print'!$B13/'CoData-do not print'!$AI13</f>
        <v>1.4250955943474644</v>
      </c>
      <c r="G20" s="3" t="s">
        <v>38</v>
      </c>
      <c r="H20" s="19" t="s">
        <v>119</v>
      </c>
      <c r="I20" s="3" t="s">
        <v>66</v>
      </c>
      <c r="J20" s="6">
        <f t="shared" si="0"/>
        <v>0.0575</v>
      </c>
      <c r="K20" s="49"/>
      <c r="M20" s="49"/>
    </row>
    <row r="21" spans="1:13" ht="19.5" customHeight="1">
      <c r="A21" s="3" t="str">
        <f>'CoData-do not print'!A14</f>
        <v>HE</v>
      </c>
      <c r="B21" s="6">
        <v>0.03</v>
      </c>
      <c r="C21" s="3" t="s">
        <v>38</v>
      </c>
      <c r="D21" s="7">
        <v>0.02</v>
      </c>
      <c r="E21" s="7" t="s">
        <v>68</v>
      </c>
      <c r="F21" s="33">
        <f>'CoData-do not print'!$B14/'CoData-do not print'!$AI14</f>
        <v>1.7164406779661014</v>
      </c>
      <c r="G21" s="3" t="s">
        <v>38</v>
      </c>
      <c r="H21" s="19" t="s">
        <v>119</v>
      </c>
      <c r="I21" s="3" t="s">
        <v>66</v>
      </c>
      <c r="J21" s="6">
        <f t="shared" si="0"/>
        <v>0.03716440677966101</v>
      </c>
      <c r="K21" s="49"/>
      <c r="M21" s="49"/>
    </row>
    <row r="22" spans="1:13" ht="19.5" customHeight="1">
      <c r="A22" s="3" t="str">
        <f>'CoData-do not print'!A15</f>
        <v>PNW</v>
      </c>
      <c r="B22" s="6">
        <v>0.0475</v>
      </c>
      <c r="C22" s="3" t="s">
        <v>38</v>
      </c>
      <c r="D22" s="7">
        <v>0.0025</v>
      </c>
      <c r="E22" s="7" t="s">
        <v>68</v>
      </c>
      <c r="F22" s="33">
        <f>'CoData-do not print'!$B15/'CoData-do not print'!$AJ15</f>
        <v>1.2393968253968255</v>
      </c>
      <c r="G22" s="3" t="s">
        <v>38</v>
      </c>
      <c r="H22" s="19" t="s">
        <v>119</v>
      </c>
      <c r="I22" s="3" t="s">
        <v>66</v>
      </c>
      <c r="J22" s="6">
        <f t="shared" si="0"/>
        <v>0.04779924603174603</v>
      </c>
      <c r="K22" s="49"/>
      <c r="M22" s="49"/>
    </row>
    <row r="23" spans="1:10" ht="19.5" customHeight="1">
      <c r="A23" s="3"/>
      <c r="G23" s="19"/>
      <c r="H23" s="19"/>
      <c r="I23" s="3"/>
      <c r="J23" s="6"/>
    </row>
    <row r="24" spans="1:13" ht="12.75">
      <c r="A24" s="3"/>
      <c r="C24" s="3"/>
      <c r="D24" s="34" t="s">
        <v>69</v>
      </c>
      <c r="E24" s="7" t="s">
        <v>66</v>
      </c>
      <c r="F24" s="33">
        <f>AVERAGE(F12:F22)</f>
        <v>1.5521985788102766</v>
      </c>
      <c r="G24" s="19"/>
      <c r="H24" s="19"/>
      <c r="I24" s="3"/>
      <c r="J24" s="6"/>
      <c r="M24" s="49"/>
    </row>
    <row r="25" spans="1:13" ht="12.75">
      <c r="A25" s="3"/>
      <c r="C25" s="3"/>
      <c r="D25" s="7"/>
      <c r="E25" s="7"/>
      <c r="F25" s="19"/>
      <c r="G25" s="19"/>
      <c r="H25" s="19"/>
      <c r="I25" s="3"/>
      <c r="J25" s="6"/>
      <c r="K25" s="49"/>
      <c r="M25" s="49"/>
    </row>
    <row r="26" spans="1:13" ht="12.75">
      <c r="A26" s="3"/>
      <c r="C26" s="34" t="str">
        <f aca="true" t="shared" si="1" ref="C26:C36">A12</f>
        <v>CV</v>
      </c>
      <c r="D26" s="3" t="s">
        <v>66</v>
      </c>
      <c r="E26" s="19" t="str">
        <f>'CoData-do not print'!A24</f>
        <v>Central Vermont Public Service</v>
      </c>
      <c r="F26" s="19"/>
      <c r="G26" s="19"/>
      <c r="H26" s="19"/>
      <c r="I26" s="3"/>
      <c r="J26" s="6"/>
      <c r="M26" s="49"/>
    </row>
    <row r="27" spans="1:10" ht="12.75">
      <c r="A27" s="3"/>
      <c r="C27" s="34" t="str">
        <f t="shared" si="1"/>
        <v>FE</v>
      </c>
      <c r="D27" s="3" t="s">
        <v>66</v>
      </c>
      <c r="E27" s="19" t="str">
        <f>'CoData-do not print'!A25</f>
        <v>FirstEnergy Corp.</v>
      </c>
      <c r="F27" s="19"/>
      <c r="G27" s="19"/>
      <c r="H27" s="19"/>
      <c r="I27" s="3"/>
      <c r="J27" s="6"/>
    </row>
    <row r="28" spans="1:10" ht="12.75">
      <c r="A28" s="3"/>
      <c r="C28" s="34" t="str">
        <f t="shared" si="1"/>
        <v>PGN</v>
      </c>
      <c r="D28" s="3" t="s">
        <v>66</v>
      </c>
      <c r="E28" s="19" t="str">
        <f>'CoData-do not print'!A26</f>
        <v>Progress Energy</v>
      </c>
      <c r="F28" s="19"/>
      <c r="G28" s="19"/>
      <c r="H28" s="19"/>
      <c r="I28" s="3"/>
      <c r="J28" s="6"/>
    </row>
    <row r="29" spans="1:10" ht="12.75">
      <c r="A29" s="3"/>
      <c r="C29" s="34" t="str">
        <f t="shared" si="1"/>
        <v>SO</v>
      </c>
      <c r="D29" s="3" t="s">
        <v>66</v>
      </c>
      <c r="E29" s="19" t="str">
        <f>'CoData-do not print'!A27</f>
        <v>Southern Company</v>
      </c>
      <c r="F29" s="19"/>
      <c r="G29" s="19"/>
      <c r="H29" s="19"/>
      <c r="I29" s="3"/>
      <c r="J29" s="6"/>
    </row>
    <row r="30" spans="1:10" ht="12.75">
      <c r="A30" s="3"/>
      <c r="C30" s="34" t="str">
        <f t="shared" si="1"/>
        <v>AEE</v>
      </c>
      <c r="D30" s="3" t="s">
        <v>66</v>
      </c>
      <c r="E30" s="19" t="str">
        <f>'CoData-do not print'!A28</f>
        <v>Ameren Corp.</v>
      </c>
      <c r="F30" s="19"/>
      <c r="G30" s="19"/>
      <c r="H30" s="19"/>
      <c r="I30" s="3"/>
      <c r="J30" s="6"/>
    </row>
    <row r="31" spans="1:10" ht="12.75">
      <c r="A31" s="3"/>
      <c r="C31" s="34" t="str">
        <f t="shared" si="1"/>
        <v>CIN</v>
      </c>
      <c r="D31" s="3" t="s">
        <v>66</v>
      </c>
      <c r="E31" s="19" t="str">
        <f>'CoData-do not print'!A29</f>
        <v>Cinergy</v>
      </c>
      <c r="F31" s="19"/>
      <c r="G31" s="19"/>
      <c r="H31" s="19"/>
      <c r="I31" s="3"/>
      <c r="J31" s="6"/>
    </row>
    <row r="32" spans="1:10" ht="12.75">
      <c r="A32" s="3"/>
      <c r="C32" s="34" t="str">
        <f t="shared" si="1"/>
        <v>CNL</v>
      </c>
      <c r="D32" s="3" t="s">
        <v>66</v>
      </c>
      <c r="E32" s="19" t="str">
        <f>'CoData-do not print'!A30</f>
        <v>Cleco Corp.</v>
      </c>
      <c r="F32" s="19"/>
      <c r="G32" s="19"/>
      <c r="H32" s="19"/>
      <c r="I32" s="3"/>
      <c r="J32" s="6"/>
    </row>
    <row r="33" spans="1:10" ht="12.75">
      <c r="A33" s="3"/>
      <c r="C33" s="34" t="str">
        <f t="shared" si="1"/>
        <v>EDE</v>
      </c>
      <c r="D33" s="3" t="s">
        <v>66</v>
      </c>
      <c r="E33" s="19" t="str">
        <f>'CoData-do not print'!A31</f>
        <v>Empire District Electric</v>
      </c>
      <c r="F33" s="19"/>
      <c r="G33" s="19"/>
      <c r="H33" s="19"/>
      <c r="I33" s="3"/>
      <c r="J33" s="6"/>
    </row>
    <row r="34" spans="1:10" ht="12.75">
      <c r="A34" s="3"/>
      <c r="C34" s="34" t="str">
        <f t="shared" si="1"/>
        <v>ETR</v>
      </c>
      <c r="D34" s="3" t="s">
        <v>66</v>
      </c>
      <c r="E34" s="19" t="str">
        <f>'CoData-do not print'!A32</f>
        <v>Entergy Corp.</v>
      </c>
      <c r="F34" s="19"/>
      <c r="G34" s="19"/>
      <c r="H34" s="19"/>
      <c r="I34" s="3"/>
      <c r="J34" s="6"/>
    </row>
    <row r="35" spans="1:10" ht="12.75">
      <c r="A35" s="3"/>
      <c r="C35" s="34" t="str">
        <f t="shared" si="1"/>
        <v>HE</v>
      </c>
      <c r="D35" s="3" t="s">
        <v>66</v>
      </c>
      <c r="E35" s="19" t="str">
        <f>'CoData-do not print'!A33</f>
        <v>Hawaiian Electric</v>
      </c>
      <c r="F35" s="19"/>
      <c r="G35" s="19"/>
      <c r="H35" s="19"/>
      <c r="I35" s="3"/>
      <c r="J35" s="6"/>
    </row>
    <row r="36" spans="1:10" ht="12.75">
      <c r="A36" s="3"/>
      <c r="C36" s="34" t="str">
        <f t="shared" si="1"/>
        <v>PNW</v>
      </c>
      <c r="D36" s="3" t="s">
        <v>66</v>
      </c>
      <c r="E36" s="19" t="str">
        <f>'CoData-do not print'!A34</f>
        <v>Pinnacle West Capital Corp.</v>
      </c>
      <c r="F36" s="19"/>
      <c r="G36" s="19"/>
      <c r="H36" s="19"/>
      <c r="I36" s="3"/>
      <c r="J36" s="6"/>
    </row>
    <row r="37" spans="2:10" ht="12.75">
      <c r="B37" s="3"/>
      <c r="C37" s="34"/>
      <c r="D37" s="3"/>
      <c r="E37" s="19"/>
      <c r="F37" s="19"/>
      <c r="G37" s="19"/>
      <c r="H37" s="19"/>
      <c r="I37" s="6"/>
      <c r="J37" s="1"/>
    </row>
    <row r="38" spans="1:10" ht="12.75">
      <c r="A38" s="1"/>
      <c r="C38" s="34"/>
      <c r="D38" s="3"/>
      <c r="E38" s="19"/>
      <c r="F38" s="19"/>
      <c r="G38" s="19"/>
      <c r="H38" s="19"/>
      <c r="I38" s="6"/>
      <c r="J38" s="1"/>
    </row>
    <row r="39" spans="1:10" ht="12.75">
      <c r="A39" s="19" t="s">
        <v>70</v>
      </c>
      <c r="B39" s="6"/>
      <c r="C39" s="34"/>
      <c r="D39" s="3"/>
      <c r="E39" s="19"/>
      <c r="F39" s="19"/>
      <c r="G39" s="19"/>
      <c r="H39" s="19"/>
      <c r="I39" s="3"/>
      <c r="J39" s="6"/>
    </row>
    <row r="40" spans="1:10" ht="12.75">
      <c r="A40" s="3"/>
      <c r="B40" s="6"/>
      <c r="C40" s="34"/>
      <c r="D40" s="3"/>
      <c r="E40" s="19"/>
      <c r="F40" s="19"/>
      <c r="G40" s="19"/>
      <c r="H40" s="19"/>
      <c r="I40" s="3"/>
      <c r="J40" s="6"/>
    </row>
    <row r="41" spans="2:10" ht="12.75">
      <c r="B41" s="6"/>
      <c r="C41" s="34"/>
      <c r="D41" s="3"/>
      <c r="E41" s="19"/>
      <c r="F41" s="19"/>
      <c r="G41" s="19"/>
      <c r="H41" s="19"/>
      <c r="I41" s="3"/>
      <c r="J41" s="6"/>
    </row>
    <row r="42" spans="1:10" ht="12.75">
      <c r="A42" s="3"/>
      <c r="B42" s="6"/>
      <c r="C42" s="3"/>
      <c r="D42" s="7"/>
      <c r="E42" s="7"/>
      <c r="F42" s="19"/>
      <c r="G42" s="19"/>
      <c r="H42" s="19"/>
      <c r="I42" s="3"/>
      <c r="J42" s="6"/>
    </row>
    <row r="43" spans="2:10" ht="12.75">
      <c r="B43" s="6"/>
      <c r="C43" s="3"/>
      <c r="D43" s="7"/>
      <c r="E43" s="7"/>
      <c r="F43" s="19"/>
      <c r="G43" s="19"/>
      <c r="H43" s="19"/>
      <c r="I43" s="3"/>
      <c r="J43" s="6"/>
    </row>
  </sheetData>
  <printOptions/>
  <pageMargins left="1.88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2"/>
  <sheetViews>
    <sheetView workbookViewId="0" topLeftCell="A1">
      <selection activeCell="M1" sqref="M1"/>
    </sheetView>
  </sheetViews>
  <sheetFormatPr defaultColWidth="9.00390625" defaultRowHeight="12"/>
  <cols>
    <col min="1" max="1" width="6.375" style="0" customWidth="1"/>
    <col min="2" max="2" width="10.00390625" style="0" customWidth="1"/>
    <col min="3" max="3" width="7.25390625" style="0" customWidth="1"/>
    <col min="4" max="4" width="6.875" style="0" customWidth="1"/>
    <col min="5" max="6" width="7.00390625" style="0" customWidth="1"/>
    <col min="7" max="7" width="8.25390625" style="0" customWidth="1"/>
    <col min="8" max="8" width="6.75390625" style="0" customWidth="1"/>
    <col min="9" max="10" width="6.25390625" style="0" customWidth="1"/>
    <col min="11" max="11" width="7.00390625" style="0" customWidth="1"/>
    <col min="12" max="12" width="7.25390625" style="0" customWidth="1"/>
    <col min="13" max="14" width="7.75390625" style="0" customWidth="1"/>
    <col min="15" max="16384" width="11.375" style="0" customWidth="1"/>
  </cols>
  <sheetData>
    <row r="1" spans="2:15" ht="12.75"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 t="s">
        <v>212</v>
      </c>
      <c r="N1" s="8"/>
      <c r="O1" s="8"/>
    </row>
    <row r="2" spans="2:15" ht="12.75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194</v>
      </c>
      <c r="N2" s="8"/>
      <c r="O2" s="8"/>
    </row>
    <row r="3" spans="2:15" ht="12.75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192</v>
      </c>
      <c r="N3" s="8"/>
      <c r="O3" s="8"/>
    </row>
    <row r="4" spans="2:15" ht="12.75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8"/>
    </row>
    <row r="5" spans="2:15" ht="12.75">
      <c r="B5" s="3"/>
      <c r="C5" s="6"/>
      <c r="D5" s="8"/>
      <c r="E5" s="1"/>
      <c r="F5" s="6"/>
      <c r="G5" s="6"/>
      <c r="H5" s="35" t="str">
        <f>'CoData-do not print'!A1</f>
        <v>PACIFICORP</v>
      </c>
      <c r="J5" s="1"/>
      <c r="K5" s="6"/>
      <c r="L5" s="6"/>
      <c r="M5" s="6"/>
      <c r="N5" s="8"/>
      <c r="O5" s="8"/>
    </row>
    <row r="6" spans="2:15" ht="12.75">
      <c r="B6" s="3"/>
      <c r="C6" s="6"/>
      <c r="D6" s="8"/>
      <c r="E6" s="1"/>
      <c r="F6" s="6"/>
      <c r="G6" s="6"/>
      <c r="H6" s="35"/>
      <c r="J6" s="1"/>
      <c r="K6" s="6"/>
      <c r="L6" s="6"/>
      <c r="M6" s="6"/>
      <c r="N6" s="8"/>
      <c r="O6" s="8"/>
    </row>
    <row r="7" spans="2:15" ht="12.75">
      <c r="B7" s="3"/>
      <c r="C7" s="6"/>
      <c r="D7" s="8"/>
      <c r="E7" s="1"/>
      <c r="F7" s="6"/>
      <c r="G7" s="6"/>
      <c r="H7" s="35" t="s">
        <v>78</v>
      </c>
      <c r="J7" s="1"/>
      <c r="K7" s="6"/>
      <c r="L7" s="6"/>
      <c r="M7" s="6"/>
      <c r="N7" s="8"/>
      <c r="O7" s="8"/>
    </row>
    <row r="8" spans="2:15" ht="12.75">
      <c r="B8" s="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O8" s="8"/>
    </row>
    <row r="9" spans="2:15" ht="12.75">
      <c r="B9" s="3"/>
      <c r="C9" s="6"/>
      <c r="D9" s="6"/>
      <c r="E9" s="6"/>
      <c r="F9" s="6"/>
      <c r="G9" s="6"/>
      <c r="H9" s="6"/>
      <c r="I9" s="6"/>
      <c r="J9" s="6"/>
      <c r="K9" s="6" t="s">
        <v>133</v>
      </c>
      <c r="L9" s="6"/>
      <c r="M9" s="6"/>
      <c r="N9" s="8"/>
      <c r="O9" s="8"/>
    </row>
    <row r="10" spans="2:16" ht="12.75">
      <c r="B10" s="3"/>
      <c r="C10" s="6"/>
      <c r="D10" s="13"/>
      <c r="E10" s="13" t="s">
        <v>71</v>
      </c>
      <c r="F10" s="13"/>
      <c r="G10" s="6" t="s">
        <v>133</v>
      </c>
      <c r="H10" s="13"/>
      <c r="I10" s="13" t="s">
        <v>72</v>
      </c>
      <c r="J10" s="13"/>
      <c r="K10" s="6" t="s">
        <v>76</v>
      </c>
      <c r="L10" s="13"/>
      <c r="M10" s="13" t="s">
        <v>73</v>
      </c>
      <c r="N10" s="36"/>
      <c r="O10" s="1"/>
      <c r="P10" t="s">
        <v>207</v>
      </c>
    </row>
    <row r="11" spans="2:15" ht="12.75">
      <c r="B11" s="17" t="s">
        <v>18</v>
      </c>
      <c r="C11" s="16" t="s">
        <v>74</v>
      </c>
      <c r="D11" s="16" t="s">
        <v>41</v>
      </c>
      <c r="E11" s="16" t="s">
        <v>42</v>
      </c>
      <c r="F11" s="16" t="s">
        <v>44</v>
      </c>
      <c r="G11" s="16" t="s">
        <v>41</v>
      </c>
      <c r="H11" s="16" t="s">
        <v>41</v>
      </c>
      <c r="I11" s="16" t="s">
        <v>42</v>
      </c>
      <c r="J11" s="16" t="s">
        <v>44</v>
      </c>
      <c r="K11" s="16" t="s">
        <v>77</v>
      </c>
      <c r="L11" s="16" t="s">
        <v>41</v>
      </c>
      <c r="M11" s="16" t="s">
        <v>42</v>
      </c>
      <c r="N11" s="16" t="s">
        <v>44</v>
      </c>
      <c r="O11" s="1"/>
    </row>
    <row r="12" spans="2:18" ht="19.5" customHeight="1">
      <c r="B12" s="3" t="str">
        <f>'CoData-do not print'!A5</f>
        <v>CV</v>
      </c>
      <c r="C12" s="37">
        <f>'SGH-10,p1'!J12</f>
        <v>0.04331749539594844</v>
      </c>
      <c r="D12" s="6">
        <f>'CoData-do not print'!AU5</f>
        <v>0.06</v>
      </c>
      <c r="E12" s="6">
        <f>'CoData-do not print'!AW5</f>
        <v>0.035</v>
      </c>
      <c r="F12" s="6">
        <f>'CoData-do not print'!AY5</f>
        <v>0.03</v>
      </c>
      <c r="G12" s="37" t="str">
        <f>'CoData-do not print'!BA5</f>
        <v>n/a</v>
      </c>
      <c r="H12" s="6">
        <f>'CoData-do not print'!AT5</f>
        <v>-0.03</v>
      </c>
      <c r="I12" s="6">
        <f>'CoData-do not print'!AV5</f>
        <v>0.01</v>
      </c>
      <c r="J12" s="6">
        <f>'CoData-do not print'!AX5</f>
        <v>0.005</v>
      </c>
      <c r="K12" s="37">
        <f aca="true" t="shared" si="0" ref="K12:K22">AVERAGE(D12,E12,F12,H12,I12,J12,G12)</f>
        <v>0.018333333333333333</v>
      </c>
      <c r="L12" s="6">
        <f>('CoData-do not print'!$K5/'CoData-do not print'!$F5)^0.2-1</f>
        <v>0.03222947933334197</v>
      </c>
      <c r="M12" s="6">
        <f>('CoData-do not print'!$S5/'CoData-do not print'!$N5)^0.2-1</f>
        <v>0.00892998907199627</v>
      </c>
      <c r="N12" s="6">
        <f>('CoData-do not print'!$AI5/'CoData-do not print'!$AD5)^0.2-1</f>
        <v>0.024331923092517416</v>
      </c>
      <c r="O12" s="1"/>
      <c r="P12" t="s">
        <v>63</v>
      </c>
      <c r="R12" s="49"/>
    </row>
    <row r="13" spans="2:18" ht="19.5" customHeight="1">
      <c r="B13" s="3" t="str">
        <f>'CoData-do not print'!A6</f>
        <v>FE</v>
      </c>
      <c r="C13" s="38">
        <f>'SGH-10,p1'!J13</f>
        <v>0.044843893129770995</v>
      </c>
      <c r="D13" s="6">
        <f>'CoData-do not print'!AU6</f>
        <v>0.015</v>
      </c>
      <c r="E13" s="6">
        <f>'CoData-do not print'!AW6</f>
        <v>0.02</v>
      </c>
      <c r="F13" s="6">
        <f>'CoData-do not print'!AY6</f>
        <v>0.045</v>
      </c>
      <c r="G13" s="38">
        <f>'CoData-do not print'!BA6</f>
        <v>0.04</v>
      </c>
      <c r="H13" s="6">
        <f>'CoData-do not print'!AT6</f>
        <v>0.06</v>
      </c>
      <c r="I13" s="6">
        <f>'CoData-do not print'!AV6</f>
        <v>0</v>
      </c>
      <c r="J13" s="6">
        <f>'CoData-do not print'!AX6</f>
        <v>0.065</v>
      </c>
      <c r="K13" s="38">
        <f t="shared" si="0"/>
        <v>0.035</v>
      </c>
      <c r="L13" s="6">
        <f>('CoData-do not print'!$K6/'CoData-do not print'!$F6)^0.2-1</f>
        <v>0.007874988517892145</v>
      </c>
      <c r="M13" s="6">
        <f>('CoData-do not print'!$S6/'CoData-do not print'!$N6)^0.2-1</f>
        <v>0</v>
      </c>
      <c r="N13" s="6">
        <f>('CoData-do not print'!$AI6/'CoData-do not print'!$AD6)^0.2-1</f>
        <v>0.059439590907032214</v>
      </c>
      <c r="O13" s="1"/>
      <c r="P13">
        <v>0.061</v>
      </c>
      <c r="R13" s="49"/>
    </row>
    <row r="14" spans="2:18" ht="19.5" customHeight="1">
      <c r="B14" s="3" t="str">
        <f>'CoData-do not print'!A7</f>
        <v>PGN</v>
      </c>
      <c r="C14" s="38">
        <f>'SGH-10,p1'!J14</f>
        <v>0.04095096296296297</v>
      </c>
      <c r="D14" s="6">
        <f>'CoData-do not print'!AU7</f>
        <v>0.015</v>
      </c>
      <c r="E14" s="6">
        <f>'CoData-do not print'!AW7</f>
        <v>0.025</v>
      </c>
      <c r="F14" s="6">
        <f>'CoData-do not print'!AY7</f>
        <v>0.05</v>
      </c>
      <c r="G14" s="38">
        <f>'CoData-do not print'!BA7</f>
        <v>0.038</v>
      </c>
      <c r="H14" s="6">
        <f>'CoData-do not print'!AT7</f>
        <v>0.045</v>
      </c>
      <c r="I14" s="6">
        <f>'CoData-do not print'!AV7</f>
        <v>0.03</v>
      </c>
      <c r="J14" s="6">
        <f>'CoData-do not print'!AX7</f>
        <v>0.09</v>
      </c>
      <c r="K14" s="38">
        <f t="shared" si="0"/>
        <v>0.04185714285714286</v>
      </c>
      <c r="L14" s="6">
        <f>('CoData-do not print'!$K7/'CoData-do not print'!$F7)^0.2-1</f>
        <v>0.0743617471609832</v>
      </c>
      <c r="M14" s="6">
        <f>('CoData-do not print'!$S7/'CoData-do not print'!$N7)^0.2-1</f>
        <v>0.028080976508138678</v>
      </c>
      <c r="N14" s="6">
        <f>('CoData-do not print'!$AI7/'CoData-do not print'!$AD7)^0.2-1</f>
        <v>0.09560300626209539</v>
      </c>
      <c r="O14" s="1"/>
      <c r="P14">
        <v>0.038</v>
      </c>
      <c r="R14" s="49"/>
    </row>
    <row r="15" spans="2:18" ht="19.5" customHeight="1">
      <c r="B15" s="3" t="str">
        <f>'CoData-do not print'!A8</f>
        <v>SO</v>
      </c>
      <c r="C15" s="38">
        <f>'SGH-10,p1'!J15</f>
        <v>0.05367654545454545</v>
      </c>
      <c r="D15" s="6">
        <f>'CoData-do not print'!AU8</f>
        <v>0.05</v>
      </c>
      <c r="E15" s="6">
        <f>'CoData-do not print'!AW8</f>
        <v>0.03</v>
      </c>
      <c r="F15" s="6">
        <f>'CoData-do not print'!AY8</f>
        <v>0.06</v>
      </c>
      <c r="G15" s="38">
        <f>'CoData-do not print'!BA8</f>
        <v>0.04</v>
      </c>
      <c r="H15" s="6">
        <f>'CoData-do not print'!AT8</f>
        <v>0.02</v>
      </c>
      <c r="I15" s="6">
        <f>'CoData-do not print'!AV8</f>
        <v>0.015</v>
      </c>
      <c r="J15" s="6">
        <f>'CoData-do not print'!AX8</f>
        <v>-0.01</v>
      </c>
      <c r="K15" s="38">
        <f t="shared" si="0"/>
        <v>0.029285714285714283</v>
      </c>
      <c r="L15" s="6">
        <f>('CoData-do not print'!$K8/'CoData-do not print'!$F8)^0.2-1</f>
        <v>0.012783702899640925</v>
      </c>
      <c r="M15" s="6">
        <f>('CoData-do not print'!$S8/'CoData-do not print'!$N8)^0.2-1</f>
        <v>0.011664962704498016</v>
      </c>
      <c r="N15" s="6">
        <f>('CoData-do not print'!$AI8/'CoData-do not print'!$AD8)^0.2-1</f>
        <v>-0.0010150832994254566</v>
      </c>
      <c r="O15" s="1"/>
      <c r="P15">
        <v>0.045</v>
      </c>
      <c r="R15" s="49"/>
    </row>
    <row r="16" spans="2:18" ht="19.5" customHeight="1">
      <c r="B16" s="3" t="str">
        <f>'CoData-do not print'!A9</f>
        <v>AEE</v>
      </c>
      <c r="C16" s="38">
        <f>'SGH-10,p1'!J16</f>
        <v>0.04082574712643679</v>
      </c>
      <c r="D16" s="6">
        <f>'CoData-do not print'!AU9</f>
        <v>-0.005</v>
      </c>
      <c r="E16" s="6">
        <f>'CoData-do not print'!AW9</f>
        <v>0</v>
      </c>
      <c r="F16" s="6">
        <f>'CoData-do not print'!AY9</f>
        <v>0.04</v>
      </c>
      <c r="G16" s="38">
        <f>'CoData-do not print'!BA9</f>
        <v>0.03</v>
      </c>
      <c r="H16" s="6">
        <f>'CoData-do not print'!AT9</f>
        <v>0.025</v>
      </c>
      <c r="I16" s="6">
        <f>'CoData-do not print'!AV9</f>
        <v>0.005</v>
      </c>
      <c r="J16" s="6">
        <f>'CoData-do not print'!AX9</f>
        <v>0.015</v>
      </c>
      <c r="K16" s="38">
        <f t="shared" si="0"/>
        <v>0.015714285714285715</v>
      </c>
      <c r="L16" s="6">
        <f>('CoData-do not print'!$K9/'CoData-do not print'!$F9)^0.2-1</f>
        <v>0.0028309016427705558</v>
      </c>
      <c r="M16" s="6">
        <f>('CoData-do not print'!$S9/'CoData-do not print'!$N9)^0.2-1</f>
        <v>0</v>
      </c>
      <c r="N16" s="6">
        <f>('CoData-do not print'!$AI9/'CoData-do not print'!$AD9)^0.2-1</f>
        <v>0.051879333081829015</v>
      </c>
      <c r="O16" s="1"/>
      <c r="P16">
        <v>0.029</v>
      </c>
      <c r="R16" s="49"/>
    </row>
    <row r="17" spans="2:18" ht="19.5" customHeight="1">
      <c r="B17" s="3" t="str">
        <f>'CoData-do not print'!A10</f>
        <v>CIN</v>
      </c>
      <c r="C17" s="38">
        <f>'SGH-10,p1'!J17</f>
        <v>0.04823602771362587</v>
      </c>
      <c r="D17" s="6">
        <f>'CoData-do not print'!AU10</f>
        <v>0.035</v>
      </c>
      <c r="E17" s="6">
        <f>'CoData-do not print'!AW10</f>
        <v>0.02</v>
      </c>
      <c r="F17" s="6">
        <f>'CoData-do not print'!AY10</f>
        <v>0.045</v>
      </c>
      <c r="G17" s="38">
        <f>'CoData-do not print'!BA10</f>
        <v>0.04</v>
      </c>
      <c r="H17" s="6">
        <f>'CoData-do not print'!AT10</f>
        <v>0.03</v>
      </c>
      <c r="I17" s="6">
        <f>'CoData-do not print'!AV10</f>
        <v>0.005</v>
      </c>
      <c r="J17" s="6">
        <f>'CoData-do not print'!AX10</f>
        <v>0.04</v>
      </c>
      <c r="K17" s="38">
        <f t="shared" si="0"/>
        <v>0.03071428571428572</v>
      </c>
      <c r="L17" s="6">
        <f>('CoData-do not print'!$K10/'CoData-do not print'!$F10)^0.2-1</f>
        <v>0.051547496797280434</v>
      </c>
      <c r="M17" s="6">
        <f>('CoData-do not print'!$S10/'CoData-do not print'!$N10)^0.2-1</f>
        <v>0.008734951363802645</v>
      </c>
      <c r="N17" s="6">
        <f>('CoData-do not print'!$AI10/'CoData-do not print'!$AD10)^0.2-1</f>
        <v>0.05329078803099985</v>
      </c>
      <c r="O17" s="1"/>
      <c r="P17">
        <v>0.037</v>
      </c>
      <c r="R17" s="49"/>
    </row>
    <row r="18" spans="2:18" ht="19.5" customHeight="1">
      <c r="B18" s="3" t="str">
        <f>'CoData-do not print'!A11</f>
        <v>CNL</v>
      </c>
      <c r="C18" s="38">
        <f>'SGH-10,p1'!J18</f>
        <v>0.04866060606060606</v>
      </c>
      <c r="D18" s="6">
        <f>'CoData-do not print'!AU11</f>
        <v>0</v>
      </c>
      <c r="E18" s="6">
        <f>'CoData-do not print'!AW11</f>
        <v>0.005</v>
      </c>
      <c r="F18" s="6">
        <f>'CoData-do not print'!AY11</f>
        <v>0.02</v>
      </c>
      <c r="G18" s="38" t="str">
        <f>'CoData-do not print'!BA11</f>
        <v>n/a</v>
      </c>
      <c r="H18" s="6">
        <f>'CoData-do not print'!AT11</f>
        <v>0.065</v>
      </c>
      <c r="I18" s="6">
        <f>'CoData-do not print'!AV11</f>
        <v>0.025</v>
      </c>
      <c r="J18" s="6">
        <f>'CoData-do not print'!AX11</f>
        <v>0.055</v>
      </c>
      <c r="K18" s="38">
        <f t="shared" si="0"/>
        <v>0.028333333333333332</v>
      </c>
      <c r="L18" s="6">
        <f>('CoData-do not print'!$K11/'CoData-do not print'!$F11)^0.2-1</f>
        <v>0.009886601531259531</v>
      </c>
      <c r="M18" s="6">
        <f>('CoData-do not print'!$S11/'CoData-do not print'!$N11)^0.2-1</f>
        <v>0.01632564293957728</v>
      </c>
      <c r="N18" s="6">
        <f>('CoData-do not print'!$AI11/'CoData-do not print'!$AD11)^0.2-1</f>
        <v>0.020537245238423596</v>
      </c>
      <c r="O18" s="1"/>
      <c r="P18" t="s">
        <v>63</v>
      </c>
      <c r="R18" s="49"/>
    </row>
    <row r="19" spans="2:18" ht="19.5" customHeight="1">
      <c r="B19" s="3" t="str">
        <f>'CoData-do not print'!A12</f>
        <v>EDE</v>
      </c>
      <c r="C19" s="38">
        <f>'SGH-10,p1'!J19</f>
        <v>0.04031169398907104</v>
      </c>
      <c r="D19" s="6">
        <f>'CoData-do not print'!AU12</f>
        <v>0.065</v>
      </c>
      <c r="E19" s="6">
        <f>'CoData-do not print'!AW12</f>
        <v>0</v>
      </c>
      <c r="F19" s="6">
        <f>'CoData-do not print'!AY12</f>
        <v>0.025</v>
      </c>
      <c r="G19" s="38">
        <f>'CoData-do not print'!BA12</f>
        <v>0.02</v>
      </c>
      <c r="H19" s="6">
        <f>'CoData-do not print'!AT12</f>
        <v>-0.035</v>
      </c>
      <c r="I19" s="6">
        <f>'CoData-do not print'!AV12</f>
        <v>0</v>
      </c>
      <c r="J19" s="6">
        <f>'CoData-do not print'!AX12</f>
        <v>0.015</v>
      </c>
      <c r="K19" s="38">
        <f t="shared" si="0"/>
        <v>0.012857142857142857</v>
      </c>
      <c r="L19" s="6">
        <f>('CoData-do not print'!$K12/'CoData-do not print'!$F12)^0.2-1</f>
        <v>0.036217839939227</v>
      </c>
      <c r="M19" s="6">
        <f>('CoData-do not print'!$S12/'CoData-do not print'!$N12)^0.2-1</f>
        <v>0</v>
      </c>
      <c r="N19" s="6">
        <f>('CoData-do not print'!$AI12/'CoData-do not print'!$AD12)^0.2-1</f>
        <v>0.024981413765080784</v>
      </c>
      <c r="O19" s="1"/>
      <c r="P19">
        <v>0.1</v>
      </c>
      <c r="R19" s="49"/>
    </row>
    <row r="20" spans="2:18" ht="19.5" customHeight="1">
      <c r="B20" s="3" t="str">
        <f>'CoData-do not print'!A13</f>
        <v>ETR</v>
      </c>
      <c r="C20" s="38">
        <f>'SGH-10,p1'!J20</f>
        <v>0.0575</v>
      </c>
      <c r="D20" s="6">
        <f>'CoData-do not print'!AU13</f>
        <v>0.06</v>
      </c>
      <c r="E20" s="6">
        <f>'CoData-do not print'!AW13</f>
        <v>0.09</v>
      </c>
      <c r="F20" s="6">
        <f>'CoData-do not print'!AY13</f>
        <v>0.06</v>
      </c>
      <c r="G20" s="38">
        <f>'CoData-do not print'!BA13</f>
        <v>0.055</v>
      </c>
      <c r="H20" s="6">
        <f>'CoData-do not print'!AT13</f>
        <v>0.07</v>
      </c>
      <c r="I20" s="6">
        <f>'CoData-do not print'!AV13</f>
        <v>-0.065</v>
      </c>
      <c r="J20" s="6">
        <f>'CoData-do not print'!AX13</f>
        <v>0.035</v>
      </c>
      <c r="K20" s="38">
        <f t="shared" si="0"/>
        <v>0.04357142857142857</v>
      </c>
      <c r="L20" s="6">
        <f>('CoData-do not print'!$K13/'CoData-do not print'!$F13)^0.2-1</f>
        <v>0.1329568106011707</v>
      </c>
      <c r="M20" s="6">
        <f>('CoData-do not print'!$S13/'CoData-do not print'!$N13)^0.2-1</f>
        <v>0.08924936491294377</v>
      </c>
      <c r="N20" s="6">
        <f>('CoData-do not print'!$AI13/'CoData-do not print'!$AD13)^0.2-1</f>
        <v>0.0683664044653658</v>
      </c>
      <c r="O20" s="1"/>
      <c r="P20">
        <v>0.06</v>
      </c>
      <c r="R20" s="49"/>
    </row>
    <row r="21" spans="2:18" ht="19.5" customHeight="1">
      <c r="B21" s="3" t="str">
        <f>'CoData-do not print'!A14</f>
        <v>HE</v>
      </c>
      <c r="C21" s="38">
        <f>'SGH-10,p1'!J21</f>
        <v>0.03716440677966101</v>
      </c>
      <c r="D21" s="6">
        <f>'CoData-do not print'!AU14</f>
        <v>0.025</v>
      </c>
      <c r="E21" s="6">
        <f>'CoData-do not print'!AW14</f>
        <v>0</v>
      </c>
      <c r="F21" s="6">
        <f>'CoData-do not print'!AY14</f>
        <v>0.045</v>
      </c>
      <c r="G21" s="38">
        <f>'CoData-do not print'!BA14</f>
        <v>0.025</v>
      </c>
      <c r="H21" s="6">
        <f>'CoData-do not print'!AT14</f>
        <v>0.025</v>
      </c>
      <c r="I21" s="6">
        <f>'CoData-do not print'!AV14</f>
        <v>0.005</v>
      </c>
      <c r="J21" s="6">
        <f>'CoData-do not print'!AX14</f>
        <v>0.015</v>
      </c>
      <c r="K21" s="38">
        <f t="shared" si="0"/>
        <v>0.02</v>
      </c>
      <c r="L21" s="6">
        <f>('CoData-do not print'!$K14/'CoData-do not print'!$F14)^0.2-1</f>
        <v>0.01252036856790495</v>
      </c>
      <c r="M21" s="6">
        <f>('CoData-do not print'!$S14/'CoData-do not print'!$N14)^0.2-1</f>
        <v>0</v>
      </c>
      <c r="N21" s="6">
        <f>('CoData-do not print'!$AI14/'CoData-do not print'!$AD14)^0.2-1</f>
        <v>0.027564179509375064</v>
      </c>
      <c r="O21" s="1"/>
      <c r="P21">
        <v>0.035</v>
      </c>
      <c r="R21" s="49"/>
    </row>
    <row r="22" spans="2:18" ht="19.5" customHeight="1">
      <c r="B22" s="3" t="str">
        <f>'CoData-do not print'!A15</f>
        <v>PNW</v>
      </c>
      <c r="C22" s="39">
        <f>'SGH-10,p1'!J22</f>
        <v>0.04779924603174603</v>
      </c>
      <c r="D22" s="16">
        <f>'CoData-do not print'!AU15</f>
        <v>0.01</v>
      </c>
      <c r="E22" s="16">
        <f>'CoData-do not print'!AW15</f>
        <v>0.055</v>
      </c>
      <c r="F22" s="16">
        <f>'CoData-do not print'!AY15</f>
        <v>0.035</v>
      </c>
      <c r="G22" s="39">
        <f>'CoData-do not print'!BA15</f>
        <v>0.04</v>
      </c>
      <c r="H22" s="16">
        <f>'CoData-do not print'!AT15</f>
        <v>0.05</v>
      </c>
      <c r="I22" s="16">
        <f>'CoData-do not print'!AV15</f>
        <v>0.085</v>
      </c>
      <c r="J22" s="16">
        <f>'CoData-do not print'!AX15</f>
        <v>0.05</v>
      </c>
      <c r="K22" s="39">
        <f t="shared" si="0"/>
        <v>0.04642857142857143</v>
      </c>
      <c r="L22" s="16">
        <f>('CoData-do not print'!$K15/'CoData-do not print'!$F15)^0.2-1</f>
        <v>-0.015938643412438225</v>
      </c>
      <c r="M22" s="16">
        <f>('CoData-do not print'!$S15/'CoData-do not print'!$N15)^0.2-1</f>
        <v>0.07060236479520388</v>
      </c>
      <c r="N22" s="16">
        <f>('CoData-do not print'!$AI15/'CoData-do not print'!$AD15)^0.2-1</f>
        <v>0.03509566466105807</v>
      </c>
      <c r="O22" s="1"/>
      <c r="P22">
        <v>0.05</v>
      </c>
      <c r="R22" s="49"/>
    </row>
    <row r="23" spans="2:14" ht="19.5" customHeight="1">
      <c r="B23" s="1"/>
      <c r="C23" s="40"/>
      <c r="D23" s="42">
        <f>AVERAGE(D12:D22)</f>
        <v>0.030000000000000006</v>
      </c>
      <c r="E23" s="13">
        <f>AVERAGE(E12:E22)</f>
        <v>0.025454545454545455</v>
      </c>
      <c r="F23" s="52">
        <f>AVERAGE(F12:F22)</f>
        <v>0.04136363636363637</v>
      </c>
      <c r="G23" s="40"/>
      <c r="H23" s="13">
        <f>AVERAGE(H12:H22)</f>
        <v>0.029545454545454545</v>
      </c>
      <c r="I23" s="13">
        <f>AVERAGE(I12:I22)</f>
        <v>0.010454545454545454</v>
      </c>
      <c r="J23" s="13">
        <f>AVERAGE(J12:J22)</f>
        <v>0.034090909090909095</v>
      </c>
      <c r="K23" s="38"/>
      <c r="L23" s="13">
        <f>AVERAGE(L12:L22)</f>
        <v>0.03247920850718484</v>
      </c>
      <c r="M23" s="13">
        <f>AVERAGE(M12:M22)</f>
        <v>0.021235295663287322</v>
      </c>
      <c r="N23" s="13">
        <f>AVERAGE(N12:N22)</f>
        <v>0.04182495142857743</v>
      </c>
    </row>
    <row r="24" spans="2:18" ht="19.5" customHeight="1">
      <c r="B24" s="3" t="s">
        <v>75</v>
      </c>
      <c r="C24" s="41">
        <f>AVERAGE(C12:C22)</f>
        <v>0.04575332951312496</v>
      </c>
      <c r="D24" s="1"/>
      <c r="E24" s="6">
        <f>(D23+E23+F23)/3</f>
        <v>0.03227272727272728</v>
      </c>
      <c r="F24" s="1"/>
      <c r="G24" s="41">
        <f>AVERAGE(G12:G22)</f>
        <v>0.036444444444444446</v>
      </c>
      <c r="H24" s="1"/>
      <c r="I24" s="6">
        <f>(H23+I23+J23)/3</f>
        <v>0.0246969696969697</v>
      </c>
      <c r="J24" s="1"/>
      <c r="K24" s="41">
        <f>AVERAGE(K12:K22)</f>
        <v>0.029281385281385283</v>
      </c>
      <c r="L24" s="1"/>
      <c r="M24" s="6">
        <f>(L23+M23+N23)/3</f>
        <v>0.031846485199683194</v>
      </c>
      <c r="N24" s="1"/>
      <c r="P24">
        <f>AVERAGE(P12:P22)</f>
        <v>0.050555555555555555</v>
      </c>
      <c r="Q24" s="49"/>
      <c r="R24" s="49"/>
    </row>
    <row r="27" spans="2:10" ht="12.75">
      <c r="B27" s="1"/>
      <c r="D27" s="1"/>
      <c r="E27" s="8"/>
      <c r="H27" s="49"/>
      <c r="I27" s="49"/>
      <c r="J27" s="49"/>
    </row>
    <row r="28" spans="2:5" ht="12.75">
      <c r="B28" s="1" t="s">
        <v>134</v>
      </c>
      <c r="D28" s="1"/>
      <c r="E28" s="8"/>
    </row>
    <row r="29" ht="12.75">
      <c r="B29" s="1" t="s">
        <v>135</v>
      </c>
    </row>
    <row r="31" s="8" customFormat="1" ht="12.75"/>
    <row r="32" spans="5:13" s="1" customFormat="1" ht="12.75">
      <c r="E32" s="8"/>
      <c r="I32" s="8"/>
      <c r="M32" s="8"/>
    </row>
  </sheetData>
  <printOptions/>
  <pageMargins left="0.75" right="0.75" top="1" bottom="1" header="0.5" footer="0.5"/>
  <pageSetup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E1" sqref="E1"/>
    </sheetView>
  </sheetViews>
  <sheetFormatPr defaultColWidth="9.00390625" defaultRowHeight="12"/>
  <cols>
    <col min="1" max="1" width="15.25390625" style="0" customWidth="1"/>
    <col min="2" max="2" width="17.125" style="0" customWidth="1"/>
    <col min="3" max="3" width="6.375" style="0" customWidth="1"/>
    <col min="4" max="4" width="19.75390625" style="0" customWidth="1"/>
    <col min="5" max="5" width="23.125" style="0" customWidth="1"/>
    <col min="6" max="16384" width="11.375" style="0" customWidth="1"/>
  </cols>
  <sheetData>
    <row r="1" spans="1:5" ht="12.75">
      <c r="A1" s="3"/>
      <c r="B1" s="3"/>
      <c r="C1" s="3"/>
      <c r="D1" s="3"/>
      <c r="E1" s="3" t="s">
        <v>213</v>
      </c>
    </row>
    <row r="2" spans="1:5" ht="12.75">
      <c r="A2" s="3"/>
      <c r="B2" s="3"/>
      <c r="C2" s="3"/>
      <c r="D2" s="3"/>
      <c r="E2" s="3" t="s">
        <v>195</v>
      </c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9" t="str">
        <f>'CoData-do not print'!A1</f>
        <v>PACIFICORP</v>
      </c>
      <c r="D5" s="3"/>
      <c r="E5" s="3"/>
    </row>
    <row r="6" spans="1:5" ht="12.75">
      <c r="A6" s="3"/>
      <c r="B6" s="3"/>
      <c r="C6" s="9"/>
      <c r="D6" s="3"/>
      <c r="E6" s="3"/>
    </row>
    <row r="7" spans="1:5" ht="12.75">
      <c r="A7" s="3"/>
      <c r="B7" s="3"/>
      <c r="C7" s="9" t="s">
        <v>79</v>
      </c>
      <c r="D7" s="3"/>
      <c r="E7" s="3"/>
    </row>
    <row r="8" spans="1:5" ht="12.75">
      <c r="A8" s="3"/>
      <c r="B8" s="3"/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2.75">
      <c r="A10" s="3"/>
      <c r="B10" s="3" t="s">
        <v>80</v>
      </c>
      <c r="C10" s="3"/>
      <c r="D10" s="3" t="s">
        <v>81</v>
      </c>
      <c r="E10" s="3" t="s">
        <v>40</v>
      </c>
    </row>
    <row r="11" spans="1:7" ht="12.75">
      <c r="A11" s="17" t="s">
        <v>18</v>
      </c>
      <c r="B11" s="3" t="s">
        <v>190</v>
      </c>
      <c r="C11" s="17"/>
      <c r="D11" s="17" t="s">
        <v>40</v>
      </c>
      <c r="E11" s="17" t="s">
        <v>82</v>
      </c>
      <c r="G11" s="74">
        <v>36645</v>
      </c>
    </row>
    <row r="12" spans="1:7" ht="12.75">
      <c r="A12" s="3"/>
      <c r="B12" s="3" t="s">
        <v>83</v>
      </c>
      <c r="C12" s="3"/>
      <c r="D12" s="3" t="s">
        <v>83</v>
      </c>
      <c r="E12" s="3"/>
      <c r="G12" t="s">
        <v>181</v>
      </c>
    </row>
    <row r="13" spans="1:7" ht="12.75">
      <c r="A13" s="3"/>
      <c r="B13" s="3"/>
      <c r="C13" s="3"/>
      <c r="D13" s="3"/>
      <c r="E13" s="3"/>
      <c r="G13" t="s">
        <v>121</v>
      </c>
    </row>
    <row r="14" spans="1:7" ht="21.75" customHeight="1">
      <c r="A14" s="3" t="str">
        <f>'CoData-do not print'!A5</f>
        <v>CV</v>
      </c>
      <c r="B14" s="43">
        <f>'CoData-do not print'!B5</f>
        <v>21.059333333333328</v>
      </c>
      <c r="C14" s="3"/>
      <c r="D14" s="43">
        <f>'CoData-do not print'!E5*4</f>
        <v>0.92</v>
      </c>
      <c r="E14" s="6">
        <f aca="true" t="shared" si="0" ref="E14:E24">D14/B14</f>
        <v>0.04368609326031215</v>
      </c>
      <c r="G14">
        <v>0.048</v>
      </c>
    </row>
    <row r="15" spans="1:7" ht="21.75" customHeight="1">
      <c r="A15" s="3" t="str">
        <f>'CoData-do not print'!A6</f>
        <v>FE</v>
      </c>
      <c r="B15" s="43">
        <f>'CoData-do not print'!B6</f>
        <v>38.89100000000001</v>
      </c>
      <c r="C15" s="3"/>
      <c r="D15" s="43">
        <f>'CoData-do not print'!E6*4</f>
        <v>1.5</v>
      </c>
      <c r="E15" s="6">
        <f t="shared" si="0"/>
        <v>0.038569334807539005</v>
      </c>
      <c r="G15">
        <v>0.039</v>
      </c>
    </row>
    <row r="16" spans="1:7" ht="21.75" customHeight="1">
      <c r="A16" s="3" t="str">
        <f>'CoData-do not print'!A7</f>
        <v>PGN</v>
      </c>
      <c r="B16" s="43">
        <f>'CoData-do not print'!B7</f>
        <v>45.397000000000006</v>
      </c>
      <c r="C16" s="3"/>
      <c r="D16" s="43">
        <f>'CoData-do not print'!$E7*4</f>
        <v>2.3</v>
      </c>
      <c r="E16" s="6">
        <f t="shared" si="0"/>
        <v>0.05066414080225565</v>
      </c>
      <c r="G16">
        <v>0.053</v>
      </c>
    </row>
    <row r="17" spans="1:7" ht="21.75" customHeight="1">
      <c r="A17" s="3" t="str">
        <f>'CoData-do not print'!A8</f>
        <v>SO</v>
      </c>
      <c r="B17" s="43">
        <f>'CoData-do not print'!B8</f>
        <v>29.657</v>
      </c>
      <c r="C17" s="3" t="s">
        <v>174</v>
      </c>
      <c r="D17" s="43">
        <f>'CoData-do not print'!$E8*(1+'SGH-10,p1'!J15)*4</f>
        <v>1.4751471636363633</v>
      </c>
      <c r="E17" s="6">
        <f t="shared" si="0"/>
        <v>0.04974026919905464</v>
      </c>
      <c r="G17">
        <v>0.049</v>
      </c>
    </row>
    <row r="18" spans="1:7" ht="21.75" customHeight="1">
      <c r="A18" s="3" t="str">
        <f>'CoData-do not print'!A9</f>
        <v>AEE</v>
      </c>
      <c r="B18" s="43">
        <f>'CoData-do not print'!B9</f>
        <v>44.69733333333334</v>
      </c>
      <c r="C18" s="3"/>
      <c r="D18" s="43">
        <f>'CoData-do not print'!$E9*4</f>
        <v>2.54</v>
      </c>
      <c r="E18" s="6">
        <f t="shared" si="0"/>
        <v>0.05682665632550785</v>
      </c>
      <c r="G18">
        <v>0.059</v>
      </c>
    </row>
    <row r="19" spans="1:7" ht="21.75" customHeight="1">
      <c r="A19" s="3" t="str">
        <f>'CoData-do not print'!A10</f>
        <v>CIN</v>
      </c>
      <c r="B19" s="43">
        <f>'CoData-do not print'!B10</f>
        <v>39.481</v>
      </c>
      <c r="C19" s="3"/>
      <c r="D19" s="43">
        <f>'CoData-do not print'!$E10*4</f>
        <v>1.88</v>
      </c>
      <c r="E19" s="6">
        <f t="shared" si="0"/>
        <v>0.047617841493376556</v>
      </c>
      <c r="G19">
        <v>0.05</v>
      </c>
    </row>
    <row r="20" spans="1:7" ht="21.75" customHeight="1">
      <c r="A20" s="3" t="str">
        <f>'CoData-do not print'!A11</f>
        <v>CNL</v>
      </c>
      <c r="B20" s="43">
        <f>'CoData-do not print'!B11</f>
        <v>18.100666666666665</v>
      </c>
      <c r="C20" s="3"/>
      <c r="D20" s="43">
        <f>'CoData-do not print'!$E11*4</f>
        <v>0.9</v>
      </c>
      <c r="E20" s="6">
        <f t="shared" si="0"/>
        <v>0.049721925527604884</v>
      </c>
      <c r="G20">
        <v>0.051</v>
      </c>
    </row>
    <row r="21" spans="1:7" ht="21.75" customHeight="1">
      <c r="A21" s="3" t="str">
        <f>'CoData-do not print'!A12</f>
        <v>EDE</v>
      </c>
      <c r="B21" s="43">
        <f>'CoData-do not print'!B12</f>
        <v>22.057333333333336</v>
      </c>
      <c r="C21" s="3"/>
      <c r="D21" s="43">
        <f>'CoData-do not print'!$E12*4</f>
        <v>1.28</v>
      </c>
      <c r="E21" s="6">
        <f t="shared" si="0"/>
        <v>0.05803058695520764</v>
      </c>
      <c r="G21">
        <v>0.06</v>
      </c>
    </row>
    <row r="22" spans="1:7" ht="21.75" customHeight="1">
      <c r="A22" s="3" t="str">
        <f>'CoData-do not print'!A13</f>
        <v>ETR</v>
      </c>
      <c r="B22" s="43">
        <f>'CoData-do not print'!B13</f>
        <v>57.146333333333324</v>
      </c>
      <c r="C22" s="3" t="s">
        <v>174</v>
      </c>
      <c r="D22" s="43">
        <f>'CoData-do not print'!$E13*(1+'SGH-10,p1'!J20)*4</f>
        <v>1.9035000000000002</v>
      </c>
      <c r="E22" s="6">
        <f t="shared" si="0"/>
        <v>0.03330922368889227</v>
      </c>
      <c r="G22">
        <v>0.033</v>
      </c>
    </row>
    <row r="23" spans="1:7" ht="21.75" customHeight="1">
      <c r="A23" s="3" t="str">
        <f>'CoData-do not print'!A14</f>
        <v>HE</v>
      </c>
      <c r="B23" s="43">
        <f>'CoData-do not print'!B14</f>
        <v>50.63499999999999</v>
      </c>
      <c r="C23" s="3"/>
      <c r="D23" s="43">
        <f>'CoData-do not print'!$E14*4</f>
        <v>2.48</v>
      </c>
      <c r="E23" s="6">
        <f t="shared" si="0"/>
        <v>0.0489779796583391</v>
      </c>
      <c r="G23">
        <v>0.051</v>
      </c>
    </row>
    <row r="24" spans="1:7" ht="21.75" customHeight="1">
      <c r="A24" s="3" t="str">
        <f>'CoData-do not print'!A15</f>
        <v>PNW</v>
      </c>
      <c r="B24" s="43">
        <f>'CoData-do not print'!B15</f>
        <v>39.041000000000004</v>
      </c>
      <c r="C24" s="3"/>
      <c r="D24" s="43">
        <f>'CoData-do not print'!$E15*4</f>
        <v>1.8</v>
      </c>
      <c r="E24" s="16">
        <f t="shared" si="0"/>
        <v>0.046105376399170096</v>
      </c>
      <c r="G24">
        <v>0.047</v>
      </c>
    </row>
    <row r="25" spans="1:5" ht="12.75">
      <c r="A25" s="3"/>
      <c r="B25" s="43"/>
      <c r="C25" s="3"/>
      <c r="D25" s="43"/>
      <c r="E25" s="16"/>
    </row>
    <row r="26" spans="1:7" ht="12.75">
      <c r="A26" s="3"/>
      <c r="B26" s="43"/>
      <c r="C26" s="3"/>
      <c r="D26" s="44" t="s">
        <v>84</v>
      </c>
      <c r="E26" s="35">
        <f>AVERAGE(E14:E24)</f>
        <v>0.0475681298288418</v>
      </c>
      <c r="G26">
        <f>AVERAGE(G14:G24)</f>
        <v>0.04909090909090908</v>
      </c>
    </row>
    <row r="27" spans="1:5" ht="12.75">
      <c r="A27" s="3"/>
      <c r="B27" s="3"/>
      <c r="C27" s="3"/>
      <c r="D27" s="3"/>
      <c r="E27" s="3"/>
    </row>
    <row r="28" spans="1:5" ht="12.75">
      <c r="A28" s="3"/>
      <c r="B28" s="3"/>
      <c r="C28" s="3"/>
      <c r="D28" s="3"/>
      <c r="E28" s="3"/>
    </row>
    <row r="29" spans="1:3" ht="12.75">
      <c r="A29" s="3"/>
      <c r="B29" s="3"/>
      <c r="C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77" t="s">
        <v>153</v>
      </c>
      <c r="B32" s="61"/>
      <c r="C32" s="61"/>
      <c r="D32" s="61"/>
      <c r="E32" s="61"/>
    </row>
  </sheetData>
  <printOptions/>
  <pageMargins left="2.54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E1" sqref="E1"/>
    </sheetView>
  </sheetViews>
  <sheetFormatPr defaultColWidth="9.00390625" defaultRowHeight="12"/>
  <cols>
    <col min="1" max="2" width="18.875" style="0" customWidth="1"/>
    <col min="3" max="3" width="3.375" style="0" customWidth="1"/>
    <col min="4" max="5" width="18.875" style="0" customWidth="1"/>
    <col min="6" max="16384" width="11.375" style="0" customWidth="1"/>
  </cols>
  <sheetData>
    <row r="1" spans="1:5" ht="12.75">
      <c r="A1" s="3"/>
      <c r="B1" s="6"/>
      <c r="C1" s="6"/>
      <c r="D1" s="6"/>
      <c r="E1" s="6" t="s">
        <v>214</v>
      </c>
    </row>
    <row r="2" spans="1:5" ht="12.75">
      <c r="A2" s="3"/>
      <c r="B2" s="6"/>
      <c r="C2" s="6"/>
      <c r="D2" s="6"/>
      <c r="E2" s="6" t="s">
        <v>196</v>
      </c>
    </row>
    <row r="3" spans="1:5" ht="12.75">
      <c r="A3" s="3"/>
      <c r="B3" s="6"/>
      <c r="C3" s="6"/>
      <c r="D3" s="6"/>
      <c r="E3" s="6"/>
    </row>
    <row r="4" spans="1:5" ht="12.75">
      <c r="A4" s="3"/>
      <c r="B4" s="6"/>
      <c r="C4" s="6"/>
      <c r="D4" s="6"/>
      <c r="E4" s="6"/>
    </row>
    <row r="5" spans="1:5" ht="12.75">
      <c r="A5" s="3"/>
      <c r="B5" s="6"/>
      <c r="C5" s="35" t="str">
        <f>'CoData-do not print'!A1</f>
        <v>PACIFICORP</v>
      </c>
      <c r="D5" s="6"/>
      <c r="E5" s="6"/>
    </row>
    <row r="6" spans="1:5" ht="12.75">
      <c r="A6" s="3"/>
      <c r="B6" s="6"/>
      <c r="C6" s="35"/>
      <c r="D6" s="6"/>
      <c r="E6" s="6"/>
    </row>
    <row r="7" spans="1:5" ht="12.75">
      <c r="A7" s="3"/>
      <c r="B7" s="6"/>
      <c r="C7" s="35" t="s">
        <v>85</v>
      </c>
      <c r="D7" s="6"/>
      <c r="E7" s="6"/>
    </row>
    <row r="8" spans="1:5" ht="12.75">
      <c r="A8" s="3"/>
      <c r="B8" s="6"/>
      <c r="C8" s="6"/>
      <c r="D8" s="6"/>
      <c r="E8" s="6"/>
    </row>
    <row r="9" spans="1:5" ht="12.75">
      <c r="A9" s="3"/>
      <c r="B9" s="6"/>
      <c r="C9" s="6"/>
      <c r="D9" s="6"/>
      <c r="E9" s="6"/>
    </row>
    <row r="10" spans="1:5" ht="12.75">
      <c r="A10" s="3"/>
      <c r="B10" s="6" t="s">
        <v>86</v>
      </c>
      <c r="C10" s="6"/>
      <c r="D10" s="6" t="s">
        <v>87</v>
      </c>
      <c r="E10" s="6" t="s">
        <v>88</v>
      </c>
    </row>
    <row r="11" spans="1:5" ht="12.75">
      <c r="A11" s="17" t="s">
        <v>18</v>
      </c>
      <c r="B11" s="16" t="str">
        <f>'SGH-11'!E2</f>
        <v>Schedule 6</v>
      </c>
      <c r="C11" s="16"/>
      <c r="D11" s="16" t="str">
        <f>'SGH-10,p1'!J2</f>
        <v>Schedule 5</v>
      </c>
      <c r="E11" s="16" t="s">
        <v>89</v>
      </c>
    </row>
    <row r="12" spans="1:5" ht="12.75">
      <c r="A12" s="3"/>
      <c r="B12" s="6"/>
      <c r="C12" s="6"/>
      <c r="D12" s="6"/>
      <c r="E12" s="6"/>
    </row>
    <row r="13" spans="1:5" ht="12.75">
      <c r="A13" s="3"/>
      <c r="B13" s="6"/>
      <c r="C13" s="6"/>
      <c r="D13" s="6"/>
      <c r="E13" s="6"/>
    </row>
    <row r="14" spans="1:5" ht="21.75" customHeight="1">
      <c r="A14" s="3" t="str">
        <f>'CoData-do not print'!A5</f>
        <v>CV</v>
      </c>
      <c r="B14" s="6">
        <f>'SGH-11'!E14</f>
        <v>0.04368609326031215</v>
      </c>
      <c r="C14" s="6"/>
      <c r="D14" s="6">
        <f>'SGH-10,p1'!J12</f>
        <v>0.04331749539594844</v>
      </c>
      <c r="E14" s="6">
        <f aca="true" t="shared" si="0" ref="E14:E24">B14+D14</f>
        <v>0.0870035886562606</v>
      </c>
    </row>
    <row r="15" spans="1:5" ht="21.75" customHeight="1">
      <c r="A15" s="3" t="str">
        <f>'CoData-do not print'!A6</f>
        <v>FE</v>
      </c>
      <c r="B15" s="6">
        <f>'SGH-11'!E15</f>
        <v>0.038569334807539005</v>
      </c>
      <c r="C15" s="6"/>
      <c r="D15" s="6">
        <f>'SGH-10,p1'!J13</f>
        <v>0.044843893129770995</v>
      </c>
      <c r="E15" s="6">
        <f t="shared" si="0"/>
        <v>0.08341322793731</v>
      </c>
    </row>
    <row r="16" spans="1:5" ht="21.75" customHeight="1">
      <c r="A16" s="3" t="str">
        <f>'CoData-do not print'!A7</f>
        <v>PGN</v>
      </c>
      <c r="B16" s="6">
        <f>'SGH-11'!E16</f>
        <v>0.05066414080225565</v>
      </c>
      <c r="C16" s="6"/>
      <c r="D16" s="6">
        <f>'SGH-10,p1'!J14</f>
        <v>0.04095096296296297</v>
      </c>
      <c r="E16" s="6">
        <f t="shared" si="0"/>
        <v>0.09161510376521861</v>
      </c>
    </row>
    <row r="17" spans="1:5" ht="21.75" customHeight="1">
      <c r="A17" s="3" t="str">
        <f>'CoData-do not print'!A8</f>
        <v>SO</v>
      </c>
      <c r="B17" s="6">
        <f>'SGH-11'!E17</f>
        <v>0.04974026919905464</v>
      </c>
      <c r="C17" s="6"/>
      <c r="D17" s="6">
        <f>'SGH-10,p1'!J15</f>
        <v>0.05367654545454545</v>
      </c>
      <c r="E17" s="6">
        <f t="shared" si="0"/>
        <v>0.10341681465360009</v>
      </c>
    </row>
    <row r="18" spans="1:5" ht="21.75" customHeight="1">
      <c r="A18" s="3" t="str">
        <f>'CoData-do not print'!A9</f>
        <v>AEE</v>
      </c>
      <c r="B18" s="6">
        <f>'SGH-11'!E18</f>
        <v>0.05682665632550785</v>
      </c>
      <c r="C18" s="6"/>
      <c r="D18" s="6">
        <f>'SGH-10,p1'!J16</f>
        <v>0.04082574712643679</v>
      </c>
      <c r="E18" s="6">
        <f t="shared" si="0"/>
        <v>0.09765240345194465</v>
      </c>
    </row>
    <row r="19" spans="1:5" ht="21.75" customHeight="1">
      <c r="A19" s="3" t="str">
        <f>'CoData-do not print'!A10</f>
        <v>CIN</v>
      </c>
      <c r="B19" s="6">
        <f>'SGH-11'!E19</f>
        <v>0.047617841493376556</v>
      </c>
      <c r="C19" s="6"/>
      <c r="D19" s="6">
        <f>'SGH-10,p1'!J17</f>
        <v>0.04823602771362587</v>
      </c>
      <c r="E19" s="6">
        <f t="shared" si="0"/>
        <v>0.09585386920700242</v>
      </c>
    </row>
    <row r="20" spans="1:5" ht="21.75" customHeight="1">
      <c r="A20" s="3" t="str">
        <f>'CoData-do not print'!A11</f>
        <v>CNL</v>
      </c>
      <c r="B20" s="6">
        <f>'SGH-11'!E20</f>
        <v>0.049721925527604884</v>
      </c>
      <c r="C20" s="6"/>
      <c r="D20" s="6">
        <f>'SGH-10,p1'!J18</f>
        <v>0.04866060606060606</v>
      </c>
      <c r="E20" s="6">
        <f t="shared" si="0"/>
        <v>0.09838253158821095</v>
      </c>
    </row>
    <row r="21" spans="1:5" ht="21.75" customHeight="1">
      <c r="A21" s="3" t="str">
        <f>'CoData-do not print'!A12</f>
        <v>EDE</v>
      </c>
      <c r="B21" s="6">
        <f>'SGH-11'!E21</f>
        <v>0.05803058695520764</v>
      </c>
      <c r="C21" s="6"/>
      <c r="D21" s="6">
        <f>'SGH-10,p1'!J19</f>
        <v>0.04031169398907104</v>
      </c>
      <c r="E21" s="6">
        <f t="shared" si="0"/>
        <v>0.09834228094427869</v>
      </c>
    </row>
    <row r="22" spans="1:5" ht="21.75" customHeight="1">
      <c r="A22" s="3" t="str">
        <f>'CoData-do not print'!A13</f>
        <v>ETR</v>
      </c>
      <c r="B22" s="6">
        <f>'SGH-11'!E22</f>
        <v>0.03330922368889227</v>
      </c>
      <c r="C22" s="6"/>
      <c r="D22" s="6">
        <f>'SGH-10,p1'!J20</f>
        <v>0.0575</v>
      </c>
      <c r="E22" s="6">
        <f t="shared" si="0"/>
        <v>0.09080922368889227</v>
      </c>
    </row>
    <row r="23" spans="1:5" ht="21.75" customHeight="1">
      <c r="A23" s="3" t="str">
        <f>'CoData-do not print'!A14</f>
        <v>HE</v>
      </c>
      <c r="B23" s="6">
        <f>'SGH-11'!E23</f>
        <v>0.0489779796583391</v>
      </c>
      <c r="C23" s="6"/>
      <c r="D23" s="6">
        <f>'SGH-10,p1'!J21</f>
        <v>0.03716440677966101</v>
      </c>
      <c r="E23" s="6">
        <f t="shared" si="0"/>
        <v>0.08614238643800012</v>
      </c>
    </row>
    <row r="24" spans="1:5" ht="21.75" customHeight="1">
      <c r="A24" s="3" t="str">
        <f>'CoData-do not print'!A15</f>
        <v>PNW</v>
      </c>
      <c r="B24" s="6">
        <f>'SGH-11'!E24</f>
        <v>0.046105376399170096</v>
      </c>
      <c r="C24" s="6"/>
      <c r="D24" s="6">
        <f>'SGH-10,p1'!J22</f>
        <v>0.04779924603174603</v>
      </c>
      <c r="E24" s="16">
        <f t="shared" si="0"/>
        <v>0.09390462243091613</v>
      </c>
    </row>
    <row r="25" spans="1:5" ht="12.75">
      <c r="A25" s="3"/>
      <c r="B25" s="6"/>
      <c r="C25" s="6"/>
      <c r="D25" s="6"/>
      <c r="E25" s="6"/>
    </row>
    <row r="26" spans="1:5" ht="12.75">
      <c r="A26" s="3"/>
      <c r="B26" s="6"/>
      <c r="C26" s="6"/>
      <c r="D26" s="6"/>
      <c r="E26" s="6"/>
    </row>
    <row r="27" spans="1:7" ht="12.75">
      <c r="A27" s="3"/>
      <c r="B27" s="6"/>
      <c r="C27" s="6"/>
      <c r="D27" s="34" t="s">
        <v>84</v>
      </c>
      <c r="E27" s="35">
        <f>AVERAGE(E14:E24)</f>
        <v>0.09332145934196676</v>
      </c>
      <c r="G27" s="49"/>
    </row>
    <row r="28" spans="1:5" ht="12.75">
      <c r="A28" s="3"/>
      <c r="B28" s="6"/>
      <c r="C28" s="6"/>
      <c r="D28" s="6"/>
      <c r="E28" s="35"/>
    </row>
    <row r="29" spans="1:5" ht="12.75">
      <c r="A29" s="3"/>
      <c r="B29" s="6"/>
      <c r="C29" s="6"/>
      <c r="D29" s="34" t="s">
        <v>154</v>
      </c>
      <c r="E29" s="35">
        <f>STDEV(E14:E24)</f>
        <v>0.0061408481594123696</v>
      </c>
    </row>
    <row r="32" ht="12">
      <c r="E32" s="49"/>
    </row>
  </sheetData>
  <printOptions/>
  <pageMargins left="2.63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E1" sqref="E1"/>
    </sheetView>
  </sheetViews>
  <sheetFormatPr defaultColWidth="9.00390625" defaultRowHeight="12"/>
  <cols>
    <col min="1" max="1" width="24.375" style="0" customWidth="1"/>
    <col min="2" max="2" width="11.375" style="0" customWidth="1"/>
    <col min="3" max="3" width="1.875" style="0" customWidth="1"/>
    <col min="4" max="4" width="24.125" style="0" customWidth="1"/>
    <col min="5" max="5" width="16.125" style="0" customWidth="1"/>
    <col min="6" max="16384" width="11.375" style="0" customWidth="1"/>
  </cols>
  <sheetData>
    <row r="1" spans="1:5" ht="12.75">
      <c r="A1" s="1"/>
      <c r="B1" s="8"/>
      <c r="C1" s="1"/>
      <c r="D1" s="1"/>
      <c r="E1" s="3" t="s">
        <v>215</v>
      </c>
    </row>
    <row r="2" spans="1:5" ht="12.75">
      <c r="A2" s="1"/>
      <c r="B2" s="8"/>
      <c r="C2" s="1"/>
      <c r="D2" s="1"/>
      <c r="E2" s="3" t="s">
        <v>117</v>
      </c>
    </row>
    <row r="3" spans="1:5" ht="12.75">
      <c r="A3" s="1"/>
      <c r="B3" s="8"/>
      <c r="C3" s="1"/>
      <c r="D3" s="1"/>
      <c r="E3" s="3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D5" s="1"/>
      <c r="E5" s="1"/>
    </row>
    <row r="6" spans="1:5" ht="12.75">
      <c r="A6" s="1"/>
      <c r="B6" s="1"/>
      <c r="D6" s="1"/>
      <c r="E6" s="1"/>
    </row>
    <row r="7" spans="1:5" ht="12.75">
      <c r="A7" s="1"/>
      <c r="B7" s="1"/>
      <c r="C7" s="9" t="str">
        <f>'CoData-do not print'!A1</f>
        <v>PACIFICORP</v>
      </c>
      <c r="D7" s="1"/>
      <c r="E7" s="1"/>
    </row>
    <row r="8" spans="1:5" ht="12.75">
      <c r="A8" s="1"/>
      <c r="B8" s="1"/>
      <c r="C8" s="9"/>
      <c r="D8" s="1"/>
      <c r="E8" s="1"/>
    </row>
    <row r="9" spans="1:5" ht="12.75">
      <c r="A9" s="1"/>
      <c r="C9" s="9" t="s">
        <v>167</v>
      </c>
      <c r="E9" s="1"/>
    </row>
    <row r="10" spans="1:5" ht="12.75">
      <c r="A10" s="1"/>
      <c r="C10" s="3"/>
      <c r="E10" s="1"/>
    </row>
    <row r="11" spans="1:5" ht="12.75">
      <c r="A11" s="1"/>
      <c r="C11" s="3"/>
      <c r="E11" s="1"/>
    </row>
    <row r="12" spans="1:9" ht="12.75">
      <c r="A12" s="1"/>
      <c r="E12" s="1"/>
      <c r="H12" s="62" t="s">
        <v>168</v>
      </c>
      <c r="I12" s="63"/>
    </row>
    <row r="13" spans="1:9" ht="12.75">
      <c r="A13" s="1"/>
      <c r="E13" s="1"/>
      <c r="H13" s="64" t="s">
        <v>169</v>
      </c>
      <c r="I13" s="65" t="s">
        <v>170</v>
      </c>
    </row>
    <row r="14" spans="1:9" ht="12.75">
      <c r="A14" s="1"/>
      <c r="E14" s="1"/>
      <c r="G14" t="s">
        <v>171</v>
      </c>
      <c r="H14" s="64">
        <f>(10.4-5.4)/100</f>
        <v>0.05</v>
      </c>
      <c r="I14" s="66">
        <f>H14*D22+D31</f>
        <v>0.0844090909090909</v>
      </c>
    </row>
    <row r="15" spans="1:9" ht="12.75">
      <c r="A15" s="1"/>
      <c r="B15" s="1"/>
      <c r="C15" s="9" t="s">
        <v>172</v>
      </c>
      <c r="D15" s="1"/>
      <c r="E15" s="1"/>
      <c r="G15" t="s">
        <v>173</v>
      </c>
      <c r="H15" s="67">
        <f>(12.4-5.8)/100</f>
        <v>0.066</v>
      </c>
      <c r="I15" s="68">
        <f>H15*D22+D31</f>
        <v>0.09478</v>
      </c>
    </row>
    <row r="16" spans="1:11" ht="12.75">
      <c r="A16" s="1"/>
      <c r="B16" s="1"/>
      <c r="C16" s="1"/>
      <c r="D16" s="1"/>
      <c r="E16" s="1"/>
      <c r="I16">
        <f>(I14+I15)/2</f>
        <v>0.08959454545454545</v>
      </c>
      <c r="K16">
        <f>(5.92+6.17)/2</f>
        <v>6.045</v>
      </c>
    </row>
    <row r="17" spans="1:8" ht="12.75">
      <c r="A17" s="1"/>
      <c r="B17" s="69" t="s">
        <v>175</v>
      </c>
      <c r="D17" s="1"/>
      <c r="E17" s="1"/>
      <c r="H17">
        <f>H14*D22</f>
        <v>0.03240909090909091</v>
      </c>
    </row>
    <row r="18" spans="2:8" ht="12.75">
      <c r="B18" s="1"/>
      <c r="C18" s="1"/>
      <c r="D18" s="1"/>
      <c r="E18" s="1"/>
      <c r="H18">
        <f>H15*D22</f>
        <v>0.042780000000000006</v>
      </c>
    </row>
    <row r="19" spans="1:5" ht="12.75">
      <c r="A19" s="1"/>
      <c r="B19" s="44" t="s">
        <v>176</v>
      </c>
      <c r="C19" s="1" t="s">
        <v>66</v>
      </c>
      <c r="D19" s="7">
        <v>0.0095</v>
      </c>
      <c r="E19" s="1"/>
    </row>
    <row r="20" spans="1:10" ht="12.75">
      <c r="A20" s="1"/>
      <c r="B20" s="44" t="s">
        <v>177</v>
      </c>
      <c r="C20" s="1" t="s">
        <v>66</v>
      </c>
      <c r="D20" s="7" t="s">
        <v>144</v>
      </c>
      <c r="E20" s="1"/>
      <c r="J20">
        <f>11.2-3.8</f>
        <v>7.3999999999999995</v>
      </c>
    </row>
    <row r="21" spans="1:10" ht="12.75">
      <c r="A21" s="1"/>
      <c r="B21" s="44" t="s">
        <v>177</v>
      </c>
      <c r="C21" s="1" t="s">
        <v>66</v>
      </c>
      <c r="D21" s="7" t="s">
        <v>145</v>
      </c>
      <c r="E21" s="1"/>
      <c r="J21">
        <f>13.2-3.8</f>
        <v>9.399999999999999</v>
      </c>
    </row>
    <row r="22" spans="1:5" ht="12.75">
      <c r="A22" s="1"/>
      <c r="B22" s="44" t="s">
        <v>178</v>
      </c>
      <c r="C22" s="1" t="s">
        <v>66</v>
      </c>
      <c r="D22" s="33">
        <f>AVERAGE('CoData-do not print'!C5:C16)</f>
        <v>0.6481818181818182</v>
      </c>
      <c r="E22" s="1"/>
    </row>
    <row r="23" spans="1:11" ht="12.75">
      <c r="A23" s="1"/>
      <c r="B23" s="44"/>
      <c r="C23" s="1"/>
      <c r="D23" s="19"/>
      <c r="E23" s="1"/>
      <c r="G23">
        <f>D22*0.067</f>
        <v>0.043428181818181824</v>
      </c>
      <c r="K23" s="1"/>
    </row>
    <row r="24" spans="2:7" ht="12.75">
      <c r="B24" s="44"/>
      <c r="C24" s="1"/>
      <c r="D24" s="19"/>
      <c r="E24" s="1"/>
      <c r="G24">
        <f>D22*0.086</f>
        <v>0.05574363636363636</v>
      </c>
    </row>
    <row r="25" spans="2:13" ht="12.75">
      <c r="B25" s="44" t="s">
        <v>179</v>
      </c>
      <c r="C25" s="1" t="s">
        <v>66</v>
      </c>
      <c r="D25" s="19" t="s">
        <v>149</v>
      </c>
      <c r="E25" s="1"/>
      <c r="M25">
        <f>(9+9.75)/2</f>
        <v>9.375</v>
      </c>
    </row>
    <row r="26" spans="2:13" ht="12.75">
      <c r="B26" s="44" t="s">
        <v>179</v>
      </c>
      <c r="C26" s="1" t="s">
        <v>66</v>
      </c>
      <c r="D26" s="19" t="s">
        <v>150</v>
      </c>
      <c r="E26" s="1"/>
      <c r="G26" s="70">
        <f>D19+D22*0.067</f>
        <v>0.052928181818181826</v>
      </c>
      <c r="M26" s="49"/>
    </row>
    <row r="27" spans="2:13" ht="12.75">
      <c r="B27" s="44" t="s">
        <v>179</v>
      </c>
      <c r="C27" s="1" t="s">
        <v>66</v>
      </c>
      <c r="D27" s="7" t="s">
        <v>148</v>
      </c>
      <c r="E27" s="1"/>
      <c r="G27" s="70">
        <f>D19+D22*0.086</f>
        <v>0.06524363636363636</v>
      </c>
      <c r="H27" s="49"/>
      <c r="M27" s="49"/>
    </row>
    <row r="28" spans="2:13" ht="12.75">
      <c r="B28" s="44"/>
      <c r="C28" s="1"/>
      <c r="D28" s="7"/>
      <c r="E28" s="1"/>
      <c r="H28" s="49"/>
      <c r="M28" s="49"/>
    </row>
    <row r="29" spans="2:4" ht="12.75">
      <c r="B29" s="69" t="s">
        <v>180</v>
      </c>
      <c r="D29" s="1"/>
    </row>
    <row r="30" spans="2:5" ht="12.75">
      <c r="B30" s="1"/>
      <c r="C30" s="1"/>
      <c r="D30" s="1"/>
      <c r="E30" s="1"/>
    </row>
    <row r="31" spans="2:5" ht="12.75">
      <c r="B31" s="44" t="s">
        <v>176</v>
      </c>
      <c r="C31" s="1" t="s">
        <v>66</v>
      </c>
      <c r="D31" s="7">
        <v>0.052</v>
      </c>
      <c r="E31" s="1"/>
    </row>
    <row r="32" spans="2:5" ht="12.75">
      <c r="B32" s="44" t="s">
        <v>177</v>
      </c>
      <c r="C32" s="1" t="s">
        <v>66</v>
      </c>
      <c r="D32" s="7" t="s">
        <v>99</v>
      </c>
      <c r="E32" s="1"/>
    </row>
    <row r="33" spans="2:5" ht="12.75">
      <c r="B33" s="44" t="s">
        <v>177</v>
      </c>
      <c r="C33" s="1" t="s">
        <v>66</v>
      </c>
      <c r="D33" s="7" t="s">
        <v>98</v>
      </c>
      <c r="E33" s="1"/>
    </row>
    <row r="34" spans="2:15" ht="12.75">
      <c r="B34" s="44" t="s">
        <v>178</v>
      </c>
      <c r="C34" s="1" t="s">
        <v>66</v>
      </c>
      <c r="D34" s="33">
        <f>D22</f>
        <v>0.6481818181818182</v>
      </c>
      <c r="E34" s="18"/>
      <c r="K34" t="s">
        <v>181</v>
      </c>
      <c r="M34" t="s">
        <v>182</v>
      </c>
      <c r="N34" t="s">
        <v>183</v>
      </c>
      <c r="O34" t="s">
        <v>142</v>
      </c>
    </row>
    <row r="35" spans="2:15" ht="12.75">
      <c r="B35" s="44"/>
      <c r="C35" s="1"/>
      <c r="D35" s="19"/>
      <c r="E35" s="1"/>
      <c r="K35" t="s">
        <v>184</v>
      </c>
      <c r="L35" t="s">
        <v>185</v>
      </c>
      <c r="M35" t="s">
        <v>186</v>
      </c>
      <c r="N35" t="s">
        <v>187</v>
      </c>
      <c r="O35" t="s">
        <v>143</v>
      </c>
    </row>
    <row r="36" spans="2:15" ht="12.75">
      <c r="B36" s="44"/>
      <c r="C36" s="1"/>
      <c r="D36" s="19"/>
      <c r="E36" s="1"/>
      <c r="K36" s="71">
        <v>36610</v>
      </c>
      <c r="L36" s="49">
        <v>0.0093</v>
      </c>
      <c r="M36" s="49">
        <v>0.047</v>
      </c>
      <c r="N36" s="49">
        <v>0.0547</v>
      </c>
      <c r="O36">
        <v>0.0375</v>
      </c>
    </row>
    <row r="37" spans="2:15" ht="12.75">
      <c r="B37" s="44" t="s">
        <v>179</v>
      </c>
      <c r="C37" s="1" t="s">
        <v>66</v>
      </c>
      <c r="D37" s="19" t="s">
        <v>100</v>
      </c>
      <c r="E37" s="1"/>
      <c r="K37" s="71">
        <v>36617</v>
      </c>
      <c r="L37" s="49">
        <v>0.0093</v>
      </c>
      <c r="M37" s="49">
        <v>0.0469</v>
      </c>
      <c r="N37" s="49">
        <v>0.0549</v>
      </c>
      <c r="O37">
        <v>0.0374</v>
      </c>
    </row>
    <row r="38" spans="2:15" ht="12.75">
      <c r="B38" s="44" t="s">
        <v>179</v>
      </c>
      <c r="C38" s="1" t="s">
        <v>66</v>
      </c>
      <c r="D38" s="19" t="s">
        <v>151</v>
      </c>
      <c r="E38" s="1"/>
      <c r="K38" s="71">
        <v>36624</v>
      </c>
      <c r="L38" s="49">
        <v>0.0093</v>
      </c>
      <c r="M38" s="49">
        <v>0.048</v>
      </c>
      <c r="N38" s="49">
        <v>0.0558</v>
      </c>
      <c r="O38">
        <v>0.0388</v>
      </c>
    </row>
    <row r="39" spans="2:15" ht="12.75">
      <c r="B39" s="44" t="s">
        <v>179</v>
      </c>
      <c r="C39" s="1" t="s">
        <v>66</v>
      </c>
      <c r="D39" s="7" t="s">
        <v>152</v>
      </c>
      <c r="E39" s="1"/>
      <c r="K39" s="71">
        <v>36631</v>
      </c>
      <c r="L39" s="49">
        <v>0.0093</v>
      </c>
      <c r="M39" s="49">
        <v>0.0501</v>
      </c>
      <c r="N39" s="49">
        <v>0.058</v>
      </c>
      <c r="O39">
        <v>0.0416</v>
      </c>
    </row>
    <row r="40" spans="5:15" ht="12.75">
      <c r="E40" s="1"/>
      <c r="K40" s="71">
        <v>36638</v>
      </c>
      <c r="L40" s="49">
        <v>0.0094</v>
      </c>
      <c r="M40" s="49">
        <v>0.0521</v>
      </c>
      <c r="N40" s="49">
        <v>0.0597</v>
      </c>
      <c r="O40">
        <v>0.044</v>
      </c>
    </row>
    <row r="41" spans="2:15" ht="12.75">
      <c r="B41" s="72"/>
      <c r="C41" s="69"/>
      <c r="D41" s="31"/>
      <c r="E41" s="1"/>
      <c r="K41" s="71">
        <v>36645</v>
      </c>
      <c r="L41" s="49">
        <v>0.0095</v>
      </c>
      <c r="M41" s="49">
        <v>0.0519</v>
      </c>
      <c r="N41" s="49">
        <v>0.0597</v>
      </c>
      <c r="O41">
        <v>0.0438</v>
      </c>
    </row>
    <row r="42" spans="12:14" ht="12">
      <c r="L42" s="49"/>
      <c r="M42" s="49"/>
      <c r="N42" s="49"/>
    </row>
    <row r="43" spans="1:15" ht="12.75">
      <c r="A43" s="73"/>
      <c r="K43" t="s">
        <v>188</v>
      </c>
      <c r="L43" s="49">
        <f>AVERAGE(L36:L41)</f>
        <v>0.009349999999999999</v>
      </c>
      <c r="M43" s="49">
        <f>AVERAGE(M36:M41)</f>
        <v>0.04933333333333334</v>
      </c>
      <c r="N43" s="49">
        <f>AVERAGE(N36:N41)</f>
        <v>0.057133333333333335</v>
      </c>
      <c r="O43" s="49">
        <f>AVERAGE(O36:O41)</f>
        <v>0.040516666666666666</v>
      </c>
    </row>
    <row r="44" ht="12.75">
      <c r="A44" s="1"/>
    </row>
    <row r="45" ht="12.75">
      <c r="A45" s="1" t="s">
        <v>146</v>
      </c>
    </row>
    <row r="46" ht="12.75">
      <c r="A46" s="73" t="s">
        <v>147</v>
      </c>
    </row>
    <row r="47" ht="12.75">
      <c r="A47" s="73"/>
    </row>
  </sheetData>
  <printOptions/>
  <pageMargins left="2.13" right="0.75" top="1" bottom="1" header="0.42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G. Hill</dc:creator>
  <cp:keywords/>
  <dc:description/>
  <cp:lastModifiedBy>KLinley</cp:lastModifiedBy>
  <cp:lastPrinted>2003-12-24T17:12:13Z</cp:lastPrinted>
  <dcterms:created xsi:type="dcterms:W3CDTF">1999-05-05T16:36:35Z</dcterms:created>
  <dcterms:modified xsi:type="dcterms:W3CDTF">2004-07-13T20:52:16Z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032065</vt:lpwstr>
  </property>
  <property fmtid="{D5CDD505-2E9C-101B-9397-08002B2CF9AE}" pid="6" name="IsConfidenti">
    <vt:lpwstr>0</vt:lpwstr>
  </property>
  <property fmtid="{D5CDD505-2E9C-101B-9397-08002B2CF9AE}" pid="7" name="Dat">
    <vt:lpwstr>2004-07-14T00:00:00Z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2003-12-16T00:00:00Z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