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9B185692-0866-441C-B2DB-E3344D7E8EC2}" xr6:coauthVersionLast="36" xr6:coauthVersionMax="36" xr10:uidLastSave="{00000000-0000-0000-0000-000000000000}"/>
  <bookViews>
    <workbookView xWindow="0" yWindow="0" windowWidth="51600" windowHeight="17025" tabRatio="859" xr2:uid="{00000000-000D-0000-FFFF-FFFF00000000}"/>
  </bookViews>
  <sheets>
    <sheet name="WA Bill" sheetId="2" r:id="rId1"/>
    <sheet name="Customer #1-WA" sheetId="19" r:id="rId2"/>
  </sheets>
  <definedNames>
    <definedName name="HVITBILL">#REF!</definedName>
    <definedName name="ORHVIT">#REF!</definedName>
    <definedName name="PRINT">#REF!</definedName>
    <definedName name="WAHVIT">#REF!</definedName>
  </definedNames>
  <calcPr calcId="191029"/>
</workbook>
</file>

<file path=xl/calcChain.xml><?xml version="1.0" encoding="utf-8"?>
<calcChain xmlns="http://schemas.openxmlformats.org/spreadsheetml/2006/main">
  <c r="P24" i="19" l="1"/>
  <c r="D4" i="19" s="1"/>
  <c r="J8" i="19"/>
  <c r="J9" i="19"/>
  <c r="J10" i="19"/>
  <c r="J11" i="19"/>
  <c r="J12" i="19"/>
  <c r="C9" i="19"/>
  <c r="K11" i="2" s="1"/>
  <c r="J20" i="19"/>
  <c r="N1" i="19"/>
  <c r="B11" i="19"/>
  <c r="C10" i="19"/>
  <c r="D10" i="19" s="1"/>
  <c r="C11" i="19"/>
  <c r="K13" i="2" s="1"/>
  <c r="D5" i="19"/>
  <c r="C5" i="19" s="1"/>
  <c r="B5" i="19"/>
  <c r="K18" i="2" s="1"/>
  <c r="K12" i="2" l="1"/>
  <c r="J13" i="19"/>
  <c r="J14" i="19" s="1"/>
  <c r="H15" i="19" s="1"/>
  <c r="J23" i="19" s="1"/>
  <c r="J24" i="19" s="1"/>
  <c r="D6" i="19"/>
  <c r="B4" i="19"/>
  <c r="K16" i="2" s="1"/>
  <c r="C4" i="19"/>
  <c r="D11" i="19"/>
  <c r="D9" i="19"/>
  <c r="C6" i="19" l="1"/>
  <c r="B6" i="19"/>
  <c r="K20" i="2" s="1"/>
</calcChain>
</file>

<file path=xl/sharedStrings.xml><?xml version="1.0" encoding="utf-8"?>
<sst xmlns="http://schemas.openxmlformats.org/spreadsheetml/2006/main" count="57" uniqueCount="54">
  <si>
    <t>Month</t>
  </si>
  <si>
    <t>OIL</t>
  </si>
  <si>
    <t>Low</t>
  </si>
  <si>
    <t>High</t>
  </si>
  <si>
    <t>Average</t>
  </si>
  <si>
    <t>Date</t>
  </si>
  <si>
    <t>Average $ per ton</t>
  </si>
  <si>
    <t>$ per barrel</t>
  </si>
  <si>
    <t xml:space="preserve">  Calc. oil price in $ per therm</t>
  </si>
  <si>
    <t>NOTE:    BEFORE APPLICATION OF ASSOCIATED TAXES.</t>
  </si>
  <si>
    <t>10/28/97 RATE CASE - GOLDENDALE</t>
  </si>
  <si>
    <t>WA PUBLIC UTILITY TAX</t>
  </si>
  <si>
    <t>(F36)</t>
  </si>
  <si>
    <t>WA EXCISE TAX</t>
  </si>
  <si>
    <t>OIL PRICE IN $/THERM</t>
  </si>
  <si>
    <t>BASE PRICE W/WA EXCISE TAX</t>
  </si>
  <si>
    <t>[1]</t>
  </si>
  <si>
    <t>ACTUAL</t>
  </si>
  <si>
    <t>BILLING</t>
  </si>
  <si>
    <t xml:space="preserve">    diff.</t>
  </si>
  <si>
    <t xml:space="preserve"> w/tax</t>
  </si>
  <si>
    <t>w/o tax</t>
  </si>
  <si>
    <t>BLOCK 1 TR</t>
  </si>
  <si>
    <t>BLOCK 2 TR</t>
  </si>
  <si>
    <t>BLOCK 3 TR</t>
  </si>
  <si>
    <t>difference</t>
  </si>
  <si>
    <t>Before excise tax</t>
  </si>
  <si>
    <t>w/excise tax</t>
  </si>
  <si>
    <t>Cust. Charge</t>
  </si>
  <si>
    <t>Capacity Chg</t>
  </si>
  <si>
    <t>Total Fixed</t>
  </si>
  <si>
    <t>SPECIAL CONTRACT BILLING RATES</t>
  </si>
  <si>
    <t>Billing Rate</t>
  </si>
  <si>
    <t>Block 1</t>
  </si>
  <si>
    <t>Block 2</t>
  </si>
  <si>
    <t>Block 3</t>
  </si>
  <si>
    <t>All additional therms</t>
  </si>
  <si>
    <t>STATE OF WASHINGTON</t>
  </si>
  <si>
    <t>Washington Excise Tax</t>
  </si>
  <si>
    <t>Monthly Capacity Charge</t>
  </si>
  <si>
    <t>Monthly Customer Charge</t>
  </si>
  <si>
    <t xml:space="preserve">       TOTAL Fixed Charges</t>
  </si>
  <si>
    <t>Energy Charges (per therm)</t>
  </si>
  <si>
    <t>1st 200,000 therms</t>
  </si>
  <si>
    <t>Next 200,000 therms</t>
  </si>
  <si>
    <t>NOTE:</t>
  </si>
  <si>
    <t>All charges include effects of Washington excise tax.</t>
  </si>
  <si>
    <t>This is a 5 week average</t>
  </si>
  <si>
    <t>April</t>
  </si>
  <si>
    <t>WASHINGTON</t>
  </si>
  <si>
    <t>Minimum Monthly Bill:  $13,500.00 plus Schedule 206 and Schedule 208 Surcharge (if any), plus associated taxes</t>
  </si>
  <si>
    <t>Issued:</t>
  </si>
  <si>
    <t>Effective January 1, 2009</t>
  </si>
  <si>
    <t>CUSTOMER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</si>
</sst>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\ ;\(&quot;$&quot;#,##0.00\)"/>
    <numFmt numFmtId="165" formatCode="&quot;$&quot;#,##0.0000\ ;\(&quot;$&quot;#,##0.0000\)"/>
    <numFmt numFmtId="166" formatCode="&quot;$&quot;#,##0.00000\ ;\(&quot;$&quot;#,##0.00000\)"/>
    <numFmt numFmtId="167" formatCode="#,##0.00000"/>
    <numFmt numFmtId="168" formatCode="&quot;$&quot;#,##0.00"/>
    <numFmt numFmtId="169" formatCode="&quot;$&quot;#,##0.00000"/>
    <numFmt numFmtId="170" formatCode="mm/dd/yy"/>
  </numFmts>
  <fonts count="6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5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3" fillId="0" borderId="0" xfId="0" applyFont="1"/>
    <xf numFmtId="169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0" fontId="4" fillId="0" borderId="0" xfId="0" applyFont="1"/>
    <xf numFmtId="168" fontId="4" fillId="0" borderId="0" xfId="0" applyNumberFormat="1" applyFont="1"/>
    <xf numFmtId="166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9" fontId="0" fillId="0" borderId="0" xfId="0" applyNumberFormat="1" applyBorder="1"/>
    <xf numFmtId="0" fontId="5" fillId="0" borderId="0" xfId="0" applyFont="1"/>
    <xf numFmtId="166" fontId="0" fillId="0" borderId="0" xfId="0" applyNumberForma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7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9" fontId="4" fillId="0" borderId="1" xfId="0" applyNumberFormat="1" applyFont="1" applyBorder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4</xdr:col>
      <xdr:colOff>457200</xdr:colOff>
      <xdr:row>0</xdr:row>
      <xdr:rowOff>619125</xdr:rowOff>
    </xdr:to>
    <xdr:pic>
      <xdr:nvPicPr>
        <xdr:cNvPr id="2083" name="Picture 1" descr="nwn letter template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847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zoomScaleNormal="100" workbookViewId="0">
      <selection activeCell="B7" sqref="B7"/>
    </sheetView>
  </sheetViews>
  <sheetFormatPr defaultRowHeight="12.75" x14ac:dyDescent="0.2"/>
  <cols>
    <col min="8" max="8" width="9.42578125" customWidth="1"/>
    <col min="9" max="9" width="7.85546875" customWidth="1"/>
    <col min="10" max="10" width="5.140625" customWidth="1"/>
    <col min="11" max="11" width="10.42578125" customWidth="1"/>
  </cols>
  <sheetData>
    <row r="1" spans="1:11" ht="60" customHeight="1" x14ac:dyDescent="0.25">
      <c r="G1" s="19" t="s">
        <v>37</v>
      </c>
    </row>
    <row r="2" spans="1:11" ht="18" x14ac:dyDescent="0.25">
      <c r="A2" s="9" t="s">
        <v>31</v>
      </c>
      <c r="G2" s="9" t="s">
        <v>52</v>
      </c>
    </row>
    <row r="6" spans="1:11" x14ac:dyDescent="0.2">
      <c r="H6" s="17"/>
      <c r="I6" s="17"/>
      <c r="K6" s="6" t="s">
        <v>32</v>
      </c>
    </row>
    <row r="8" spans="1:11" x14ac:dyDescent="0.2">
      <c r="K8" s="13"/>
    </row>
    <row r="9" spans="1:11" x14ac:dyDescent="0.2">
      <c r="A9" s="38" t="s">
        <v>53</v>
      </c>
      <c r="B9" s="37"/>
      <c r="C9" s="37"/>
      <c r="D9" s="37"/>
      <c r="K9" s="13"/>
    </row>
    <row r="10" spans="1:11" x14ac:dyDescent="0.2">
      <c r="K10" s="13"/>
    </row>
    <row r="11" spans="1:11" x14ac:dyDescent="0.2">
      <c r="A11" t="s">
        <v>40</v>
      </c>
      <c r="K11" s="14">
        <f>+'Customer #1-WA'!C9</f>
        <v>847.65153721346257</v>
      </c>
    </row>
    <row r="12" spans="1:11" x14ac:dyDescent="0.2">
      <c r="A12" t="s">
        <v>39</v>
      </c>
      <c r="K12" s="14">
        <f>+'Customer #1-WA'!C10</f>
        <v>9808.8363772517368</v>
      </c>
    </row>
    <row r="13" spans="1:11" x14ac:dyDescent="0.2">
      <c r="A13" t="s">
        <v>41</v>
      </c>
      <c r="K13" s="14">
        <f>+'Customer #1-WA'!C11</f>
        <v>10656.487914465199</v>
      </c>
    </row>
    <row r="14" spans="1:11" x14ac:dyDescent="0.2">
      <c r="A14" t="s">
        <v>42</v>
      </c>
      <c r="K14" s="13"/>
    </row>
    <row r="15" spans="1:11" x14ac:dyDescent="0.2">
      <c r="B15" t="s">
        <v>33</v>
      </c>
      <c r="C15" t="s">
        <v>43</v>
      </c>
      <c r="H15" s="10"/>
      <c r="K15" s="13"/>
    </row>
    <row r="16" spans="1:11" x14ac:dyDescent="0.2">
      <c r="C16" t="s">
        <v>38</v>
      </c>
      <c r="H16" s="18"/>
      <c r="K16" s="36">
        <f>+'Customer #1-WA'!B4</f>
        <v>4.1602529433789573E-2</v>
      </c>
    </row>
    <row r="17" spans="1:11" x14ac:dyDescent="0.2">
      <c r="B17" t="s">
        <v>34</v>
      </c>
      <c r="C17" t="s">
        <v>44</v>
      </c>
      <c r="H17" s="18"/>
      <c r="K17" s="13"/>
    </row>
    <row r="18" spans="1:11" x14ac:dyDescent="0.2">
      <c r="C18" t="s">
        <v>38</v>
      </c>
      <c r="H18" s="18"/>
      <c r="K18" s="36">
        <f>+'Customer #1-WA'!B5</f>
        <v>3.120189707534218E-2</v>
      </c>
    </row>
    <row r="19" spans="1:11" x14ac:dyDescent="0.2">
      <c r="B19" t="s">
        <v>35</v>
      </c>
      <c r="C19" t="s">
        <v>36</v>
      </c>
      <c r="H19" s="18"/>
      <c r="K19" s="13"/>
    </row>
    <row r="20" spans="1:11" x14ac:dyDescent="0.2">
      <c r="C20" t="s">
        <v>38</v>
      </c>
      <c r="H20" s="18"/>
      <c r="K20" s="36">
        <f>+'Customer #1-WA'!B6</f>
        <v>2.0801264716894786E-2</v>
      </c>
    </row>
    <row r="23" spans="1:11" x14ac:dyDescent="0.2">
      <c r="A23" t="s">
        <v>16</v>
      </c>
      <c r="B23" t="s">
        <v>50</v>
      </c>
    </row>
    <row r="25" spans="1:11" x14ac:dyDescent="0.2">
      <c r="B25" t="s">
        <v>45</v>
      </c>
      <c r="C25" t="s">
        <v>46</v>
      </c>
    </row>
    <row r="28" spans="1:11" x14ac:dyDescent="0.2">
      <c r="I28" s="39" t="s">
        <v>51</v>
      </c>
      <c r="J28" s="39"/>
      <c r="K28" s="12">
        <v>39821</v>
      </c>
    </row>
  </sheetData>
  <mergeCells count="1">
    <mergeCell ref="I28:J28"/>
  </mergeCells>
  <phoneticPr fontId="0" type="noConversion"/>
  <pageMargins left="0.75" right="0.43" top="0.61" bottom="0.61" header="0.5" footer="0.5"/>
  <pageSetup scale="85" orientation="portrait" r:id="rId1"/>
  <headerFooter alignWithMargins="0">
    <oddHeader>&amp;RExh. KTW-4 Walker WP3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6"/>
  <sheetViews>
    <sheetView zoomScaleNormal="100" workbookViewId="0">
      <selection activeCell="B7" sqref="B7"/>
    </sheetView>
  </sheetViews>
  <sheetFormatPr defaultRowHeight="12.75" x14ac:dyDescent="0.2"/>
  <cols>
    <col min="1" max="1" width="12.42578125" customWidth="1"/>
    <col min="2" max="2" width="21.85546875" customWidth="1"/>
    <col min="3" max="3" width="12.85546875" customWidth="1"/>
    <col min="4" max="4" width="12.42578125" customWidth="1"/>
    <col min="5" max="5" width="10" customWidth="1"/>
    <col min="9" max="9" width="24.42578125" customWidth="1"/>
    <col min="10" max="10" width="13" customWidth="1"/>
    <col min="11" max="11" width="10.42578125" customWidth="1"/>
  </cols>
  <sheetData>
    <row r="1" spans="1:16" x14ac:dyDescent="0.2">
      <c r="A1" s="21" t="s">
        <v>53</v>
      </c>
      <c r="B1" s="22"/>
      <c r="C1" s="22"/>
      <c r="D1" s="22"/>
      <c r="E1" s="23"/>
      <c r="H1" t="s">
        <v>0</v>
      </c>
      <c r="I1" t="s">
        <v>48</v>
      </c>
      <c r="J1">
        <v>2003</v>
      </c>
      <c r="N1" s="1">
        <f ca="1">NOW()</f>
        <v>44182.502203935182</v>
      </c>
      <c r="O1" s="5"/>
    </row>
    <row r="2" spans="1:16" x14ac:dyDescent="0.2">
      <c r="A2" s="24"/>
      <c r="B2" s="17" t="s">
        <v>17</v>
      </c>
      <c r="C2" s="17"/>
      <c r="D2" s="17"/>
      <c r="E2" s="29"/>
    </row>
    <row r="3" spans="1:16" x14ac:dyDescent="0.2">
      <c r="A3" s="24"/>
      <c r="B3" s="27" t="s">
        <v>18</v>
      </c>
      <c r="C3" s="27" t="s">
        <v>19</v>
      </c>
      <c r="D3" s="27" t="s">
        <v>20</v>
      </c>
      <c r="E3" s="28" t="s">
        <v>21</v>
      </c>
    </row>
    <row r="4" spans="1:16" x14ac:dyDescent="0.2">
      <c r="A4" s="24" t="s">
        <v>22</v>
      </c>
      <c r="B4" s="20">
        <f>$D$4</f>
        <v>4.1602529433789573E-2</v>
      </c>
      <c r="C4" s="33">
        <f>SUM(D4-E4)</f>
        <v>1.6025294337895721E-3</v>
      </c>
      <c r="D4" s="20">
        <f>E4/+$P$24</f>
        <v>4.1602529433789573E-2</v>
      </c>
      <c r="E4" s="34">
        <v>0.04</v>
      </c>
      <c r="H4" t="s">
        <v>47</v>
      </c>
      <c r="J4" t="s">
        <v>1</v>
      </c>
      <c r="K4">
        <v>1</v>
      </c>
    </row>
    <row r="5" spans="1:16" x14ac:dyDescent="0.2">
      <c r="A5" s="24" t="s">
        <v>23</v>
      </c>
      <c r="B5" s="20">
        <f>$D$5</f>
        <v>3.120189707534218E-2</v>
      </c>
      <c r="C5" s="33">
        <f>SUM(D5-E5)</f>
        <v>1.2018970753421808E-3</v>
      </c>
      <c r="D5" s="20">
        <f>E5/+$P$24</f>
        <v>3.120189707534218E-2</v>
      </c>
      <c r="E5" s="34">
        <v>0.03</v>
      </c>
      <c r="J5" s="11"/>
    </row>
    <row r="6" spans="1:16" x14ac:dyDescent="0.2">
      <c r="A6" s="24" t="s">
        <v>24</v>
      </c>
      <c r="B6" s="20">
        <f>$D$6</f>
        <v>2.0801264716894786E-2</v>
      </c>
      <c r="C6" s="33">
        <f>SUM(D6-E6)</f>
        <v>8.0126471689478604E-4</v>
      </c>
      <c r="D6" s="20">
        <f>E6/+$P$24</f>
        <v>2.0801264716894786E-2</v>
      </c>
      <c r="E6" s="34">
        <v>0.02</v>
      </c>
      <c r="H6" s="11" t="s">
        <v>2</v>
      </c>
      <c r="I6" s="11" t="s">
        <v>3</v>
      </c>
      <c r="J6" s="11" t="s">
        <v>4</v>
      </c>
      <c r="K6" s="11" t="s">
        <v>5</v>
      </c>
    </row>
    <row r="7" spans="1:16" x14ac:dyDescent="0.2">
      <c r="A7" s="24"/>
      <c r="B7" s="16"/>
      <c r="C7" s="17"/>
      <c r="D7" s="17"/>
      <c r="E7" s="29"/>
    </row>
    <row r="8" spans="1:16" x14ac:dyDescent="0.2">
      <c r="A8" s="24"/>
      <c r="B8" s="16" t="s">
        <v>26</v>
      </c>
      <c r="C8" s="17" t="s">
        <v>27</v>
      </c>
      <c r="D8" s="17" t="s">
        <v>25</v>
      </c>
      <c r="E8" s="29"/>
      <c r="H8" s="2">
        <v>159</v>
      </c>
      <c r="I8" s="2">
        <v>161</v>
      </c>
      <c r="J8" s="2">
        <f>(I8+H8)/2</f>
        <v>160</v>
      </c>
      <c r="K8" s="8">
        <v>37516</v>
      </c>
    </row>
    <row r="9" spans="1:16" x14ac:dyDescent="0.2">
      <c r="A9" s="24" t="s">
        <v>28</v>
      </c>
      <c r="B9" s="35">
        <v>815</v>
      </c>
      <c r="C9" s="35">
        <f>$B$9/+$P$24</f>
        <v>847.65153721346257</v>
      </c>
      <c r="D9" s="35">
        <f>SUM(C9-B9)</f>
        <v>32.651537213462575</v>
      </c>
      <c r="E9" s="25"/>
      <c r="H9" s="2">
        <v>172</v>
      </c>
      <c r="I9" s="2">
        <v>174</v>
      </c>
      <c r="J9" s="2">
        <f>(I9+H9)/2</f>
        <v>173</v>
      </c>
      <c r="K9" s="8">
        <v>37523</v>
      </c>
    </row>
    <row r="10" spans="1:16" x14ac:dyDescent="0.2">
      <c r="A10" s="24" t="s">
        <v>29</v>
      </c>
      <c r="B10" s="35">
        <v>9431</v>
      </c>
      <c r="C10" s="35">
        <f>$B$10/+$P$24</f>
        <v>9808.8363772517368</v>
      </c>
      <c r="D10" s="35">
        <f>SUM(C10-B10)</f>
        <v>377.83637725173685</v>
      </c>
      <c r="E10" s="25"/>
      <c r="H10" s="2">
        <v>174</v>
      </c>
      <c r="I10" s="2">
        <v>176</v>
      </c>
      <c r="J10" s="2">
        <f>(I10+H10)/2</f>
        <v>175</v>
      </c>
      <c r="K10" s="8">
        <v>37530</v>
      </c>
    </row>
    <row r="11" spans="1:16" x14ac:dyDescent="0.2">
      <c r="A11" s="24" t="s">
        <v>30</v>
      </c>
      <c r="B11" s="35">
        <f>SUM(B9:B10)</f>
        <v>10246</v>
      </c>
      <c r="C11" s="35">
        <f>SUM(C9:C10)</f>
        <v>10656.487914465199</v>
      </c>
      <c r="D11" s="35">
        <f>SUM(C11-B11)</f>
        <v>410.48791446519863</v>
      </c>
      <c r="E11" s="25"/>
      <c r="H11" s="2">
        <v>191</v>
      </c>
      <c r="I11" s="2">
        <v>193</v>
      </c>
      <c r="J11" s="2">
        <f>(I11+H11)/2</f>
        <v>192</v>
      </c>
      <c r="K11" s="8">
        <v>37544</v>
      </c>
    </row>
    <row r="12" spans="1:16" x14ac:dyDescent="0.2">
      <c r="A12" s="24"/>
      <c r="B12" s="26"/>
      <c r="C12" s="26"/>
      <c r="D12" s="26"/>
      <c r="E12" s="25"/>
      <c r="H12" s="2">
        <v>189</v>
      </c>
      <c r="I12" s="2">
        <v>191</v>
      </c>
      <c r="J12" s="2">
        <f>(I12+H12)/2</f>
        <v>190</v>
      </c>
      <c r="K12" s="8"/>
    </row>
    <row r="13" spans="1:16" x14ac:dyDescent="0.2">
      <c r="A13" s="24"/>
      <c r="B13" s="26"/>
      <c r="C13" s="26"/>
      <c r="D13" s="26"/>
      <c r="E13" s="25"/>
      <c r="H13" t="s">
        <v>6</v>
      </c>
      <c r="J13" s="3">
        <f>ROUND(IF(K4=1,AVERAGE(J8:J12),AVERAGE(J8:J11)),5)</f>
        <v>178</v>
      </c>
    </row>
    <row r="14" spans="1:16" x14ac:dyDescent="0.2">
      <c r="A14" s="24"/>
      <c r="B14" s="26"/>
      <c r="C14" s="26"/>
      <c r="D14" s="26"/>
      <c r="E14" s="25"/>
      <c r="H14" t="s">
        <v>7</v>
      </c>
      <c r="J14" s="3">
        <f>ROUND(+J13/6.436,4)</f>
        <v>27.6569</v>
      </c>
    </row>
    <row r="15" spans="1:16" ht="13.5" thickBot="1" x14ac:dyDescent="0.25">
      <c r="A15" s="30"/>
      <c r="B15" s="31"/>
      <c r="C15" s="31"/>
      <c r="D15" s="31"/>
      <c r="E15" s="32"/>
      <c r="H15" s="4">
        <f>ROUND(+J14/63,5)</f>
        <v>0.439</v>
      </c>
      <c r="I15" t="s">
        <v>8</v>
      </c>
    </row>
    <row r="16" spans="1:16" x14ac:dyDescent="0.2">
      <c r="H16" s="16"/>
      <c r="I16" s="16"/>
      <c r="J16" s="16"/>
      <c r="K16" s="16"/>
      <c r="L16" s="16"/>
      <c r="M16" s="16"/>
      <c r="N16" s="16"/>
      <c r="O16" s="16"/>
      <c r="P16" s="16"/>
    </row>
    <row r="17" spans="8:18" x14ac:dyDescent="0.2">
      <c r="H17" s="16"/>
      <c r="I17" s="16"/>
      <c r="J17" s="15"/>
      <c r="K17" s="16"/>
      <c r="L17" s="16"/>
      <c r="M17" s="16"/>
      <c r="N17" s="16"/>
      <c r="O17" s="16"/>
      <c r="P17" s="16"/>
    </row>
    <row r="18" spans="8:18" ht="13.5" thickBot="1" x14ac:dyDescent="0.25">
      <c r="I18" t="s">
        <v>9</v>
      </c>
    </row>
    <row r="19" spans="8:18" ht="13.5" thickTop="1" x14ac:dyDescent="0.2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8:18" x14ac:dyDescent="0.2">
      <c r="H20" t="s">
        <v>49</v>
      </c>
      <c r="J20" t="str">
        <f>I1</f>
        <v>April</v>
      </c>
      <c r="K20">
        <v>2003</v>
      </c>
      <c r="O20" s="1"/>
    </row>
    <row r="22" spans="8:18" x14ac:dyDescent="0.2">
      <c r="H22" t="s">
        <v>10</v>
      </c>
      <c r="J22" s="4">
        <v>2.4499999999999999E-3</v>
      </c>
    </row>
    <row r="23" spans="8:18" x14ac:dyDescent="0.2">
      <c r="H23" s="4" t="s">
        <v>14</v>
      </c>
      <c r="J23" s="4">
        <f>$H$15</f>
        <v>0.439</v>
      </c>
      <c r="K23" s="4"/>
      <c r="N23" t="s">
        <v>11</v>
      </c>
      <c r="P23">
        <v>3.8519999999999999E-2</v>
      </c>
      <c r="R23" t="s">
        <v>12</v>
      </c>
    </row>
    <row r="24" spans="8:18" x14ac:dyDescent="0.2">
      <c r="H24" t="s">
        <v>15</v>
      </c>
      <c r="J24" s="4">
        <f>SUM($J$23/$P$24)</f>
        <v>0.4565877605358406</v>
      </c>
      <c r="N24" s="4" t="s">
        <v>13</v>
      </c>
      <c r="P24" s="4">
        <f>SUM(1-0.03852)</f>
        <v>0.96148</v>
      </c>
    </row>
    <row r="25" spans="8:18" x14ac:dyDescent="0.2">
      <c r="K25" s="4"/>
    </row>
    <row r="26" spans="8:18" x14ac:dyDescent="0.2">
      <c r="K26" s="4"/>
    </row>
  </sheetData>
  <phoneticPr fontId="0" type="noConversion"/>
  <pageMargins left="0.75" right="0.43" top="0.61" bottom="0.61" header="0.5" footer="0.5"/>
  <pageSetup scale="85" orientation="portrait" r:id="rId1"/>
  <headerFooter alignWithMargins="0">
    <oddHeader>&amp;RExh. KTW-4 Walker WP3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39FA6-AA0F-4B2F-A174-8D578A451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380DFA-C96D-4881-B7CF-57C2683599D2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330D6F-F2FA-405F-A01D-772664A462DA}"/>
</file>

<file path=customXml/itemProps4.xml><?xml version="1.0" encoding="utf-8"?>
<ds:datastoreItem xmlns:ds="http://schemas.openxmlformats.org/officeDocument/2006/customXml" ds:itemID="{D851B266-D398-4FAD-8BA6-05FF660C4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 Bill</vt:lpstr>
      <vt:lpstr>Customer #1-WA</vt:lpstr>
    </vt:vector>
  </TitlesOfParts>
  <Company>Northwest Natural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Onita R King</dc:creator>
  <cp:lastModifiedBy>Lee-Pella, Erica N.</cp:lastModifiedBy>
  <cp:lastPrinted>2020-12-17T20:04:08Z</cp:lastPrinted>
  <dcterms:created xsi:type="dcterms:W3CDTF">2000-11-15T20:53:10Z</dcterms:created>
  <dcterms:modified xsi:type="dcterms:W3CDTF">2020-12-17T20:04:17Z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d946a3f8-d943-4d7b-8a8b-0d3a084369fa</vt:lpwstr>
  </property>
  <property fmtid="{D5CDD505-2E9C-101B-9397-08002B2CF9AE}" pid="3" name="ContentTypeId">
    <vt:lpwstr>0x0101006E56B4D1795A2E4DB2F0B01679ED314A008EEC80525953A745BD9B79DC421B8604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