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pRates\Public\GASRECON\1. 191 Accounts and PGA Reports\1. 191 balances to WUTC\2024\11. November 2024\"/>
    </mc:Choice>
  </mc:AlternateContent>
  <bookViews>
    <workbookView xWindow="7605" yWindow="405" windowWidth="20505" windowHeight="14415"/>
  </bookViews>
  <sheets>
    <sheet name="191 Accounts" sheetId="2" r:id="rId1"/>
    <sheet name="Migration Adjust" sheetId="3" r:id="rId2"/>
  </sheets>
  <externalReferences>
    <externalReference r:id="rId3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#REF!</definedName>
    <definedName name="_3__123Graph_ABUDG6_Dtons_inv" hidden="1">#REF!</definedName>
    <definedName name="_4__123Graph_ABUDG6_Dtons_inv" hidden="1">#REF!</definedName>
    <definedName name="_6__123Graph_CBUDG6_D_ESCRPR" hidden="1">#REF!</definedName>
    <definedName name="_7__123Graph_CBUDG6_D_ESCRPR" hidden="1">#REF!</definedName>
    <definedName name="_7__123Graph_DBUDG6_D_ESCRPR" hidden="1">#REF!</definedName>
    <definedName name="_8__123Graph_DBUDG6_D_ESCRPR" hidden="1">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#REF!</definedName>
    <definedName name="_Regression_Out" hidden="1">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G24" i="3" s="1"/>
  <c r="D24" i="3"/>
  <c r="E24" i="3" s="1"/>
  <c r="B24" i="3"/>
  <c r="C24" i="3" s="1"/>
  <c r="F23" i="3"/>
  <c r="G23" i="3" s="1"/>
  <c r="D23" i="3"/>
  <c r="E23" i="3" s="1"/>
  <c r="B23" i="3"/>
  <c r="C23" i="3" s="1"/>
  <c r="F22" i="3"/>
  <c r="G22" i="3" s="1"/>
  <c r="D22" i="3"/>
  <c r="E22" i="3" s="1"/>
  <c r="B22" i="3"/>
  <c r="C22" i="3" s="1"/>
  <c r="F21" i="3"/>
  <c r="G21" i="3" s="1"/>
  <c r="D21" i="3"/>
  <c r="E21" i="3" s="1"/>
  <c r="B21" i="3"/>
  <c r="C21" i="3" s="1"/>
  <c r="F20" i="3"/>
  <c r="G20" i="3" s="1"/>
  <c r="D20" i="3"/>
  <c r="E20" i="3" s="1"/>
  <c r="B20" i="3"/>
  <c r="C20" i="3" s="1"/>
  <c r="A17" i="3"/>
  <c r="G13" i="3"/>
  <c r="F13" i="3"/>
  <c r="D13" i="3"/>
  <c r="E13" i="3" s="1"/>
  <c r="C13" i="3"/>
  <c r="B13" i="3"/>
  <c r="F12" i="3"/>
  <c r="G12" i="3" s="1"/>
  <c r="E12" i="3"/>
  <c r="D12" i="3"/>
  <c r="B12" i="3"/>
  <c r="C12" i="3" s="1"/>
  <c r="G11" i="3"/>
  <c r="F11" i="3"/>
  <c r="D11" i="3"/>
  <c r="E11" i="3" s="1"/>
  <c r="C11" i="3"/>
  <c r="B11" i="3"/>
  <c r="F10" i="3"/>
  <c r="G10" i="3" s="1"/>
  <c r="E10" i="3"/>
  <c r="D10" i="3"/>
  <c r="B10" i="3"/>
  <c r="C10" i="3" s="1"/>
  <c r="G9" i="3"/>
  <c r="F9" i="3"/>
  <c r="D9" i="3"/>
  <c r="E9" i="3" s="1"/>
  <c r="C9" i="3"/>
  <c r="B9" i="3"/>
  <c r="A6" i="3"/>
  <c r="A2" i="3"/>
  <c r="D24" i="2" l="1"/>
  <c r="D85" i="2" l="1"/>
  <c r="D52" i="2"/>
  <c r="D53" i="2" s="1"/>
  <c r="D67" i="2" l="1"/>
  <c r="D68" i="2" s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<sst xmlns="http://schemas.openxmlformats.org/spreadsheetml/2006/main" count="96" uniqueCount="39">
  <si>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</si>
  <si>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</si>
  <si>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</si>
  <si>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</si>
  <si>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</si>
  <si>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</si>
  <si>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</si>
  <si>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</si>
  <si>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</si>
  <si>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</si>
  <si>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</si>
  <si>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</si>
  <si>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</si>
  <si>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</si>
  <si>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</si>
  <si>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</si>
  <si>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</si>
  <si>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</si>
  <si>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</si>
  <si>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</si>
  <si>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</si>
  <si>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</si>
  <si>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</si>
  <si>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</si>
  <si>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</si>
  <si>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</si>
  <si>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</si>
  <si>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</si>
  <si>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November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</si>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</sst>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sz val="10"/>
      <name val="Arial"/>
      <family val="2"/>
    </font>
    <font>
      <sz val="8"/>
      <name val="Arial"/>
    </font>
    <font>
      <b/>
      <sz val="8"/>
      <color rgb="FF0000FF"/>
      <name val="Arial"/>
      <family val="2"/>
    </font>
    <font>
      <b/>
      <u/>
      <sz val="8"/>
      <name val="Arial"/>
      <family val="2"/>
    </font>
    <font>
      <b/>
      <u/>
      <sz val="8"/>
      <color rgb="FF0000FF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12" fillId="0" borderId="0"/>
    <xf numFmtId="0" fontId="1" fillId="0" borderId="0"/>
  </cellStyleXfs>
  <cellXfs count="59">
    <xf numFmtId="0" fontId="0" fillId="0" borderId="0" xfId="0"/>
    <xf numFmtId="49" fontId="2" fillId="0" borderId="0" xfId="0" applyNumberFormat="1" applyFont="1" applyFill="1" applyAlignment="1">
      <alignment horizontal="center"/>
    </xf>
    <xf numFmtId="0" fontId="3" fillId="0" borderId="0" xfId="0" applyFont="1" applyFill="1"/>
    <xf numFmtId="17" fontId="5" fillId="0" borderId="0" xfId="3" applyNumberFormat="1" applyFont="1" applyFill="1" applyAlignment="1">
      <alignment horizontal="center" wrapText="1"/>
    </xf>
    <xf numFmtId="0" fontId="3" fillId="0" borderId="0" xfId="2" applyFont="1" applyFill="1"/>
    <xf numFmtId="44" fontId="3" fillId="0" borderId="0" xfId="3" applyNumberFormat="1" applyFont="1" applyFill="1"/>
    <xf numFmtId="0" fontId="5" fillId="0" borderId="0" xfId="2" applyFont="1" applyFill="1" applyAlignment="1">
      <alignment horizontal="center"/>
    </xf>
    <xf numFmtId="0" fontId="2" fillId="0" borderId="0" xfId="2" applyFont="1" applyFill="1"/>
    <xf numFmtId="0" fontId="3" fillId="0" borderId="0" xfId="3" applyFont="1" applyFill="1"/>
    <xf numFmtId="0" fontId="2" fillId="0" borderId="0" xfId="2" applyFont="1" applyFill="1" applyAlignment="1">
      <alignment horizontal="left" indent="1"/>
    </xf>
    <xf numFmtId="44" fontId="4" fillId="0" borderId="0" xfId="3" applyNumberFormat="1" applyFont="1" applyFill="1"/>
    <xf numFmtId="4" fontId="3" fillId="0" borderId="0" xfId="0" applyNumberFormat="1" applyFont="1" applyFill="1"/>
    <xf numFmtId="43" fontId="4" fillId="0" borderId="0" xfId="3" applyNumberFormat="1" applyFont="1" applyFill="1"/>
    <xf numFmtId="44" fontId="3" fillId="0" borderId="0" xfId="0" applyNumberFormat="1" applyFont="1" applyFill="1"/>
    <xf numFmtId="43" fontId="3" fillId="0" borderId="1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44" fontId="7" fillId="0" borderId="0" xfId="0" applyNumberFormat="1" applyFont="1" applyFill="1"/>
    <xf numFmtId="0" fontId="6" fillId="0" borderId="0" xfId="2" applyFont="1" applyFill="1"/>
    <xf numFmtId="0" fontId="7" fillId="0" borderId="0" xfId="2" applyFont="1" applyFill="1"/>
    <xf numFmtId="44" fontId="3" fillId="0" borderId="0" xfId="4" applyFont="1" applyFill="1"/>
    <xf numFmtId="43" fontId="10" fillId="0" borderId="0" xfId="0" applyNumberFormat="1" applyFont="1" applyFill="1"/>
    <xf numFmtId="0" fontId="9" fillId="0" borderId="0" xfId="0" applyFont="1" applyFill="1"/>
    <xf numFmtId="0" fontId="10" fillId="0" borderId="0" xfId="0" applyFont="1" applyFill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 applyFill="1"/>
    <xf numFmtId="4" fontId="7" fillId="0" borderId="0" xfId="0" applyNumberFormat="1" applyFont="1" applyFill="1"/>
    <xf numFmtId="44" fontId="4" fillId="0" borderId="0" xfId="4" applyFont="1" applyFill="1"/>
    <xf numFmtId="4" fontId="6" fillId="0" borderId="0" xfId="0" applyNumberFormat="1" applyFont="1" applyFill="1"/>
    <xf numFmtId="43" fontId="3" fillId="0" borderId="0" xfId="0" applyNumberFormat="1" applyFont="1" applyFill="1"/>
    <xf numFmtId="43" fontId="3" fillId="0" borderId="1" xfId="6" applyNumberFormat="1" applyFont="1" applyFill="1" applyBorder="1"/>
    <xf numFmtId="44" fontId="3" fillId="0" borderId="0" xfId="4" applyNumberFormat="1" applyFont="1" applyFill="1" applyBorder="1"/>
    <xf numFmtId="43" fontId="3" fillId="0" borderId="2" xfId="5" applyNumberFormat="1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2" fillId="0" borderId="0" xfId="0" applyFont="1" applyFill="1"/>
    <xf numFmtId="0" fontId="14" fillId="0" borderId="0" xfId="2" applyFont="1" applyFill="1" applyAlignment="1">
      <alignment horizontal="center"/>
    </xf>
    <xf numFmtId="17" fontId="15" fillId="0" borderId="0" xfId="3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166" fontId="13" fillId="0" borderId="0" xfId="0" applyNumberFormat="1" applyFont="1" applyFill="1" applyAlignment="1">
      <alignment horizontal="center" wrapText="1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2" fillId="0" borderId="0" xfId="11" applyFont="1" applyAlignment="1">
      <alignment horizontal="center" wrapText="1"/>
    </xf>
    <xf numFmtId="0" fontId="2" fillId="0" borderId="0" xfId="10" applyFont="1" applyAlignment="1">
      <alignment wrapText="1"/>
    </xf>
    <xf numFmtId="0" fontId="1" fillId="0" borderId="0" xfId="11"/>
    <xf numFmtId="167" fontId="16" fillId="2" borderId="0" xfId="11" applyNumberFormat="1" applyFont="1" applyFill="1" applyAlignment="1">
      <alignment horizontal="center" wrapText="1"/>
    </xf>
    <xf numFmtId="0" fontId="12" fillId="2" borderId="0" xfId="10" applyFill="1" applyAlignment="1">
      <alignment horizontal="center" wrapText="1"/>
    </xf>
    <xf numFmtId="0" fontId="16" fillId="0" borderId="0" xfId="11" applyFont="1"/>
    <xf numFmtId="0" fontId="16" fillId="0" borderId="2" xfId="11" applyFont="1" applyBorder="1" applyAlignment="1">
      <alignment horizontal="centerContinuous"/>
    </xf>
    <xf numFmtId="168" fontId="1" fillId="0" borderId="0" xfId="11" applyNumberFormat="1" applyFill="1"/>
    <xf numFmtId="0" fontId="1" fillId="0" borderId="0" xfId="11" applyFill="1"/>
    <xf numFmtId="168" fontId="1" fillId="0" borderId="0" xfId="11" applyNumberFormat="1"/>
    <xf numFmtId="0" fontId="16" fillId="0" borderId="0" xfId="11" applyFont="1" applyFill="1"/>
    <xf numFmtId="0" fontId="1" fillId="0" borderId="0" xfId="11" applyFill="1" applyAlignment="1">
      <alignment horizontal="center"/>
    </xf>
    <xf numFmtId="0" fontId="1" fillId="0" borderId="0" xfId="11" applyAlignment="1">
      <alignment horizontal="center"/>
    </xf>
  </cellXfs>
  <cellStyles count="12">
    <cellStyle name="Comma" xfId="8" builtinId="3"/>
    <cellStyle name="Comma 2" xfId="6"/>
    <cellStyle name="Comma 5" xfId="5"/>
    <cellStyle name="Currency" xfId="1" builtinId="4"/>
    <cellStyle name="Currency 2" xfId="7"/>
    <cellStyle name="Currency 5" xfId="4"/>
    <cellStyle name="Normal" xfId="0" builtinId="0"/>
    <cellStyle name="Normal 2" xfId="2"/>
    <cellStyle name="Normal 3" xfId="9"/>
    <cellStyle name="Normal 4" xfId="10"/>
    <cellStyle name="Normal 5" xfId="3"/>
    <cellStyle name="Normal_PERSONAL" xfId="11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90</xdr:row>
      <xdr:rowOff>21155</xdr:rowOff>
    </xdr:from>
    <xdr:to>
      <xdr:col>8</xdr:col>
      <xdr:colOff>46525</xdr:colOff>
      <xdr:row>111</xdr:row>
      <xdr:rowOff>94799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9" y="11622605"/>
          <a:ext cx="7695101" cy="31597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12.%20December%202024/Migration%20Adjust%20-%20Decemb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4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-3.5100000000000001E-3</v>
          </cell>
          <cell r="H39">
            <v>-8.9999999999999998E-4</v>
          </cell>
          <cell r="I39">
            <v>-2.0200000000000001E-3</v>
          </cell>
          <cell r="J39">
            <v>-2.2599999999999999E-3</v>
          </cell>
          <cell r="K39">
            <v>-2.0899999999999998E-3</v>
          </cell>
        </row>
        <row r="40">
          <cell r="G40">
            <v>-6.6879999999999995E-2</v>
          </cell>
          <cell r="H40">
            <v>-6.6879999999999995E-2</v>
          </cell>
          <cell r="I40">
            <v>-6.6879999999999995E-2</v>
          </cell>
          <cell r="J40">
            <v>-6.6879999999999995E-2</v>
          </cell>
          <cell r="K40">
            <v>-6.6879999999999995E-2</v>
          </cell>
        </row>
        <row r="41">
          <cell r="G41">
            <v>-7.0389999999999994E-2</v>
          </cell>
          <cell r="H41">
            <v>-6.7779999999999993E-2</v>
          </cell>
          <cell r="I41">
            <v>-6.8899999999999989E-2</v>
          </cell>
          <cell r="J41">
            <v>-6.9139999999999993E-2</v>
          </cell>
          <cell r="K41">
            <v>-6.896999999999999E-2</v>
          </cell>
        </row>
      </sheetData>
      <sheetData sheetId="2"/>
      <sheetData sheetId="3">
        <row r="20">
          <cell r="A20">
            <v>45627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zoomScaleNormal="100" workbookViewId="0">
      <pane ySplit="7" topLeftCell="A8" activePane="bottomLeft" state="frozen"/>
      <selection pane="bottomLeft" activeCell="I50" sqref="I50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3.5703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1" t="s">
        <v>17</v>
      </c>
      <c r="B1" s="42"/>
      <c r="C1" s="42"/>
      <c r="D1" s="42"/>
    </row>
    <row r="2" spans="1:8" x14ac:dyDescent="0.2">
      <c r="A2" s="41" t="s">
        <v>18</v>
      </c>
      <c r="B2" s="42"/>
      <c r="C2" s="42"/>
      <c r="D2" s="42"/>
    </row>
    <row r="3" spans="1:8" ht="10.5" customHeight="1" x14ac:dyDescent="0.2">
      <c r="A3" s="43" t="s">
        <v>28</v>
      </c>
      <c r="B3" s="43"/>
      <c r="C3" s="43"/>
      <c r="D3" s="43"/>
    </row>
    <row r="4" spans="1:8" x14ac:dyDescent="0.2">
      <c r="A4" s="44">
        <v>2024</v>
      </c>
      <c r="B4" s="45"/>
      <c r="C4" s="45"/>
      <c r="D4" s="45"/>
    </row>
    <row r="5" spans="1:8" x14ac:dyDescent="0.2">
      <c r="A5" s="38"/>
      <c r="B5" s="38"/>
      <c r="C5" s="1"/>
      <c r="D5" s="38"/>
    </row>
    <row r="6" spans="1:8" x14ac:dyDescent="0.2">
      <c r="A6" s="7"/>
      <c r="B6" s="7"/>
      <c r="C6" s="39" t="s">
        <v>16</v>
      </c>
      <c r="D6" s="40">
        <v>45626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-111770.12999999999</v>
      </c>
      <c r="F10" s="11"/>
      <c r="H10" s="11"/>
    </row>
    <row r="11" spans="1:8" x14ac:dyDescent="0.2">
      <c r="A11" s="4"/>
      <c r="B11" s="4" t="s">
        <v>3</v>
      </c>
      <c r="C11" s="4"/>
      <c r="D11" s="12">
        <v>-190525</v>
      </c>
      <c r="F11" s="11"/>
      <c r="H11" s="11"/>
    </row>
    <row r="12" spans="1:8" x14ac:dyDescent="0.2">
      <c r="A12" s="4"/>
      <c r="B12" s="4" t="s">
        <v>4</v>
      </c>
      <c r="C12" s="4"/>
      <c r="D12" s="12">
        <v>31971</v>
      </c>
    </row>
    <row r="13" spans="1:8" x14ac:dyDescent="0.2">
      <c r="A13" s="4"/>
      <c r="B13" s="4" t="s">
        <v>5</v>
      </c>
      <c r="C13" s="4"/>
      <c r="D13" s="12">
        <v>-2</v>
      </c>
    </row>
    <row r="14" spans="1:8" x14ac:dyDescent="0.2">
      <c r="A14" s="4"/>
      <c r="B14" s="4" t="s">
        <v>6</v>
      </c>
      <c r="C14" s="4"/>
      <c r="D14" s="12">
        <v>-9828.4699999999993</v>
      </c>
    </row>
    <row r="15" spans="1:8" x14ac:dyDescent="0.2">
      <c r="A15" s="4"/>
      <c r="B15" s="4" t="s">
        <v>7</v>
      </c>
      <c r="C15" s="4"/>
      <c r="D15" s="14">
        <f>SUM(D11:D14)</f>
        <v>-168384.47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-280154.59999999998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-51087.330000000075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>
        <v>-52007606</v>
      </c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6270849</v>
      </c>
    </row>
    <row r="22" spans="1:19" x14ac:dyDescent="0.2">
      <c r="A22" s="4"/>
      <c r="B22" s="4" t="s">
        <v>5</v>
      </c>
      <c r="C22" s="4"/>
      <c r="D22" s="12">
        <v>-143.94999999999999</v>
      </c>
    </row>
    <row r="23" spans="1:19" x14ac:dyDescent="0.2">
      <c r="A23" s="4"/>
      <c r="B23" s="4" t="s">
        <v>6</v>
      </c>
      <c r="C23" s="4"/>
      <c r="D23" s="12">
        <v>-288081.84000000003</v>
      </c>
    </row>
    <row r="24" spans="1:19" x14ac:dyDescent="0.2">
      <c r="A24" s="4"/>
      <c r="B24" s="4" t="s">
        <v>7</v>
      </c>
      <c r="C24" s="4"/>
      <c r="D24" s="14">
        <f>SUM(D20:D23)</f>
        <v>-46024982.790000007</v>
      </c>
      <c r="E24" s="11"/>
    </row>
    <row r="25" spans="1:19" x14ac:dyDescent="0.2">
      <c r="A25" s="4"/>
      <c r="B25" s="4" t="s">
        <v>8</v>
      </c>
      <c r="C25" s="4"/>
      <c r="D25" s="13">
        <f>+D24+D19</f>
        <v>-46076070.120000005</v>
      </c>
      <c r="E25" s="13"/>
      <c r="F25" s="11"/>
      <c r="S25" s="37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-680053.7799999977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>
        <v>190525</v>
      </c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133238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-36885.870000000003</v>
      </c>
    </row>
    <row r="42" spans="1:8" s="15" customFormat="1" x14ac:dyDescent="0.2">
      <c r="A42" s="4"/>
      <c r="B42" s="4" t="s">
        <v>7</v>
      </c>
      <c r="C42" s="4"/>
      <c r="D42" s="14">
        <f>SUM(D38:D41)</f>
        <v>286877.13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-393176.64999999769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3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2906705.00999999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-3800671.16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3">
        <f>SUM(D57:D58)</f>
        <v>-3800671.16</v>
      </c>
      <c r="E59" s="11"/>
    </row>
    <row r="60" spans="1:9" x14ac:dyDescent="0.2">
      <c r="A60" s="4"/>
      <c r="B60" s="4" t="s">
        <v>8</v>
      </c>
      <c r="C60" s="4"/>
      <c r="D60" s="21">
        <f>+D59+D56</f>
        <v>-893966.15000001015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-57577839.089999996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>
        <v>50516029</v>
      </c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-1711655.17</v>
      </c>
      <c r="E66" s="22"/>
    </row>
    <row r="67" spans="1:9" s="24" customFormat="1" x14ac:dyDescent="0.2">
      <c r="A67" s="4"/>
      <c r="B67" s="4" t="s">
        <v>7</v>
      </c>
      <c r="C67" s="4"/>
      <c r="D67" s="33">
        <f>SUM(D64:D66)</f>
        <v>48804373.829999998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-8773465.2599999979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-1212051.9800000002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19422.03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3">
        <f>SUM(D72:D73)</f>
        <v>19422.03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-1192629.9500000002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-1497976.29</v>
      </c>
    </row>
    <row r="79" spans="1:9" x14ac:dyDescent="0.2">
      <c r="A79" s="19"/>
      <c r="B79" s="4" t="s">
        <v>21</v>
      </c>
      <c r="C79" s="19"/>
      <c r="D79" s="12">
        <v>1491577</v>
      </c>
      <c r="F79" s="11"/>
      <c r="H79" s="11"/>
    </row>
    <row r="80" spans="1:9" x14ac:dyDescent="0.2">
      <c r="A80" s="20"/>
      <c r="B80" s="4" t="s">
        <v>6</v>
      </c>
      <c r="C80" s="20"/>
      <c r="D80" s="12">
        <v>-49734.54</v>
      </c>
      <c r="H80" s="11"/>
    </row>
    <row r="81" spans="1:8" x14ac:dyDescent="0.2">
      <c r="A81" s="4"/>
      <c r="B81" s="4" t="s">
        <v>7</v>
      </c>
      <c r="C81" s="4"/>
      <c r="D81" s="33">
        <f>SUM(D79:D80)</f>
        <v>1441842.46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-56133.830000000075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4">
        <f>SUMIF($B$1:$B$82,B85,$D$1:$D$82)</f>
        <v>-58224073.590000004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5">
        <f>SUMIF($B$1:$B$82,B86,$D$1:$D$82)</f>
        <v>558477.02999999165</v>
      </c>
      <c r="F86" s="28"/>
    </row>
    <row r="87" spans="1:8" ht="12" thickBot="1" x14ac:dyDescent="0.25">
      <c r="A87" s="4"/>
      <c r="B87" s="4" t="s">
        <v>8</v>
      </c>
      <c r="C87" s="4"/>
      <c r="D87" s="36">
        <f>SUMIF($B$1:$B$82,B87,$D$1:$D$82)</f>
        <v>-57665596.560000017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-46749401.370000005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-10916195.190000009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5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zoomScaleNormal="100" workbookViewId="0">
      <selection activeCell="D30" sqref="D30"/>
    </sheetView>
  </sheetViews>
  <sheetFormatPr defaultColWidth="9.140625" defaultRowHeight="12.75" x14ac:dyDescent="0.2"/>
  <cols>
    <col min="1" max="1" width="17.140625" style="48" customWidth="1"/>
    <col min="2" max="2" width="12.28515625" style="48" customWidth="1"/>
    <col min="3" max="3" width="11.28515625" style="48" customWidth="1"/>
    <col min="4" max="4" width="11.42578125" style="48" customWidth="1"/>
    <col min="5" max="5" width="11.140625" style="48" customWidth="1"/>
    <col min="6" max="6" width="12.5703125" style="48" customWidth="1"/>
    <col min="7" max="7" width="9.42578125" style="48" bestFit="1" customWidth="1"/>
    <col min="8" max="16384" width="9.140625" style="48"/>
  </cols>
  <sheetData>
    <row r="1" spans="1:7" x14ac:dyDescent="0.2">
      <c r="A1" s="46" t="s">
        <v>29</v>
      </c>
      <c r="B1" s="47"/>
      <c r="C1" s="47"/>
      <c r="D1" s="47"/>
      <c r="E1" s="47"/>
      <c r="F1" s="47"/>
      <c r="G1" s="47"/>
    </row>
    <row r="2" spans="1:7" x14ac:dyDescent="0.2">
      <c r="A2" s="49">
        <f>[1]CommodAmort!A20</f>
        <v>45627</v>
      </c>
      <c r="B2" s="50"/>
      <c r="C2" s="50"/>
      <c r="D2" s="50"/>
      <c r="E2" s="50"/>
      <c r="F2" s="50"/>
      <c r="G2" s="50"/>
    </row>
    <row r="5" spans="1:7" ht="14.1" customHeight="1" x14ac:dyDescent="0.2">
      <c r="A5" s="51" t="s">
        <v>30</v>
      </c>
    </row>
    <row r="6" spans="1:7" ht="14.1" customHeight="1" x14ac:dyDescent="0.2">
      <c r="A6" s="51" t="str">
        <f>"FROM SALES TO TRANSPORT in "&amp;TEXT([1]CommodAmort!A20,"mmmm, yyyy")&amp;" are as follows:"</f>
        <v>FROM SALES TO TRANSPORT in December, 2024 are as follows:</v>
      </c>
    </row>
    <row r="7" spans="1:7" ht="14.1" customHeight="1" x14ac:dyDescent="0.2"/>
    <row r="8" spans="1:7" ht="14.1" customHeight="1" x14ac:dyDescent="0.2">
      <c r="B8" s="52" t="s">
        <v>31</v>
      </c>
      <c r="C8" s="52"/>
      <c r="D8" s="52" t="s">
        <v>32</v>
      </c>
      <c r="E8" s="52"/>
      <c r="F8" s="52" t="s">
        <v>33</v>
      </c>
      <c r="G8" s="52"/>
    </row>
    <row r="9" spans="1:7" ht="14.1" customHeight="1" x14ac:dyDescent="0.2">
      <c r="A9" s="51" t="s">
        <v>34</v>
      </c>
      <c r="B9" s="53">
        <f>'[1]Amort Exh.'!G41</f>
        <v>-7.0389999999999994E-2</v>
      </c>
      <c r="C9" s="54" t="str">
        <f>IF(B9&gt;0,"Surcharge","Refund")</f>
        <v>Refund</v>
      </c>
      <c r="D9" s="53">
        <f>'[1]Amort Exh.'!G40</f>
        <v>-6.6879999999999995E-2</v>
      </c>
      <c r="E9" s="48" t="str">
        <f>IF(D9&gt;0,"Surcharge","Refund")</f>
        <v>Refund</v>
      </c>
      <c r="F9" s="55">
        <f>'[1]Amort Exh.'!G39</f>
        <v>-3.5100000000000001E-3</v>
      </c>
      <c r="G9" s="48" t="str">
        <f>IF(F9&gt;0,"Surcharge","Refund")</f>
        <v>Refund</v>
      </c>
    </row>
    <row r="10" spans="1:7" s="54" customFormat="1" ht="14.1" customHeight="1" x14ac:dyDescent="0.2">
      <c r="A10" s="56" t="s">
        <v>35</v>
      </c>
      <c r="B10" s="53">
        <f>'[1]Amort Exh.'!H41</f>
        <v>-6.7779999999999993E-2</v>
      </c>
      <c r="C10" s="54" t="str">
        <f>IF(B10&gt;0,"Surcharge","Refund")</f>
        <v>Refund</v>
      </c>
      <c r="D10" s="53">
        <f>'[1]Amort Exh.'!H40</f>
        <v>-6.6879999999999995E-2</v>
      </c>
      <c r="E10" s="54" t="str">
        <f>IF(D10&gt;0,"Surcharge","Refund")</f>
        <v>Refund</v>
      </c>
      <c r="F10" s="53">
        <f>'[1]Amort Exh.'!H39</f>
        <v>-8.9999999999999998E-4</v>
      </c>
      <c r="G10" s="54" t="str">
        <f>IF(F10&gt;0,"Surcharge","Refund")</f>
        <v>Refund</v>
      </c>
    </row>
    <row r="11" spans="1:7" ht="14.1" customHeight="1" x14ac:dyDescent="0.2">
      <c r="A11" s="51" t="s">
        <v>36</v>
      </c>
      <c r="B11" s="53">
        <f>'[1]Amort Exh.'!I41</f>
        <v>-6.8899999999999989E-2</v>
      </c>
      <c r="C11" s="54" t="str">
        <f>IF(B11&gt;0,"Surcharge","Refund")</f>
        <v>Refund</v>
      </c>
      <c r="D11" s="53">
        <f>'[1]Amort Exh.'!I40</f>
        <v>-6.6879999999999995E-2</v>
      </c>
      <c r="E11" s="48" t="str">
        <f>IF(D11&gt;0,"Surcharge","Refund")</f>
        <v>Refund</v>
      </c>
      <c r="F11" s="55">
        <f>'[1]Amort Exh.'!I39</f>
        <v>-2.0200000000000001E-3</v>
      </c>
      <c r="G11" s="48" t="str">
        <f>IF(F11&gt;0,"Surcharge","Refund")</f>
        <v>Refund</v>
      </c>
    </row>
    <row r="12" spans="1:7" ht="14.1" customHeight="1" x14ac:dyDescent="0.2">
      <c r="A12" s="51" t="s">
        <v>37</v>
      </c>
      <c r="B12" s="53">
        <f>'[1]Amort Exh.'!J41</f>
        <v>-6.9139999999999993E-2</v>
      </c>
      <c r="C12" s="54" t="str">
        <f>IF(B12&gt;0,"Surcharge","Refund")</f>
        <v>Refund</v>
      </c>
      <c r="D12" s="53">
        <f>'[1]Amort Exh.'!J40</f>
        <v>-6.6879999999999995E-2</v>
      </c>
      <c r="E12" s="48" t="str">
        <f>IF(D12&gt;0,"Surcharge","Refund")</f>
        <v>Refund</v>
      </c>
      <c r="F12" s="55">
        <f>'[1]Amort Exh.'!J39</f>
        <v>-2.2599999999999999E-3</v>
      </c>
      <c r="G12" s="48" t="str">
        <f>IF(F12&gt;0,"Surcharge","Refund")</f>
        <v>Refund</v>
      </c>
    </row>
    <row r="13" spans="1:7" ht="14.1" customHeight="1" x14ac:dyDescent="0.2">
      <c r="A13" s="51" t="s">
        <v>38</v>
      </c>
      <c r="B13" s="53">
        <f>'[1]Amort Exh.'!K41</f>
        <v>-6.896999999999999E-2</v>
      </c>
      <c r="C13" s="54" t="str">
        <f>IF(B13&gt;0,"Surcharge","Refund")</f>
        <v>Refund</v>
      </c>
      <c r="D13" s="53">
        <f>'[1]Amort Exh.'!K40</f>
        <v>-6.6879999999999995E-2</v>
      </c>
      <c r="E13" s="48" t="str">
        <f>IF(D13&gt;0,"Surcharge","Refund")</f>
        <v>Refund</v>
      </c>
      <c r="F13" s="55">
        <f>'[1]Amort Exh.'!K39</f>
        <v>-2.0899999999999998E-3</v>
      </c>
      <c r="G13" s="48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51" t="s">
        <v>30</v>
      </c>
    </row>
    <row r="17" spans="1:7" ht="14.1" customHeight="1" x14ac:dyDescent="0.2">
      <c r="A17" s="51" t="str">
        <f>"FROM TRANSPORT TO SALES in "&amp;TEXT([1]CommodAmort!A20,"mmmm, yyyy")&amp;" are as follows:"</f>
        <v>FROM TRANSPORT TO SALES in December, 2024 are as follows:</v>
      </c>
    </row>
    <row r="18" spans="1:7" ht="14.1" customHeight="1" x14ac:dyDescent="0.2"/>
    <row r="19" spans="1:7" ht="14.1" customHeight="1" x14ac:dyDescent="0.2">
      <c r="B19" s="52" t="s">
        <v>31</v>
      </c>
      <c r="C19" s="52"/>
      <c r="D19" s="52" t="s">
        <v>32</v>
      </c>
      <c r="E19" s="52"/>
      <c r="F19" s="52" t="s">
        <v>33</v>
      </c>
      <c r="G19" s="52"/>
    </row>
    <row r="20" spans="1:7" ht="14.1" customHeight="1" x14ac:dyDescent="0.2">
      <c r="A20" s="51" t="s">
        <v>34</v>
      </c>
      <c r="B20" s="53">
        <f>-B9</f>
        <v>7.0389999999999994E-2</v>
      </c>
      <c r="C20" s="57" t="str">
        <f>IF(B20&gt;0,"Surcharge","Refund")</f>
        <v>Surcharge</v>
      </c>
      <c r="D20" s="53">
        <f>-D9</f>
        <v>6.6879999999999995E-2</v>
      </c>
      <c r="E20" s="58" t="str">
        <f>IF(D20&gt;0,"Surcharge","Refund")</f>
        <v>Surcharge</v>
      </c>
      <c r="F20" s="55">
        <f>-F9</f>
        <v>3.5100000000000001E-3</v>
      </c>
      <c r="G20" s="58" t="str">
        <f>IF(F20&gt;0,"Surcharge","Refund")</f>
        <v>Surcharge</v>
      </c>
    </row>
    <row r="21" spans="1:7" s="54" customFormat="1" ht="14.1" customHeight="1" x14ac:dyDescent="0.2">
      <c r="A21" s="56" t="s">
        <v>35</v>
      </c>
      <c r="B21" s="53">
        <f>-B10</f>
        <v>6.7779999999999993E-2</v>
      </c>
      <c r="C21" s="57" t="str">
        <f>IF(B21&gt;0,"Surcharge","Refund")</f>
        <v>Surcharge</v>
      </c>
      <c r="D21" s="53">
        <f>-D10</f>
        <v>6.6879999999999995E-2</v>
      </c>
      <c r="E21" s="57" t="str">
        <f>IF(D21&gt;0,"Surcharge","Refund")</f>
        <v>Surcharge</v>
      </c>
      <c r="F21" s="53">
        <f>-F10</f>
        <v>8.9999999999999998E-4</v>
      </c>
      <c r="G21" s="57" t="str">
        <f>IF(F21&gt;0,"Surcharge","Refund")</f>
        <v>Surcharge</v>
      </c>
    </row>
    <row r="22" spans="1:7" ht="14.1" customHeight="1" x14ac:dyDescent="0.2">
      <c r="A22" s="51" t="s">
        <v>36</v>
      </c>
      <c r="B22" s="53">
        <f>-B11</f>
        <v>6.8899999999999989E-2</v>
      </c>
      <c r="C22" s="57" t="str">
        <f>IF(B22&gt;0,"Surcharge","Refund")</f>
        <v>Surcharge</v>
      </c>
      <c r="D22" s="53">
        <f>-D11</f>
        <v>6.6879999999999995E-2</v>
      </c>
      <c r="E22" s="58" t="str">
        <f>IF(D22&gt;0,"Surcharge","Refund")</f>
        <v>Surcharge</v>
      </c>
      <c r="F22" s="55">
        <f>-F11</f>
        <v>2.0200000000000001E-3</v>
      </c>
      <c r="G22" s="58" t="str">
        <f>IF(F22&gt;0,"Surcharge","Refund")</f>
        <v>Surcharge</v>
      </c>
    </row>
    <row r="23" spans="1:7" ht="14.1" customHeight="1" x14ac:dyDescent="0.2">
      <c r="A23" s="51" t="s">
        <v>37</v>
      </c>
      <c r="B23" s="53">
        <f>-B12</f>
        <v>6.9139999999999993E-2</v>
      </c>
      <c r="C23" s="57" t="str">
        <f>IF(B23&gt;0,"Surcharge","Refund")</f>
        <v>Surcharge</v>
      </c>
      <c r="D23" s="53">
        <f>-D12</f>
        <v>6.6879999999999995E-2</v>
      </c>
      <c r="E23" s="58" t="str">
        <f>IF(D23&gt;0,"Surcharge","Refund")</f>
        <v>Surcharge</v>
      </c>
      <c r="F23" s="55">
        <f>-F12</f>
        <v>2.2599999999999999E-3</v>
      </c>
      <c r="G23" s="58" t="str">
        <f>IF(F23&gt;0,"Surcharge","Refund")</f>
        <v>Surcharge</v>
      </c>
    </row>
    <row r="24" spans="1:7" ht="14.1" customHeight="1" x14ac:dyDescent="0.2">
      <c r="A24" s="51" t="s">
        <v>38</v>
      </c>
      <c r="B24" s="53">
        <f>-B13</f>
        <v>6.896999999999999E-2</v>
      </c>
      <c r="C24" s="57" t="str">
        <f>IF(B24&gt;0,"Surcharge","Refund")</f>
        <v>Surcharge</v>
      </c>
      <c r="D24" s="53">
        <f>-D13</f>
        <v>6.6879999999999995E-2</v>
      </c>
      <c r="E24" s="58" t="str">
        <f>IF(D24&gt;0,"Surcharge","Refund")</f>
        <v>Surcharge</v>
      </c>
      <c r="F24" s="55">
        <f>-F13</f>
        <v>2.0899999999999998E-3</v>
      </c>
      <c r="G24" s="58" t="str">
        <f>IF(F24&gt;0,"Surcharge","Refund")</f>
        <v>Surcharge</v>
      </c>
    </row>
  </sheetData>
  <mergeCells count="2">
    <mergeCell ref="A1:G1"/>
    <mergeCell ref="A2:G2"/>
  </mergeCells>
  <conditionalFormatting sqref="G9:G13 G20:G24 E20:E24 E9:E13 C9:C13 C20:C24">
    <cfRule type="cellIs" dxfId="3" priority="1" stopIfTrue="1" operator="equal">
      <formula>"Surcharge"</formula>
    </cfRule>
    <cfRule type="cellIs" dxfId="2" priority="2" stopIfTrue="1" operator="equal">
      <formula>"Refund"</formula>
    </cfRule>
  </conditionalFormatting>
  <conditionalFormatting sqref="F9:F13 F20:F24 D20:D24 D9:D13 B9:B13 B20:B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56534B2187064F9B27E5AF0EE4F322" ma:contentTypeVersion="16" ma:contentTypeDescription="" ma:contentTypeScope="" ma:versionID="7305acdaf459debfd6c32c4a3053d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2024-09-16T07:00:00+00:00</OpenedDate>
    <SignificantOrder xmlns="dc463f71-b30c-4ab2-9473-d307f9d35888">false</SignificantOrder>
    <Date1 xmlns="dc463f71-b30c-4ab2-9473-d307f9d35888">2024-12-06T08:00:00+00:00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C9BF433-E0CC-4B69-B98E-8183E84F888E}"/>
</file>

<file path=customXml/itemProps3.xml><?xml version="1.0" encoding="utf-8"?>
<ds:datastoreItem xmlns:ds="http://schemas.openxmlformats.org/officeDocument/2006/customXml" ds:itemID="{FFAB09E4-2EFA-4C3E-9BA3-0FA81568C187}"/>
</file>

<file path=customXml/itemProps4.xml><?xml version="1.0" encoding="utf-8"?>
<ds:datastoreItem xmlns:ds="http://schemas.openxmlformats.org/officeDocument/2006/customXml" ds:itemID="{3279CBC6-334A-4ED8-B6A1-C0E408541A73}"/>
</file>

<file path=customXml/itemProps5.xml><?xml version="1.0" encoding="utf-8"?>
<ds:datastoreItem xmlns:ds="http://schemas.openxmlformats.org/officeDocument/2006/customXml" ds:itemID="{68680CC0-D634-4382-8FF0-EC4310440B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191 Accounts</vt:lpstr>
      <vt:lpstr>Migration Adjust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Replyanskaya, Ekaterina - Transmission</cp:lastModifiedBy>
  <cp:lastPrinted>2023-02-07T04:54:14Z</cp:lastPrinted>
  <dcterms:created xsi:type="dcterms:W3CDTF">2005-03-16T23:33:46Z</dcterms:created>
  <dcterms:modified xsi:type="dcterms:W3CDTF">2024-12-05T20:19:22Z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0x0101006E56B4D1795A2E4DB2F0B01679ED314A001756534B2187064F9B27E5AF0EE4F322</vt:lpwstr>
  </property>
  <property fmtid="{D5CDD505-2E9C-101B-9397-08002B2CF9AE}" pid="3" name="_docset_NoMedatataSyncRequired">
    <vt:lpwstr>False</vt:lpwstr>
  </property>
</Properties>
</file>