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/>
  <xr:revisionPtr revIDLastSave="0" documentId="13_ncr:1_{D2B51C34-ACD1-4B75-821E-0E44CC6B6D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2" r:id="rId1"/>
    <sheet name="Table 2" sheetId="1" r:id="rId2"/>
    <sheet name="Table 3" sheetId="4" r:id="rId3"/>
    <sheet name="NPC Comparison" sheetId="7" r:id="rId4"/>
  </sheets>
  <definedNames>
    <definedName name="OFPC_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C23" i="2"/>
  <c r="C12" i="1" l="1"/>
  <c r="V13" i="7" l="1"/>
  <c r="T13" i="7"/>
  <c r="V12" i="7"/>
  <c r="T12" i="7"/>
  <c r="V11" i="7"/>
  <c r="T11" i="7"/>
  <c r="V9" i="7"/>
  <c r="T9" i="7"/>
  <c r="L6" i="7" l="1"/>
  <c r="N6" i="7"/>
  <c r="P6" i="7"/>
  <c r="X6" i="7" s="1"/>
  <c r="R6" i="7"/>
  <c r="Z6" i="7" s="1"/>
  <c r="T6" i="7"/>
  <c r="V6" i="7"/>
  <c r="H9" i="7"/>
  <c r="J9" i="7" s="1"/>
  <c r="P9" i="7"/>
  <c r="R9" i="7" s="1"/>
  <c r="X9" i="7"/>
  <c r="Z9" i="7" s="1"/>
  <c r="H11" i="7"/>
  <c r="J11" i="7" s="1"/>
  <c r="P11" i="7"/>
  <c r="R11" i="7" s="1"/>
  <c r="X11" i="7"/>
  <c r="Z11" i="7" s="1"/>
  <c r="H12" i="7"/>
  <c r="J12" i="7" s="1"/>
  <c r="P12" i="7"/>
  <c r="R12" i="7" s="1"/>
  <c r="X12" i="7"/>
  <c r="Z12" i="7" s="1"/>
  <c r="H13" i="7"/>
  <c r="J13" i="7" s="1"/>
  <c r="P13" i="7"/>
  <c r="R13" i="7" s="1"/>
  <c r="X13" i="7"/>
  <c r="Z13" i="7" s="1"/>
  <c r="H14" i="7"/>
  <c r="J14" i="7" s="1"/>
  <c r="P14" i="7"/>
  <c r="R14" i="7" s="1"/>
  <c r="D17" i="7"/>
  <c r="F17" i="7"/>
  <c r="L17" i="7"/>
  <c r="N17" i="7"/>
  <c r="V17" i="7" l="1"/>
  <c r="T17" i="7"/>
  <c r="X17" i="7" s="1"/>
  <c r="Z17" i="7" s="1"/>
  <c r="H17" i="7"/>
  <c r="J17" i="7" s="1"/>
  <c r="P17" i="7"/>
  <c r="R17" i="7" s="1"/>
  <c r="D6" i="4"/>
  <c r="C10" i="2"/>
  <c r="D12" i="4" l="1"/>
  <c r="D13" i="4" l="1"/>
  <c r="D11" i="4" l="1"/>
  <c r="D10" i="4" l="1"/>
  <c r="D9" i="4" l="1"/>
  <c r="D14" i="4" s="1"/>
  <c r="D16" i="4" s="1"/>
  <c r="D18" i="4" s="1"/>
  <c r="C8" i="1" l="1"/>
  <c r="C9" i="1" l="1"/>
  <c r="C10" i="1" s="1"/>
</calcChain>
</file>

<file path=xl/sharedStrings.xml><?xml version="1.0" encoding="utf-8"?>
<sst xmlns="http://schemas.openxmlformats.org/spreadsheetml/2006/main" count="78" uniqueCount="54">
  <si>
    <t>Table 2</t>
  </si>
  <si>
    <t>Balancing Account Activity</t>
  </si>
  <si>
    <t>Interest</t>
  </si>
  <si>
    <t>Deferred Balancing Account</t>
  </si>
  <si>
    <t>Washington Customers</t>
  </si>
  <si>
    <t>Washington Sales (MWh)</t>
  </si>
  <si>
    <t>Requested PCAM Recovery</t>
  </si>
  <si>
    <t>* Calculated monthly</t>
  </si>
  <si>
    <t>Table 1</t>
  </si>
  <si>
    <t>Summary of PCAM Account Balance</t>
  </si>
  <si>
    <t>Table 3</t>
  </si>
  <si>
    <t>Net Power Cost Reconciliation ($millions)</t>
  </si>
  <si>
    <t>Base NPC</t>
  </si>
  <si>
    <t>Increase/(Decrease) to NPC:</t>
  </si>
  <si>
    <t>Wholesale Sales Revenue</t>
  </si>
  <si>
    <t>Purchased Power Expense</t>
  </si>
  <si>
    <t>Coal Fuel Expense</t>
  </si>
  <si>
    <t>Natural Gas Expense</t>
  </si>
  <si>
    <t>Total Increase/(Decrease)</t>
  </si>
  <si>
    <t>Actual PCAM Costs ($/MWh)</t>
  </si>
  <si>
    <t>Base PCAM Costs ($/MWh)</t>
  </si>
  <si>
    <t>Total PCAM Differential*</t>
  </si>
  <si>
    <t>Total Deferrable ABOVE Deadband</t>
  </si>
  <si>
    <t>Total Deferrable BELOW Deadband</t>
  </si>
  <si>
    <t>Washington Deferral after Sharing</t>
  </si>
  <si>
    <t>PacifiCorp</t>
  </si>
  <si>
    <t xml:space="preserve">Net Power Cost Comparison </t>
  </si>
  <si>
    <t>$</t>
  </si>
  <si>
    <t>GWh</t>
  </si>
  <si>
    <t>$ / MWH</t>
  </si>
  <si>
    <t>∆</t>
  </si>
  <si>
    <t>%</t>
  </si>
  <si>
    <t>Special Sales For Resale</t>
  </si>
  <si>
    <t>Purchased Power &amp; Net Interchange</t>
  </si>
  <si>
    <t>Coal</t>
  </si>
  <si>
    <t>Gas</t>
  </si>
  <si>
    <t>Other</t>
  </si>
  <si>
    <t>-</t>
  </si>
  <si>
    <t>NPC (Net System Load)</t>
  </si>
  <si>
    <t>=</t>
  </si>
  <si>
    <t>Wheeling and Other Expense</t>
  </si>
  <si>
    <t>Adjusted Actual NPC</t>
  </si>
  <si>
    <t>Actual NPC</t>
  </si>
  <si>
    <t>PCAM Cost Differential ($/MWh)</t>
  </si>
  <si>
    <t>Beginning Deferral Balance</t>
  </si>
  <si>
    <t>Total Company NPC Difference</t>
  </si>
  <si>
    <t>December 31, 2022 Ending Balance</t>
  </si>
  <si>
    <t>Calendar Year 2023 PCAM Deferral</t>
  </si>
  <si>
    <t>Interest Accrued through December 31, 2023</t>
  </si>
  <si>
    <t>2023 PCAM Deferral</t>
  </si>
  <si>
    <t>Activity Through December 31, 2023</t>
  </si>
  <si>
    <t>Interest Accrued January 1, 2024 through September 30, 2024</t>
  </si>
  <si>
    <t>Adjusted Actual NPC   |  2022 PCORC</t>
  </si>
  <si>
    <t>WA PCAM Deferral Period (January - December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</si>
</sst>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\ #,##0.00_);_(&quot;$&quot;* \(#,##0.00\);_(&quot;$&quot;* &quot;-&quot;??_);_(@_)"/>
    <numFmt numFmtId="167" formatCode="_(&quot;$&quot;\ #,##0_);_(&quot;$&quot;* \(#,##0\);_(&quot;$&quot;* &quot;-&quot;_);_(@_)"/>
    <numFmt numFmtId="168" formatCode="###,000"/>
    <numFmt numFmtId="169" formatCode="_(* #,##0_);[Red]_(* \(#,##0\);_(* &quot;-&quot;_);_(@_)"/>
    <numFmt numFmtId="170" formatCode="_(* #,##0.0_);[Red]_(* \(#,##0.0\);_(* &quot;-&quot;_);_(@_)"/>
    <numFmt numFmtId="171" formatCode="0.0%"/>
    <numFmt numFmtId="172" formatCode="#,##0_);\(#,##0\);&quot;-     &quot;"/>
    <numFmt numFmtId="173" formatCode="#,##0.00_);\(#,##0.00\);&quot;-     &quot;"/>
    <numFmt numFmtId="174" formatCode="#,##0_);[Red]\(#,##0\);&quot;-     &quot;"/>
    <numFmt numFmtId="175" formatCode="_(* #,##0.00_);[Red]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8"/>
      <color theme="1"/>
      <name val="Courier New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" fillId="3" borderId="3" applyNumberFormat="0" applyAlignment="0" applyProtection="0">
      <alignment horizontal="left" vertical="center" indent="1"/>
    </xf>
    <xf numFmtId="168" fontId="4" fillId="0" borderId="4" applyNumberFormat="0" applyProtection="0">
      <alignment horizontal="right" vertical="center"/>
    </xf>
    <xf numFmtId="168" fontId="3" fillId="0" borderId="5" applyNumberFormat="0" applyProtection="0">
      <alignment horizontal="right" vertical="center"/>
    </xf>
    <xf numFmtId="0" fontId="5" fillId="4" borderId="5" applyNumberFormat="0" applyAlignment="0" applyProtection="0">
      <alignment horizontal="left" vertical="center" indent="1"/>
    </xf>
    <xf numFmtId="0" fontId="5" fillId="5" borderId="5" applyNumberFormat="0" applyAlignment="0" applyProtection="0">
      <alignment horizontal="left" vertical="center" indent="1"/>
    </xf>
    <xf numFmtId="168" fontId="4" fillId="6" borderId="4" applyNumberFormat="0" applyBorder="0" applyProtection="0">
      <alignment horizontal="right" vertical="center"/>
    </xf>
    <xf numFmtId="0" fontId="5" fillId="4" borderId="5" applyNumberFormat="0" applyAlignment="0" applyProtection="0">
      <alignment horizontal="left" vertical="center" indent="1"/>
    </xf>
    <xf numFmtId="168" fontId="3" fillId="5" borderId="5" applyNumberFormat="0" applyProtection="0">
      <alignment horizontal="right" vertical="center"/>
    </xf>
    <xf numFmtId="168" fontId="3" fillId="6" borderId="5" applyNumberFormat="0" applyBorder="0" applyProtection="0">
      <alignment horizontal="right" vertical="center"/>
    </xf>
    <xf numFmtId="168" fontId="6" fillId="7" borderId="6" applyNumberFormat="0" applyBorder="0" applyAlignment="0" applyProtection="0">
      <alignment horizontal="right" vertical="center" indent="1"/>
    </xf>
    <xf numFmtId="168" fontId="7" fillId="8" borderId="6" applyNumberFormat="0" applyBorder="0" applyAlignment="0" applyProtection="0">
      <alignment horizontal="right" vertical="center" indent="1"/>
    </xf>
    <xf numFmtId="168" fontId="7" fillId="9" borderId="6" applyNumberFormat="0" applyBorder="0" applyAlignment="0" applyProtection="0">
      <alignment horizontal="right" vertical="center" indent="1"/>
    </xf>
    <xf numFmtId="168" fontId="8" fillId="10" borderId="6" applyNumberFormat="0" applyBorder="0" applyAlignment="0" applyProtection="0">
      <alignment horizontal="right" vertical="center" indent="1"/>
    </xf>
    <xf numFmtId="168" fontId="8" fillId="11" borderId="6" applyNumberFormat="0" applyBorder="0" applyAlignment="0" applyProtection="0">
      <alignment horizontal="right" vertical="center" indent="1"/>
    </xf>
    <xf numFmtId="168" fontId="8" fillId="12" borderId="6" applyNumberFormat="0" applyBorder="0" applyAlignment="0" applyProtection="0">
      <alignment horizontal="right" vertical="center" indent="1"/>
    </xf>
    <xf numFmtId="168" fontId="9" fillId="13" borderId="6" applyNumberFormat="0" applyBorder="0" applyAlignment="0" applyProtection="0">
      <alignment horizontal="right" vertical="center" indent="1"/>
    </xf>
    <xf numFmtId="168" fontId="9" fillId="14" borderId="6" applyNumberFormat="0" applyBorder="0" applyAlignment="0" applyProtection="0">
      <alignment horizontal="right" vertical="center" indent="1"/>
    </xf>
    <xf numFmtId="168" fontId="9" fillId="15" borderId="6" applyNumberFormat="0" applyBorder="0" applyAlignment="0" applyProtection="0">
      <alignment horizontal="right" vertical="center" indent="1"/>
    </xf>
    <xf numFmtId="0" fontId="10" fillId="0" borderId="3" applyNumberFormat="0" applyFont="0" applyFill="0" applyAlignment="0" applyProtection="0"/>
    <xf numFmtId="168" fontId="4" fillId="16" borderId="3" applyNumberFormat="0" applyAlignment="0" applyProtection="0">
      <alignment horizontal="left" vertical="center" indent="1"/>
    </xf>
    <xf numFmtId="0" fontId="3" fillId="3" borderId="5" applyNumberFormat="0" applyAlignment="0" applyProtection="0">
      <alignment horizontal="left" vertical="center" indent="1"/>
    </xf>
    <xf numFmtId="0" fontId="5" fillId="17" borderId="3" applyNumberFormat="0" applyAlignment="0" applyProtection="0">
      <alignment horizontal="left" vertical="center" indent="1"/>
    </xf>
    <xf numFmtId="0" fontId="5" fillId="18" borderId="3" applyNumberFormat="0" applyAlignment="0" applyProtection="0">
      <alignment horizontal="left" vertical="center" indent="1"/>
    </xf>
    <xf numFmtId="0" fontId="5" fillId="19" borderId="3" applyNumberFormat="0" applyAlignment="0" applyProtection="0">
      <alignment horizontal="left" vertical="center" indent="1"/>
    </xf>
    <xf numFmtId="0" fontId="5" fillId="6" borderId="3" applyNumberFormat="0" applyAlignment="0" applyProtection="0">
      <alignment horizontal="left" vertical="center" indent="1"/>
    </xf>
    <xf numFmtId="0" fontId="5" fillId="5" borderId="5" applyNumberFormat="0" applyAlignment="0" applyProtection="0">
      <alignment horizontal="left" vertical="center" indent="1"/>
    </xf>
    <xf numFmtId="0" fontId="11" fillId="0" borderId="7" applyNumberFormat="0" applyFill="0" applyBorder="0" applyAlignment="0" applyProtection="0"/>
    <xf numFmtId="0" fontId="12" fillId="0" borderId="7" applyBorder="0" applyAlignment="0" applyProtection="0"/>
    <xf numFmtId="0" fontId="11" fillId="4" borderId="5" applyNumberFormat="0" applyAlignment="0" applyProtection="0">
      <alignment horizontal="left" vertical="center" indent="1"/>
    </xf>
    <xf numFmtId="0" fontId="11" fillId="4" borderId="5" applyNumberFormat="0" applyAlignment="0" applyProtection="0">
      <alignment horizontal="left" vertical="center" indent="1"/>
    </xf>
    <xf numFmtId="0" fontId="11" fillId="5" borderId="5" applyNumberFormat="0" applyAlignment="0" applyProtection="0">
      <alignment horizontal="left" vertical="center" indent="1"/>
    </xf>
    <xf numFmtId="168" fontId="13" fillId="5" borderId="5" applyNumberFormat="0" applyProtection="0">
      <alignment horizontal="right" vertical="center"/>
    </xf>
    <xf numFmtId="168" fontId="14" fillId="6" borderId="4" applyNumberFormat="0" applyBorder="0" applyProtection="0">
      <alignment horizontal="right" vertical="center"/>
    </xf>
    <xf numFmtId="168" fontId="13" fillId="6" borderId="5" applyNumberFormat="0" applyBorder="0" applyProtection="0">
      <alignment horizontal="right" vertical="center"/>
    </xf>
    <xf numFmtId="169" fontId="2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94">
    <xf numFmtId="0" fontId="0" fillId="0" borderId="0" xfId="0"/>
    <xf numFmtId="0" fontId="16" fillId="0" borderId="0" xfId="0" applyFont="1"/>
    <xf numFmtId="0" fontId="18" fillId="2" borderId="9" xfId="3" applyFont="1" applyFill="1" applyBorder="1"/>
    <xf numFmtId="0" fontId="18" fillId="2" borderId="13" xfId="3" applyFont="1" applyFill="1" applyBorder="1"/>
    <xf numFmtId="0" fontId="18" fillId="2" borderId="10" xfId="3" applyFont="1" applyFill="1" applyBorder="1"/>
    <xf numFmtId="0" fontId="18" fillId="2" borderId="14" xfId="3" applyFont="1" applyFill="1" applyBorder="1"/>
    <xf numFmtId="0" fontId="18" fillId="2" borderId="0" xfId="3" applyFont="1" applyFill="1"/>
    <xf numFmtId="0" fontId="18" fillId="2" borderId="15" xfId="3" applyFont="1" applyFill="1" applyBorder="1"/>
    <xf numFmtId="166" fontId="20" fillId="2" borderId="0" xfId="4" applyNumberFormat="1" applyFont="1" applyFill="1" applyBorder="1" applyAlignment="1">
      <alignment horizontal="right" vertical="center"/>
    </xf>
    <xf numFmtId="165" fontId="18" fillId="2" borderId="0" xfId="1" applyNumberFormat="1" applyFont="1" applyFill="1" applyBorder="1"/>
    <xf numFmtId="167" fontId="18" fillId="2" borderId="0" xfId="3" applyNumberFormat="1" applyFont="1" applyFill="1"/>
    <xf numFmtId="0" fontId="18" fillId="2" borderId="12" xfId="3" applyFont="1" applyFill="1" applyBorder="1"/>
    <xf numFmtId="0" fontId="18" fillId="2" borderId="1" xfId="3" applyFont="1" applyFill="1" applyBorder="1"/>
    <xf numFmtId="0" fontId="18" fillId="2" borderId="11" xfId="3" applyFont="1" applyFill="1" applyBorder="1"/>
    <xf numFmtId="0" fontId="16" fillId="0" borderId="0" xfId="44" applyFont="1"/>
    <xf numFmtId="1" fontId="20" fillId="0" borderId="0" xfId="44" applyNumberFormat="1" applyFont="1"/>
    <xf numFmtId="1" fontId="20" fillId="0" borderId="0" xfId="44" applyNumberFormat="1" applyFont="1" applyAlignment="1">
      <alignment horizontal="center"/>
    </xf>
    <xf numFmtId="1" fontId="20" fillId="0" borderId="1" xfId="44" applyNumberFormat="1" applyFont="1" applyBorder="1" applyAlignment="1">
      <alignment horizontal="centerContinuous" vertical="center" wrapText="1"/>
    </xf>
    <xf numFmtId="0" fontId="16" fillId="0" borderId="1" xfId="44" applyFont="1" applyBorder="1" applyAlignment="1">
      <alignment horizontal="centerContinuous" vertical="center" wrapText="1"/>
    </xf>
    <xf numFmtId="1" fontId="20" fillId="0" borderId="2" xfId="44" applyNumberFormat="1" applyFont="1" applyBorder="1" applyAlignment="1">
      <alignment horizontal="center"/>
    </xf>
    <xf numFmtId="0" fontId="17" fillId="0" borderId="0" xfId="44" applyFont="1"/>
    <xf numFmtId="0" fontId="20" fillId="0" borderId="0" xfId="44" applyFont="1"/>
    <xf numFmtId="1" fontId="18" fillId="0" borderId="0" xfId="44" applyNumberFormat="1" applyFont="1"/>
    <xf numFmtId="1" fontId="18" fillId="0" borderId="0" xfId="44" applyNumberFormat="1" applyFont="1" applyAlignment="1">
      <alignment horizontal="center"/>
    </xf>
    <xf numFmtId="1" fontId="18" fillId="0" borderId="0" xfId="44" applyNumberFormat="1" applyFont="1" applyAlignment="1">
      <alignment horizontal="left" indent="1"/>
    </xf>
    <xf numFmtId="172" fontId="18" fillId="0" borderId="0" xfId="44" applyNumberFormat="1" applyFont="1"/>
    <xf numFmtId="171" fontId="18" fillId="0" borderId="0" xfId="45" applyNumberFormat="1" applyFont="1" applyFill="1" applyBorder="1"/>
    <xf numFmtId="173" fontId="18" fillId="0" borderId="0" xfId="44" applyNumberFormat="1" applyFont="1"/>
    <xf numFmtId="173" fontId="18" fillId="0" borderId="0" xfId="44" applyNumberFormat="1" applyFont="1" applyAlignment="1">
      <alignment horizontal="center"/>
    </xf>
    <xf numFmtId="173" fontId="20" fillId="0" borderId="0" xfId="46" applyNumberFormat="1" applyFont="1"/>
    <xf numFmtId="173" fontId="20" fillId="0" borderId="0" xfId="44" applyNumberFormat="1" applyFont="1"/>
    <xf numFmtId="171" fontId="18" fillId="0" borderId="0" xfId="44" applyNumberFormat="1" applyFont="1"/>
    <xf numFmtId="171" fontId="16" fillId="0" borderId="0" xfId="44" applyNumberFormat="1" applyFont="1"/>
    <xf numFmtId="174" fontId="18" fillId="0" borderId="0" xfId="44" applyNumberFormat="1" applyFont="1" applyAlignment="1">
      <alignment horizontal="fill"/>
    </xf>
    <xf numFmtId="175" fontId="20" fillId="0" borderId="0" xfId="46" applyNumberFormat="1" applyFont="1"/>
    <xf numFmtId="172" fontId="20" fillId="0" borderId="0" xfId="44" applyNumberFormat="1" applyFont="1"/>
    <xf numFmtId="43" fontId="18" fillId="0" borderId="0" xfId="1" applyFont="1" applyFill="1" applyAlignment="1">
      <alignment horizontal="fill"/>
    </xf>
    <xf numFmtId="10" fontId="18" fillId="0" borderId="0" xfId="40" applyNumberFormat="1" applyFont="1" applyFill="1" applyAlignment="1">
      <alignment horizontal="left"/>
    </xf>
    <xf numFmtId="174" fontId="16" fillId="0" borderId="0" xfId="44" applyNumberFormat="1" applyFont="1"/>
    <xf numFmtId="169" fontId="22" fillId="0" borderId="13" xfId="39" applyFont="1" applyBorder="1" applyAlignment="1">
      <alignment horizontal="centerContinuous" vertical="center"/>
    </xf>
    <xf numFmtId="169" fontId="22" fillId="0" borderId="10" xfId="39" applyFont="1" applyBorder="1" applyAlignment="1">
      <alignment horizontal="centerContinuous" vertical="center"/>
    </xf>
    <xf numFmtId="169" fontId="23" fillId="0" borderId="0" xfId="39" applyFont="1" applyAlignment="1">
      <alignment horizontal="right" vertical="center"/>
    </xf>
    <xf numFmtId="169" fontId="23" fillId="0" borderId="15" xfId="39" applyFont="1" applyBorder="1" applyAlignment="1">
      <alignment horizontal="right" vertical="center"/>
    </xf>
    <xf numFmtId="169" fontId="23" fillId="0" borderId="0" xfId="39" applyFont="1" applyAlignment="1">
      <alignment horizontal="right"/>
    </xf>
    <xf numFmtId="169" fontId="18" fillId="0" borderId="1" xfId="39" applyFont="1" applyBorder="1"/>
    <xf numFmtId="170" fontId="18" fillId="0" borderId="1" xfId="39" applyNumberFormat="1" applyFont="1" applyBorder="1"/>
    <xf numFmtId="169" fontId="18" fillId="0" borderId="11" xfId="39" applyFont="1" applyBorder="1"/>
    <xf numFmtId="0" fontId="16" fillId="0" borderId="9" xfId="0" applyFont="1" applyBorder="1"/>
    <xf numFmtId="0" fontId="17" fillId="0" borderId="13" xfId="0" applyFont="1" applyBorder="1" applyAlignment="1">
      <alignment horizontal="center" wrapText="1"/>
    </xf>
    <xf numFmtId="0" fontId="16" fillId="0" borderId="10" xfId="0" applyFont="1" applyBorder="1"/>
    <xf numFmtId="0" fontId="16" fillId="0" borderId="15" xfId="0" applyFont="1" applyBorder="1"/>
    <xf numFmtId="164" fontId="16" fillId="0" borderId="0" xfId="2" applyNumberFormat="1" applyFont="1" applyBorder="1"/>
    <xf numFmtId="165" fontId="16" fillId="0" borderId="0" xfId="1" applyNumberFormat="1" applyFont="1" applyBorder="1"/>
    <xf numFmtId="171" fontId="20" fillId="0" borderId="0" xfId="45" applyNumberFormat="1" applyFont="1" applyFill="1" applyBorder="1"/>
    <xf numFmtId="41" fontId="20" fillId="0" borderId="0" xfId="44" applyNumberFormat="1" applyFont="1" applyAlignment="1">
      <alignment horizontal="center"/>
    </xf>
    <xf numFmtId="173" fontId="20" fillId="0" borderId="0" xfId="44" applyNumberFormat="1" applyFont="1" applyAlignment="1">
      <alignment horizontal="center"/>
    </xf>
    <xf numFmtId="41" fontId="23" fillId="0" borderId="0" xfId="39" applyNumberFormat="1" applyFont="1" applyAlignment="1">
      <alignment horizontal="right" vertical="center"/>
    </xf>
    <xf numFmtId="0" fontId="19" fillId="2" borderId="14" xfId="3" applyFont="1" applyFill="1" applyBorder="1"/>
    <xf numFmtId="0" fontId="16" fillId="2" borderId="14" xfId="0" applyFont="1" applyFill="1" applyBorder="1" applyAlignment="1">
      <alignment horizontal="left" indent="1"/>
    </xf>
    <xf numFmtId="44" fontId="18" fillId="2" borderId="0" xfId="4" applyFont="1" applyFill="1" applyBorder="1" applyAlignment="1">
      <alignment horizontal="right" vertical="center"/>
    </xf>
    <xf numFmtId="43" fontId="18" fillId="2" borderId="1" xfId="4" applyNumberFormat="1" applyFont="1" applyFill="1" applyBorder="1" applyAlignment="1">
      <alignment horizontal="right" vertical="center"/>
    </xf>
    <xf numFmtId="43" fontId="18" fillId="2" borderId="0" xfId="4" applyNumberFormat="1" applyFont="1" applyFill="1" applyBorder="1" applyAlignment="1">
      <alignment horizontal="right" vertical="center"/>
    </xf>
    <xf numFmtId="0" fontId="18" fillId="2" borderId="14" xfId="3" applyFont="1" applyFill="1" applyBorder="1" applyAlignment="1">
      <alignment horizontal="left" indent="1"/>
    </xf>
    <xf numFmtId="41" fontId="18" fillId="2" borderId="0" xfId="3" applyNumberFormat="1" applyFont="1" applyFill="1"/>
    <xf numFmtId="41" fontId="18" fillId="2" borderId="0" xfId="1" applyNumberFormat="1" applyFont="1" applyFill="1" applyBorder="1"/>
    <xf numFmtId="0" fontId="20" fillId="2" borderId="14" xfId="3" applyFont="1" applyFill="1" applyBorder="1" applyAlignment="1">
      <alignment horizontal="left" indent="1"/>
    </xf>
    <xf numFmtId="41" fontId="20" fillId="2" borderId="0" xfId="3" applyNumberFormat="1" applyFont="1" applyFill="1"/>
    <xf numFmtId="167" fontId="20" fillId="2" borderId="8" xfId="3" applyNumberFormat="1" applyFont="1" applyFill="1" applyBorder="1"/>
    <xf numFmtId="0" fontId="20" fillId="2" borderId="14" xfId="3" applyFont="1" applyFill="1" applyBorder="1"/>
    <xf numFmtId="167" fontId="20" fillId="2" borderId="0" xfId="3" applyNumberFormat="1" applyFont="1" applyFill="1"/>
    <xf numFmtId="0" fontId="21" fillId="2" borderId="14" xfId="3" applyFont="1" applyFill="1" applyBorder="1"/>
    <xf numFmtId="41" fontId="16" fillId="0" borderId="0" xfId="1" applyNumberFormat="1" applyFont="1" applyBorder="1"/>
    <xf numFmtId="41" fontId="16" fillId="0" borderId="13" xfId="2" applyNumberFormat="1" applyFont="1" applyBorder="1"/>
    <xf numFmtId="164" fontId="16" fillId="0" borderId="8" xfId="2" applyNumberFormat="1" applyFont="1" applyBorder="1"/>
    <xf numFmtId="0" fontId="17" fillId="0" borderId="14" xfId="0" applyFont="1" applyBorder="1" applyAlignment="1">
      <alignment horizontal="left" indent="1"/>
    </xf>
    <xf numFmtId="0" fontId="16" fillId="0" borderId="14" xfId="0" applyFont="1" applyBorder="1" applyAlignment="1">
      <alignment horizontal="left" indent="1"/>
    </xf>
    <xf numFmtId="169" fontId="22" fillId="0" borderId="9" xfId="39" applyFont="1" applyBorder="1" applyAlignment="1">
      <alignment horizontal="centerContinuous" vertical="center"/>
    </xf>
    <xf numFmtId="169" fontId="22" fillId="0" borderId="14" xfId="39" applyFont="1" applyBorder="1" applyAlignment="1">
      <alignment horizontal="left" vertical="center"/>
    </xf>
    <xf numFmtId="169" fontId="23" fillId="0" borderId="14" xfId="39" applyFont="1" applyBorder="1" applyAlignment="1">
      <alignment horizontal="left" vertical="center"/>
    </xf>
    <xf numFmtId="169" fontId="23" fillId="0" borderId="14" xfId="39" applyFont="1" applyBorder="1" applyAlignment="1">
      <alignment horizontal="left" vertical="center" indent="1"/>
    </xf>
    <xf numFmtId="169" fontId="22" fillId="0" borderId="14" xfId="39" applyFont="1" applyBorder="1" applyAlignment="1">
      <alignment horizontal="left"/>
    </xf>
    <xf numFmtId="169" fontId="18" fillId="0" borderId="12" xfId="39" applyFont="1" applyBorder="1"/>
    <xf numFmtId="41" fontId="23" fillId="0" borderId="13" xfId="39" applyNumberFormat="1" applyFont="1" applyBorder="1" applyAlignment="1">
      <alignment horizontal="right" vertical="center"/>
    </xf>
    <xf numFmtId="164" fontId="22" fillId="0" borderId="16" xfId="2" applyNumberFormat="1" applyFont="1" applyFill="1" applyBorder="1" applyAlignment="1">
      <alignment horizontal="right" vertical="center"/>
    </xf>
    <xf numFmtId="42" fontId="22" fillId="0" borderId="8" xfId="39" applyNumberFormat="1" applyFont="1" applyBorder="1" applyAlignment="1">
      <alignment horizontal="right" vertical="center"/>
    </xf>
    <xf numFmtId="42" fontId="22" fillId="0" borderId="0" xfId="39" applyNumberFormat="1" applyFont="1" applyAlignment="1">
      <alignment horizontal="right" vertical="center"/>
    </xf>
    <xf numFmtId="41" fontId="16" fillId="0" borderId="0" xfId="2" applyNumberFormat="1" applyFont="1" applyBorder="1"/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0" borderId="12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169" fontId="22" fillId="0" borderId="0" xfId="39" applyFont="1" applyAlignment="1">
      <alignment horizontal="center" vertical="center"/>
    </xf>
    <xf numFmtId="169" fontId="22" fillId="0" borderId="1" xfId="39" applyFont="1" applyBorder="1" applyAlignment="1">
      <alignment horizontal="center" vertical="center"/>
    </xf>
  </cellXfs>
  <cellStyles count="47">
    <cellStyle name="Comma" xfId="1" builtinId="3"/>
    <cellStyle name="Comma 34" xfId="42" xr:uid="{00000000-0005-0000-0000-000001000000}"/>
    <cellStyle name="Comma 5 2" xfId="46" xr:uid="{00000000-0005-0000-0000-000002000000}"/>
    <cellStyle name="Currency" xfId="2" builtinId="4"/>
    <cellStyle name="Currency 10" xfId="4" xr:uid="{00000000-0005-0000-0000-000004000000}"/>
    <cellStyle name="Normal" xfId="0" builtinId="0"/>
    <cellStyle name="Normal 10 2 2" xfId="3" xr:uid="{00000000-0005-0000-0000-000006000000}"/>
    <cellStyle name="Normal 3 3" xfId="39" xr:uid="{00000000-0005-0000-0000-000007000000}"/>
    <cellStyle name="Normal 77" xfId="41" xr:uid="{00000000-0005-0000-0000-000008000000}"/>
    <cellStyle name="Normal 9 2" xfId="44" xr:uid="{00000000-0005-0000-0000-000009000000}"/>
    <cellStyle name="Percent" xfId="40" builtinId="5"/>
    <cellStyle name="Percent 23" xfId="43" xr:uid="{00000000-0005-0000-0000-00000B000000}"/>
    <cellStyle name="Percent 3 2" xfId="45" xr:uid="{00000000-0005-0000-0000-00000C000000}"/>
    <cellStyle name="SAPBorder" xfId="23" xr:uid="{00000000-0005-0000-0000-00000D000000}"/>
    <cellStyle name="SAPDataCell" xfId="6" xr:uid="{00000000-0005-0000-0000-00000E000000}"/>
    <cellStyle name="SAPDataTotalCell" xfId="7" xr:uid="{00000000-0005-0000-0000-00000F000000}"/>
    <cellStyle name="SAPDimensionCell" xfId="5" xr:uid="{00000000-0005-0000-0000-000010000000}"/>
    <cellStyle name="SAPEditableDataCell" xfId="8" xr:uid="{00000000-0005-0000-0000-000011000000}"/>
    <cellStyle name="SAPEditableDataTotalCell" xfId="11" xr:uid="{00000000-0005-0000-0000-000012000000}"/>
    <cellStyle name="SAPEmphasized" xfId="31" xr:uid="{00000000-0005-0000-0000-000013000000}"/>
    <cellStyle name="SAPEmphasizedEditableDataCell" xfId="33" xr:uid="{00000000-0005-0000-0000-000014000000}"/>
    <cellStyle name="SAPEmphasizedEditableDataTotalCell" xfId="34" xr:uid="{00000000-0005-0000-0000-000015000000}"/>
    <cellStyle name="SAPEmphasizedLockedDataCell" xfId="37" xr:uid="{00000000-0005-0000-0000-000016000000}"/>
    <cellStyle name="SAPEmphasizedLockedDataTotalCell" xfId="38" xr:uid="{00000000-0005-0000-0000-000017000000}"/>
    <cellStyle name="SAPEmphasizedReadonlyDataCell" xfId="35" xr:uid="{00000000-0005-0000-0000-000018000000}"/>
    <cellStyle name="SAPEmphasizedReadonlyDataTotalCell" xfId="36" xr:uid="{00000000-0005-0000-0000-000019000000}"/>
    <cellStyle name="SAPEmphasizedTotal" xfId="32" xr:uid="{00000000-0005-0000-0000-00001A000000}"/>
    <cellStyle name="SAPExceptionLevel1" xfId="14" xr:uid="{00000000-0005-0000-0000-00001B000000}"/>
    <cellStyle name="SAPExceptionLevel2" xfId="15" xr:uid="{00000000-0005-0000-0000-00001C000000}"/>
    <cellStyle name="SAPExceptionLevel3" xfId="16" xr:uid="{00000000-0005-0000-0000-00001D000000}"/>
    <cellStyle name="SAPExceptionLevel4" xfId="17" xr:uid="{00000000-0005-0000-0000-00001E000000}"/>
    <cellStyle name="SAPExceptionLevel5" xfId="18" xr:uid="{00000000-0005-0000-0000-00001F000000}"/>
    <cellStyle name="SAPExceptionLevel6" xfId="19" xr:uid="{00000000-0005-0000-0000-000020000000}"/>
    <cellStyle name="SAPExceptionLevel7" xfId="20" xr:uid="{00000000-0005-0000-0000-000021000000}"/>
    <cellStyle name="SAPExceptionLevel8" xfId="21" xr:uid="{00000000-0005-0000-0000-000022000000}"/>
    <cellStyle name="SAPExceptionLevel9" xfId="22" xr:uid="{00000000-0005-0000-0000-000023000000}"/>
    <cellStyle name="SAPHierarchyCell0" xfId="26" xr:uid="{00000000-0005-0000-0000-000024000000}"/>
    <cellStyle name="SAPHierarchyCell1" xfId="27" xr:uid="{00000000-0005-0000-0000-000025000000}"/>
    <cellStyle name="SAPHierarchyCell2" xfId="28" xr:uid="{00000000-0005-0000-0000-000026000000}"/>
    <cellStyle name="SAPHierarchyCell3" xfId="29" xr:uid="{00000000-0005-0000-0000-000027000000}"/>
    <cellStyle name="SAPHierarchyCell4" xfId="30" xr:uid="{00000000-0005-0000-0000-000028000000}"/>
    <cellStyle name="SAPLockedDataCell" xfId="10" xr:uid="{00000000-0005-0000-0000-000029000000}"/>
    <cellStyle name="SAPLockedDataTotalCell" xfId="13" xr:uid="{00000000-0005-0000-0000-00002A000000}"/>
    <cellStyle name="SAPMemberCell" xfId="24" xr:uid="{00000000-0005-0000-0000-00002B000000}"/>
    <cellStyle name="SAPMemberTotalCell" xfId="25" xr:uid="{00000000-0005-0000-0000-00002C000000}"/>
    <cellStyle name="SAPReadonlyDataCell" xfId="9" xr:uid="{00000000-0005-0000-0000-00002D000000}"/>
    <cellStyle name="SAPReadonlyDataTotalCell" xfId="12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26"/>
  <sheetViews>
    <sheetView showGridLines="0" tabSelected="1" zoomScale="110" zoomScaleNormal="110" workbookViewId="0"/>
  </sheetViews>
  <sheetFormatPr defaultRowHeight="15.75" x14ac:dyDescent="0.25"/>
  <cols>
    <col min="1" max="1" width="9.140625" style="1" customWidth="1"/>
    <col min="2" max="2" width="62.5703125" style="1" bestFit="1" customWidth="1"/>
    <col min="3" max="3" width="20.7109375" style="1" customWidth="1"/>
    <col min="4" max="4" width="1.85546875" style="1" customWidth="1"/>
    <col min="5" max="16384" width="9.140625" style="1"/>
  </cols>
  <sheetData>
    <row r="3" spans="2:4" x14ac:dyDescent="0.25">
      <c r="B3" s="87" t="s">
        <v>8</v>
      </c>
      <c r="C3" s="87"/>
      <c r="D3" s="87"/>
    </row>
    <row r="4" spans="2:4" x14ac:dyDescent="0.25">
      <c r="B4" s="88" t="s">
        <v>9</v>
      </c>
      <c r="C4" s="88"/>
      <c r="D4" s="88"/>
    </row>
    <row r="5" spans="2:4" x14ac:dyDescent="0.25">
      <c r="B5" s="2"/>
      <c r="C5" s="3"/>
      <c r="D5" s="4"/>
    </row>
    <row r="6" spans="2:4" x14ac:dyDescent="0.25">
      <c r="B6" s="57" t="s">
        <v>47</v>
      </c>
      <c r="C6" s="6"/>
      <c r="D6" s="7"/>
    </row>
    <row r="7" spans="2:4" x14ac:dyDescent="0.25">
      <c r="B7" s="5"/>
      <c r="C7" s="6"/>
      <c r="D7" s="7"/>
    </row>
    <row r="8" spans="2:4" x14ac:dyDescent="0.25">
      <c r="B8" s="58" t="s">
        <v>19</v>
      </c>
      <c r="C8" s="59">
        <v>58.295060544013538</v>
      </c>
      <c r="D8" s="7"/>
    </row>
    <row r="9" spans="2:4" x14ac:dyDescent="0.25">
      <c r="B9" s="58" t="s">
        <v>20</v>
      </c>
      <c r="C9" s="60">
        <v>11.857347816523095</v>
      </c>
      <c r="D9" s="7"/>
    </row>
    <row r="10" spans="2:4" x14ac:dyDescent="0.25">
      <c r="B10" s="58" t="s">
        <v>43</v>
      </c>
      <c r="C10" s="61">
        <f>+C8-C9</f>
        <v>46.437712727490442</v>
      </c>
      <c r="D10" s="7"/>
    </row>
    <row r="11" spans="2:4" x14ac:dyDescent="0.25">
      <c r="B11" s="58"/>
      <c r="C11" s="8"/>
      <c r="D11" s="7"/>
    </row>
    <row r="12" spans="2:4" x14ac:dyDescent="0.25">
      <c r="B12" s="58" t="s">
        <v>5</v>
      </c>
      <c r="C12" s="9">
        <v>3850047.92</v>
      </c>
      <c r="D12" s="7"/>
    </row>
    <row r="13" spans="2:4" x14ac:dyDescent="0.25">
      <c r="B13" s="62"/>
      <c r="C13" s="10"/>
      <c r="D13" s="7"/>
    </row>
    <row r="14" spans="2:4" x14ac:dyDescent="0.25">
      <c r="B14" s="62" t="s">
        <v>21</v>
      </c>
      <c r="C14" s="10">
        <v>87484704.700589582</v>
      </c>
      <c r="D14" s="7"/>
    </row>
    <row r="15" spans="2:4" x14ac:dyDescent="0.25">
      <c r="B15" s="62"/>
      <c r="C15" s="10"/>
      <c r="D15" s="7"/>
    </row>
    <row r="16" spans="2:4" x14ac:dyDescent="0.25">
      <c r="B16" s="58" t="s">
        <v>22</v>
      </c>
      <c r="C16" s="63">
        <v>0</v>
      </c>
      <c r="D16" s="7"/>
    </row>
    <row r="17" spans="2:4" x14ac:dyDescent="0.25">
      <c r="B17" s="58" t="s">
        <v>23</v>
      </c>
      <c r="C17" s="64">
        <v>83484704.700589582</v>
      </c>
      <c r="D17" s="7"/>
    </row>
    <row r="18" spans="2:4" x14ac:dyDescent="0.25">
      <c r="B18" s="65"/>
      <c r="C18" s="66"/>
      <c r="D18" s="7"/>
    </row>
    <row r="19" spans="2:4" x14ac:dyDescent="0.25">
      <c r="B19" s="62" t="s">
        <v>24</v>
      </c>
      <c r="C19" s="63">
        <v>72736234.230530635</v>
      </c>
      <c r="D19" s="7"/>
    </row>
    <row r="20" spans="2:4" x14ac:dyDescent="0.25">
      <c r="B20" s="62" t="s">
        <v>48</v>
      </c>
      <c r="C20" s="63">
        <v>3293316.6065404182</v>
      </c>
      <c r="D20" s="7"/>
    </row>
    <row r="21" spans="2:4" x14ac:dyDescent="0.25">
      <c r="B21" s="62" t="s">
        <v>51</v>
      </c>
      <c r="C21" s="63">
        <v>4986506.2624892145</v>
      </c>
      <c r="D21" s="7"/>
    </row>
    <row r="22" spans="2:4" x14ac:dyDescent="0.25">
      <c r="B22" s="62"/>
      <c r="C22" s="6"/>
      <c r="D22" s="7"/>
    </row>
    <row r="23" spans="2:4" ht="16.5" thickBot="1" x14ac:dyDescent="0.3">
      <c r="B23" s="65" t="s">
        <v>6</v>
      </c>
      <c r="C23" s="67">
        <f>C19+C20+C21</f>
        <v>81016057.099560261</v>
      </c>
      <c r="D23" s="7"/>
    </row>
    <row r="24" spans="2:4" ht="16.5" thickTop="1" x14ac:dyDescent="0.25">
      <c r="B24" s="68"/>
      <c r="C24" s="69"/>
      <c r="D24" s="7"/>
    </row>
    <row r="25" spans="2:4" x14ac:dyDescent="0.25">
      <c r="B25" s="70" t="s">
        <v>7</v>
      </c>
      <c r="C25" s="6"/>
      <c r="D25" s="7"/>
    </row>
    <row r="26" spans="2:4" x14ac:dyDescent="0.25">
      <c r="B26" s="11"/>
      <c r="C26" s="12"/>
      <c r="D26" s="13"/>
    </row>
  </sheetData>
  <mergeCells count="2">
    <mergeCell ref="B3:D3"/>
    <mergeCell ref="B4:D4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15"/>
  <sheetViews>
    <sheetView showGridLines="0" zoomScale="120" zoomScaleNormal="120" workbookViewId="0"/>
  </sheetViews>
  <sheetFormatPr defaultRowHeight="15.75" x14ac:dyDescent="0.25"/>
  <cols>
    <col min="1" max="1" width="9.28515625" style="1" customWidth="1"/>
    <col min="2" max="2" width="58.5703125" style="1" bestFit="1" customWidth="1"/>
    <col min="3" max="3" width="15.42578125" style="1" bestFit="1" customWidth="1"/>
    <col min="4" max="4" width="1.5703125" style="1" customWidth="1"/>
    <col min="5" max="16384" width="9.140625" style="1"/>
  </cols>
  <sheetData>
    <row r="3" spans="2:4" x14ac:dyDescent="0.25">
      <c r="B3" s="87" t="s">
        <v>0</v>
      </c>
      <c r="C3" s="87"/>
    </row>
    <row r="4" spans="2:4" x14ac:dyDescent="0.25">
      <c r="B4" s="87" t="s">
        <v>3</v>
      </c>
      <c r="C4" s="87"/>
    </row>
    <row r="5" spans="2:4" ht="31.5" x14ac:dyDescent="0.25">
      <c r="B5" s="47"/>
      <c r="C5" s="48" t="s">
        <v>4</v>
      </c>
      <c r="D5" s="49"/>
    </row>
    <row r="6" spans="2:4" x14ac:dyDescent="0.25">
      <c r="B6" s="74" t="s">
        <v>1</v>
      </c>
      <c r="D6" s="50"/>
    </row>
    <row r="7" spans="2:4" x14ac:dyDescent="0.25">
      <c r="B7" s="75" t="s">
        <v>44</v>
      </c>
      <c r="C7" s="51">
        <v>0</v>
      </c>
      <c r="D7" s="50"/>
    </row>
    <row r="8" spans="2:4" x14ac:dyDescent="0.25">
      <c r="B8" s="75" t="s">
        <v>49</v>
      </c>
      <c r="C8" s="71">
        <f>'Table 1'!C19</f>
        <v>72736234.230530635</v>
      </c>
      <c r="D8" s="50"/>
    </row>
    <row r="9" spans="2:4" x14ac:dyDescent="0.25">
      <c r="B9" s="75" t="s">
        <v>2</v>
      </c>
      <c r="C9" s="71">
        <f>'Table 1'!C20</f>
        <v>3293316.6065404182</v>
      </c>
      <c r="D9" s="50"/>
    </row>
    <row r="10" spans="2:4" x14ac:dyDescent="0.25">
      <c r="B10" s="74" t="s">
        <v>50</v>
      </c>
      <c r="C10" s="72">
        <f>SUM(C7:C9)</f>
        <v>76029550.837071046</v>
      </c>
      <c r="D10" s="50"/>
    </row>
    <row r="11" spans="2:4" x14ac:dyDescent="0.25">
      <c r="B11" s="74"/>
      <c r="C11" s="86"/>
      <c r="D11" s="50"/>
    </row>
    <row r="12" spans="2:4" x14ac:dyDescent="0.25">
      <c r="B12" s="75" t="s">
        <v>51</v>
      </c>
      <c r="C12" s="86">
        <f>'Table 1'!C21</f>
        <v>4986506.2624892145</v>
      </c>
      <c r="D12" s="50"/>
    </row>
    <row r="13" spans="2:4" x14ac:dyDescent="0.25">
      <c r="B13" s="75"/>
      <c r="C13" s="52"/>
      <c r="D13" s="50"/>
    </row>
    <row r="14" spans="2:4" ht="16.5" thickBot="1" x14ac:dyDescent="0.3">
      <c r="B14" s="74" t="s">
        <v>46</v>
      </c>
      <c r="C14" s="73">
        <f>+C10+C12</f>
        <v>81016057.099560261</v>
      </c>
      <c r="D14" s="50"/>
    </row>
    <row r="15" spans="2:4" ht="16.5" thickTop="1" x14ac:dyDescent="0.25">
      <c r="B15" s="89"/>
      <c r="C15" s="90"/>
      <c r="D15" s="91"/>
    </row>
  </sheetData>
  <mergeCells count="3">
    <mergeCell ref="B3:C3"/>
    <mergeCell ref="B4:C4"/>
    <mergeCell ref="B15:D15"/>
  </mergeCells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E19"/>
  <sheetViews>
    <sheetView showGridLines="0" zoomScale="120" zoomScaleNormal="120" workbookViewId="0"/>
  </sheetViews>
  <sheetFormatPr defaultRowHeight="15.75" x14ac:dyDescent="0.25"/>
  <cols>
    <col min="1" max="1" width="9.140625" style="1"/>
    <col min="2" max="2" width="29.85546875" style="1" customWidth="1"/>
    <col min="3" max="3" width="5.140625" style="1" customWidth="1"/>
    <col min="4" max="4" width="12.42578125" style="1" customWidth="1"/>
    <col min="5" max="5" width="1.28515625" style="1" customWidth="1"/>
    <col min="6" max="16384" width="9.140625" style="1"/>
  </cols>
  <sheetData>
    <row r="3" spans="2:5" x14ac:dyDescent="0.25">
      <c r="B3" s="92" t="s">
        <v>10</v>
      </c>
      <c r="C3" s="92"/>
      <c r="D3" s="92"/>
      <c r="E3" s="92"/>
    </row>
    <row r="4" spans="2:5" x14ac:dyDescent="0.25">
      <c r="B4" s="93" t="s">
        <v>11</v>
      </c>
      <c r="C4" s="93"/>
      <c r="D4" s="93"/>
      <c r="E4" s="93"/>
    </row>
    <row r="5" spans="2:5" ht="8.25" customHeight="1" x14ac:dyDescent="0.25">
      <c r="B5" s="76"/>
      <c r="C5" s="39"/>
      <c r="D5" s="39"/>
      <c r="E5" s="40"/>
    </row>
    <row r="6" spans="2:5" x14ac:dyDescent="0.25">
      <c r="B6" s="77" t="s">
        <v>12</v>
      </c>
      <c r="C6" s="41"/>
      <c r="D6" s="85">
        <f>'NPC Comparison'!F17/1000000</f>
        <v>146.01314918699984</v>
      </c>
      <c r="E6" s="42"/>
    </row>
    <row r="7" spans="2:5" x14ac:dyDescent="0.25">
      <c r="B7" s="78"/>
      <c r="C7" s="41"/>
      <c r="D7" s="56"/>
      <c r="E7" s="42"/>
    </row>
    <row r="8" spans="2:5" x14ac:dyDescent="0.25">
      <c r="B8" s="78" t="s">
        <v>13</v>
      </c>
      <c r="C8" s="41"/>
      <c r="D8" s="56"/>
      <c r="E8" s="42"/>
    </row>
    <row r="9" spans="2:5" x14ac:dyDescent="0.25">
      <c r="B9" s="79" t="s">
        <v>14</v>
      </c>
      <c r="C9" s="41"/>
      <c r="D9" s="56">
        <f>-1*'NPC Comparison'!H9/1000000</f>
        <v>-1.6179954559608587</v>
      </c>
      <c r="E9" s="42"/>
    </row>
    <row r="10" spans="2:5" x14ac:dyDescent="0.25">
      <c r="B10" s="79" t="s">
        <v>15</v>
      </c>
      <c r="C10" s="41"/>
      <c r="D10" s="56">
        <f>'NPC Comparison'!H11/1000000</f>
        <v>70.466026933947091</v>
      </c>
      <c r="E10" s="42"/>
    </row>
    <row r="11" spans="2:5" x14ac:dyDescent="0.25">
      <c r="B11" s="79" t="s">
        <v>16</v>
      </c>
      <c r="C11" s="41"/>
      <c r="D11" s="56">
        <f>'NPC Comparison'!H12/1000000</f>
        <v>-1.2644653014268801</v>
      </c>
      <c r="E11" s="42"/>
    </row>
    <row r="12" spans="2:5" x14ac:dyDescent="0.25">
      <c r="B12" s="79" t="s">
        <v>17</v>
      </c>
      <c r="C12" s="41"/>
      <c r="D12" s="56">
        <f>'NPC Comparison'!H13/1000000</f>
        <v>9.3860325907771216</v>
      </c>
      <c r="E12" s="42"/>
    </row>
    <row r="13" spans="2:5" x14ac:dyDescent="0.25">
      <c r="B13" s="79" t="s">
        <v>40</v>
      </c>
      <c r="C13" s="41"/>
      <c r="D13" s="56">
        <f>'NPC Comparison'!H14/1000000</f>
        <v>1.4560286394171567</v>
      </c>
      <c r="E13" s="42"/>
    </row>
    <row r="14" spans="2:5" x14ac:dyDescent="0.25">
      <c r="B14" s="77" t="s">
        <v>18</v>
      </c>
      <c r="C14" s="41"/>
      <c r="D14" s="82">
        <f>SUM(D9:D13)</f>
        <v>78.425627406753634</v>
      </c>
      <c r="E14" s="42"/>
    </row>
    <row r="15" spans="2:5" x14ac:dyDescent="0.25">
      <c r="B15" s="79"/>
      <c r="C15" s="41"/>
      <c r="D15" s="56"/>
      <c r="E15" s="42"/>
    </row>
    <row r="16" spans="2:5" x14ac:dyDescent="0.25">
      <c r="B16" s="80" t="s">
        <v>45</v>
      </c>
      <c r="C16" s="41"/>
      <c r="D16" s="83">
        <f>D14+D15</f>
        <v>78.425627406753634</v>
      </c>
      <c r="E16" s="42"/>
    </row>
    <row r="17" spans="2:5" x14ac:dyDescent="0.25">
      <c r="B17" s="79"/>
      <c r="C17" s="41"/>
      <c r="D17" s="56"/>
      <c r="E17" s="42"/>
    </row>
    <row r="18" spans="2:5" ht="16.5" thickBot="1" x14ac:dyDescent="0.3">
      <c r="B18" s="80" t="s">
        <v>41</v>
      </c>
      <c r="C18" s="43"/>
      <c r="D18" s="84">
        <f>+D6+D16</f>
        <v>224.43877659375346</v>
      </c>
      <c r="E18" s="42"/>
    </row>
    <row r="19" spans="2:5" ht="16.5" thickTop="1" x14ac:dyDescent="0.25">
      <c r="B19" s="81"/>
      <c r="C19" s="44"/>
      <c r="D19" s="45"/>
      <c r="E19" s="46"/>
    </row>
  </sheetData>
  <mergeCells count="2">
    <mergeCell ref="B3:E3"/>
    <mergeCell ref="B4:E4"/>
  </mergeCells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Z21"/>
  <sheetViews>
    <sheetView showGridLines="0" zoomScale="110" zoomScaleNormal="110" workbookViewId="0">
      <selection activeCell="B1" sqref="B1"/>
    </sheetView>
  </sheetViews>
  <sheetFormatPr defaultRowHeight="18.75" customHeight="1" x14ac:dyDescent="0.25"/>
  <cols>
    <col min="1" max="1" width="1.7109375" style="14" customWidth="1"/>
    <col min="2" max="2" width="42.140625" style="14" customWidth="1"/>
    <col min="3" max="3" width="0.85546875" style="14" customWidth="1"/>
    <col min="4" max="4" width="13.85546875" style="14" bestFit="1" customWidth="1"/>
    <col min="5" max="5" width="1.42578125" style="14" customWidth="1"/>
    <col min="6" max="6" width="13.85546875" style="14" bestFit="1" customWidth="1"/>
    <col min="7" max="7" width="1.42578125" style="14" customWidth="1"/>
    <col min="8" max="8" width="13.140625" style="14" customWidth="1"/>
    <col min="9" max="9" width="1.42578125" style="14" customWidth="1"/>
    <col min="10" max="10" width="9.28515625" style="14" customWidth="1"/>
    <col min="11" max="11" width="2.140625" style="14" customWidth="1"/>
    <col min="12" max="12" width="13.42578125" style="14" customWidth="1"/>
    <col min="13" max="13" width="1.42578125" style="14" customWidth="1"/>
    <col min="14" max="14" width="13.42578125" style="14" customWidth="1"/>
    <col min="15" max="15" width="1.42578125" style="14" customWidth="1"/>
    <col min="16" max="16" width="13.140625" style="14" customWidth="1"/>
    <col min="17" max="17" width="1.42578125" style="14" customWidth="1"/>
    <col min="18" max="18" width="9.28515625" style="14" customWidth="1"/>
    <col min="19" max="19" width="2.140625" style="14" customWidth="1"/>
    <col min="20" max="20" width="13.42578125" style="14" customWidth="1"/>
    <col min="21" max="21" width="1.42578125" style="14" customWidth="1"/>
    <col min="22" max="22" width="13.42578125" style="14" customWidth="1"/>
    <col min="23" max="23" width="1.42578125" style="14" customWidth="1"/>
    <col min="24" max="24" width="13.140625" style="14" customWidth="1"/>
    <col min="25" max="25" width="1.42578125" style="14" customWidth="1"/>
    <col min="26" max="26" width="9.28515625" style="14" customWidth="1"/>
    <col min="27" max="16384" width="9.140625" style="14"/>
  </cols>
  <sheetData>
    <row r="1" spans="2:26" ht="15.75" x14ac:dyDescent="0.25">
      <c r="B1" s="15" t="s">
        <v>25</v>
      </c>
      <c r="C1" s="15"/>
      <c r="D1" s="16"/>
    </row>
    <row r="2" spans="2:26" ht="15.75" x14ac:dyDescent="0.25">
      <c r="B2" s="15" t="s">
        <v>26</v>
      </c>
      <c r="C2" s="15"/>
      <c r="D2" s="16"/>
    </row>
    <row r="3" spans="2:26" ht="15.75" x14ac:dyDescent="0.25">
      <c r="B3" s="15" t="s">
        <v>52</v>
      </c>
      <c r="C3" s="15"/>
      <c r="D3" s="16"/>
    </row>
    <row r="4" spans="2:26" ht="15.75" x14ac:dyDescent="0.25">
      <c r="B4" s="15" t="s">
        <v>53</v>
      </c>
      <c r="C4" s="15"/>
      <c r="D4" s="16"/>
    </row>
    <row r="5" spans="2:26" ht="15.75" x14ac:dyDescent="0.25">
      <c r="B5" s="15"/>
      <c r="C5" s="15"/>
      <c r="D5" s="17" t="s">
        <v>27</v>
      </c>
      <c r="E5" s="17"/>
      <c r="F5" s="17"/>
      <c r="G5" s="18"/>
      <c r="H5" s="18"/>
      <c r="I5" s="18"/>
      <c r="J5" s="18"/>
      <c r="L5" s="17" t="s">
        <v>28</v>
      </c>
      <c r="M5" s="17"/>
      <c r="N5" s="17"/>
      <c r="O5" s="18"/>
      <c r="P5" s="18"/>
      <c r="Q5" s="18"/>
      <c r="R5" s="18"/>
      <c r="T5" s="17" t="s">
        <v>29</v>
      </c>
      <c r="U5" s="17"/>
      <c r="V5" s="17"/>
      <c r="W5" s="18"/>
      <c r="X5" s="18"/>
      <c r="Y5" s="18"/>
      <c r="Z5" s="18"/>
    </row>
    <row r="6" spans="2:26" s="20" customFormat="1" ht="16.5" thickBot="1" x14ac:dyDescent="0.3">
      <c r="B6" s="15"/>
      <c r="C6" s="15"/>
      <c r="D6" s="19" t="s">
        <v>42</v>
      </c>
      <c r="E6" s="16"/>
      <c r="F6" s="19" t="s">
        <v>12</v>
      </c>
      <c r="H6" s="19" t="s">
        <v>30</v>
      </c>
      <c r="J6" s="19" t="s">
        <v>31</v>
      </c>
      <c r="L6" s="19" t="str">
        <f>+D6</f>
        <v>Actual NPC</v>
      </c>
      <c r="M6" s="16"/>
      <c r="N6" s="19" t="str">
        <f>+F6</f>
        <v>Base NPC</v>
      </c>
      <c r="P6" s="19" t="str">
        <f>+H6</f>
        <v>∆</v>
      </c>
      <c r="R6" s="19" t="str">
        <f>+J6</f>
        <v>%</v>
      </c>
      <c r="S6" s="14"/>
      <c r="T6" s="19" t="str">
        <f>+L6</f>
        <v>Actual NPC</v>
      </c>
      <c r="U6" s="16"/>
      <c r="V6" s="19" t="str">
        <f>+N6</f>
        <v>Base NPC</v>
      </c>
      <c r="X6" s="19" t="str">
        <f>+P6</f>
        <v>∆</v>
      </c>
      <c r="Z6" s="19" t="str">
        <f>+R6</f>
        <v>%</v>
      </c>
    </row>
    <row r="7" spans="2:26" ht="16.5" thickTop="1" x14ac:dyDescent="0.25">
      <c r="B7" s="21"/>
      <c r="C7" s="22"/>
      <c r="D7" s="22"/>
      <c r="E7" s="23"/>
      <c r="M7" s="23"/>
      <c r="U7" s="23"/>
    </row>
    <row r="8" spans="2:26" ht="15.75" x14ac:dyDescent="0.25">
      <c r="C8" s="22"/>
      <c r="D8" s="22"/>
      <c r="E8" s="23"/>
      <c r="F8" s="22"/>
      <c r="M8" s="23"/>
      <c r="U8" s="23"/>
    </row>
    <row r="9" spans="2:26" ht="15.75" x14ac:dyDescent="0.25">
      <c r="B9" s="24" t="s">
        <v>32</v>
      </c>
      <c r="C9" s="22"/>
      <c r="D9" s="25">
        <v>2386695.0654479931</v>
      </c>
      <c r="E9" s="25"/>
      <c r="F9" s="25">
        <v>768699.60948713461</v>
      </c>
      <c r="G9" s="25"/>
      <c r="H9" s="25">
        <f>+D9-F9</f>
        <v>1617995.4559608586</v>
      </c>
      <c r="J9" s="26">
        <f>H9/F9</f>
        <v>2.1048475060893579</v>
      </c>
      <c r="L9" s="25">
        <v>42.998905792861315</v>
      </c>
      <c r="M9" s="25"/>
      <c r="N9" s="25">
        <v>9.4893275477356731</v>
      </c>
      <c r="P9" s="25">
        <f>+L9-N9</f>
        <v>33.509578245125638</v>
      </c>
      <c r="R9" s="26">
        <f>P9/N9</f>
        <v>3.5312911348625158</v>
      </c>
      <c r="T9" s="27">
        <f>+D9/L9/1000</f>
        <v>55.505948847754922</v>
      </c>
      <c r="U9" s="28"/>
      <c r="V9" s="27">
        <f>+F9/N9/1000</f>
        <v>81.006752651357289</v>
      </c>
      <c r="W9" s="29"/>
      <c r="X9" s="27">
        <f>+T9-V9</f>
        <v>-25.500803803602366</v>
      </c>
      <c r="Z9" s="26">
        <f>X9/V9</f>
        <v>-0.31479849480394018</v>
      </c>
    </row>
    <row r="10" spans="2:26" ht="15.75" x14ac:dyDescent="0.25">
      <c r="B10" s="24"/>
      <c r="C10" s="22"/>
      <c r="D10" s="25"/>
      <c r="E10" s="25"/>
      <c r="F10" s="25"/>
      <c r="H10" s="25"/>
      <c r="J10" s="31"/>
      <c r="L10" s="25"/>
      <c r="M10" s="25"/>
      <c r="N10" s="25"/>
      <c r="R10" s="32"/>
      <c r="T10" s="27"/>
      <c r="U10" s="28"/>
      <c r="V10" s="27"/>
      <c r="W10" s="29"/>
      <c r="X10" s="27"/>
      <c r="Z10" s="32"/>
    </row>
    <row r="11" spans="2:26" ht="15.75" x14ac:dyDescent="0.25">
      <c r="B11" s="24" t="s">
        <v>33</v>
      </c>
      <c r="C11" s="22"/>
      <c r="D11" s="25">
        <v>135329251.66263244</v>
      </c>
      <c r="E11" s="25"/>
      <c r="F11" s="25">
        <v>64863224.728685349</v>
      </c>
      <c r="H11" s="25">
        <f>+D11-F11</f>
        <v>70466026.933947086</v>
      </c>
      <c r="J11" s="26">
        <f>H11/F11</f>
        <v>1.0863787181210547</v>
      </c>
      <c r="L11" s="25">
        <v>1480.4096073524861</v>
      </c>
      <c r="M11" s="25"/>
      <c r="N11" s="25">
        <v>1228.6952672037705</v>
      </c>
      <c r="P11" s="25">
        <f>+L11-N11</f>
        <v>251.71434014871556</v>
      </c>
      <c r="R11" s="26">
        <f>P11/N11</f>
        <v>0.20486311526336376</v>
      </c>
      <c r="T11" s="27">
        <f t="shared" ref="T11:T13" si="0">+D11/L11/1000</f>
        <v>91.413383830067573</v>
      </c>
      <c r="U11" s="28"/>
      <c r="V11" s="27">
        <f t="shared" ref="V11:V13" si="1">+F11/N11/1000</f>
        <v>52.790326828798825</v>
      </c>
      <c r="W11" s="29"/>
      <c r="X11" s="27">
        <f>+T11-V11</f>
        <v>38.623057001268748</v>
      </c>
      <c r="Z11" s="26">
        <f>X11/V11</f>
        <v>0.73163132947679776</v>
      </c>
    </row>
    <row r="12" spans="2:26" ht="15.75" x14ac:dyDescent="0.25">
      <c r="B12" s="24" t="s">
        <v>34</v>
      </c>
      <c r="C12" s="22"/>
      <c r="D12" s="25">
        <v>44716128.578136675</v>
      </c>
      <c r="E12" s="25"/>
      <c r="F12" s="25">
        <v>45980593.879563555</v>
      </c>
      <c r="H12" s="25">
        <f>+D12-F12</f>
        <v>-1264465.3014268801</v>
      </c>
      <c r="J12" s="26">
        <f>H12/F12</f>
        <v>-2.7499977593566528E-2</v>
      </c>
      <c r="L12" s="25">
        <v>1389.9057762664709</v>
      </c>
      <c r="M12" s="25"/>
      <c r="N12" s="25">
        <v>1790.55059902676</v>
      </c>
      <c r="P12" s="25">
        <f>+L12-N12</f>
        <v>-400.64482276028912</v>
      </c>
      <c r="R12" s="26">
        <f>P12/N12</f>
        <v>-0.2237550968836382</v>
      </c>
      <c r="T12" s="27">
        <f t="shared" si="0"/>
        <v>32.17205751763403</v>
      </c>
      <c r="U12" s="28"/>
      <c r="V12" s="27">
        <f t="shared" si="1"/>
        <v>25.679583645698678</v>
      </c>
      <c r="W12" s="29"/>
      <c r="X12" s="27">
        <f>+T12-V12</f>
        <v>6.4924738719353527</v>
      </c>
      <c r="Z12" s="26">
        <f>X12/V12</f>
        <v>0.25282629039131016</v>
      </c>
    </row>
    <row r="13" spans="2:26" ht="15.75" x14ac:dyDescent="0.25">
      <c r="B13" s="24" t="s">
        <v>35</v>
      </c>
      <c r="C13" s="22"/>
      <c r="D13" s="25">
        <v>33504412.669013605</v>
      </c>
      <c r="E13" s="25"/>
      <c r="F13" s="25">
        <v>24118380.078236483</v>
      </c>
      <c r="H13" s="25">
        <f>+D13-F13</f>
        <v>9386032.5907771215</v>
      </c>
      <c r="J13" s="26">
        <f>H13/F13</f>
        <v>0.38916513299525962</v>
      </c>
      <c r="L13" s="25">
        <v>758.03671635343312</v>
      </c>
      <c r="M13" s="25"/>
      <c r="N13" s="25">
        <v>560.49128352290279</v>
      </c>
      <c r="P13" s="25">
        <f>+L13-N13</f>
        <v>197.54543283053033</v>
      </c>
      <c r="R13" s="26">
        <f>P13/N13</f>
        <v>0.35245049947767515</v>
      </c>
      <c r="T13" s="27">
        <f t="shared" si="0"/>
        <v>44.198931194504624</v>
      </c>
      <c r="U13" s="28"/>
      <c r="V13" s="27">
        <f t="shared" si="1"/>
        <v>43.030785290081965</v>
      </c>
      <c r="W13" s="29"/>
      <c r="X13" s="27">
        <f>+T13-V13</f>
        <v>1.1681459044226585</v>
      </c>
      <c r="Z13" s="26">
        <f>X13/V13</f>
        <v>2.7146748462708183E-2</v>
      </c>
    </row>
    <row r="14" spans="2:26" ht="15.75" x14ac:dyDescent="0.25">
      <c r="B14" s="24" t="s">
        <v>36</v>
      </c>
      <c r="C14" s="22"/>
      <c r="D14" s="25">
        <v>13275678.749418722</v>
      </c>
      <c r="E14" s="25"/>
      <c r="F14" s="25">
        <v>11819650.110001566</v>
      </c>
      <c r="H14" s="25">
        <f>+D14-F14</f>
        <v>1456028.6394171566</v>
      </c>
      <c r="J14" s="26">
        <f>H14/F14</f>
        <v>0.12318711855819595</v>
      </c>
      <c r="L14" s="25">
        <v>754.36053557847322</v>
      </c>
      <c r="M14" s="25"/>
      <c r="N14" s="25">
        <v>901.27919148440708</v>
      </c>
      <c r="P14" s="25">
        <f>+L14-N14</f>
        <v>-146.91865590593386</v>
      </c>
      <c r="R14" s="26">
        <f>P14/N14</f>
        <v>-0.16301125921254078</v>
      </c>
      <c r="T14" s="27"/>
      <c r="U14" s="28"/>
      <c r="V14" s="27"/>
      <c r="W14" s="29"/>
      <c r="X14" s="25"/>
      <c r="Z14" s="26"/>
    </row>
    <row r="15" spans="2:26" ht="15.75" x14ac:dyDescent="0.25">
      <c r="B15" s="24"/>
      <c r="C15" s="22"/>
      <c r="D15" s="25"/>
      <c r="E15" s="25"/>
      <c r="F15" s="25"/>
      <c r="H15" s="25"/>
      <c r="J15" s="26"/>
      <c r="L15" s="25"/>
      <c r="M15" s="25"/>
      <c r="N15" s="25"/>
      <c r="P15" s="25"/>
      <c r="R15" s="26"/>
      <c r="T15" s="27"/>
      <c r="U15" s="28"/>
      <c r="V15" s="27"/>
      <c r="W15" s="29"/>
      <c r="X15" s="25"/>
      <c r="Z15" s="26"/>
    </row>
    <row r="16" spans="2:26" ht="15.75" x14ac:dyDescent="0.25">
      <c r="B16" s="15"/>
      <c r="C16" s="22"/>
      <c r="D16" s="33" t="s">
        <v>37</v>
      </c>
      <c r="E16" s="23"/>
      <c r="F16" s="33" t="s">
        <v>37</v>
      </c>
      <c r="G16" s="34"/>
      <c r="H16" s="33" t="s">
        <v>37</v>
      </c>
      <c r="I16" s="34"/>
      <c r="J16" s="33" t="s">
        <v>37</v>
      </c>
      <c r="K16" s="34"/>
      <c r="L16" s="33" t="s">
        <v>37</v>
      </c>
      <c r="M16" s="23"/>
      <c r="N16" s="33" t="s">
        <v>37</v>
      </c>
      <c r="O16" s="34"/>
      <c r="P16" s="33" t="s">
        <v>37</v>
      </c>
      <c r="Q16" s="34"/>
      <c r="R16" s="33" t="s">
        <v>37</v>
      </c>
      <c r="T16" s="33" t="s">
        <v>37</v>
      </c>
      <c r="U16" s="23"/>
      <c r="V16" s="33" t="s">
        <v>37</v>
      </c>
      <c r="W16" s="34"/>
      <c r="X16" s="33" t="s">
        <v>37</v>
      </c>
      <c r="Y16" s="34"/>
      <c r="Z16" s="33" t="s">
        <v>37</v>
      </c>
    </row>
    <row r="17" spans="2:26" s="20" customFormat="1" ht="15.75" x14ac:dyDescent="0.25">
      <c r="B17" s="15" t="s">
        <v>38</v>
      </c>
      <c r="C17" s="15"/>
      <c r="D17" s="35">
        <f>+SUM(-D9,D11:D16)</f>
        <v>224438776.59375346</v>
      </c>
      <c r="E17" s="16"/>
      <c r="F17" s="35">
        <f>+SUM(-F9,F11:F16)</f>
        <v>146013149.18699983</v>
      </c>
      <c r="G17" s="34"/>
      <c r="H17" s="35">
        <f>+D17-F17</f>
        <v>78425627.406753629</v>
      </c>
      <c r="I17" s="34"/>
      <c r="J17" s="53">
        <f>H17/F17</f>
        <v>0.53711345754424833</v>
      </c>
      <c r="K17" s="34"/>
      <c r="L17" s="35">
        <f>+SUM(-L9,L11:L16)</f>
        <v>4339.713729758002</v>
      </c>
      <c r="M17" s="54"/>
      <c r="N17" s="35">
        <f>+SUM(-N9,N11:N16)</f>
        <v>4471.5270136901045</v>
      </c>
      <c r="O17" s="34"/>
      <c r="P17" s="35">
        <f>+L17-N17</f>
        <v>-131.81328393210242</v>
      </c>
      <c r="Q17" s="34"/>
      <c r="R17" s="53">
        <f>P17/N17</f>
        <v>-2.9478360195195195E-2</v>
      </c>
      <c r="T17" s="30">
        <f>+D17/L17/1000</f>
        <v>51.717415149931782</v>
      </c>
      <c r="U17" s="55"/>
      <c r="V17" s="30">
        <f>+F17/N17/1000</f>
        <v>32.653978996428613</v>
      </c>
      <c r="W17" s="29"/>
      <c r="X17" s="30">
        <f>+T17-V17</f>
        <v>19.063436153503169</v>
      </c>
      <c r="Y17" s="34"/>
      <c r="Z17" s="53">
        <f>X17/V17</f>
        <v>0.58380132343406443</v>
      </c>
    </row>
    <row r="18" spans="2:26" ht="15.75" x14ac:dyDescent="0.25">
      <c r="B18" s="15"/>
      <c r="C18" s="22"/>
      <c r="D18" s="33" t="s">
        <v>39</v>
      </c>
      <c r="E18" s="23"/>
      <c r="F18" s="33" t="s">
        <v>39</v>
      </c>
      <c r="G18" s="34"/>
      <c r="H18" s="33" t="s">
        <v>39</v>
      </c>
      <c r="I18" s="34"/>
      <c r="J18" s="33" t="s">
        <v>39</v>
      </c>
      <c r="K18" s="34"/>
      <c r="L18" s="33" t="s">
        <v>39</v>
      </c>
      <c r="M18" s="23"/>
      <c r="N18" s="33" t="s">
        <v>39</v>
      </c>
      <c r="O18" s="34"/>
      <c r="P18" s="33" t="s">
        <v>39</v>
      </c>
      <c r="Q18" s="34"/>
      <c r="R18" s="33" t="s">
        <v>39</v>
      </c>
      <c r="T18" s="33" t="s">
        <v>39</v>
      </c>
      <c r="U18" s="23"/>
      <c r="V18" s="33" t="s">
        <v>39</v>
      </c>
      <c r="W18" s="34"/>
      <c r="X18" s="33" t="s">
        <v>39</v>
      </c>
      <c r="Y18" s="34"/>
      <c r="Z18" s="33" t="s">
        <v>39</v>
      </c>
    </row>
    <row r="19" spans="2:26" ht="15.75" x14ac:dyDescent="0.25">
      <c r="B19" s="15"/>
      <c r="C19" s="22"/>
      <c r="D19" s="36"/>
      <c r="E19" s="23"/>
      <c r="F19" s="36"/>
      <c r="G19" s="34"/>
      <c r="H19" s="33"/>
      <c r="I19" s="34"/>
      <c r="J19" s="33"/>
      <c r="K19" s="34"/>
      <c r="L19" s="36"/>
      <c r="M19" s="23"/>
      <c r="N19" s="36"/>
      <c r="O19" s="34"/>
      <c r="P19" s="33"/>
      <c r="Q19" s="34"/>
      <c r="R19" s="33"/>
    </row>
    <row r="20" spans="2:26" ht="15.75" x14ac:dyDescent="0.25">
      <c r="B20" s="15"/>
      <c r="C20" s="22"/>
      <c r="D20" s="33"/>
      <c r="E20" s="23"/>
      <c r="F20" s="37"/>
      <c r="G20" s="34"/>
      <c r="H20" s="33"/>
      <c r="I20" s="34"/>
      <c r="J20" s="33"/>
      <c r="K20" s="34"/>
      <c r="L20" s="33"/>
      <c r="M20" s="23"/>
      <c r="N20" s="33"/>
      <c r="O20" s="34"/>
      <c r="P20" s="33"/>
      <c r="Q20" s="34"/>
      <c r="R20" s="33"/>
    </row>
    <row r="21" spans="2:26" ht="15.75" x14ac:dyDescent="0.25">
      <c r="D21" s="38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C399D9C1729304CBEF2C9BEAF2DF7BB" ma:contentTypeVersion="16" ma:contentTypeDescription="" ma:contentTypeScope="" ma:versionID="cb0a16df7b6747c2a58a80c5c468f85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Suspended</CaseStatus>
    <OpenedDate xmlns="dc463f71-b30c-4ab2-9473-d307f9d35888">2024-06-14T07:00:00+00:00</OpenedDate>
    <SignificantOrder xmlns="dc463f71-b30c-4ab2-9473-d307f9d35888">false</SignificantOrder>
    <Date1 xmlns="dc463f71-b30c-4ab2-9473-d307f9d35888">2024-06-14T07:00:00+00:00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240461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B52DF99-CA2A-450B-BC65-8F181DE0A1DC}"/>
</file>

<file path=customXml/itemProps2.xml><?xml version="1.0" encoding="utf-8"?>
<ds:datastoreItem xmlns:ds="http://schemas.openxmlformats.org/officeDocument/2006/customXml" ds:itemID="{0050BEF9-580C-48D7-A4C6-9F91D710F838}"/>
</file>

<file path=customXml/itemProps3.xml><?xml version="1.0" encoding="utf-8"?>
<ds:datastoreItem xmlns:ds="http://schemas.openxmlformats.org/officeDocument/2006/customXml" ds:itemID="{3F5BBEF2-12CF-4FB1-9FED-1830BECBBAC9}"/>
</file>

<file path=customXml/itemProps4.xml><?xml version="1.0" encoding="utf-8"?>
<ds:datastoreItem xmlns:ds="http://schemas.openxmlformats.org/officeDocument/2006/customXml" ds:itemID="{98C55127-2CC9-438E-808C-6B6A515E14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1</vt:lpstr>
      <vt:lpstr>Table 2</vt:lpstr>
      <vt:lpstr>Table 3</vt:lpstr>
      <vt:lpstr>NPC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2019-05-31T18:50:49Z</dcterms:created>
  <dcterms:modified xsi:type="dcterms:W3CDTF">2024-06-07T20:25:35Z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0x0101006E56B4D1795A2E4DB2F0B01679ED314A004C399D9C1729304CBEF2C9BEAF2DF7BB</vt:lpwstr>
  </property>
  <property fmtid="{D5CDD505-2E9C-101B-9397-08002B2CF9AE}" pid="3" name="_docset_NoMedatataSyncRequired">
    <vt:lpwstr>False</vt:lpwstr>
  </property>
</Properties>
</file>