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6B9926FA-5293-4BBC-94F0-EA46ACAC6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023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 localSheetId="3">'Hydro Allocation Detail'!$A$1:$H$48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C4" i="4"/>
  <c r="C5" i="4"/>
  <c r="E27" i="4" l="1"/>
  <c r="E28" i="4"/>
  <c r="E46" i="4" l="1"/>
  <c r="C3" i="9" l="1"/>
  <c r="C31" i="9"/>
  <c r="C2" i="9"/>
  <c r="C32" i="9" l="1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7" i="9" l="1"/>
  <c r="C48" i="9"/>
  <c r="E5" i="1"/>
  <c r="E21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7" i="4"/>
  <c r="B48" i="9" l="1"/>
  <c r="B27" i="9"/>
  <c r="C3" i="4" l="1"/>
  <c r="B1" i="3" l="1"/>
  <c r="B3" i="3" l="1"/>
  <c r="D2" i="4"/>
  <c r="C6" i="4" l="1"/>
  <c r="E6" i="4" s="1"/>
  <c r="C7" i="4" l="1"/>
  <c r="E7" i="4" s="1"/>
  <c r="E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tc={17F54D81-230D-40D5-92B6-F3A7DB62B5D9}</author>
  </authors>
  <commentList>
    <comment ref="D2" authorId="0" shapeId="0" xr:uid="{17F54D81-230D-40D5-92B6-F3A7DB62B5D9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 is EF List from MJRP (workbook 2) from WA RY2023 from Emma B.</t>
      </text>
    </comment>
  </commentList>
</comments>
</file>

<file path=xl/sharedStrings.xml><?xml version="1.0" encoding="utf-8"?>
<sst xmlns="http://schemas.openxmlformats.org/spreadsheetml/2006/main" count="246" uniqueCount="169">
  <si>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</si>
  <si>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</si>
  <si>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</si>
  <si>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</si>
  <si>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</si>
  <si>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</si>
  <si>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</si>
  <si>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</si>
  <si>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</si>
  <si>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</si>
  <si>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</si>
  <si>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</si>
  <si>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</si>
  <si>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</si>
  <si>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</si>
  <si>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</si>
  <si>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</si>
  <si>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</si>
  <si>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</si>
  <si>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</si>
  <si>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</si>
  <si>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</si>
  <si>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</si>
  <si>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</si>
  <si>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</si>
  <si>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</si>
  <si>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</si>
  <si>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</si>
  <si>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</si>
  <si>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</si>
  <si>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</si>
  <si>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</si>
  <si>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</si>
  <si>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</si>
  <si>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</si>
  <si>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</si>
  <si>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</si>
  <si>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</si>
  <si>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</si>
  <si>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</si>
  <si>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</si>
  <si>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</si>
  <si>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</si>
  <si>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</si>
  <si>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</si>
  <si>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</si>
  <si>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</si>
  <si>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</si>
  <si>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</si>
  <si>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</si>
  <si>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</si>
  <si>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</si>
  <si>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</si>
  <si>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</si>
  <si>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</si>
  <si>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</si>
  <si>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</si>
  <si>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</si>
  <si>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</si>
  <si>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</si>
  <si>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</si>
  <si>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</si>
  <si>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</si>
  <si>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</si>
  <si>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</si>
  <si>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</si>
  <si>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</si>
  <si>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</si>
  <si>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</si>
  <si>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</si>
  <si>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</si>
  <si>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</si>
  <si>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</si>
  <si>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</si>
  <si>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</si>
  <si>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</si>
  <si>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</si>
  <si>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</si>
  <si>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</si>
  <si>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</si>
  <si>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</si>
  <si>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</si>
  <si>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</si>
  <si>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</si>
  <si>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</si>
  <si>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</si>
  <si>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</si>
  <si>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</si>
  <si>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</si>
  <si>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</si>
  <si>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</si>
  <si>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</si>
  <si>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</si>
  <si>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</si>
  <si>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</si>
  <si>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</si>
  <si>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</si>
  <si>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</si>
  <si>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</si>
  <si>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</si>
  <si>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</si>
  <si>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</si>
  <si>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</si>
  <si>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</si>
  <si>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</si>
  <si>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</si>
  <si>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</si>
  <si>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</si>
  <si>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</si>
  <si>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</si>
  <si>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</si>
  <si>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</si>
  <si>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</si>
  <si>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</si>
  <si>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</si>
  <si>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</si>
  <si>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</si>
  <si>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</si>
  <si>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</si>
  <si>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</si>
  <si>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</si>
  <si>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</si>
  <si>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</si>
  <si>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</si>
  <si>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</si>
  <si>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</si>
  <si>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</si>
  <si>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</si>
  <si>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</si>
  <si>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</si>
  <si>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</si>
  <si>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</si>
  <si>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</si>
  <si>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</si>
  <si>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</si>
  <si>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</si>
  <si>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</si>
  <si>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</si>
  <si>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</si>
  <si>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</si>
  <si>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</si>
  <si>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</si>
  <si>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</si>
  <si>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</si>
  <si>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</si>
  <si>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</si>
  <si>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</si>
  <si>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</si>
  <si>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</si>
  <si>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</si>
  <si>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</si>
  <si>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</si>
  <si>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</si>
  <si>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</si>
  <si>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</si>
  <si>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</si>
  <si>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</si>
  <si>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</si>
  <si>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</si>
  <si>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</si>
  <si>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</si>
  <si>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</si>
  <si>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</si>
  <si>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</si>
  <si>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t>Foote Creek III Wind</t>
  </si>
  <si>
    <t>Foote Creek IV Wind</t>
  </si>
  <si>
    <t>Summary Energy and Emissions Intensity Report - 2023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</si>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</sst>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_(* #,##0.000_);_(* \(#,##0.000\);_(* &quot;-&quot;??_);_(@_)"/>
    <numFmt numFmtId="179" formatCode="0.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2" applyNumberFormat="0" applyBorder="0" applyAlignment="0"/>
    <xf numFmtId="12" fontId="11" fillId="3" borderId="18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3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0" borderId="0"/>
    <xf numFmtId="0" fontId="42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2" fillId="0" borderId="0"/>
    <xf numFmtId="5" fontId="42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2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3" fillId="0" borderId="0"/>
    <xf numFmtId="0" fontId="11" fillId="0" borderId="37" applyNumberFormat="0" applyAlignment="0" applyProtection="0">
      <alignment horizontal="left" vertical="center"/>
    </xf>
    <xf numFmtId="0" fontId="11" fillId="0" borderId="31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2" applyNumberFormat="0" applyBorder="0" applyAlignment="0"/>
    <xf numFmtId="0" fontId="14" fillId="0" borderId="32" applyNumberFormat="0" applyBorder="0" applyAlignment="0"/>
    <xf numFmtId="0" fontId="14" fillId="0" borderId="32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4" fillId="0" borderId="0"/>
    <xf numFmtId="0" fontId="9" fillId="0" borderId="0"/>
    <xf numFmtId="0" fontId="33" fillId="0" borderId="0"/>
    <xf numFmtId="37" fontId="42" fillId="0" borderId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1" fillId="20" borderId="36" applyNumberFormat="0" applyFont="0" applyAlignment="0" applyProtection="0"/>
    <xf numFmtId="0" fontId="42" fillId="0" borderId="0"/>
    <xf numFmtId="0" fontId="42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/>
    <xf numFmtId="37" fontId="46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38"/>
    <xf numFmtId="0" fontId="42" fillId="0" borderId="39"/>
    <xf numFmtId="38" fontId="16" fillId="0" borderId="40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0" fontId="9" fillId="0" borderId="0"/>
  </cellStyleXfs>
  <cellXfs count="14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7" fillId="0" borderId="0" xfId="0" applyFont="1"/>
    <xf numFmtId="165" fontId="0" fillId="0" borderId="0" xfId="1" applyNumberFormat="1" applyFont="1" applyBorder="1"/>
    <xf numFmtId="176" fontId="0" fillId="0" borderId="0" xfId="0" applyNumberFormat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8" xfId="0" applyNumberFormat="1" applyBorder="1"/>
    <xf numFmtId="165" fontId="0" fillId="0" borderId="0" xfId="1" applyNumberFormat="1" applyFont="1"/>
    <xf numFmtId="0" fontId="49" fillId="2" borderId="2" xfId="0" applyFont="1" applyFill="1" applyBorder="1" applyAlignment="1">
      <alignment horizontal="left" indent="4"/>
    </xf>
    <xf numFmtId="178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8" fontId="31" fillId="2" borderId="2" xfId="1" applyNumberFormat="1" applyFont="1" applyFill="1" applyBorder="1"/>
    <xf numFmtId="165" fontId="32" fillId="2" borderId="2" xfId="1" applyNumberFormat="1" applyFont="1" applyFill="1" applyBorder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34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10" fontId="0" fillId="0" borderId="0" xfId="2" applyNumberFormat="1" applyFont="1" applyFill="1" applyAlignment="1">
      <alignment horizontal="right"/>
    </xf>
    <xf numFmtId="0" fontId="54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0" fontId="55" fillId="0" borderId="2" xfId="3" applyFont="1" applyBorder="1"/>
    <xf numFmtId="165" fontId="31" fillId="0" borderId="35" xfId="1" applyNumberFormat="1" applyFont="1" applyBorder="1" applyAlignment="1"/>
    <xf numFmtId="177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3" xfId="65" applyBorder="1"/>
    <xf numFmtId="0" fontId="30" fillId="0" borderId="0" xfId="65" applyFont="1"/>
    <xf numFmtId="177" fontId="0" fillId="39" borderId="0" xfId="2" applyNumberFormat="1" applyFont="1" applyFill="1"/>
    <xf numFmtId="165" fontId="31" fillId="37" borderId="2" xfId="1" applyNumberFormat="1" applyFont="1" applyFill="1" applyBorder="1"/>
    <xf numFmtId="177" fontId="31" fillId="0" borderId="0" xfId="2" applyNumberFormat="1" applyFont="1" applyFill="1"/>
    <xf numFmtId="165" fontId="31" fillId="0" borderId="17" xfId="0" applyNumberFormat="1" applyFont="1" applyBorder="1"/>
    <xf numFmtId="3" fontId="0" fillId="0" borderId="4" xfId="1" applyNumberFormat="1" applyFont="1" applyFill="1" applyBorder="1"/>
    <xf numFmtId="165" fontId="0" fillId="0" borderId="0" xfId="1" applyNumberFormat="1" applyFont="1" applyFill="1" applyBorder="1"/>
    <xf numFmtId="165" fontId="7" fillId="0" borderId="4" xfId="1" applyNumberFormat="1" applyFont="1" applyBorder="1"/>
    <xf numFmtId="0" fontId="0" fillId="0" borderId="3" xfId="0" applyBorder="1"/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9" xfId="0" applyFont="1" applyBorder="1"/>
    <xf numFmtId="0" fontId="32" fillId="0" borderId="15" xfId="0" applyFont="1" applyBorder="1" applyAlignment="1">
      <alignment horizontal="center"/>
    </xf>
    <xf numFmtId="165" fontId="32" fillId="0" borderId="0" xfId="0" applyNumberFormat="1" applyFont="1"/>
    <xf numFmtId="0" fontId="50" fillId="0" borderId="0" xfId="0" applyFont="1"/>
    <xf numFmtId="0" fontId="31" fillId="0" borderId="20" xfId="0" applyFont="1" applyBorder="1"/>
    <xf numFmtId="0" fontId="31" fillId="0" borderId="21" xfId="0" applyFont="1" applyBorder="1"/>
    <xf numFmtId="0" fontId="31" fillId="2" borderId="22" xfId="0" applyFont="1" applyFill="1" applyBorder="1"/>
    <xf numFmtId="0" fontId="31" fillId="2" borderId="25" xfId="0" applyFont="1" applyFill="1" applyBorder="1"/>
    <xf numFmtId="0" fontId="31" fillId="2" borderId="2" xfId="0" applyFont="1" applyFill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51" fillId="0" borderId="0" xfId="0" applyFont="1"/>
    <xf numFmtId="165" fontId="31" fillId="0" borderId="0" xfId="1" applyNumberFormat="1" applyFont="1" applyFill="1" applyBorder="1"/>
    <xf numFmtId="43" fontId="52" fillId="0" borderId="0" xfId="0" applyNumberFormat="1" applyFont="1" applyAlignment="1">
      <alignment horizontal="center"/>
    </xf>
    <xf numFmtId="43" fontId="35" fillId="0" borderId="24" xfId="0" applyNumberFormat="1" applyFont="1" applyBorder="1" applyAlignment="1">
      <alignment horizontal="center" vertical="center"/>
    </xf>
    <xf numFmtId="0" fontId="31" fillId="0" borderId="8" xfId="0" applyFont="1" applyBorder="1"/>
    <xf numFmtId="0" fontId="31" fillId="0" borderId="9" xfId="0" applyFont="1" applyBorder="1"/>
    <xf numFmtId="0" fontId="31" fillId="0" borderId="12" xfId="0" applyFont="1" applyBorder="1"/>
    <xf numFmtId="0" fontId="31" fillId="0" borderId="1" xfId="0" applyFont="1" applyBorder="1"/>
    <xf numFmtId="0" fontId="31" fillId="0" borderId="16" xfId="0" applyFont="1" applyBorder="1"/>
    <xf numFmtId="0" fontId="31" fillId="0" borderId="26" xfId="0" applyFont="1" applyBorder="1"/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43" fontId="31" fillId="0" borderId="14" xfId="0" applyNumberFormat="1" applyFont="1" applyBorder="1"/>
    <xf numFmtId="164" fontId="31" fillId="0" borderId="14" xfId="0" applyNumberFormat="1" applyFont="1" applyBorder="1"/>
    <xf numFmtId="0" fontId="31" fillId="0" borderId="24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6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7" xfId="2" applyNumberFormat="1" applyFont="1" applyBorder="1"/>
    <xf numFmtId="0" fontId="31" fillId="0" borderId="44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9" xfId="0" applyFont="1" applyBorder="1"/>
    <xf numFmtId="0" fontId="31" fillId="0" borderId="41" xfId="0" applyFont="1" applyBorder="1" applyAlignment="1">
      <alignment horizontal="center"/>
    </xf>
    <xf numFmtId="0" fontId="31" fillId="0" borderId="15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8" xfId="0" applyFont="1" applyBorder="1"/>
    <xf numFmtId="165" fontId="35" fillId="0" borderId="6" xfId="1" applyNumberFormat="1" applyFont="1" applyBorder="1"/>
    <xf numFmtId="165" fontId="35" fillId="0" borderId="26" xfId="0" applyNumberFormat="1" applyFont="1" applyBorder="1"/>
    <xf numFmtId="0" fontId="35" fillId="0" borderId="27" xfId="0" applyFont="1" applyBorder="1" applyAlignment="1">
      <alignment horizontal="center"/>
    </xf>
    <xf numFmtId="10" fontId="35" fillId="0" borderId="28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3" fontId="0" fillId="0" borderId="18" xfId="0" applyNumberFormat="1" applyBorder="1"/>
    <xf numFmtId="0" fontId="31" fillId="39" borderId="26" xfId="0" applyFont="1" applyFill="1" applyBorder="1"/>
    <xf numFmtId="0" fontId="31" fillId="39" borderId="30" xfId="0" applyFont="1" applyFill="1" applyBorder="1"/>
    <xf numFmtId="3" fontId="35" fillId="2" borderId="18" xfId="0" applyNumberFormat="1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1" fillId="0" borderId="0" xfId="0" applyFont="1" applyAlignment="1">
      <alignment wrapText="1"/>
    </xf>
    <xf numFmtId="0" fontId="31" fillId="0" borderId="0" xfId="0" applyFont="1" applyAlignment="1">
      <alignment vertical="center" wrapText="1"/>
    </xf>
    <xf numFmtId="179" fontId="0" fillId="0" borderId="0" xfId="0" applyNumberFormat="1"/>
    <xf numFmtId="165" fontId="3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49" fillId="37" borderId="23" xfId="0" applyFont="1" applyFill="1" applyBorder="1" applyAlignment="1">
      <alignment horizontal="center"/>
    </xf>
    <xf numFmtId="0" fontId="49" fillId="37" borderId="31" xfId="0" applyFont="1" applyFill="1" applyBorder="1" applyAlignment="1">
      <alignment horizontal="center"/>
    </xf>
    <xf numFmtId="0" fontId="49" fillId="37" borderId="7" xfId="0" applyFont="1" applyFill="1" applyBorder="1" applyAlignment="1">
      <alignment horizontal="center"/>
    </xf>
  </cellXfs>
  <cellStyles count="1055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1 4" xfId="1054" xr:uid="{5EF6FC93-129B-4CB8-B80E-37BD8E12E022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3"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95250</xdr:rowOff>
    </xdr:from>
    <xdr:to>
      <xdr:col>7</xdr:col>
      <xdr:colOff>571500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0300" y="5410200"/>
          <a:ext cx="180975" cy="142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njetovic, Jovo (PacifiCorp)" id="{18821554-AB13-421C-9E4A-316DD9F12629}" userId="S::Jovo.Janjetovic@pacificorp.com::6974cb43-ea11-4188-b4e0-743721805c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4-05-09T22:19:34.59" personId="{18821554-AB13-421C-9E4A-316DD9F12629}" id="{17F54D81-230D-40D5-92B6-F3A7DB62B5D9}">
    <text>Source is EF List from MJRP (workbook 2) from WA RY2023 from Emma B.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4"/>
  <sheetViews>
    <sheetView showGridLines="0"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39" customFormat="1" ht="18.75">
      <c r="B1" s="38" t="s">
        <v>166</v>
      </c>
    </row>
    <row r="2" spans="2:9" s="39" customFormat="1" ht="15.75" thickBot="1"/>
    <row r="3" spans="2:9" s="39" customFormat="1">
      <c r="B3" s="77"/>
      <c r="C3" s="78" t="s">
        <v>7</v>
      </c>
      <c r="D3" s="79" t="s">
        <v>33</v>
      </c>
      <c r="E3" s="80"/>
      <c r="F3" s="47"/>
    </row>
    <row r="4" spans="2:9" s="39" customFormat="1">
      <c r="B4" s="136" t="s">
        <v>8</v>
      </c>
      <c r="C4" s="138"/>
      <c r="D4" s="81">
        <v>2023</v>
      </c>
      <c r="E4" s="82" t="s">
        <v>29</v>
      </c>
      <c r="F4" s="47"/>
    </row>
    <row r="5" spans="2:9" ht="15.75" thickBot="1">
      <c r="B5" s="133" t="s">
        <v>13</v>
      </c>
      <c r="C5" s="135"/>
      <c r="D5" s="124">
        <v>315704</v>
      </c>
      <c r="E5" s="86">
        <f>+E15/D5</f>
        <v>13.746147434806016</v>
      </c>
      <c r="F5" s="16"/>
      <c r="G5" s="16"/>
      <c r="H5" s="16"/>
      <c r="I5" s="16"/>
    </row>
    <row r="6" spans="2:9">
      <c r="B6" s="16"/>
      <c r="C6" s="16"/>
      <c r="D6" s="71"/>
      <c r="E6" s="16"/>
      <c r="F6" s="72"/>
      <c r="G6" s="16"/>
      <c r="H6" s="16"/>
      <c r="I6" s="16"/>
    </row>
    <row r="7" spans="2:9" s="39" customFormat="1" ht="19.5" thickBot="1">
      <c r="C7" s="83" t="s">
        <v>27</v>
      </c>
      <c r="D7" s="84"/>
      <c r="F7" s="85"/>
      <c r="G7" s="85"/>
    </row>
    <row r="8" spans="2:9">
      <c r="B8" s="87"/>
      <c r="C8" s="88"/>
      <c r="D8" s="88"/>
      <c r="E8" s="73"/>
      <c r="F8" s="88"/>
      <c r="G8" s="120" t="s">
        <v>12</v>
      </c>
      <c r="H8" s="93" t="s">
        <v>30</v>
      </c>
      <c r="I8" s="16"/>
    </row>
    <row r="9" spans="2:9">
      <c r="B9" s="89"/>
      <c r="C9" s="90"/>
      <c r="D9" s="90"/>
      <c r="E9" s="98" t="s">
        <v>6</v>
      </c>
      <c r="F9" s="100" t="s">
        <v>19</v>
      </c>
      <c r="G9" s="66" t="s">
        <v>26</v>
      </c>
      <c r="H9" s="94" t="s">
        <v>12</v>
      </c>
      <c r="I9" s="16"/>
    </row>
    <row r="10" spans="2:9">
      <c r="B10" s="136" t="s">
        <v>4</v>
      </c>
      <c r="C10" s="137"/>
      <c r="D10" s="138"/>
      <c r="E10" s="99">
        <v>1824073.7831023268</v>
      </c>
      <c r="F10" s="101">
        <v>0.42032122317064569</v>
      </c>
      <c r="G10" s="61">
        <v>113694</v>
      </c>
      <c r="H10" s="95">
        <v>16.043711920614339</v>
      </c>
      <c r="I10" s="16"/>
    </row>
    <row r="11" spans="2:9">
      <c r="B11" s="136" t="s">
        <v>9</v>
      </c>
      <c r="C11" s="137"/>
      <c r="D11" s="138"/>
      <c r="E11" s="99">
        <v>1697714.6070259325</v>
      </c>
      <c r="F11" s="101">
        <v>0.39120428506250909</v>
      </c>
      <c r="G11" s="61">
        <v>16993</v>
      </c>
      <c r="H11" s="96">
        <v>99.906703173420382</v>
      </c>
      <c r="I11" s="16"/>
    </row>
    <row r="12" spans="2:9">
      <c r="B12" s="136" t="s">
        <v>10</v>
      </c>
      <c r="C12" s="137"/>
      <c r="D12" s="138"/>
      <c r="E12" s="99">
        <v>627776.7366615996</v>
      </c>
      <c r="F12" s="101">
        <v>0.14465855947060527</v>
      </c>
      <c r="G12" s="61">
        <v>461</v>
      </c>
      <c r="H12" s="96">
        <v>1361.7716630403463</v>
      </c>
      <c r="I12" s="16"/>
    </row>
    <row r="13" spans="2:9">
      <c r="B13" s="136" t="s">
        <v>31</v>
      </c>
      <c r="C13" s="137"/>
      <c r="D13" s="138"/>
      <c r="E13" s="99">
        <v>185538.65008386647</v>
      </c>
      <c r="F13" s="101">
        <v>4.2753661102483118E-2</v>
      </c>
      <c r="G13" s="61">
        <v>4995</v>
      </c>
      <c r="H13" s="96">
        <v>37.144874891664955</v>
      </c>
      <c r="I13" s="16"/>
    </row>
    <row r="14" spans="2:9">
      <c r="B14" s="136" t="s">
        <v>32</v>
      </c>
      <c r="C14" s="137"/>
      <c r="D14" s="138"/>
      <c r="E14" s="99">
        <v>4609.9528842736108</v>
      </c>
      <c r="F14" s="101">
        <v>1.062271193756986E-3</v>
      </c>
      <c r="G14" s="61">
        <v>222</v>
      </c>
      <c r="H14" s="96">
        <v>20.765553532764013</v>
      </c>
      <c r="I14" s="16"/>
    </row>
    <row r="15" spans="2:9" ht="15.75" thickBot="1">
      <c r="B15" s="91"/>
      <c r="C15" s="122" t="s">
        <v>5</v>
      </c>
      <c r="D15" s="123"/>
      <c r="E15" s="60">
        <v>4339713.7297579981</v>
      </c>
      <c r="F15" s="102"/>
      <c r="G15" s="121">
        <v>136365</v>
      </c>
      <c r="H15" s="97"/>
      <c r="I15" s="16"/>
    </row>
    <row r="16" spans="2:9">
      <c r="B16" s="16"/>
      <c r="C16" s="16"/>
      <c r="D16" s="16"/>
      <c r="E16" s="16"/>
      <c r="F16" s="16"/>
      <c r="G16" s="16"/>
      <c r="H16" s="16"/>
      <c r="I16" s="16"/>
    </row>
    <row r="17" spans="2:12" s="39" customFormat="1" ht="19.5" thickBot="1">
      <c r="C17" s="83" t="s">
        <v>28</v>
      </c>
    </row>
    <row r="18" spans="2:12">
      <c r="B18" s="87"/>
      <c r="C18" s="88"/>
      <c r="D18" s="88"/>
      <c r="E18" s="88"/>
      <c r="F18" s="103" t="s">
        <v>20</v>
      </c>
      <c r="G18" s="104" t="s">
        <v>51</v>
      </c>
      <c r="H18" s="105"/>
      <c r="I18" s="16"/>
    </row>
    <row r="19" spans="2:12" ht="18">
      <c r="B19" s="106"/>
      <c r="C19" s="39"/>
      <c r="D19" s="39"/>
      <c r="E19" s="100" t="s">
        <v>11</v>
      </c>
      <c r="F19" s="107" t="s">
        <v>21</v>
      </c>
      <c r="G19" s="14" t="s">
        <v>160</v>
      </c>
      <c r="H19" s="108"/>
      <c r="I19" s="16"/>
    </row>
    <row r="20" spans="2:12">
      <c r="B20" s="136" t="s">
        <v>24</v>
      </c>
      <c r="C20" s="137"/>
      <c r="D20" s="138"/>
      <c r="E20" s="109">
        <v>3161773.0003615781</v>
      </c>
      <c r="F20" s="112">
        <v>0.72141919018703238</v>
      </c>
      <c r="G20" s="109"/>
      <c r="H20" s="74"/>
      <c r="I20" s="16"/>
    </row>
    <row r="21" spans="2:12">
      <c r="B21" s="139" t="s">
        <v>145</v>
      </c>
      <c r="C21" s="140"/>
      <c r="D21" s="141"/>
      <c r="E21" s="110"/>
      <c r="F21" s="112"/>
      <c r="G21" s="109">
        <v>1807799.0615336173</v>
      </c>
      <c r="H21" s="74"/>
      <c r="I21" s="16"/>
    </row>
    <row r="22" spans="2:12" ht="15.75" thickBot="1">
      <c r="B22" s="139" t="s">
        <v>146</v>
      </c>
      <c r="C22" s="140"/>
      <c r="D22" s="141"/>
      <c r="E22" s="110"/>
      <c r="F22" s="112"/>
      <c r="G22" s="109"/>
      <c r="H22" s="74"/>
      <c r="I22" s="16"/>
    </row>
    <row r="23" spans="2:12" ht="18">
      <c r="B23" s="136" t="s">
        <v>25</v>
      </c>
      <c r="C23" s="137"/>
      <c r="D23" s="138"/>
      <c r="E23" s="111">
        <v>1220939.6351892853</v>
      </c>
      <c r="F23" s="113">
        <v>0.27858080981296768</v>
      </c>
      <c r="G23" s="115">
        <v>533550.62057771755</v>
      </c>
      <c r="H23" s="117" t="s">
        <v>161</v>
      </c>
      <c r="I23" s="16"/>
      <c r="J23" s="44"/>
      <c r="K23" s="21"/>
    </row>
    <row r="24" spans="2:12" ht="18.75" thickBot="1">
      <c r="B24" s="133" t="s">
        <v>49</v>
      </c>
      <c r="C24" s="134"/>
      <c r="D24" s="135"/>
      <c r="E24" s="92">
        <v>2023</v>
      </c>
      <c r="F24" s="114" t="s">
        <v>167</v>
      </c>
      <c r="G24" s="116">
        <v>2341349.682111335</v>
      </c>
      <c r="H24" s="118">
        <v>1.0757864053329931</v>
      </c>
      <c r="I24" s="16"/>
      <c r="J24" s="6"/>
      <c r="K24" s="21"/>
    </row>
    <row r="25" spans="2:12">
      <c r="B25" s="16"/>
      <c r="C25" s="39"/>
      <c r="D25" s="39"/>
      <c r="E25" s="131"/>
      <c r="F25" s="16"/>
      <c r="G25" s="39"/>
      <c r="H25" s="39"/>
      <c r="I25" s="16"/>
      <c r="L25" s="130"/>
    </row>
    <row r="26" spans="2:12" ht="18">
      <c r="B26" s="16"/>
      <c r="C26" s="16"/>
      <c r="D26" s="16"/>
      <c r="E26" s="75"/>
      <c r="F26" s="16"/>
      <c r="G26" s="119" t="s">
        <v>162</v>
      </c>
      <c r="H26" s="10">
        <v>2399078</v>
      </c>
      <c r="I26" s="76"/>
    </row>
    <row r="27" spans="2:12">
      <c r="E27" s="8"/>
    </row>
    <row r="28" spans="2:12">
      <c r="E28" s="132" t="s">
        <v>14</v>
      </c>
      <c r="F28" s="132"/>
      <c r="G28" s="132"/>
      <c r="H28" s="132"/>
      <c r="I28" s="132"/>
    </row>
    <row r="29" spans="2:12">
      <c r="F29" s="67"/>
      <c r="G29" s="67"/>
      <c r="H29" s="69" t="s">
        <v>18</v>
      </c>
      <c r="I29" s="64"/>
    </row>
    <row r="30" spans="2:12" ht="18">
      <c r="F30" s="67"/>
      <c r="G30" s="67"/>
      <c r="H30" s="65" t="s">
        <v>147</v>
      </c>
      <c r="I30" s="66" t="s">
        <v>2</v>
      </c>
    </row>
    <row r="31" spans="2:12">
      <c r="F31" s="67"/>
      <c r="G31" s="68" t="s">
        <v>15</v>
      </c>
      <c r="H31" s="70">
        <v>1026894.4110450001</v>
      </c>
      <c r="I31" s="63">
        <v>1131957</v>
      </c>
    </row>
    <row r="32" spans="2:12">
      <c r="D32" s="8"/>
      <c r="F32" s="67"/>
      <c r="G32" s="68" t="s">
        <v>16</v>
      </c>
      <c r="H32" s="70">
        <v>2176407.5754300002</v>
      </c>
      <c r="I32" s="70">
        <v>2399078</v>
      </c>
    </row>
    <row r="33" spans="5:9">
      <c r="E33" s="8"/>
      <c r="F33" s="67"/>
      <c r="G33" s="68" t="s">
        <v>17</v>
      </c>
      <c r="H33" s="70">
        <v>6301365.06984</v>
      </c>
      <c r="I33" s="70">
        <v>6946064</v>
      </c>
    </row>
    <row r="34" spans="5:9">
      <c r="H34" s="17"/>
    </row>
  </sheetData>
  <mergeCells count="13">
    <mergeCell ref="E28:I28"/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7"/>
  <sheetViews>
    <sheetView view="pageBreakPreview" zoomScale="60" zoomScaleNormal="7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6.140625" style="2" bestFit="1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3</v>
      </c>
      <c r="B1" s="7">
        <v>2023</v>
      </c>
      <c r="F1" s="127"/>
      <c r="H1" s="20"/>
    </row>
    <row r="2" spans="1:12" ht="30.75">
      <c r="A2" s="1"/>
      <c r="B2" s="22" t="s">
        <v>157</v>
      </c>
      <c r="C2" s="22" t="s">
        <v>50</v>
      </c>
      <c r="D2" s="4">
        <f>B1</f>
        <v>2023</v>
      </c>
      <c r="E2" s="4" t="s">
        <v>51</v>
      </c>
      <c r="F2" s="30"/>
      <c r="G2" s="30"/>
      <c r="H2" s="20"/>
    </row>
    <row r="3" spans="1:12" ht="19.5">
      <c r="A3" s="3" t="s">
        <v>0</v>
      </c>
      <c r="B3" s="5">
        <v>2023</v>
      </c>
      <c r="C3" s="23">
        <f>3.503%</f>
        <v>3.5029999999999999E-2</v>
      </c>
      <c r="D3" s="5" t="s">
        <v>158</v>
      </c>
      <c r="E3" s="5" t="s">
        <v>168</v>
      </c>
      <c r="F3" s="5" t="s">
        <v>93</v>
      </c>
      <c r="G3" s="5" t="s">
        <v>94</v>
      </c>
      <c r="H3" s="20"/>
    </row>
    <row r="4" spans="1:12" ht="34.5" customHeight="1">
      <c r="A4" s="9" t="s">
        <v>36</v>
      </c>
      <c r="B4" s="10">
        <v>109527.65501079771</v>
      </c>
      <c r="C4" s="10">
        <f>B4*(1+$C$3)</f>
        <v>113364.40876582594</v>
      </c>
      <c r="D4" s="31">
        <v>0.98850000000000005</v>
      </c>
      <c r="E4" s="12">
        <f>(+C4*D4)</f>
        <v>112060.71806501894</v>
      </c>
      <c r="F4" s="29" t="s">
        <v>40</v>
      </c>
      <c r="G4" s="29" t="s">
        <v>71</v>
      </c>
      <c r="H4" s="33"/>
      <c r="I4" s="34"/>
      <c r="J4" s="16"/>
      <c r="K4" s="16"/>
      <c r="L4" s="16"/>
    </row>
    <row r="5" spans="1:12">
      <c r="A5" s="9" t="s">
        <v>35</v>
      </c>
      <c r="B5" s="10">
        <v>1280378.121255673</v>
      </c>
      <c r="C5" s="10">
        <f>B5*(1+$C$3)</f>
        <v>1325229.7668432591</v>
      </c>
      <c r="D5" s="31">
        <v>1.0425</v>
      </c>
      <c r="E5" s="12">
        <f>(+C5*D5)</f>
        <v>1381552.0319340976</v>
      </c>
      <c r="F5" s="29" t="s">
        <v>40</v>
      </c>
      <c r="G5" s="29" t="s">
        <v>71</v>
      </c>
      <c r="H5" s="33"/>
      <c r="I5" s="34"/>
      <c r="J5" s="16"/>
      <c r="K5" s="16"/>
      <c r="L5" s="16"/>
    </row>
    <row r="6" spans="1:12">
      <c r="A6" s="9" t="s">
        <v>34</v>
      </c>
      <c r="B6" s="10">
        <v>471861.64008347999</v>
      </c>
      <c r="C6" s="10">
        <f t="shared" ref="C6:C7" si="0">B6*(1+$C$3)</f>
        <v>488390.95333560422</v>
      </c>
      <c r="D6" s="31">
        <v>0.40289999999999998</v>
      </c>
      <c r="E6" s="12">
        <f>(+C6*D6)</f>
        <v>196772.71509891492</v>
      </c>
      <c r="F6" s="29" t="s">
        <v>41</v>
      </c>
      <c r="G6" s="29" t="s">
        <v>72</v>
      </c>
      <c r="H6" s="33"/>
      <c r="I6" s="34"/>
      <c r="J6" s="35"/>
      <c r="K6" s="36"/>
      <c r="L6" s="16"/>
    </row>
    <row r="7" spans="1:12">
      <c r="A7" s="9" t="s">
        <v>68</v>
      </c>
      <c r="B7" s="10">
        <v>286175.0762699531</v>
      </c>
      <c r="C7" s="10">
        <f t="shared" si="0"/>
        <v>296199.78919168952</v>
      </c>
      <c r="D7" s="31">
        <v>0.39639999999999997</v>
      </c>
      <c r="E7" s="12">
        <f>(+C7*D7)</f>
        <v>117413.59643558571</v>
      </c>
      <c r="F7" s="29" t="s">
        <v>41</v>
      </c>
      <c r="G7" s="29" t="s">
        <v>72</v>
      </c>
      <c r="H7" s="33"/>
      <c r="I7" s="34"/>
      <c r="J7" s="16"/>
      <c r="K7" s="16"/>
      <c r="L7" s="16"/>
    </row>
    <row r="8" spans="1:12">
      <c r="A8" s="9" t="s">
        <v>54</v>
      </c>
      <c r="B8" s="10">
        <v>59089.163779414921</v>
      </c>
      <c r="C8" s="10"/>
      <c r="D8" s="10">
        <v>0</v>
      </c>
      <c r="E8" s="12">
        <f t="shared" ref="E8:E47" si="1">(+C8*D8)/2204.6</f>
        <v>0</v>
      </c>
      <c r="F8" s="29" t="s">
        <v>42</v>
      </c>
      <c r="G8" s="29" t="s">
        <v>53</v>
      </c>
      <c r="H8" s="33"/>
      <c r="I8" s="16"/>
      <c r="J8" s="16"/>
      <c r="K8" s="16"/>
      <c r="L8" s="16"/>
    </row>
    <row r="9" spans="1:12">
      <c r="A9" s="9" t="s">
        <v>55</v>
      </c>
      <c r="B9" s="10">
        <v>41882.804985517243</v>
      </c>
      <c r="C9" s="10"/>
      <c r="D9" s="10">
        <v>0</v>
      </c>
      <c r="E9" s="12">
        <f t="shared" si="1"/>
        <v>0</v>
      </c>
      <c r="F9" s="29" t="s">
        <v>42</v>
      </c>
      <c r="G9" s="29" t="s">
        <v>53</v>
      </c>
      <c r="H9" s="33"/>
      <c r="I9" s="16"/>
      <c r="J9" s="16"/>
      <c r="K9" s="16"/>
      <c r="L9" s="16"/>
    </row>
    <row r="10" spans="1:12">
      <c r="A10" s="9" t="s">
        <v>38</v>
      </c>
      <c r="B10" s="10">
        <v>5778.4253569615021</v>
      </c>
      <c r="C10" s="10"/>
      <c r="D10" s="10">
        <v>0</v>
      </c>
      <c r="E10" s="12">
        <f t="shared" si="1"/>
        <v>0</v>
      </c>
      <c r="F10" s="29" t="s">
        <v>42</v>
      </c>
      <c r="G10" s="29" t="s">
        <v>53</v>
      </c>
      <c r="H10" s="33"/>
      <c r="I10" s="16"/>
      <c r="J10" s="16"/>
      <c r="K10" s="16"/>
      <c r="L10" s="16"/>
    </row>
    <row r="11" spans="1:12">
      <c r="A11" s="9" t="s">
        <v>56</v>
      </c>
      <c r="B11" s="10">
        <v>12223.836186695637</v>
      </c>
      <c r="C11" s="10"/>
      <c r="D11" s="10">
        <v>0</v>
      </c>
      <c r="E11" s="12">
        <f t="shared" si="1"/>
        <v>0</v>
      </c>
      <c r="F11" s="29" t="s">
        <v>92</v>
      </c>
      <c r="G11" s="29" t="s">
        <v>53</v>
      </c>
      <c r="H11" s="33"/>
      <c r="I11" s="16"/>
      <c r="J11" s="36"/>
      <c r="K11" s="16"/>
      <c r="L11" s="16"/>
    </row>
    <row r="12" spans="1:12">
      <c r="A12" s="9" t="s">
        <v>57</v>
      </c>
      <c r="B12" s="10">
        <v>2977.4209095010278</v>
      </c>
      <c r="C12" s="10"/>
      <c r="D12" s="10">
        <v>0</v>
      </c>
      <c r="E12" s="12">
        <f t="shared" si="1"/>
        <v>0</v>
      </c>
      <c r="F12" s="29" t="s">
        <v>43</v>
      </c>
      <c r="G12" s="29" t="s">
        <v>53</v>
      </c>
      <c r="H12" s="33"/>
      <c r="I12" s="16"/>
      <c r="J12" s="16"/>
      <c r="K12" s="16"/>
      <c r="L12" s="16"/>
    </row>
    <row r="13" spans="1:12">
      <c r="A13" s="9" t="s">
        <v>58</v>
      </c>
      <c r="B13" s="10">
        <v>21069.469719544682</v>
      </c>
      <c r="C13" s="10"/>
      <c r="D13" s="10">
        <v>0</v>
      </c>
      <c r="E13" s="12">
        <f t="shared" si="1"/>
        <v>0</v>
      </c>
      <c r="F13" s="29" t="s">
        <v>92</v>
      </c>
      <c r="G13" s="29" t="s">
        <v>53</v>
      </c>
      <c r="H13" s="33"/>
      <c r="I13" s="16"/>
      <c r="J13" s="16"/>
      <c r="K13" s="16"/>
      <c r="L13" s="16"/>
    </row>
    <row r="14" spans="1:12">
      <c r="A14" s="9" t="s">
        <v>59</v>
      </c>
      <c r="B14" s="10">
        <v>20180.94365192359</v>
      </c>
      <c r="C14" s="10"/>
      <c r="D14" s="10">
        <v>0</v>
      </c>
      <c r="E14" s="12">
        <f t="shared" si="1"/>
        <v>0</v>
      </c>
      <c r="F14" s="29" t="s">
        <v>92</v>
      </c>
      <c r="G14" s="29" t="s">
        <v>53</v>
      </c>
      <c r="H14" s="33"/>
      <c r="I14" s="16"/>
      <c r="J14" s="16"/>
      <c r="K14" s="16"/>
      <c r="L14" s="16"/>
    </row>
    <row r="15" spans="1:12">
      <c r="A15" s="9" t="s">
        <v>60</v>
      </c>
      <c r="B15" s="10">
        <v>10753.347852167764</v>
      </c>
      <c r="C15" s="10"/>
      <c r="D15" s="10">
        <v>0</v>
      </c>
      <c r="E15" s="12">
        <f t="shared" si="1"/>
        <v>0</v>
      </c>
      <c r="F15" s="29" t="s">
        <v>92</v>
      </c>
      <c r="G15" s="29" t="s">
        <v>53</v>
      </c>
      <c r="H15" s="33"/>
      <c r="I15" s="16"/>
      <c r="J15" s="16"/>
      <c r="K15" s="16"/>
      <c r="L15" s="16"/>
    </row>
    <row r="16" spans="1:12">
      <c r="A16" s="9" t="s">
        <v>61</v>
      </c>
      <c r="B16" s="10">
        <v>7192.7768699553171</v>
      </c>
      <c r="C16" s="10"/>
      <c r="D16" s="10">
        <v>0</v>
      </c>
      <c r="E16" s="12">
        <f t="shared" si="1"/>
        <v>0</v>
      </c>
      <c r="F16" s="29" t="s">
        <v>42</v>
      </c>
      <c r="G16" s="29" t="s">
        <v>53</v>
      </c>
      <c r="H16" s="33"/>
      <c r="I16" s="16"/>
      <c r="J16" s="16"/>
      <c r="K16" s="16"/>
      <c r="L16" s="16"/>
    </row>
    <row r="17" spans="1:12">
      <c r="A17" s="9" t="s">
        <v>62</v>
      </c>
      <c r="B17" s="10">
        <v>15414.873410633696</v>
      </c>
      <c r="C17" s="10"/>
      <c r="D17" s="10">
        <v>0</v>
      </c>
      <c r="E17" s="12">
        <f t="shared" si="1"/>
        <v>0</v>
      </c>
      <c r="F17" s="29" t="s">
        <v>92</v>
      </c>
      <c r="G17" s="29" t="s">
        <v>53</v>
      </c>
      <c r="H17" s="33"/>
      <c r="I17" s="16"/>
      <c r="J17" s="16"/>
      <c r="K17" s="16"/>
      <c r="L17" s="16"/>
    </row>
    <row r="18" spans="1:12">
      <c r="A18" s="9" t="s">
        <v>64</v>
      </c>
      <c r="B18" s="10">
        <v>22910.9002436505</v>
      </c>
      <c r="C18" s="10"/>
      <c r="D18" s="10">
        <v>0</v>
      </c>
      <c r="E18" s="12">
        <f t="shared" si="1"/>
        <v>0</v>
      </c>
      <c r="F18" s="29" t="s">
        <v>42</v>
      </c>
      <c r="G18" s="29" t="s">
        <v>53</v>
      </c>
      <c r="H18" s="33"/>
      <c r="I18" s="16"/>
      <c r="J18" s="16"/>
      <c r="K18" s="16"/>
      <c r="L18" s="16"/>
    </row>
    <row r="19" spans="1:12">
      <c r="A19" s="9" t="s">
        <v>65</v>
      </c>
      <c r="B19" s="10">
        <v>19721.863688640522</v>
      </c>
      <c r="C19" s="10"/>
      <c r="D19" s="10">
        <v>0</v>
      </c>
      <c r="E19" s="12">
        <f t="shared" si="1"/>
        <v>0</v>
      </c>
      <c r="F19" s="29" t="s">
        <v>42</v>
      </c>
      <c r="G19" s="29" t="s">
        <v>53</v>
      </c>
      <c r="H19" s="33"/>
      <c r="I19" s="16"/>
      <c r="J19" s="16"/>
      <c r="K19" s="16"/>
      <c r="L19" s="16"/>
    </row>
    <row r="20" spans="1:12">
      <c r="A20" s="9" t="s">
        <v>66</v>
      </c>
      <c r="B20" s="10">
        <v>10419.247130037684</v>
      </c>
      <c r="C20" s="10"/>
      <c r="D20" s="10">
        <v>0</v>
      </c>
      <c r="E20" s="12">
        <f t="shared" si="1"/>
        <v>0</v>
      </c>
      <c r="F20" s="29" t="s">
        <v>42</v>
      </c>
      <c r="G20" s="29" t="s">
        <v>53</v>
      </c>
      <c r="H20" s="33"/>
      <c r="I20" s="16"/>
      <c r="J20" s="16"/>
      <c r="K20" s="16"/>
      <c r="L20" s="16"/>
    </row>
    <row r="21" spans="1:12">
      <c r="A21" s="9" t="s">
        <v>95</v>
      </c>
      <c r="B21" s="10">
        <v>5223.7820000000002</v>
      </c>
      <c r="C21" s="10"/>
      <c r="D21" s="10">
        <v>0</v>
      </c>
      <c r="E21" s="12">
        <f t="shared" ref="E21" si="2">(+C21*D21)/2204.6</f>
        <v>0</v>
      </c>
      <c r="F21" s="29" t="s">
        <v>43</v>
      </c>
      <c r="G21" s="29" t="s">
        <v>67</v>
      </c>
      <c r="H21" s="33"/>
      <c r="I21" s="16"/>
      <c r="J21" s="16"/>
      <c r="K21" s="16"/>
      <c r="L21" s="16"/>
    </row>
    <row r="22" spans="1:12">
      <c r="A22" s="9" t="s">
        <v>69</v>
      </c>
      <c r="B22" s="10">
        <v>19207.365822878899</v>
      </c>
      <c r="C22" s="10"/>
      <c r="D22" s="10">
        <v>0</v>
      </c>
      <c r="E22" s="12">
        <f t="shared" si="1"/>
        <v>0</v>
      </c>
      <c r="F22" s="29" t="s">
        <v>98</v>
      </c>
      <c r="G22" s="29" t="s">
        <v>75</v>
      </c>
      <c r="H22" s="20"/>
    </row>
    <row r="23" spans="1:12">
      <c r="A23" s="9" t="s">
        <v>76</v>
      </c>
      <c r="B23" s="10">
        <v>44954.960392438072</v>
      </c>
      <c r="C23" s="10"/>
      <c r="D23" s="10">
        <v>0</v>
      </c>
      <c r="E23" s="12">
        <f t="shared" si="1"/>
        <v>0</v>
      </c>
      <c r="F23" s="29" t="s">
        <v>92</v>
      </c>
      <c r="G23" s="29" t="s">
        <v>75</v>
      </c>
      <c r="H23" s="20"/>
    </row>
    <row r="24" spans="1:12">
      <c r="A24" s="9" t="s">
        <v>77</v>
      </c>
      <c r="B24" s="10">
        <v>33433.141079578847</v>
      </c>
      <c r="C24" s="10"/>
      <c r="D24" s="10">
        <v>0</v>
      </c>
      <c r="E24" s="12">
        <f t="shared" si="1"/>
        <v>0</v>
      </c>
      <c r="F24" s="29" t="s">
        <v>42</v>
      </c>
      <c r="G24" s="29" t="s">
        <v>75</v>
      </c>
      <c r="H24" s="20"/>
    </row>
    <row r="25" spans="1:12">
      <c r="A25" s="9" t="s">
        <v>78</v>
      </c>
      <c r="B25" s="10">
        <v>58314.782556450969</v>
      </c>
      <c r="C25" s="10"/>
      <c r="D25" s="10">
        <v>0</v>
      </c>
      <c r="E25" s="12">
        <f t="shared" si="1"/>
        <v>0</v>
      </c>
      <c r="F25" s="29" t="s">
        <v>42</v>
      </c>
      <c r="G25" s="29" t="s">
        <v>75</v>
      </c>
      <c r="H25" s="20"/>
    </row>
    <row r="26" spans="1:12">
      <c r="A26" s="9" t="s">
        <v>79</v>
      </c>
      <c r="B26" s="10">
        <v>16679.076860307126</v>
      </c>
      <c r="C26" s="10"/>
      <c r="D26" s="10">
        <v>0</v>
      </c>
      <c r="E26" s="12">
        <f t="shared" si="1"/>
        <v>0</v>
      </c>
      <c r="F26" s="29" t="s">
        <v>42</v>
      </c>
      <c r="G26" s="29" t="s">
        <v>75</v>
      </c>
      <c r="H26" s="20"/>
    </row>
    <row r="27" spans="1:12">
      <c r="A27" s="9" t="s">
        <v>164</v>
      </c>
      <c r="B27" s="10">
        <v>1126.7450428528364</v>
      </c>
      <c r="C27" s="10"/>
      <c r="D27" s="10">
        <v>0</v>
      </c>
      <c r="E27" s="12">
        <f t="shared" ref="E27:E28" si="3">(+C27*D27)/2204.6</f>
        <v>0</v>
      </c>
      <c r="F27" s="29" t="s">
        <v>42</v>
      </c>
      <c r="G27" s="29" t="s">
        <v>75</v>
      </c>
      <c r="H27" s="20"/>
    </row>
    <row r="28" spans="1:12">
      <c r="A28" s="9" t="s">
        <v>165</v>
      </c>
      <c r="B28" s="10">
        <v>899.61614856897131</v>
      </c>
      <c r="C28" s="10"/>
      <c r="D28" s="10">
        <v>0</v>
      </c>
      <c r="E28" s="12">
        <f t="shared" si="3"/>
        <v>0</v>
      </c>
      <c r="F28" s="29" t="s">
        <v>42</v>
      </c>
      <c r="G28" s="29" t="s">
        <v>75</v>
      </c>
      <c r="H28" s="20"/>
    </row>
    <row r="29" spans="1:12">
      <c r="A29" s="9" t="s">
        <v>80</v>
      </c>
      <c r="B29" s="10">
        <v>17750.490673377011</v>
      </c>
      <c r="C29" s="10"/>
      <c r="D29" s="10">
        <v>0</v>
      </c>
      <c r="E29" s="12">
        <f t="shared" si="1"/>
        <v>0</v>
      </c>
      <c r="F29" s="29" t="s">
        <v>42</v>
      </c>
      <c r="G29" s="29" t="s">
        <v>75</v>
      </c>
      <c r="H29" s="20"/>
    </row>
    <row r="30" spans="1:12">
      <c r="A30" s="9" t="s">
        <v>81</v>
      </c>
      <c r="B30" s="10">
        <v>6553.8487417037568</v>
      </c>
      <c r="C30" s="10"/>
      <c r="D30" s="10">
        <v>0</v>
      </c>
      <c r="E30" s="12">
        <f t="shared" si="1"/>
        <v>0</v>
      </c>
      <c r="F30" s="29" t="s">
        <v>42</v>
      </c>
      <c r="G30" s="29" t="s">
        <v>75</v>
      </c>
      <c r="H30" s="20"/>
    </row>
    <row r="31" spans="1:12">
      <c r="A31" s="9" t="s">
        <v>82</v>
      </c>
      <c r="B31" s="10">
        <v>17327.496964295035</v>
      </c>
      <c r="C31" s="10"/>
      <c r="D31" s="10">
        <v>0</v>
      </c>
      <c r="E31" s="12">
        <f t="shared" si="1"/>
        <v>0</v>
      </c>
      <c r="F31" s="29" t="s">
        <v>42</v>
      </c>
      <c r="G31" s="29" t="s">
        <v>75</v>
      </c>
      <c r="H31" s="20"/>
    </row>
    <row r="32" spans="1:12">
      <c r="A32" s="9" t="s">
        <v>83</v>
      </c>
      <c r="B32" s="10">
        <v>26476.883393999076</v>
      </c>
      <c r="C32" s="10"/>
      <c r="D32" s="10">
        <v>0</v>
      </c>
      <c r="E32" s="12">
        <f t="shared" si="1"/>
        <v>0</v>
      </c>
      <c r="F32" s="29" t="s">
        <v>42</v>
      </c>
      <c r="G32" s="29" t="s">
        <v>75</v>
      </c>
      <c r="H32" s="20"/>
    </row>
    <row r="33" spans="1:8">
      <c r="A33" s="9" t="s">
        <v>84</v>
      </c>
      <c r="B33" s="10">
        <v>19707.049390303404</v>
      </c>
      <c r="C33" s="10"/>
      <c r="D33" s="10">
        <v>0</v>
      </c>
      <c r="E33" s="12">
        <f t="shared" si="1"/>
        <v>0</v>
      </c>
      <c r="F33" s="29" t="s">
        <v>42</v>
      </c>
      <c r="G33" s="29" t="s">
        <v>75</v>
      </c>
      <c r="H33" s="20"/>
    </row>
    <row r="34" spans="1:8">
      <c r="A34" s="9" t="s">
        <v>85</v>
      </c>
      <c r="B34" s="10">
        <v>28627.140108333482</v>
      </c>
      <c r="C34" s="10"/>
      <c r="D34" s="10">
        <v>0</v>
      </c>
      <c r="E34" s="12">
        <f t="shared" si="1"/>
        <v>0</v>
      </c>
      <c r="F34" s="29" t="s">
        <v>42</v>
      </c>
      <c r="G34" s="29" t="s">
        <v>75</v>
      </c>
      <c r="H34" s="20"/>
    </row>
    <row r="35" spans="1:8">
      <c r="A35" s="9" t="s">
        <v>86</v>
      </c>
      <c r="B35" s="10">
        <v>14753.163132183603</v>
      </c>
      <c r="C35" s="10"/>
      <c r="D35" s="10">
        <v>0</v>
      </c>
      <c r="E35" s="12">
        <f t="shared" si="1"/>
        <v>0</v>
      </c>
      <c r="F35" s="29" t="s">
        <v>42</v>
      </c>
      <c r="G35" s="29" t="s">
        <v>75</v>
      </c>
      <c r="H35" s="20"/>
    </row>
    <row r="36" spans="1:8">
      <c r="A36" s="9" t="s">
        <v>87</v>
      </c>
      <c r="B36" s="10">
        <v>8074.9545495550865</v>
      </c>
      <c r="C36" s="10"/>
      <c r="D36" s="10">
        <v>0</v>
      </c>
      <c r="E36" s="12">
        <f t="shared" si="1"/>
        <v>0</v>
      </c>
      <c r="F36" s="29" t="s">
        <v>42</v>
      </c>
      <c r="G36" s="29" t="s">
        <v>75</v>
      </c>
      <c r="H36" s="20"/>
    </row>
    <row r="37" spans="1:8">
      <c r="A37" s="9" t="s">
        <v>88</v>
      </c>
      <c r="B37" s="10">
        <v>56009.75317139503</v>
      </c>
      <c r="C37" s="10"/>
      <c r="D37" s="10">
        <v>0</v>
      </c>
      <c r="E37" s="12">
        <f t="shared" si="1"/>
        <v>0</v>
      </c>
      <c r="F37" s="29" t="s">
        <v>42</v>
      </c>
      <c r="G37" s="29" t="s">
        <v>75</v>
      </c>
      <c r="H37" s="20"/>
    </row>
    <row r="38" spans="1:8">
      <c r="A38" s="9" t="s">
        <v>89</v>
      </c>
      <c r="B38" s="10">
        <v>14532.070372057879</v>
      </c>
      <c r="C38" s="10"/>
      <c r="D38" s="10">
        <v>0</v>
      </c>
      <c r="E38" s="12">
        <f t="shared" si="1"/>
        <v>0</v>
      </c>
      <c r="F38" s="29" t="s">
        <v>42</v>
      </c>
      <c r="G38" s="29" t="s">
        <v>75</v>
      </c>
      <c r="H38" s="20"/>
    </row>
    <row r="39" spans="1:8">
      <c r="A39" s="9" t="s">
        <v>90</v>
      </c>
      <c r="B39" s="10">
        <v>29530.548187335127</v>
      </c>
      <c r="C39" s="10"/>
      <c r="D39" s="10">
        <v>0</v>
      </c>
      <c r="E39" s="12">
        <f t="shared" si="1"/>
        <v>0</v>
      </c>
      <c r="F39" s="29" t="s">
        <v>42</v>
      </c>
      <c r="G39" s="29" t="s">
        <v>75</v>
      </c>
      <c r="H39" s="20"/>
    </row>
    <row r="40" spans="1:8">
      <c r="A40" s="9" t="s">
        <v>91</v>
      </c>
      <c r="B40" s="10">
        <v>6311.706898359902</v>
      </c>
      <c r="C40" s="10"/>
      <c r="D40" s="10">
        <v>0</v>
      </c>
      <c r="E40" s="12">
        <f t="shared" si="1"/>
        <v>0</v>
      </c>
      <c r="F40" s="29" t="s">
        <v>42</v>
      </c>
      <c r="G40" s="29" t="s">
        <v>75</v>
      </c>
      <c r="H40" s="20"/>
    </row>
    <row r="41" spans="1:8">
      <c r="A41" s="9" t="s">
        <v>159</v>
      </c>
      <c r="B41" s="10">
        <v>101899.85004033263</v>
      </c>
      <c r="C41" s="10"/>
      <c r="D41" s="10">
        <v>0</v>
      </c>
      <c r="E41" s="12">
        <f t="shared" si="1"/>
        <v>0</v>
      </c>
      <c r="F41" s="29" t="s">
        <v>42</v>
      </c>
      <c r="G41" s="29" t="s">
        <v>75</v>
      </c>
      <c r="H41" s="20"/>
    </row>
    <row r="42" spans="1:8">
      <c r="A42" s="9" t="s">
        <v>155</v>
      </c>
      <c r="B42" s="10">
        <v>206857.00203176332</v>
      </c>
      <c r="C42" s="10"/>
      <c r="D42" s="10">
        <v>0</v>
      </c>
      <c r="E42" s="58">
        <f t="shared" si="1"/>
        <v>0</v>
      </c>
      <c r="F42" s="29" t="s">
        <v>43</v>
      </c>
      <c r="G42" s="29" t="s">
        <v>73</v>
      </c>
      <c r="H42" s="20"/>
    </row>
    <row r="43" spans="1:8">
      <c r="A43" s="9" t="s">
        <v>156</v>
      </c>
      <c r="B43" s="10">
        <v>25332.890020403014</v>
      </c>
      <c r="C43" s="10"/>
      <c r="D43" s="10">
        <v>0</v>
      </c>
      <c r="E43" s="58">
        <f t="shared" si="1"/>
        <v>0</v>
      </c>
      <c r="F43" s="29" t="s">
        <v>43</v>
      </c>
      <c r="G43" s="29" t="s">
        <v>74</v>
      </c>
      <c r="H43" s="20"/>
    </row>
    <row r="44" spans="1:8">
      <c r="A44" s="9" t="s">
        <v>96</v>
      </c>
      <c r="B44" s="10">
        <v>5330.7662365533697</v>
      </c>
      <c r="C44" s="10"/>
      <c r="D44" s="10">
        <v>0</v>
      </c>
      <c r="E44" s="12">
        <f t="shared" si="1"/>
        <v>0</v>
      </c>
      <c r="F44" s="29" t="s">
        <v>43</v>
      </c>
      <c r="G44" s="29" t="s">
        <v>97</v>
      </c>
      <c r="H44" s="20"/>
    </row>
    <row r="45" spans="1:8">
      <c r="A45" s="9" t="s">
        <v>99</v>
      </c>
      <c r="B45" s="10">
        <v>-699.64985799673696</v>
      </c>
      <c r="C45" s="10"/>
      <c r="D45" s="10">
        <v>0</v>
      </c>
      <c r="E45" s="12">
        <f t="shared" si="1"/>
        <v>0</v>
      </c>
      <c r="F45" s="29" t="s">
        <v>43</v>
      </c>
      <c r="G45" s="29" t="s">
        <v>70</v>
      </c>
      <c r="H45" s="20"/>
    </row>
    <row r="46" spans="1:8">
      <c r="A46" s="9"/>
      <c r="B46" s="10"/>
      <c r="C46" s="10"/>
      <c r="D46" s="10">
        <v>0</v>
      </c>
      <c r="E46" s="58">
        <f>(+C46*D46)/2204.6</f>
        <v>0</v>
      </c>
      <c r="F46" s="29"/>
      <c r="G46" s="29"/>
      <c r="H46" s="62"/>
    </row>
    <row r="47" spans="1:8">
      <c r="A47" s="9"/>
      <c r="B47" s="32"/>
      <c r="C47" s="10"/>
      <c r="D47" s="10">
        <v>0</v>
      </c>
      <c r="E47" s="12">
        <f t="shared" si="1"/>
        <v>0</v>
      </c>
      <c r="F47" s="29"/>
      <c r="G47" s="29"/>
      <c r="H47" s="20"/>
    </row>
    <row r="48" spans="1:8" ht="15.75" thickBot="1">
      <c r="B48" s="25">
        <v>3161773.0003615781</v>
      </c>
      <c r="E48" s="25">
        <v>1807799.0615336173</v>
      </c>
    </row>
    <row r="50" spans="1:5">
      <c r="A50" t="s">
        <v>153</v>
      </c>
    </row>
    <row r="51" spans="1:5">
      <c r="A51" t="s">
        <v>154</v>
      </c>
      <c r="E51" s="8"/>
    </row>
    <row r="53" spans="1:5">
      <c r="A53" s="24"/>
    </row>
    <row r="54" spans="1:5">
      <c r="A54" s="24"/>
    </row>
    <row r="55" spans="1:5">
      <c r="A55" s="24"/>
    </row>
    <row r="56" spans="1:5">
      <c r="B56" s="8"/>
    </row>
    <row r="57" spans="1:5">
      <c r="B57" s="26"/>
    </row>
  </sheetData>
  <pageMargins left="0.7" right="0.7" top="0.75" bottom="0.75" header="0.3" footer="0.3"/>
  <pageSetup scale="4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1"/>
  <sheetViews>
    <sheetView zoomScaleNormal="100" workbookViewId="0"/>
  </sheetViews>
  <sheetFormatPr defaultRowHeight="15"/>
  <cols>
    <col min="1" max="1" width="46.140625" style="39" customWidth="1"/>
    <col min="2" max="2" width="13.7109375" customWidth="1"/>
    <col min="3" max="3" width="14.28515625" style="39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  <col min="10" max="10" width="9.140625" customWidth="1"/>
  </cols>
  <sheetData>
    <row r="1" spans="1:8" ht="18.75">
      <c r="A1" s="38" t="s">
        <v>23</v>
      </c>
      <c r="B1" s="38">
        <f>'Summary 2023'!D4</f>
        <v>2023</v>
      </c>
      <c r="D1" s="45" t="s">
        <v>152</v>
      </c>
      <c r="E1" s="39"/>
      <c r="F1" s="39">
        <v>0.437</v>
      </c>
      <c r="G1" s="46" t="s">
        <v>48</v>
      </c>
    </row>
    <row r="2" spans="1:8" ht="18.75">
      <c r="A2" s="38"/>
      <c r="B2" s="41" t="s">
        <v>22</v>
      </c>
      <c r="C2" s="41" t="s">
        <v>1</v>
      </c>
      <c r="D2" s="41" t="s">
        <v>51</v>
      </c>
      <c r="E2" s="47"/>
      <c r="F2" s="48"/>
      <c r="G2" s="39"/>
    </row>
    <row r="3" spans="1:8" ht="19.5">
      <c r="A3" s="13" t="s">
        <v>0</v>
      </c>
      <c r="B3" s="14">
        <f>'Known Resources'!B1</f>
        <v>2023</v>
      </c>
      <c r="C3" s="14" t="s">
        <v>151</v>
      </c>
      <c r="D3" s="14" t="s">
        <v>160</v>
      </c>
      <c r="E3" s="125"/>
      <c r="F3" s="19"/>
      <c r="G3" s="18"/>
    </row>
    <row r="4" spans="1:8">
      <c r="A4" s="9" t="s">
        <v>144</v>
      </c>
      <c r="B4" s="11">
        <v>1135545.3080580952</v>
      </c>
      <c r="C4" s="28">
        <v>0.437</v>
      </c>
      <c r="D4" s="15">
        <v>496233.29962138756</v>
      </c>
      <c r="E4" s="126"/>
      <c r="H4" s="8"/>
    </row>
    <row r="5" spans="1:8">
      <c r="A5" s="9" t="s">
        <v>45</v>
      </c>
      <c r="B5" s="11">
        <v>65651.571337386151</v>
      </c>
      <c r="C5" s="28">
        <v>0.437</v>
      </c>
      <c r="D5" s="15">
        <v>28689.736674437747</v>
      </c>
      <c r="E5" s="127"/>
      <c r="H5" s="8"/>
    </row>
    <row r="6" spans="1:8">
      <c r="A6" s="9" t="s">
        <v>37</v>
      </c>
      <c r="B6" s="37"/>
      <c r="C6" s="28">
        <v>0</v>
      </c>
      <c r="D6" s="15">
        <v>0</v>
      </c>
      <c r="E6" s="127"/>
      <c r="H6" s="8"/>
    </row>
    <row r="7" spans="1:8">
      <c r="A7" s="9" t="s">
        <v>44</v>
      </c>
      <c r="B7" s="37"/>
      <c r="C7" s="28">
        <v>0</v>
      </c>
      <c r="D7" s="15">
        <v>0</v>
      </c>
      <c r="E7" s="127"/>
    </row>
    <row r="8" spans="1:8">
      <c r="A8" s="9" t="s">
        <v>47</v>
      </c>
      <c r="B8" s="11">
        <v>16617.779079579297</v>
      </c>
      <c r="C8" s="28">
        <v>0.437</v>
      </c>
      <c r="D8" s="15">
        <v>7261.9694577761529</v>
      </c>
      <c r="E8" s="127"/>
      <c r="H8" s="8"/>
    </row>
    <row r="9" spans="1:8">
      <c r="A9" s="9" t="s">
        <v>100</v>
      </c>
      <c r="B9" s="11">
        <v>2252.9674183966513</v>
      </c>
      <c r="C9" s="28">
        <v>0.437</v>
      </c>
      <c r="D9" s="15">
        <v>984.54676183933657</v>
      </c>
      <c r="E9" s="127"/>
      <c r="H9" s="8"/>
    </row>
    <row r="10" spans="1:8">
      <c r="A10" s="9" t="s">
        <v>150</v>
      </c>
      <c r="B10" s="37"/>
      <c r="C10" s="28">
        <v>0</v>
      </c>
      <c r="D10" s="15">
        <v>0</v>
      </c>
      <c r="E10" s="127"/>
      <c r="H10" s="8"/>
    </row>
    <row r="11" spans="1:8">
      <c r="A11" s="27" t="s">
        <v>39</v>
      </c>
      <c r="B11" s="10">
        <v>859.80536253518721</v>
      </c>
      <c r="C11" s="28">
        <v>0.437</v>
      </c>
      <c r="D11" s="15">
        <v>375.73494342787683</v>
      </c>
      <c r="E11" s="127"/>
      <c r="H11" s="8"/>
    </row>
    <row r="12" spans="1:8" ht="15.75" thickBot="1">
      <c r="A12" s="9" t="s">
        <v>63</v>
      </c>
      <c r="B12" s="10">
        <v>12.203933292964791</v>
      </c>
      <c r="C12" s="28">
        <v>0.437</v>
      </c>
      <c r="D12" s="15">
        <v>5.3331188490256141</v>
      </c>
      <c r="E12" s="127"/>
      <c r="H12" s="8"/>
    </row>
    <row r="13" spans="1:8" ht="16.5" thickTop="1" thickBot="1">
      <c r="A13" s="40"/>
      <c r="B13" s="42">
        <v>1220939.6351892853</v>
      </c>
      <c r="C13" s="49"/>
      <c r="D13" s="43">
        <v>533550.62057771755</v>
      </c>
      <c r="H13" s="8"/>
    </row>
    <row r="14" spans="1:8">
      <c r="B14" s="16"/>
      <c r="D14" s="16"/>
    </row>
    <row r="15" spans="1:8">
      <c r="A15" s="39" t="s">
        <v>46</v>
      </c>
      <c r="B15" s="16"/>
      <c r="D15" s="16"/>
    </row>
    <row r="19" spans="1:1">
      <c r="A19" s="128"/>
    </row>
    <row r="20" spans="1:1">
      <c r="A20" s="129"/>
    </row>
    <row r="51" spans="5:5">
      <c r="E51" s="8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L49"/>
  <sheetViews>
    <sheetView zoomScale="89" zoomScaleNormal="89" workbookViewId="0"/>
  </sheetViews>
  <sheetFormatPr defaultRowHeight="15"/>
  <cols>
    <col min="1" max="1" width="32.28515625" style="39" bestFit="1" customWidth="1"/>
    <col min="2" max="2" width="20.5703125" style="39" bestFit="1" customWidth="1"/>
    <col min="3" max="3" width="13.7109375" style="39" bestFit="1" customWidth="1"/>
    <col min="4" max="4" width="9.140625" style="16"/>
    <col min="8" max="8" width="11.5703125" style="16" bestFit="1" customWidth="1"/>
    <col min="9" max="9" width="9.140625" style="16" customWidth="1"/>
    <col min="10" max="16384" width="9.140625" style="16"/>
  </cols>
  <sheetData>
    <row r="1" spans="1:12">
      <c r="A1" s="52" t="s">
        <v>101</v>
      </c>
      <c r="B1" s="52" t="s">
        <v>148</v>
      </c>
      <c r="C1" s="52" t="s">
        <v>149</v>
      </c>
      <c r="E1" t="s">
        <v>163</v>
      </c>
    </row>
    <row r="2" spans="1:12">
      <c r="A2" s="53" t="s">
        <v>102</v>
      </c>
      <c r="B2" s="54">
        <v>83</v>
      </c>
      <c r="C2" s="46">
        <f>B2*$F$2</f>
        <v>6.4230658349440528</v>
      </c>
      <c r="F2" s="57">
        <v>7.7386335360771719E-2</v>
      </c>
      <c r="H2" s="35"/>
      <c r="I2" s="50"/>
      <c r="L2" s="53"/>
    </row>
    <row r="3" spans="1:12">
      <c r="A3" s="53" t="s">
        <v>103</v>
      </c>
      <c r="B3" s="54">
        <v>25303</v>
      </c>
      <c r="C3" s="46">
        <f>B3*$F$2</f>
        <v>1958.1064436336069</v>
      </c>
      <c r="H3" s="35"/>
      <c r="L3" s="53"/>
    </row>
    <row r="4" spans="1:12">
      <c r="A4" s="53" t="s">
        <v>104</v>
      </c>
      <c r="B4" s="54">
        <v>26295</v>
      </c>
      <c r="C4" s="46">
        <f t="shared" ref="C4:C25" si="0">B4*$F$2</f>
        <v>2034.8736883114923</v>
      </c>
      <c r="H4" s="35"/>
      <c r="L4" s="53"/>
    </row>
    <row r="5" spans="1:12">
      <c r="A5" s="53" t="s">
        <v>105</v>
      </c>
      <c r="B5" s="54">
        <v>71412</v>
      </c>
      <c r="C5" s="46">
        <f t="shared" si="0"/>
        <v>5526.3129807834302</v>
      </c>
      <c r="G5" s="59"/>
      <c r="H5" s="35"/>
      <c r="L5" s="53"/>
    </row>
    <row r="6" spans="1:12">
      <c r="A6" s="53" t="s">
        <v>106</v>
      </c>
      <c r="B6" s="54">
        <v>42481</v>
      </c>
      <c r="C6" s="46">
        <f t="shared" si="0"/>
        <v>3287.4489124609436</v>
      </c>
      <c r="H6" s="35"/>
      <c r="L6" s="53"/>
    </row>
    <row r="7" spans="1:12">
      <c r="A7" s="53" t="s">
        <v>107</v>
      </c>
      <c r="B7" s="54">
        <v>14660</v>
      </c>
      <c r="C7" s="46">
        <f t="shared" si="0"/>
        <v>1134.4836763889134</v>
      </c>
      <c r="H7" s="35"/>
      <c r="L7" s="53"/>
    </row>
    <row r="8" spans="1:12">
      <c r="A8" s="53" t="s">
        <v>108</v>
      </c>
      <c r="B8" s="54">
        <v>6668</v>
      </c>
      <c r="C8" s="46">
        <f t="shared" si="0"/>
        <v>516.01208418562578</v>
      </c>
      <c r="H8" s="35"/>
      <c r="L8" s="53"/>
    </row>
    <row r="9" spans="1:12">
      <c r="A9" s="53" t="s">
        <v>109</v>
      </c>
      <c r="B9" s="54">
        <v>18294</v>
      </c>
      <c r="C9" s="46">
        <f t="shared" si="0"/>
        <v>1415.7056190899577</v>
      </c>
      <c r="H9" s="35"/>
      <c r="L9" s="53"/>
    </row>
    <row r="10" spans="1:12">
      <c r="A10" s="53" t="s">
        <v>110</v>
      </c>
      <c r="B10" s="54">
        <v>81505</v>
      </c>
      <c r="C10" s="46">
        <f t="shared" si="0"/>
        <v>6307.3732635796987</v>
      </c>
      <c r="H10" s="35"/>
      <c r="L10" s="53"/>
    </row>
    <row r="11" spans="1:12">
      <c r="A11" s="53" t="s">
        <v>111</v>
      </c>
      <c r="B11" s="54">
        <v>192002</v>
      </c>
      <c r="C11" s="46">
        <f t="shared" si="0"/>
        <v>14858.331161938891</v>
      </c>
      <c r="H11" s="35"/>
      <c r="L11" s="53"/>
    </row>
    <row r="12" spans="1:12">
      <c r="A12" s="53" t="s">
        <v>112</v>
      </c>
      <c r="B12" s="54">
        <v>88532</v>
      </c>
      <c r="C12" s="46">
        <f t="shared" si="0"/>
        <v>6851.1670421598419</v>
      </c>
      <c r="H12" s="35"/>
      <c r="L12" s="53"/>
    </row>
    <row r="13" spans="1:12">
      <c r="A13" s="53" t="s">
        <v>113</v>
      </c>
      <c r="B13" s="54">
        <v>118483</v>
      </c>
      <c r="C13" s="46">
        <f t="shared" si="0"/>
        <v>9168.9651725503154</v>
      </c>
      <c r="H13" s="35"/>
      <c r="L13" s="53"/>
    </row>
    <row r="14" spans="1:12">
      <c r="A14" s="53" t="s">
        <v>114</v>
      </c>
      <c r="B14" s="54">
        <v>471579</v>
      </c>
      <c r="C14" s="46">
        <f>B14*$F$2</f>
        <v>36493.770643097363</v>
      </c>
      <c r="H14" s="35"/>
      <c r="L14" s="53"/>
    </row>
    <row r="15" spans="1:12">
      <c r="A15" s="53" t="s">
        <v>115</v>
      </c>
      <c r="B15" s="54">
        <v>0</v>
      </c>
      <c r="C15" s="46">
        <f t="shared" si="0"/>
        <v>0</v>
      </c>
      <c r="H15" s="35"/>
      <c r="L15" s="53"/>
    </row>
    <row r="16" spans="1:12">
      <c r="A16" s="55" t="s">
        <v>116</v>
      </c>
      <c r="B16" s="54">
        <v>163295</v>
      </c>
      <c r="C16" s="46">
        <f t="shared" si="0"/>
        <v>12636.801632737217</v>
      </c>
      <c r="H16" s="35"/>
      <c r="L16" s="55"/>
    </row>
    <row r="17" spans="1:12">
      <c r="A17" s="53" t="s">
        <v>117</v>
      </c>
      <c r="B17" s="54">
        <v>-174</v>
      </c>
      <c r="C17" s="46">
        <f t="shared" si="0"/>
        <v>-13.46522235277428</v>
      </c>
      <c r="H17" s="35"/>
      <c r="L17" s="53"/>
    </row>
    <row r="18" spans="1:12">
      <c r="A18" s="39" t="s">
        <v>118</v>
      </c>
      <c r="B18" s="54">
        <v>-60</v>
      </c>
      <c r="C18" s="46">
        <f t="shared" si="0"/>
        <v>-4.6431801216463029</v>
      </c>
      <c r="H18" s="35"/>
      <c r="L18"/>
    </row>
    <row r="19" spans="1:12">
      <c r="A19" s="53" t="s">
        <v>119</v>
      </c>
      <c r="B19" s="54">
        <v>48057</v>
      </c>
      <c r="C19" s="46">
        <f t="shared" si="0"/>
        <v>3718.9551184326065</v>
      </c>
      <c r="H19" s="35"/>
      <c r="L19" s="53"/>
    </row>
    <row r="20" spans="1:12">
      <c r="A20" s="53" t="s">
        <v>120</v>
      </c>
      <c r="B20" s="54">
        <v>39506</v>
      </c>
      <c r="C20" s="46">
        <f t="shared" si="0"/>
        <v>3057.2245647626473</v>
      </c>
      <c r="H20" s="35"/>
      <c r="L20" s="53"/>
    </row>
    <row r="21" spans="1:12">
      <c r="A21" s="53" t="s">
        <v>121</v>
      </c>
      <c r="B21" s="54">
        <v>580317</v>
      </c>
      <c r="C21" s="46">
        <f t="shared" si="0"/>
        <v>44908.605977556959</v>
      </c>
      <c r="H21" s="35"/>
      <c r="L21" s="53"/>
    </row>
    <row r="22" spans="1:12">
      <c r="A22" s="53" t="s">
        <v>122</v>
      </c>
      <c r="B22" s="54">
        <v>166485</v>
      </c>
      <c r="C22" s="46">
        <f t="shared" si="0"/>
        <v>12883.664042538079</v>
      </c>
      <c r="H22" s="35"/>
      <c r="L22" s="53"/>
    </row>
    <row r="23" spans="1:12">
      <c r="A23" s="53" t="s">
        <v>123</v>
      </c>
      <c r="B23" s="54">
        <v>1432</v>
      </c>
      <c r="C23" s="46">
        <f t="shared" si="0"/>
        <v>110.8172322366251</v>
      </c>
      <c r="H23" s="35"/>
      <c r="L23" s="53"/>
    </row>
    <row r="24" spans="1:12">
      <c r="A24" s="53" t="s">
        <v>124</v>
      </c>
      <c r="B24" s="54">
        <v>-7</v>
      </c>
      <c r="C24" s="46">
        <f t="shared" si="0"/>
        <v>-0.54170434752540197</v>
      </c>
      <c r="H24" s="35"/>
      <c r="L24" s="53"/>
    </row>
    <row r="25" spans="1:12">
      <c r="A25" s="53" t="s">
        <v>125</v>
      </c>
      <c r="B25" s="54">
        <v>516895</v>
      </c>
      <c r="C25" s="46">
        <f t="shared" si="0"/>
        <v>40000.609816306096</v>
      </c>
      <c r="H25" s="35"/>
      <c r="L25" s="53"/>
    </row>
    <row r="26" spans="1:12">
      <c r="A26" s="53"/>
      <c r="B26" s="54"/>
    </row>
    <row r="27" spans="1:12">
      <c r="A27" s="53" t="s">
        <v>52</v>
      </c>
      <c r="B27" s="54">
        <f>SUM(B2:B26)</f>
        <v>2673043</v>
      </c>
      <c r="C27" s="46">
        <f>SUM(C2:C25)</f>
        <v>206857.00203176329</v>
      </c>
      <c r="D27" s="35"/>
      <c r="E27" s="16"/>
      <c r="F27" s="16"/>
      <c r="G27" s="16"/>
    </row>
    <row r="28" spans="1:12">
      <c r="A28" s="53"/>
      <c r="B28" s="54"/>
      <c r="F28" s="51"/>
    </row>
    <row r="29" spans="1:12">
      <c r="A29" s="52" t="s">
        <v>126</v>
      </c>
      <c r="B29" s="52" t="s">
        <v>148</v>
      </c>
      <c r="C29" s="52" t="s">
        <v>149</v>
      </c>
    </row>
    <row r="30" spans="1:12">
      <c r="A30" s="53" t="s">
        <v>127</v>
      </c>
      <c r="B30" s="54">
        <v>30187</v>
      </c>
      <c r="C30" s="46">
        <f>B30*$F$2</f>
        <v>2336.0613055356157</v>
      </c>
      <c r="F30" s="53"/>
    </row>
    <row r="31" spans="1:12">
      <c r="A31" s="53" t="s">
        <v>128</v>
      </c>
      <c r="B31" s="54">
        <v>25104</v>
      </c>
      <c r="C31" s="46">
        <f>B31*$F$2</f>
        <v>1942.7065628968132</v>
      </c>
      <c r="F31" s="53"/>
    </row>
    <row r="32" spans="1:12">
      <c r="A32" s="53" t="s">
        <v>129</v>
      </c>
      <c r="B32" s="54">
        <v>96245</v>
      </c>
      <c r="C32" s="46">
        <f t="shared" ref="C32:C46" si="1">B32*$F$2</f>
        <v>7448.0478467974744</v>
      </c>
      <c r="F32" s="53"/>
    </row>
    <row r="33" spans="1:6">
      <c r="A33" s="53" t="s">
        <v>130</v>
      </c>
      <c r="B33" s="54">
        <v>72869</v>
      </c>
      <c r="C33" s="46">
        <f t="shared" si="1"/>
        <v>5639.0648714040744</v>
      </c>
      <c r="F33" s="53"/>
    </row>
    <row r="34" spans="1:6">
      <c r="A34" s="53" t="s">
        <v>131</v>
      </c>
      <c r="B34" s="54">
        <v>2935.4279999999994</v>
      </c>
      <c r="C34" s="46">
        <f t="shared" si="1"/>
        <v>227.16201563539937</v>
      </c>
      <c r="F34" s="53"/>
    </row>
    <row r="35" spans="1:6">
      <c r="A35" s="53" t="s">
        <v>132</v>
      </c>
      <c r="B35" s="54">
        <v>2138.73</v>
      </c>
      <c r="C35" s="46">
        <f t="shared" si="1"/>
        <v>165.50847702614331</v>
      </c>
      <c r="F35" s="53"/>
    </row>
    <row r="36" spans="1:6">
      <c r="A36" s="53" t="s">
        <v>133</v>
      </c>
      <c r="B36" s="54">
        <v>3415.3900000000008</v>
      </c>
      <c r="C36" s="46">
        <f t="shared" si="1"/>
        <v>264.30451592782617</v>
      </c>
      <c r="F36" s="53"/>
    </row>
    <row r="37" spans="1:6">
      <c r="A37" s="53" t="s">
        <v>134</v>
      </c>
      <c r="B37" s="54">
        <v>-922</v>
      </c>
      <c r="C37" s="46">
        <f t="shared" si="1"/>
        <v>-71.350201202631524</v>
      </c>
      <c r="F37" s="53"/>
    </row>
    <row r="38" spans="1:6">
      <c r="A38" s="53" t="s">
        <v>135</v>
      </c>
      <c r="B38" s="54">
        <v>42411</v>
      </c>
      <c r="C38" s="46">
        <f t="shared" si="1"/>
        <v>3282.0318689856895</v>
      </c>
      <c r="F38" s="53"/>
    </row>
    <row r="39" spans="1:6">
      <c r="A39" s="53" t="s">
        <v>136</v>
      </c>
      <c r="B39" s="54">
        <v>1171.7739999999999</v>
      </c>
      <c r="C39" s="46">
        <f t="shared" si="1"/>
        <v>90.679295731032909</v>
      </c>
      <c r="F39" s="53"/>
    </row>
    <row r="40" spans="1:6">
      <c r="A40" s="53" t="s">
        <v>137</v>
      </c>
      <c r="B40" s="54">
        <v>18722.247000000003</v>
      </c>
      <c r="C40" s="46">
        <f t="shared" si="1"/>
        <v>1448.8460850492024</v>
      </c>
      <c r="F40" s="53"/>
    </row>
    <row r="41" spans="1:6">
      <c r="A41" s="53" t="s">
        <v>138</v>
      </c>
      <c r="B41" s="54">
        <v>1859.2459999999999</v>
      </c>
      <c r="C41" s="46">
        <f t="shared" si="1"/>
        <v>143.88023447417336</v>
      </c>
      <c r="F41" s="53"/>
    </row>
    <row r="42" spans="1:6">
      <c r="A42" s="53" t="s">
        <v>139</v>
      </c>
      <c r="B42" s="54">
        <v>16486</v>
      </c>
      <c r="C42" s="46">
        <f t="shared" si="1"/>
        <v>1275.7911247576826</v>
      </c>
      <c r="F42" s="53"/>
    </row>
    <row r="43" spans="1:6">
      <c r="A43" s="53" t="s">
        <v>140</v>
      </c>
      <c r="B43" s="54">
        <v>4187.84</v>
      </c>
      <c r="C43" s="46">
        <f t="shared" si="1"/>
        <v>324.08159067725427</v>
      </c>
      <c r="F43" s="53"/>
    </row>
    <row r="44" spans="1:6">
      <c r="A44" s="53" t="s">
        <v>141</v>
      </c>
      <c r="B44" s="54">
        <v>596.48399999999992</v>
      </c>
      <c r="C44" s="46">
        <f t="shared" si="1"/>
        <v>46.159710861334553</v>
      </c>
      <c r="F44" s="53"/>
    </row>
    <row r="45" spans="1:6">
      <c r="A45" s="53" t="s">
        <v>142</v>
      </c>
      <c r="B45" s="54">
        <v>450.697</v>
      </c>
      <c r="C45" s="46">
        <f t="shared" si="1"/>
        <v>34.877789188093729</v>
      </c>
      <c r="F45" s="53"/>
    </row>
    <row r="46" spans="1:6">
      <c r="A46" s="53" t="s">
        <v>143</v>
      </c>
      <c r="B46" s="54">
        <v>9498.2780000000002</v>
      </c>
      <c r="C46" s="46">
        <f t="shared" si="1"/>
        <v>735.03692665784013</v>
      </c>
      <c r="F46" s="53"/>
    </row>
    <row r="47" spans="1:6">
      <c r="A47" s="53"/>
      <c r="B47" s="54">
        <v>0</v>
      </c>
    </row>
    <row r="48" spans="1:6">
      <c r="A48" s="56" t="s">
        <v>52</v>
      </c>
      <c r="B48" s="54">
        <f>SUM(B30:B47)</f>
        <v>327356.114</v>
      </c>
      <c r="C48" s="54">
        <f>SUM(C30:C47)</f>
        <v>25332.890020403014</v>
      </c>
      <c r="D48" s="35"/>
      <c r="E48" s="16"/>
    </row>
    <row r="49" spans="3:4">
      <c r="C49" s="54"/>
      <c r="D49" s="34"/>
    </row>
  </sheetData>
  <conditionalFormatting sqref="A2:A26 A30:A47">
    <cfRule type="duplicateValues" dxfId="2" priority="3"/>
  </conditionalFormatting>
  <conditionalFormatting sqref="F30:F46">
    <cfRule type="duplicateValues" dxfId="1" priority="1"/>
  </conditionalFormatting>
  <conditionalFormatting sqref="L2:L25">
    <cfRule type="duplicateValues" dxfId="0" priority="2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F04E88B-9A8A-42BD-AB1D-C34593F3BF04}"/>
</file>

<file path=customXml/itemProps2.xml><?xml version="1.0" encoding="utf-8"?>
<ds:datastoreItem xmlns:ds="http://schemas.openxmlformats.org/officeDocument/2006/customXml" ds:itemID="{C72A70C8-1112-42CC-9C66-CBE81808FAAF}"/>
</file>

<file path=customXml/itemProps3.xml><?xml version="1.0" encoding="utf-8"?>
<ds:datastoreItem xmlns:ds="http://schemas.openxmlformats.org/officeDocument/2006/customXml" ds:itemID="{80033A00-2900-49A2-A2F7-620CBD6627E5}"/>
</file>

<file path=customXml/itemProps4.xml><?xml version="1.0" encoding="utf-8"?>
<ds:datastoreItem xmlns:ds="http://schemas.openxmlformats.org/officeDocument/2006/customXml" ds:itemID="{C35C6BBC-A7BB-4EB5-9AC6-A791242B7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2023</vt:lpstr>
      <vt:lpstr>Known Resources</vt:lpstr>
      <vt:lpstr>Unknown Resources</vt:lpstr>
      <vt:lpstr>Hydro Allocation Detail</vt:lpstr>
      <vt:lpstr>'Hydro Allocation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2024-05-21T20:46:26Z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