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7" r:id="rId3"/>
  </sheets>
  <externalReferences>
    <externalReference r:id="rId4"/>
    <externalReference r:id="rId5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CBR_Gas!$B$9:$I$55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3239642F_B843_41CC_A44F_CEEFD36D98C0_.wvu.FilterData" localSheetId="2" hidden="1">CBR_Gas!$B$9:$I$54</definedName>
    <definedName name="Z_E83EA30E_529D_409C_A25B_E6747C6F6EA5_.wvu.FilterData" localSheetId="2" hidden="1">CBR_Gas!$B$9:$H$54</definedName>
    <definedName name="Z_FAF35B1F_F6FD_4255_9D59_BFFC10E0219D_.wvu.FilterData" localSheetId="2" hidden="1">CBR_Gas!$B$9:$H$54</definedName>
  </definedNames>
  <calcPr calcId="162913" concurrentManualCount="8"/>
</workbook>
</file>

<file path=xl/calcChain.xml><?xml version="1.0" encoding="utf-8"?>
<calcChain xmlns="http://schemas.openxmlformats.org/spreadsheetml/2006/main">
  <c r="J6" i="67" l="1"/>
  <c r="J4" i="67"/>
  <c r="C26" i="1"/>
  <c r="C25" i="1"/>
  <c r="C17" i="1" l="1"/>
  <c r="C16" i="1"/>
  <c r="C13" i="1"/>
  <c r="D80" i="67" l="1"/>
  <c r="C77" i="67"/>
  <c r="G72" i="67"/>
  <c r="D66" i="67"/>
  <c r="E64" i="67"/>
  <c r="G64" i="67" s="1"/>
  <c r="D82" i="67" s="1"/>
  <c r="G63" i="67"/>
  <c r="D83" i="67" s="1"/>
  <c r="E63" i="67"/>
  <c r="E62" i="67"/>
  <c r="G62" i="67" s="1"/>
  <c r="D84" i="67" s="1"/>
  <c r="E61" i="67"/>
  <c r="F61" i="67" s="1"/>
  <c r="G61" i="67" s="1"/>
  <c r="F60" i="67"/>
  <c r="G60" i="67" s="1"/>
  <c r="E60" i="67"/>
  <c r="E59" i="67"/>
  <c r="F59" i="67" s="1"/>
  <c r="G59" i="67" s="1"/>
  <c r="F58" i="67"/>
  <c r="G58" i="67" s="1"/>
  <c r="E58" i="67"/>
  <c r="E57" i="67"/>
  <c r="F57" i="67" s="1"/>
  <c r="G57" i="67" s="1"/>
  <c r="E56" i="67"/>
  <c r="F56" i="67" s="1"/>
  <c r="G56" i="67" s="1"/>
  <c r="E55" i="67"/>
  <c r="F55" i="67" s="1"/>
  <c r="G55" i="67" s="1"/>
  <c r="E54" i="67"/>
  <c r="F54" i="67" s="1"/>
  <c r="G54" i="67" s="1"/>
  <c r="E53" i="67"/>
  <c r="F53" i="67" s="1"/>
  <c r="G53" i="67" s="1"/>
  <c r="F52" i="67"/>
  <c r="G52" i="67" s="1"/>
  <c r="E52" i="67"/>
  <c r="E51" i="67"/>
  <c r="F51" i="67" s="1"/>
  <c r="G51" i="67" s="1"/>
  <c r="E50" i="67"/>
  <c r="F50" i="67" s="1"/>
  <c r="G50" i="67" s="1"/>
  <c r="G49" i="67"/>
  <c r="E49" i="67"/>
  <c r="F49" i="67" s="1"/>
  <c r="E48" i="67"/>
  <c r="F48" i="67" s="1"/>
  <c r="G48" i="67" s="1"/>
  <c r="E47" i="67"/>
  <c r="F47" i="67" s="1"/>
  <c r="G47" i="67" s="1"/>
  <c r="E46" i="67"/>
  <c r="F46" i="67" s="1"/>
  <c r="G46" i="67" s="1"/>
  <c r="E45" i="67"/>
  <c r="F45" i="67" s="1"/>
  <c r="G45" i="67" s="1"/>
  <c r="G44" i="67"/>
  <c r="F44" i="67"/>
  <c r="E44" i="67"/>
  <c r="E43" i="67"/>
  <c r="F43" i="67" s="1"/>
  <c r="G43" i="67" s="1"/>
  <c r="E42" i="67"/>
  <c r="F42" i="67" s="1"/>
  <c r="G42" i="67" s="1"/>
  <c r="E41" i="67"/>
  <c r="F41" i="67" s="1"/>
  <c r="G41" i="67" s="1"/>
  <c r="E40" i="67"/>
  <c r="F40" i="67" s="1"/>
  <c r="G40" i="67" s="1"/>
  <c r="E39" i="67"/>
  <c r="F39" i="67" s="1"/>
  <c r="G39" i="67" s="1"/>
  <c r="E38" i="67"/>
  <c r="F38" i="67" s="1"/>
  <c r="G38" i="67" s="1"/>
  <c r="E37" i="67"/>
  <c r="F37" i="67" s="1"/>
  <c r="G37" i="67" s="1"/>
  <c r="F36" i="67"/>
  <c r="G36" i="67" s="1"/>
  <c r="E36" i="67"/>
  <c r="E35" i="67"/>
  <c r="F35" i="67" s="1"/>
  <c r="G35" i="67" s="1"/>
  <c r="E34" i="67"/>
  <c r="F34" i="67" s="1"/>
  <c r="G34" i="67" s="1"/>
  <c r="E33" i="67"/>
  <c r="F33" i="67" s="1"/>
  <c r="G33" i="67" s="1"/>
  <c r="E32" i="67"/>
  <c r="F32" i="67" s="1"/>
  <c r="G32" i="67" s="1"/>
  <c r="G31" i="67"/>
  <c r="F31" i="67"/>
  <c r="E31" i="67"/>
  <c r="E30" i="67"/>
  <c r="F30" i="67" s="1"/>
  <c r="G30" i="67" s="1"/>
  <c r="E29" i="67"/>
  <c r="F29" i="67" s="1"/>
  <c r="G29" i="67" s="1"/>
  <c r="F28" i="67"/>
  <c r="G28" i="67" s="1"/>
  <c r="E28" i="67"/>
  <c r="E27" i="67"/>
  <c r="F27" i="67" s="1"/>
  <c r="G27" i="67" s="1"/>
  <c r="E26" i="67"/>
  <c r="G26" i="67" s="1"/>
  <c r="F25" i="67"/>
  <c r="G25" i="67" s="1"/>
  <c r="E25" i="67"/>
  <c r="E24" i="67"/>
  <c r="F24" i="67" s="1"/>
  <c r="G24" i="67" s="1"/>
  <c r="E23" i="67"/>
  <c r="F23" i="67" s="1"/>
  <c r="G23" i="67" s="1"/>
  <c r="G22" i="67"/>
  <c r="E22" i="67"/>
  <c r="F22" i="67" s="1"/>
  <c r="E21" i="67"/>
  <c r="F21" i="67" s="1"/>
  <c r="G21" i="67" s="1"/>
  <c r="F20" i="67"/>
  <c r="G20" i="67" s="1"/>
  <c r="E20" i="67"/>
  <c r="E19" i="67"/>
  <c r="F19" i="67" s="1"/>
  <c r="G19" i="67" s="1"/>
  <c r="E18" i="67"/>
  <c r="F18" i="67" s="1"/>
  <c r="G18" i="67" s="1"/>
  <c r="G17" i="67"/>
  <c r="F17" i="67"/>
  <c r="E17" i="67"/>
  <c r="E16" i="67"/>
  <c r="F16" i="67" s="1"/>
  <c r="G16" i="67" s="1"/>
  <c r="E15" i="67"/>
  <c r="F15" i="67" s="1"/>
  <c r="G15" i="67" s="1"/>
  <c r="G14" i="67"/>
  <c r="E14" i="67"/>
  <c r="F14" i="67" s="1"/>
  <c r="E13" i="67"/>
  <c r="F13" i="67" s="1"/>
  <c r="G13" i="67" s="1"/>
  <c r="F12" i="67"/>
  <c r="G12" i="67" s="1"/>
  <c r="E12" i="67"/>
  <c r="E11" i="67"/>
  <c r="F11" i="67" s="1"/>
  <c r="G11" i="67" s="1"/>
  <c r="E10" i="67"/>
  <c r="D7" i="67"/>
  <c r="E82" i="67" l="1"/>
  <c r="E66" i="67"/>
  <c r="E70" i="67" s="1"/>
  <c r="F10" i="67"/>
  <c r="D77" i="67"/>
  <c r="D79" i="67" s="1"/>
  <c r="D69" i="67"/>
  <c r="E69" i="67" s="1"/>
  <c r="G69" i="67" s="1"/>
  <c r="E83" i="67"/>
  <c r="E65" i="67"/>
  <c r="G65" i="67" s="1"/>
  <c r="D81" i="67" s="1"/>
  <c r="E81" i="67" s="1"/>
  <c r="D70" i="67"/>
  <c r="D71" i="67" s="1"/>
  <c r="E71" i="67" s="1"/>
  <c r="C24" i="1"/>
  <c r="C23" i="1"/>
  <c r="E73" i="67" l="1"/>
  <c r="E84" i="67"/>
  <c r="E80" i="67"/>
  <c r="D85" i="67"/>
  <c r="E79" i="67"/>
  <c r="G10" i="67"/>
  <c r="G66" i="67" s="1"/>
  <c r="F66" i="67"/>
  <c r="F70" i="67" s="1"/>
  <c r="F71" i="67" s="1"/>
  <c r="F73" i="67" s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E85" i="67" l="1"/>
  <c r="E86" i="67"/>
  <c r="G71" i="67"/>
  <c r="G73" i="67" s="1"/>
  <c r="D86" i="67" s="1"/>
  <c r="G70" i="67"/>
  <c r="C31" i="1"/>
  <c r="C28" i="1"/>
  <c r="D28" i="1" s="1"/>
  <c r="C30" i="1" l="1"/>
  <c r="C33" i="1" s="1"/>
  <c r="C20" i="1"/>
  <c r="D20" i="1" s="1"/>
</calcChain>
</file>

<file path=xl/comments1.xml><?xml version="1.0" encoding="utf-8"?>
<comments xmlns="http://schemas.openxmlformats.org/spreadsheetml/2006/main">
  <authors>
    <author>Kim, Jonathan</author>
    <author>Puget Sound Energy</author>
    <author>Jonathan Kim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Kim, Jonathan:</t>
        </r>
        <r>
          <rPr>
            <sz val="9"/>
            <color indexed="81"/>
            <rFont val="Tahoma"/>
            <family val="2"/>
          </rPr>
          <t xml:space="preserve">
tax benefit of interest handled by Rates Dept.</t>
        </r>
      </text>
    </comment>
    <comment ref="C62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  <comment ref="C81" authorId="2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<sst xmlns="http://schemas.openxmlformats.org/spreadsheetml/2006/main" count="196" uniqueCount="164">
  <si>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</si>
  <si>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</si>
  <si>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</si>
  <si>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</si>
  <si>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</si>
  <si>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</si>
  <si>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</si>
  <si>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</si>
  <si>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</si>
  <si>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</si>
  <si>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</si>
  <si>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</si>
  <si>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</si>
  <si>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</si>
  <si>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</si>
  <si>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</si>
  <si>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</si>
  <si>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</si>
  <si>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</si>
  <si>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</si>
  <si>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</si>
  <si>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</si>
  <si>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</si>
  <si>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</si>
  <si>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</si>
  <si>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</si>
  <si>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</si>
  <si>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</si>
  <si>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</si>
  <si>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Pension-common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</si>
  <si>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</si>
  <si>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</si>
  <si>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</si>
  <si>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</si>
  <si>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</si>
  <si>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</si>
  <si>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</si>
  <si>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</si>
  <si>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</si>
  <si>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</si>
  <si>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</si>
  <si>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</si>
  <si>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</si>
  <si>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</si>
  <si>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</si>
  <si>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</si>
  <si>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</si>
  <si>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</si>
  <si>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</si>
  <si>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</si>
  <si>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</si>
  <si>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</si>
  <si>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</si>
  <si>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</si>
  <si>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</si>
  <si>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</si>
  <si>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</si>
  <si>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</si>
  <si>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</si>
  <si>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</si>
  <si>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</si>
  <si>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</si>
  <si>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</si>
  <si>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</si>
  <si>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</si>
  <si>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</si>
  <si>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</si>
  <si>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</si>
  <si>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</si>
  <si>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</si>
  <si>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</si>
  <si>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</si>
  <si>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</si>
  <si>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</si>
  <si>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Stat Tax</t>
  </si>
  <si>
    <t>PT - Plant Related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</si>
  <si>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</si>
  <si>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</si>
  <si>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</si>
  <si>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</si>
  <si>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</si>
  <si>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</si>
  <si>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</si>
  <si>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</si>
  <si>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</si>
  <si>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</si>
  <si>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</si>
  <si>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</si>
  <si>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</si>
  <si>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</si>
  <si>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</si>
  <si>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</si>
  <si>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</si>
  <si>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</si>
  <si>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</si>
  <si>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</si>
  <si>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</si>
  <si>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</si>
  <si>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</si>
  <si>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</si>
  <si>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</si>
  <si>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</si>
  <si>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</si>
  <si>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</si>
  <si>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TLNG Deferral Depreciation and O&amp;M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</si>
  <si>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</si>
  <si>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</si>
  <si>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</si>
  <si>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</si>
  <si>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</si>
  <si>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</si>
  <si>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</si>
  <si>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</si>
  <si>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</si>
  <si>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</si>
  <si>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</si>
  <si>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</si>
  <si>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</si>
  <si>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</si>
  <si>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</si>
  <si>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</si>
  <si>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</si>
  <si>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</si>
  <si>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</si>
  <si>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</si>
  <si>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</si>
  <si>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</si>
  <si>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</si>
  <si>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</si>
  <si>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</si>
  <si>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</si>
  <si>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</si>
  <si>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</si>
  <si>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FOR THE TWELVE MONTHS ENDED DECEMBER 31, 2023</t>
  </si>
  <si>
    <t>January - December 2023</t>
  </si>
  <si>
    <t>Interest expense</t>
  </si>
  <si>
    <t>N-110</t>
  </si>
  <si>
    <t>OK_no activity</t>
  </si>
  <si>
    <t>AMI Deferral 2022 GRC</t>
  </si>
  <si>
    <t>new M from 2022</t>
  </si>
  <si>
    <t>N-113</t>
  </si>
  <si>
    <r>
      <rPr>
        <sz val="11"/>
        <rFont val="Calibri"/>
        <family val="2"/>
        <scheme val="minor"/>
      </rPr>
      <t>AMI Depreciation Deferral 05-08/2020</t>
    </r>
  </si>
  <si>
    <t>N-54</t>
  </si>
  <si>
    <t>AMI Deferral Debt Return E</t>
  </si>
  <si>
    <t>N-137</t>
  </si>
  <si>
    <t>AMR Regulatory Asset - G</t>
  </si>
  <si>
    <t>N-38</t>
  </si>
  <si>
    <r>
      <rPr>
        <sz val="11"/>
        <rFont val="Calibri"/>
        <family val="2"/>
        <scheme val="minor"/>
      </rPr>
      <t>CCA Cost Recovery - Interest G</t>
    </r>
  </si>
  <si>
    <t>reclass from E - #19000891</t>
  </si>
  <si>
    <t>N-132</t>
  </si>
  <si>
    <t>GTZ Carrying Charge Deferral Tr2</t>
  </si>
  <si>
    <t>N-133</t>
  </si>
  <si>
    <t>GTZ Depreciation Deferral Tr2</t>
  </si>
  <si>
    <t>N-138</t>
  </si>
  <si>
    <r>
      <rPr>
        <sz val="11"/>
        <rFont val="Calibri"/>
        <family val="2"/>
        <scheme val="minor"/>
      </rPr>
      <t>Participatory Funding Agreement - G</t>
    </r>
  </si>
  <si>
    <t>N-92</t>
  </si>
  <si>
    <t>Rate Refunds</t>
  </si>
  <si>
    <t>N-139</t>
  </si>
  <si>
    <r>
      <rPr>
        <sz val="11"/>
        <rFont val="Calibri"/>
        <family val="2"/>
        <scheme val="minor"/>
      </rPr>
      <t>Schedule 129D Deferral - G</t>
    </r>
  </si>
  <si>
    <t>N-15</t>
  </si>
  <si>
    <r>
      <rPr>
        <sz val="11"/>
        <rFont val="Calibri"/>
        <family val="2"/>
        <scheme val="minor"/>
      </rPr>
      <t>Temp Manual M G</t>
    </r>
  </si>
  <si>
    <t>N-134</t>
  </si>
  <si>
    <r>
      <rPr>
        <sz val="11"/>
        <rFont val="Calibri"/>
        <family val="2"/>
        <scheme val="minor"/>
      </rPr>
      <t>TLNG Deferred Revenue on Distr Upgrades</t>
    </r>
  </si>
  <si>
    <t>tie to our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</si>
</sst>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</fonts>
  <fills count="11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1">
    <xf numFmtId="168" fontId="0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59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59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59" fillId="10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3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59" fillId="12" borderId="0" applyNumberFormat="0" applyBorder="0" applyAlignment="0" applyProtection="0"/>
    <xf numFmtId="171" fontId="33" fillId="0" borderId="0" applyFill="0" applyBorder="0" applyAlignment="0"/>
    <xf numFmtId="41" fontId="22" fillId="13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wrapText="1"/>
    </xf>
    <xf numFmtId="43" fontId="6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4" fillId="0" borderId="0"/>
    <xf numFmtId="0" fontId="24" fillId="0" borderId="0"/>
    <xf numFmtId="0" fontId="35" fillId="0" borderId="0"/>
    <xf numFmtId="172" fontId="36" fillId="0" borderId="0">
      <protection locked="0"/>
    </xf>
    <xf numFmtId="0" fontId="35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24" fillId="0" borderId="0"/>
    <xf numFmtId="0" fontId="35" fillId="0" borderId="0"/>
    <xf numFmtId="0" fontId="24" fillId="0" borderId="0"/>
    <xf numFmtId="0" fontId="35" fillId="0" borderId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168" fontId="25" fillId="0" borderId="0"/>
    <xf numFmtId="2" fontId="31" fillId="0" borderId="0" applyFont="0" applyFill="0" applyBorder="0" applyAlignment="0" applyProtection="0"/>
    <xf numFmtId="0" fontId="24" fillId="0" borderId="0"/>
    <xf numFmtId="38" fontId="17" fillId="13" borderId="0" applyNumberFormat="0" applyBorder="0" applyAlignment="0" applyProtection="0"/>
    <xf numFmtId="0" fontId="39" fillId="0" borderId="1" applyNumberFormat="0" applyAlignment="0" applyProtection="0">
      <alignment horizontal="left"/>
    </xf>
    <xf numFmtId="0" fontId="39" fillId="0" borderId="2">
      <alignment horizontal="left"/>
    </xf>
    <xf numFmtId="38" fontId="18" fillId="0" borderId="0"/>
    <xf numFmtId="40" fontId="18" fillId="0" borderId="0"/>
    <xf numFmtId="10" fontId="17" fillId="17" borderId="3" applyNumberFormat="0" applyBorder="0" applyAlignment="0" applyProtection="0"/>
    <xf numFmtId="41" fontId="40" fillId="18" borderId="4">
      <alignment horizontal="left"/>
      <protection locked="0"/>
    </xf>
    <xf numFmtId="10" fontId="40" fillId="18" borderId="4">
      <alignment horizontal="right"/>
      <protection locked="0"/>
    </xf>
    <xf numFmtId="0" fontId="26" fillId="13" borderId="0"/>
    <xf numFmtId="3" fontId="41" fillId="0" borderId="0" applyFill="0" applyBorder="0" applyAlignment="0" applyProtection="0"/>
    <xf numFmtId="44" fontId="19" fillId="0" borderId="5" applyNumberFormat="0" applyFont="0" applyAlignment="0">
      <alignment horizontal="center"/>
    </xf>
    <xf numFmtId="44" fontId="19" fillId="0" borderId="6" applyNumberFormat="0" applyFont="0" applyAlignment="0">
      <alignment horizontal="center"/>
    </xf>
    <xf numFmtId="37" fontId="42" fillId="0" borderId="0"/>
    <xf numFmtId="166" fontId="13" fillId="0" borderId="0"/>
    <xf numFmtId="39" fontId="17" fillId="0" borderId="0" applyFill="0" applyBorder="0" applyAlignment="0" applyProtection="0"/>
    <xf numFmtId="0" fontId="53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61" fillId="0" borderId="0"/>
    <xf numFmtId="0" fontId="63" fillId="0" borderId="0"/>
    <xf numFmtId="0" fontId="22" fillId="0" borderId="0"/>
    <xf numFmtId="39" fontId="26" fillId="0" borderId="0" applyFill="0" applyBorder="0" applyAlignment="0" applyProtection="0"/>
    <xf numFmtId="0" fontId="64" fillId="0" borderId="0"/>
    <xf numFmtId="0" fontId="43" fillId="0" borderId="0"/>
    <xf numFmtId="0" fontId="22" fillId="0" borderId="0"/>
    <xf numFmtId="0" fontId="43" fillId="0" borderId="0"/>
    <xf numFmtId="0" fontId="64" fillId="0" borderId="0"/>
    <xf numFmtId="0" fontId="43" fillId="0" borderId="0"/>
    <xf numFmtId="0" fontId="64" fillId="0" borderId="0"/>
    <xf numFmtId="0" fontId="34" fillId="0" borderId="0"/>
    <xf numFmtId="0" fontId="64" fillId="0" borderId="0"/>
    <xf numFmtId="173" fontId="22" fillId="0" borderId="0">
      <alignment horizontal="left" wrapText="1"/>
    </xf>
    <xf numFmtId="0" fontId="64" fillId="0" borderId="0"/>
    <xf numFmtId="0" fontId="25" fillId="0" borderId="0"/>
    <xf numFmtId="0" fontId="64" fillId="0" borderId="0"/>
    <xf numFmtId="0" fontId="28" fillId="0" borderId="0"/>
    <xf numFmtId="0" fontId="64" fillId="0" borderId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24" fillId="0" borderId="0"/>
    <xf numFmtId="0" fontId="24" fillId="0" borderId="0"/>
    <xf numFmtId="0" fontId="35" fillId="0" borderId="0"/>
    <xf numFmtId="1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20" borderId="4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9">
      <alignment horizontal="center"/>
    </xf>
    <xf numFmtId="3" fontId="45" fillId="0" borderId="0" applyFont="0" applyFill="0" applyBorder="0" applyAlignment="0" applyProtection="0"/>
    <xf numFmtId="0" fontId="45" fillId="21" borderId="0" applyNumberFormat="0" applyFont="0" applyBorder="0" applyAlignment="0" applyProtection="0"/>
    <xf numFmtId="0" fontId="35" fillId="0" borderId="0"/>
    <xf numFmtId="3" fontId="47" fillId="0" borderId="0" applyFill="0" applyBorder="0" applyAlignment="0" applyProtection="0"/>
    <xf numFmtId="0" fontId="48" fillId="0" borderId="0"/>
    <xf numFmtId="42" fontId="22" fillId="17" borderId="0"/>
    <xf numFmtId="42" fontId="22" fillId="17" borderId="10">
      <alignment vertical="center"/>
    </xf>
    <xf numFmtId="0" fontId="20" fillId="17" borderId="11" applyNumberFormat="0">
      <alignment horizontal="center" vertical="center" wrapText="1"/>
    </xf>
    <xf numFmtId="10" fontId="22" fillId="17" borderId="0"/>
    <xf numFmtId="174" fontId="22" fillId="17" borderId="0"/>
    <xf numFmtId="165" fontId="27" fillId="0" borderId="0" applyBorder="0" applyAlignment="0"/>
    <xf numFmtId="42" fontId="22" fillId="17" borderId="12">
      <alignment horizontal="left"/>
    </xf>
    <xf numFmtId="174" fontId="23" fillId="17" borderId="12">
      <alignment horizontal="left"/>
    </xf>
    <xf numFmtId="14" fontId="44" fillId="0" borderId="0" applyNumberFormat="0" applyFill="0" applyBorder="0" applyAlignment="0" applyProtection="0">
      <alignment horizontal="left"/>
    </xf>
    <xf numFmtId="175" fontId="22" fillId="0" borderId="0" applyFont="0" applyFill="0" applyAlignment="0">
      <alignment horizontal="right"/>
    </xf>
    <xf numFmtId="4" fontId="49" fillId="18" borderId="8" applyNumberFormat="0" applyProtection="0">
      <alignment vertical="center"/>
    </xf>
    <xf numFmtId="4" fontId="54" fillId="18" borderId="8" applyNumberFormat="0" applyProtection="0">
      <alignment vertical="center"/>
    </xf>
    <xf numFmtId="4" fontId="49" fillId="18" borderId="8" applyNumberFormat="0" applyProtection="0">
      <alignment horizontal="left" vertical="center" indent="1"/>
    </xf>
    <xf numFmtId="4" fontId="49" fillId="18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23" borderId="8" applyNumberFormat="0" applyProtection="0">
      <alignment horizontal="right" vertical="center"/>
    </xf>
    <xf numFmtId="4" fontId="49" fillId="24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49" fillId="26" borderId="8" applyNumberFormat="0" applyProtection="0">
      <alignment horizontal="right" vertical="center"/>
    </xf>
    <xf numFmtId="4" fontId="49" fillId="27" borderId="8" applyNumberFormat="0" applyProtection="0">
      <alignment horizontal="right" vertical="center"/>
    </xf>
    <xf numFmtId="4" fontId="49" fillId="28" borderId="8" applyNumberFormat="0" applyProtection="0">
      <alignment horizontal="right" vertical="center"/>
    </xf>
    <xf numFmtId="4" fontId="49" fillId="29" borderId="8" applyNumberFormat="0" applyProtection="0">
      <alignment horizontal="right" vertical="center"/>
    </xf>
    <xf numFmtId="4" fontId="49" fillId="30" borderId="8" applyNumberFormat="0" applyProtection="0">
      <alignment horizontal="right" vertical="center"/>
    </xf>
    <xf numFmtId="4" fontId="49" fillId="31" borderId="8" applyNumberFormat="0" applyProtection="0">
      <alignment horizontal="right" vertical="center"/>
    </xf>
    <xf numFmtId="4" fontId="55" fillId="32" borderId="8" applyNumberFormat="0" applyProtection="0">
      <alignment horizontal="left" vertical="center" indent="1"/>
    </xf>
    <xf numFmtId="4" fontId="49" fillId="33" borderId="13" applyNumberFormat="0" applyProtection="0">
      <alignment horizontal="left" vertical="center" indent="1"/>
    </xf>
    <xf numFmtId="4" fontId="56" fillId="34" borderId="0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61" fillId="37" borderId="3" applyNumberFormat="0">
      <protection locked="0"/>
    </xf>
    <xf numFmtId="4" fontId="49" fillId="38" borderId="8" applyNumberFormat="0" applyProtection="0">
      <alignment vertical="center"/>
    </xf>
    <xf numFmtId="4" fontId="54" fillId="38" borderId="8" applyNumberFormat="0" applyProtection="0">
      <alignment vertical="center"/>
    </xf>
    <xf numFmtId="4" fontId="49" fillId="38" borderId="8" applyNumberFormat="0" applyProtection="0">
      <alignment horizontal="left" vertical="center" indent="1"/>
    </xf>
    <xf numFmtId="4" fontId="49" fillId="38" borderId="8" applyNumberFormat="0" applyProtection="0">
      <alignment horizontal="left" vertical="center" indent="1"/>
    </xf>
    <xf numFmtId="4" fontId="49" fillId="33" borderId="8" applyNumberFormat="0" applyProtection="0">
      <alignment horizontal="right" vertical="center"/>
    </xf>
    <xf numFmtId="4" fontId="54" fillId="33" borderId="8" applyNumberFormat="0" applyProtection="0">
      <alignment horizontal="right" vertical="center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57" fillId="0" borderId="0"/>
    <xf numFmtId="4" fontId="58" fillId="33" borderId="8" applyNumberFormat="0" applyProtection="0">
      <alignment horizontal="right" vertical="center"/>
    </xf>
    <xf numFmtId="39" fontId="22" fillId="39" borderId="0"/>
    <xf numFmtId="0" fontId="62" fillId="0" borderId="0" applyNumberFormat="0" applyFill="0" applyBorder="0" applyAlignment="0" applyProtection="0"/>
    <xf numFmtId="38" fontId="17" fillId="0" borderId="14"/>
    <xf numFmtId="38" fontId="18" fillId="0" borderId="12"/>
    <xf numFmtId="39" fontId="44" fillId="40" borderId="0"/>
    <xf numFmtId="168" fontId="25" fillId="0" borderId="0">
      <alignment horizontal="left" wrapText="1"/>
    </xf>
    <xf numFmtId="169" fontId="22" fillId="0" borderId="0">
      <alignment horizontal="left" wrapText="1"/>
    </xf>
    <xf numFmtId="40" fontId="50" fillId="0" borderId="0" applyBorder="0">
      <alignment horizontal="right"/>
    </xf>
    <xf numFmtId="41" fontId="21" fillId="17" borderId="0">
      <alignment horizontal="left"/>
    </xf>
    <xf numFmtId="176" fontId="51" fillId="17" borderId="0">
      <alignment horizontal="left" vertical="center"/>
    </xf>
    <xf numFmtId="0" fontId="20" fillId="17" borderId="0">
      <alignment horizontal="left" wrapText="1"/>
    </xf>
    <xf numFmtId="0" fontId="52" fillId="0" borderId="0">
      <alignment horizontal="left" vertical="center"/>
    </xf>
    <xf numFmtId="0" fontId="35" fillId="0" borderId="15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168" fontId="22" fillId="0" borderId="0">
      <alignment horizontal="left" wrapText="1"/>
    </xf>
    <xf numFmtId="41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41" fontId="13" fillId="13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/>
    <xf numFmtId="0" fontId="17" fillId="13" borderId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39" fontId="17" fillId="0" borderId="0" applyFill="0" applyBorder="0" applyAlignment="0" applyProtection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173" fontId="13" fillId="0" borderId="0">
      <alignment horizontal="left" wrapText="1"/>
    </xf>
    <xf numFmtId="0" fontId="11" fillId="0" borderId="0"/>
    <xf numFmtId="0" fontId="13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21" borderId="0" applyNumberFormat="0" applyFont="0" applyBorder="0" applyAlignment="0" applyProtection="0"/>
    <xf numFmtId="42" fontId="13" fillId="17" borderId="0"/>
    <xf numFmtId="42" fontId="13" fillId="17" borderId="10">
      <alignment vertical="center"/>
    </xf>
    <xf numFmtId="0" fontId="19" fillId="17" borderId="11" applyNumberFormat="0">
      <alignment horizontal="center" vertical="center" wrapText="1"/>
    </xf>
    <xf numFmtId="10" fontId="13" fillId="17" borderId="0"/>
    <xf numFmtId="174" fontId="13" fillId="17" borderId="0"/>
    <xf numFmtId="165" fontId="18" fillId="0" borderId="0" applyBorder="0" applyAlignment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39" fontId="13" fillId="39" borderId="0"/>
    <xf numFmtId="168" fontId="13" fillId="0" borderId="0">
      <alignment horizontal="left" wrapText="1"/>
    </xf>
    <xf numFmtId="169" fontId="13" fillId="0" borderId="0">
      <alignment horizontal="left" wrapText="1"/>
    </xf>
    <xf numFmtId="0" fontId="19" fillId="17" borderId="0">
      <alignment horizontal="left" wrapText="1"/>
    </xf>
    <xf numFmtId="0" fontId="11" fillId="0" borderId="0"/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9" fontId="13" fillId="0" borderId="0" applyFont="0" applyFill="0" applyBorder="0" applyAlignment="0" applyProtection="0"/>
    <xf numFmtId="168" fontId="13" fillId="0" borderId="0">
      <alignment horizontal="left" wrapText="1"/>
    </xf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66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8" fillId="0" borderId="0"/>
    <xf numFmtId="0" fontId="10" fillId="0" borderId="0"/>
    <xf numFmtId="0" fontId="10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77" fontId="84" fillId="0" borderId="0">
      <alignment horizontal="left"/>
    </xf>
    <xf numFmtId="178" fontId="85" fillId="0" borderId="0">
      <alignment horizontal="left"/>
    </xf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41" fontId="13" fillId="13" borderId="0"/>
    <xf numFmtId="41" fontId="10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1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179" fontId="86" fillId="0" borderId="0" applyNumberFormat="0" applyFill="0" applyBorder="0" applyProtection="0">
      <alignment horizontal="right"/>
    </xf>
    <xf numFmtId="14" fontId="19" fillId="82" borderId="9">
      <alignment horizontal="center" vertical="center" wrapText="1"/>
    </xf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180" fontId="87" fillId="0" borderId="0"/>
    <xf numFmtId="39" fontId="17" fillId="0" borderId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0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0" fillId="0" borderId="0"/>
    <xf numFmtId="0" fontId="4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3" fillId="0" borderId="0">
      <alignment horizontal="left" wrapText="1"/>
    </xf>
    <xf numFmtId="0" fontId="10" fillId="0" borderId="0"/>
    <xf numFmtId="0" fontId="13" fillId="0" borderId="0"/>
    <xf numFmtId="0" fontId="10" fillId="0" borderId="0"/>
    <xf numFmtId="0" fontId="28" fillId="0" borderId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18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42" fontId="13" fillId="17" borderId="0"/>
    <xf numFmtId="42" fontId="13" fillId="17" borderId="10">
      <alignment vertical="center"/>
    </xf>
    <xf numFmtId="10" fontId="13" fillId="17" borderId="0"/>
    <xf numFmtId="174" fontId="13" fillId="17" borderId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4" fontId="55" fillId="83" borderId="26" applyNumberFormat="0" applyProtection="0">
      <alignment vertical="center"/>
    </xf>
    <xf numFmtId="4" fontId="88" fillId="18" borderId="26" applyNumberFormat="0" applyProtection="0">
      <alignment vertical="center"/>
    </xf>
    <xf numFmtId="4" fontId="55" fillId="18" borderId="26" applyNumberFormat="0" applyProtection="0">
      <alignment horizontal="left" vertical="center" indent="1"/>
    </xf>
    <xf numFmtId="0" fontId="55" fillId="18" borderId="26" applyNumberFormat="0" applyProtection="0">
      <alignment horizontal="left" vertical="top" indent="1"/>
    </xf>
    <xf numFmtId="0" fontId="13" fillId="22" borderId="8" applyNumberFormat="0" applyProtection="0">
      <alignment horizontal="left" vertical="center" indent="1"/>
    </xf>
    <xf numFmtId="4" fontId="49" fillId="73" borderId="26" applyNumberFormat="0" applyProtection="0">
      <alignment horizontal="right" vertical="center"/>
    </xf>
    <xf numFmtId="4" fontId="49" fillId="79" borderId="26" applyNumberFormat="0" applyProtection="0">
      <alignment horizontal="right" vertical="center"/>
    </xf>
    <xf numFmtId="4" fontId="49" fillId="84" borderId="26" applyNumberFormat="0" applyProtection="0">
      <alignment horizontal="right" vertical="center"/>
    </xf>
    <xf numFmtId="4" fontId="49" fillId="81" borderId="26" applyNumberFormat="0" applyProtection="0">
      <alignment horizontal="right" vertical="center"/>
    </xf>
    <xf numFmtId="4" fontId="49" fillId="85" borderId="26" applyNumberFormat="0" applyProtection="0">
      <alignment horizontal="right" vertical="center"/>
    </xf>
    <xf numFmtId="4" fontId="49" fillId="86" borderId="26" applyNumberFormat="0" applyProtection="0">
      <alignment horizontal="right" vertical="center"/>
    </xf>
    <xf numFmtId="4" fontId="49" fillId="87" borderId="26" applyNumberFormat="0" applyProtection="0">
      <alignment horizontal="right" vertical="center"/>
    </xf>
    <xf numFmtId="4" fontId="49" fillId="88" borderId="26" applyNumberFormat="0" applyProtection="0">
      <alignment horizontal="right" vertical="center"/>
    </xf>
    <xf numFmtId="4" fontId="49" fillId="80" borderId="26" applyNumberFormat="0" applyProtection="0">
      <alignment horizontal="right" vertical="center"/>
    </xf>
    <xf numFmtId="4" fontId="55" fillId="89" borderId="27" applyNumberFormat="0" applyProtection="0">
      <alignment horizontal="left" vertical="center" indent="1"/>
    </xf>
    <xf numFmtId="4" fontId="49" fillId="90" borderId="0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4" fontId="49" fillId="38" borderId="26" applyNumberFormat="0" applyProtection="0">
      <alignment vertical="center"/>
    </xf>
    <xf numFmtId="4" fontId="54" fillId="38" borderId="26" applyNumberFormat="0" applyProtection="0">
      <alignment vertical="center"/>
    </xf>
    <xf numFmtId="4" fontId="49" fillId="38" borderId="26" applyNumberFormat="0" applyProtection="0">
      <alignment horizontal="left" vertical="center" indent="1"/>
    </xf>
    <xf numFmtId="0" fontId="49" fillId="38" borderId="26" applyNumberFormat="0" applyProtection="0">
      <alignment horizontal="left" vertical="top" indent="1"/>
    </xf>
    <xf numFmtId="4" fontId="49" fillId="90" borderId="26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58" fillId="90" borderId="26" applyNumberFormat="0" applyProtection="0">
      <alignment horizontal="right" vertical="center"/>
    </xf>
    <xf numFmtId="39" fontId="13" fillId="39" borderId="0"/>
    <xf numFmtId="169" fontId="13" fillId="0" borderId="0">
      <alignment horizontal="left" wrapText="1"/>
    </xf>
    <xf numFmtId="168" fontId="13" fillId="0" borderId="0">
      <alignment horizontal="left" wrapText="1"/>
    </xf>
    <xf numFmtId="0" fontId="90" fillId="0" borderId="0"/>
    <xf numFmtId="0" fontId="13" fillId="0" borderId="0" applyNumberFormat="0" applyBorder="0" applyAlignment="0"/>
    <xf numFmtId="0" fontId="91" fillId="0" borderId="0" applyFill="0" applyBorder="0" applyProtection="0">
      <alignment horizontal="left" vertical="top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8" fillId="92" borderId="28" applyNumberFormat="0" applyAlignment="0" applyProtection="0">
      <alignment horizontal="left" vertical="center" indent="1"/>
    </xf>
    <xf numFmtId="182" fontId="99" fillId="0" borderId="29" applyNumberFormat="0" applyProtection="0">
      <alignment horizontal="right" vertical="center"/>
    </xf>
    <xf numFmtId="182" fontId="98" fillId="0" borderId="30" applyNumberFormat="0" applyProtection="0">
      <alignment horizontal="right" vertical="center"/>
    </xf>
    <xf numFmtId="182" fontId="99" fillId="93" borderId="28" applyNumberFormat="0" applyAlignment="0" applyProtection="0">
      <alignment horizontal="left" vertical="center" indent="1"/>
    </xf>
    <xf numFmtId="0" fontId="100" fillId="94" borderId="30" applyNumberFormat="0" applyAlignment="0">
      <alignment horizontal="left" vertical="center" indent="1"/>
      <protection locked="0"/>
    </xf>
    <xf numFmtId="0" fontId="100" fillId="95" borderId="30" applyNumberFormat="0" applyAlignment="0" applyProtection="0">
      <alignment horizontal="left" vertical="center" indent="1"/>
    </xf>
    <xf numFmtId="182" fontId="99" fillId="96" borderId="29" applyNumberFormat="0" applyBorder="0">
      <alignment horizontal="right" vertical="center"/>
      <protection locked="0"/>
    </xf>
    <xf numFmtId="0" fontId="100" fillId="94" borderId="30" applyNumberFormat="0" applyAlignment="0">
      <alignment horizontal="left" vertical="center" indent="1"/>
      <protection locked="0"/>
    </xf>
    <xf numFmtId="182" fontId="98" fillId="95" borderId="30" applyNumberFormat="0" applyProtection="0">
      <alignment horizontal="right" vertical="center"/>
    </xf>
    <xf numFmtId="182" fontId="98" fillId="96" borderId="30" applyNumberFormat="0" applyBorder="0">
      <alignment horizontal="right" vertical="center"/>
      <protection locked="0"/>
    </xf>
    <xf numFmtId="182" fontId="101" fillId="97" borderId="31" applyNumberFormat="0" applyBorder="0" applyAlignment="0" applyProtection="0">
      <alignment horizontal="right" vertical="center" indent="1"/>
    </xf>
    <xf numFmtId="182" fontId="102" fillId="98" borderId="31" applyNumberFormat="0" applyBorder="0" applyAlignment="0" applyProtection="0">
      <alignment horizontal="right" vertical="center" indent="1"/>
    </xf>
    <xf numFmtId="182" fontId="102" fillId="99" borderId="31" applyNumberFormat="0" applyBorder="0" applyAlignment="0" applyProtection="0">
      <alignment horizontal="right" vertical="center" indent="1"/>
    </xf>
    <xf numFmtId="182" fontId="103" fillId="100" borderId="31" applyNumberFormat="0" applyBorder="0" applyAlignment="0" applyProtection="0">
      <alignment horizontal="right" vertical="center" indent="1"/>
    </xf>
    <xf numFmtId="182" fontId="103" fillId="101" borderId="31" applyNumberFormat="0" applyBorder="0" applyAlignment="0" applyProtection="0">
      <alignment horizontal="right" vertical="center" indent="1"/>
    </xf>
    <xf numFmtId="182" fontId="103" fillId="102" borderId="31" applyNumberFormat="0" applyBorder="0" applyAlignment="0" applyProtection="0">
      <alignment horizontal="right" vertical="center" indent="1"/>
    </xf>
    <xf numFmtId="182" fontId="104" fillId="103" borderId="31" applyNumberFormat="0" applyBorder="0" applyAlignment="0" applyProtection="0">
      <alignment horizontal="right" vertical="center" indent="1"/>
    </xf>
    <xf numFmtId="182" fontId="104" fillId="104" borderId="31" applyNumberFormat="0" applyBorder="0" applyAlignment="0" applyProtection="0">
      <alignment horizontal="right" vertical="center" indent="1"/>
    </xf>
    <xf numFmtId="182" fontId="104" fillId="105" borderId="31" applyNumberFormat="0" applyBorder="0" applyAlignment="0" applyProtection="0">
      <alignment horizontal="right" vertical="center" indent="1"/>
    </xf>
    <xf numFmtId="0" fontId="105" fillId="0" borderId="28" applyNumberFormat="0" applyFont="0" applyFill="0" applyAlignment="0" applyProtection="0"/>
    <xf numFmtId="182" fontId="106" fillId="93" borderId="0" applyNumberFormat="0" applyAlignment="0" applyProtection="0">
      <alignment horizontal="left" vertical="center" indent="1"/>
    </xf>
    <xf numFmtId="0" fontId="105" fillId="0" borderId="32" applyNumberFormat="0" applyFont="0" applyFill="0" applyAlignment="0" applyProtection="0"/>
    <xf numFmtId="182" fontId="99" fillId="0" borderId="29" applyNumberFormat="0" applyFill="0" applyBorder="0" applyAlignment="0" applyProtection="0">
      <alignment horizontal="right" vertical="center"/>
    </xf>
    <xf numFmtId="182" fontId="99" fillId="93" borderId="28" applyNumberFormat="0" applyAlignment="0" applyProtection="0">
      <alignment horizontal="left" vertical="center" indent="1"/>
    </xf>
    <xf numFmtId="0" fontId="98" fillId="92" borderId="30" applyNumberFormat="0" applyAlignment="0" applyProtection="0">
      <alignment horizontal="left" vertical="center" indent="1"/>
    </xf>
    <xf numFmtId="0" fontId="100" fillId="106" borderId="28" applyNumberFormat="0" applyAlignment="0" applyProtection="0">
      <alignment horizontal="left" vertical="center" indent="1"/>
    </xf>
    <xf numFmtId="0" fontId="100" fillId="107" borderId="28" applyNumberFormat="0" applyAlignment="0" applyProtection="0">
      <alignment horizontal="left" vertical="center" indent="1"/>
    </xf>
    <xf numFmtId="0" fontId="100" fillId="108" borderId="28" applyNumberFormat="0" applyAlignment="0" applyProtection="0">
      <alignment horizontal="left" vertical="center" indent="1"/>
    </xf>
    <xf numFmtId="0" fontId="100" fillId="96" borderId="28" applyNumberFormat="0" applyAlignment="0" applyProtection="0">
      <alignment horizontal="left" vertical="center" indent="1"/>
    </xf>
    <xf numFmtId="0" fontId="100" fillId="95" borderId="30" applyNumberFormat="0" applyAlignment="0" applyProtection="0">
      <alignment horizontal="left" vertical="center" indent="1"/>
    </xf>
    <xf numFmtId="0" fontId="107" fillId="0" borderId="33" applyNumberFormat="0" applyFill="0" applyBorder="0" applyAlignment="0" applyProtection="0"/>
    <xf numFmtId="0" fontId="108" fillId="0" borderId="33" applyNumberFormat="0" applyBorder="0" applyAlignment="0" applyProtection="0"/>
    <xf numFmtId="0" fontId="107" fillId="94" borderId="30" applyNumberFormat="0" applyAlignment="0">
      <alignment horizontal="left" vertical="center" indent="1"/>
      <protection locked="0"/>
    </xf>
    <xf numFmtId="0" fontId="107" fillId="94" borderId="30" applyNumberFormat="0" applyAlignment="0">
      <alignment horizontal="left" vertical="center" indent="1"/>
      <protection locked="0"/>
    </xf>
    <xf numFmtId="0" fontId="107" fillId="95" borderId="30" applyNumberFormat="0" applyAlignment="0" applyProtection="0">
      <alignment horizontal="left" vertical="center" indent="1"/>
    </xf>
    <xf numFmtId="182" fontId="109" fillId="95" borderId="30" applyNumberFormat="0" applyProtection="0">
      <alignment horizontal="right" vertical="center"/>
    </xf>
    <xf numFmtId="182" fontId="110" fillId="96" borderId="29" applyNumberFormat="0" applyBorder="0">
      <alignment horizontal="right" vertical="center"/>
      <protection locked="0"/>
    </xf>
    <xf numFmtId="182" fontId="109" fillId="96" borderId="30" applyNumberFormat="0" applyBorder="0">
      <alignment horizontal="right" vertical="center"/>
      <protection locked="0"/>
    </xf>
    <xf numFmtId="182" fontId="99" fillId="0" borderId="29" applyNumberFormat="0" applyFill="0" applyBorder="0" applyAlignment="0" applyProtection="0">
      <alignment horizontal="right" vertical="center"/>
    </xf>
    <xf numFmtId="0" fontId="4" fillId="0" borderId="0"/>
    <xf numFmtId="0" fontId="112" fillId="0" borderId="0" applyNumberFormat="0" applyFill="0" applyBorder="0" applyAlignment="0" applyProtection="0"/>
    <xf numFmtId="0" fontId="113" fillId="0" borderId="17" applyNumberFormat="0" applyFill="0" applyAlignment="0" applyProtection="0"/>
    <xf numFmtId="0" fontId="114" fillId="0" borderId="18" applyNumberFormat="0" applyFill="0" applyAlignment="0" applyProtection="0"/>
    <xf numFmtId="0" fontId="115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16" fillId="41" borderId="0" applyNumberFormat="0" applyBorder="0" applyAlignment="0" applyProtection="0"/>
    <xf numFmtId="0" fontId="117" fillId="42" borderId="0" applyNumberFormat="0" applyBorder="0" applyAlignment="0" applyProtection="0"/>
    <xf numFmtId="0" fontId="118" fillId="43" borderId="0" applyNumberFormat="0" applyBorder="0" applyAlignment="0" applyProtection="0"/>
    <xf numFmtId="0" fontId="119" fillId="44" borderId="20" applyNumberFormat="0" applyAlignment="0" applyProtection="0"/>
    <xf numFmtId="0" fontId="120" fillId="45" borderId="21" applyNumberFormat="0" applyAlignment="0" applyProtection="0"/>
    <xf numFmtId="0" fontId="121" fillId="45" borderId="20" applyNumberFormat="0" applyAlignment="0" applyProtection="0"/>
    <xf numFmtId="0" fontId="122" fillId="0" borderId="22" applyNumberFormat="0" applyFill="0" applyAlignment="0" applyProtection="0"/>
    <xf numFmtId="0" fontId="123" fillId="46" borderId="23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5" applyNumberFormat="0" applyFill="0" applyAlignment="0" applyProtection="0"/>
    <xf numFmtId="0" fontId="12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27" fillId="51" borderId="0" applyNumberFormat="0" applyBorder="0" applyAlignment="0" applyProtection="0"/>
    <xf numFmtId="0" fontId="127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27" fillId="55" borderId="0" applyNumberFormat="0" applyBorder="0" applyAlignment="0" applyProtection="0"/>
    <xf numFmtId="0" fontId="127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27" fillId="59" borderId="0" applyNumberFormat="0" applyBorder="0" applyAlignment="0" applyProtection="0"/>
    <xf numFmtId="0" fontId="127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27" fillId="63" borderId="0" applyNumberFormat="0" applyBorder="0" applyAlignment="0" applyProtection="0"/>
    <xf numFmtId="0" fontId="127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27" fillId="67" borderId="0" applyNumberFormat="0" applyBorder="0" applyAlignment="0" applyProtection="0"/>
    <xf numFmtId="0" fontId="127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27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5" fillId="0" borderId="0" applyFont="0" applyFill="0" applyBorder="0" applyAlignment="0" applyProtection="0"/>
  </cellStyleXfs>
  <cellXfs count="109">
    <xf numFmtId="0" fontId="0" fillId="0" borderId="0" xfId="0" applyNumberFormat="1" applyAlignment="1"/>
    <xf numFmtId="0" fontId="14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/>
    <xf numFmtId="0" fontId="15" fillId="0" borderId="16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3" fontId="15" fillId="0" borderId="0" xfId="47" applyNumberFormat="1" applyFont="1" applyFill="1" applyAlignment="1">
      <alignment horizontal="centerContinuous"/>
    </xf>
    <xf numFmtId="3" fontId="15" fillId="0" borderId="0" xfId="47" applyNumberFormat="1" applyFont="1" applyFill="1"/>
    <xf numFmtId="0" fontId="15" fillId="0" borderId="0" xfId="0" applyNumberFormat="1" applyFont="1" applyFill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protection locked="0"/>
    </xf>
    <xf numFmtId="3" fontId="15" fillId="0" borderId="11" xfId="47" applyNumberFormat="1" applyFont="1" applyFill="1" applyBorder="1" applyAlignment="1">
      <alignment horizontal="center"/>
    </xf>
    <xf numFmtId="3" fontId="14" fillId="0" borderId="0" xfId="47" applyNumberFormat="1" applyFont="1" applyFill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vertical="top"/>
    </xf>
    <xf numFmtId="0" fontId="65" fillId="0" borderId="0" xfId="0" applyNumberFormat="1" applyFont="1" applyFill="1" applyAlignment="1"/>
    <xf numFmtId="41" fontId="14" fillId="0" borderId="0" xfId="393" applyFont="1" applyFill="1"/>
    <xf numFmtId="41" fontId="14" fillId="0" borderId="0" xfId="393" applyFont="1" applyFill="1" applyBorder="1" applyProtection="1">
      <protection locked="0"/>
    </xf>
    <xf numFmtId="41" fontId="14" fillId="0" borderId="0" xfId="393" applyFont="1" applyFill="1" applyAlignment="1"/>
    <xf numFmtId="41" fontId="14" fillId="0" borderId="0" xfId="393" applyFont="1" applyFill="1" applyBorder="1"/>
    <xf numFmtId="41" fontId="14" fillId="0" borderId="0" xfId="393" applyFont="1" applyFill="1" applyBorder="1" applyAlignment="1" applyProtection="1">
      <alignment vertical="top"/>
      <protection locked="0"/>
    </xf>
    <xf numFmtId="41" fontId="14" fillId="0" borderId="11" xfId="393" applyFont="1" applyFill="1" applyBorder="1"/>
    <xf numFmtId="0" fontId="65" fillId="0" borderId="0" xfId="0" applyNumberFormat="1" applyFont="1" applyFill="1" applyAlignment="1" applyProtection="1">
      <protection locked="0"/>
    </xf>
    <xf numFmtId="41" fontId="14" fillId="0" borderId="0" xfId="393" applyFont="1" applyFill="1" applyProtection="1">
      <protection locked="0"/>
    </xf>
    <xf numFmtId="41" fontId="14" fillId="0" borderId="11" xfId="393" applyFont="1" applyFill="1" applyBorder="1" applyProtection="1">
      <protection locked="0"/>
    </xf>
    <xf numFmtId="41" fontId="15" fillId="0" borderId="10" xfId="393" applyFont="1" applyFill="1" applyBorder="1"/>
    <xf numFmtId="41" fontId="96" fillId="0" borderId="0" xfId="0" applyNumberFormat="1" applyFont="1" applyAlignment="1"/>
    <xf numFmtId="0" fontId="97" fillId="0" borderId="0" xfId="0" applyNumberFormat="1" applyFont="1" applyAlignment="1"/>
    <xf numFmtId="0" fontId="133" fillId="0" borderId="3" xfId="1417" applyFont="1" applyFill="1" applyBorder="1" applyAlignment="1">
      <alignment vertical="top"/>
    </xf>
    <xf numFmtId="165" fontId="93" fillId="0" borderId="0" xfId="1416" applyNumberFormat="1" applyFont="1" applyFill="1"/>
    <xf numFmtId="0" fontId="2" fillId="0" borderId="0" xfId="1415"/>
    <xf numFmtId="0" fontId="2" fillId="0" borderId="0" xfId="1415" applyFill="1"/>
    <xf numFmtId="0" fontId="93" fillId="0" borderId="0" xfId="1415" applyFont="1" applyFill="1"/>
    <xf numFmtId="168" fontId="0" fillId="0" borderId="0" xfId="0" applyAlignment="1"/>
    <xf numFmtId="0" fontId="67" fillId="0" borderId="0" xfId="105" applyFont="1"/>
    <xf numFmtId="168" fontId="111" fillId="0" borderId="0" xfId="0" applyFont="1" applyAlignment="1"/>
    <xf numFmtId="168" fontId="130" fillId="0" borderId="0" xfId="0" applyFont="1" applyFill="1" applyAlignment="1"/>
    <xf numFmtId="168" fontId="129" fillId="0" borderId="0" xfId="0" applyFont="1" applyAlignment="1"/>
    <xf numFmtId="0" fontId="0" fillId="0" borderId="0" xfId="105" applyFont="1"/>
    <xf numFmtId="0" fontId="0" fillId="0" borderId="0" xfId="105" applyFont="1" applyAlignment="1">
      <alignment horizontal="right"/>
    </xf>
    <xf numFmtId="165" fontId="0" fillId="110" borderId="0" xfId="47" applyNumberFormat="1" applyFont="1" applyFill="1"/>
    <xf numFmtId="168" fontId="128" fillId="0" borderId="0" xfId="0" applyFont="1" applyFill="1" applyAlignment="1"/>
    <xf numFmtId="0" fontId="92" fillId="0" borderId="0" xfId="105" applyFont="1" applyAlignment="1">
      <alignment horizontal="right"/>
    </xf>
    <xf numFmtId="0" fontId="64" fillId="0" borderId="0" xfId="105" applyAlignment="1">
      <alignment horizontal="right"/>
    </xf>
    <xf numFmtId="165" fontId="0" fillId="110" borderId="11" xfId="47" applyNumberFormat="1" applyFont="1" applyFill="1" applyBorder="1"/>
    <xf numFmtId="0" fontId="67" fillId="0" borderId="0" xfId="105" applyFont="1" applyAlignment="1">
      <alignment horizontal="right"/>
    </xf>
    <xf numFmtId="165" fontId="67" fillId="110" borderId="0" xfId="47" applyNumberFormat="1" applyFont="1" applyFill="1"/>
    <xf numFmtId="168" fontId="129" fillId="0" borderId="0" xfId="0" applyFont="1" applyFill="1" applyAlignment="1"/>
    <xf numFmtId="165" fontId="0" fillId="0" borderId="0" xfId="0" applyNumberFormat="1" applyAlignment="1"/>
    <xf numFmtId="0" fontId="67" fillId="0" borderId="3" xfId="105" applyFont="1" applyFill="1" applyBorder="1" applyAlignment="1">
      <alignment horizontal="center" vertical="center" wrapText="1"/>
    </xf>
    <xf numFmtId="9" fontId="67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131" fillId="0" borderId="0" xfId="0" applyFont="1" applyFill="1" applyAlignment="1"/>
    <xf numFmtId="168" fontId="92" fillId="0" borderId="3" xfId="0" applyFont="1" applyFill="1" applyBorder="1" applyAlignment="1"/>
    <xf numFmtId="168" fontId="81" fillId="0" borderId="0" xfId="0" applyFont="1" applyFill="1" applyAlignment="1"/>
    <xf numFmtId="168" fontId="136" fillId="0" borderId="0" xfId="0" applyFont="1" applyFill="1" applyBorder="1" applyAlignment="1"/>
    <xf numFmtId="168" fontId="92" fillId="0" borderId="3" xfId="0" applyFont="1" applyFill="1" applyBorder="1" applyAlignment="1">
      <alignment horizontal="left" vertical="top" wrapText="1"/>
    </xf>
    <xf numFmtId="168" fontId="133" fillId="0" borderId="0" xfId="0" applyFont="1" applyFill="1" applyBorder="1" applyAlignment="1">
      <alignment horizontal="left" vertical="top"/>
    </xf>
    <xf numFmtId="168" fontId="131" fillId="0" borderId="0" xfId="0" applyFont="1" applyFill="1" applyBorder="1" applyAlignment="1"/>
    <xf numFmtId="168" fontId="0" fillId="0" borderId="3" xfId="0" applyBorder="1" applyAlignment="1"/>
    <xf numFmtId="168" fontId="1" fillId="0" borderId="3" xfId="0" applyFont="1" applyFill="1" applyBorder="1" applyAlignment="1"/>
    <xf numFmtId="168" fontId="1" fillId="0" borderId="3" xfId="0" applyFont="1" applyFill="1" applyBorder="1" applyAlignment="1">
      <alignment horizontal="left" vertical="top"/>
    </xf>
    <xf numFmtId="168" fontId="136" fillId="0" borderId="0" xfId="0" applyFont="1" applyFill="1" applyAlignment="1"/>
    <xf numFmtId="0" fontId="93" fillId="0" borderId="3" xfId="105" applyFont="1" applyFill="1" applyBorder="1" applyAlignment="1">
      <alignment horizontal="left"/>
    </xf>
    <xf numFmtId="8" fontId="93" fillId="0" borderId="3" xfId="105" applyNumberFormat="1" applyFont="1" applyFill="1" applyBorder="1"/>
    <xf numFmtId="165" fontId="93" fillId="0" borderId="3" xfId="47" applyNumberFormat="1" applyFont="1" applyFill="1" applyBorder="1"/>
    <xf numFmtId="165" fontId="93" fillId="109" borderId="3" xfId="47" applyNumberFormat="1" applyFont="1" applyFill="1" applyBorder="1"/>
    <xf numFmtId="8" fontId="93" fillId="0" borderId="34" xfId="105" applyNumberFormat="1" applyFont="1" applyFill="1" applyBorder="1" applyAlignment="1">
      <alignment horizontal="center"/>
    </xf>
    <xf numFmtId="165" fontId="0" fillId="0" borderId="10" xfId="0" applyNumberFormat="1" applyFill="1" applyBorder="1" applyAlignment="1"/>
    <xf numFmtId="8" fontId="93" fillId="0" borderId="0" xfId="105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165" fontId="0" fillId="0" borderId="0" xfId="0" applyNumberFormat="1" applyFill="1" applyAlignment="1"/>
    <xf numFmtId="0" fontId="64" fillId="0" borderId="0" xfId="105" applyBorder="1" applyAlignment="1">
      <alignment horizontal="right"/>
    </xf>
    <xf numFmtId="165" fontId="0" fillId="0" borderId="0" xfId="47" applyNumberFormat="1" applyFont="1" applyFill="1"/>
    <xf numFmtId="41" fontId="0" fillId="0" borderId="11" xfId="393" applyFont="1" applyBorder="1"/>
    <xf numFmtId="165" fontId="0" fillId="0" borderId="11" xfId="47" applyNumberFormat="1" applyFont="1" applyFill="1" applyBorder="1"/>
    <xf numFmtId="41" fontId="0" fillId="0" borderId="0" xfId="393" applyFont="1"/>
    <xf numFmtId="168" fontId="92" fillId="0" borderId="0" xfId="0" applyFont="1" applyFill="1" applyBorder="1" applyAlignment="1">
      <alignment horizontal="right"/>
    </xf>
    <xf numFmtId="165" fontId="92" fillId="0" borderId="0" xfId="393" applyNumberFormat="1" applyFont="1" applyBorder="1"/>
    <xf numFmtId="41" fontId="0" fillId="0" borderId="0" xfId="393" applyFont="1" applyBorder="1"/>
    <xf numFmtId="165" fontId="92" fillId="0" borderId="10" xfId="393" applyNumberFormat="1" applyFont="1" applyFill="1" applyBorder="1"/>
    <xf numFmtId="165" fontId="92" fillId="110" borderId="10" xfId="393" applyNumberFormat="1" applyFont="1" applyFill="1" applyBorder="1"/>
    <xf numFmtId="168" fontId="0" fillId="0" borderId="0" xfId="0" applyAlignment="1">
      <alignment horizontal="right"/>
    </xf>
    <xf numFmtId="0" fontId="67" fillId="0" borderId="0" xfId="105" applyFont="1" applyBorder="1" applyAlignment="1">
      <alignment horizontal="right"/>
    </xf>
    <xf numFmtId="8" fontId="64" fillId="0" borderId="0" xfId="105" applyNumberFormat="1" applyAlignment="1">
      <alignment horizontal="right"/>
    </xf>
    <xf numFmtId="9" fontId="0" fillId="0" borderId="11" xfId="1420" applyFont="1" applyBorder="1"/>
    <xf numFmtId="165" fontId="0" fillId="0" borderId="0" xfId="393" applyNumberFormat="1" applyFont="1" applyBorder="1"/>
    <xf numFmtId="10" fontId="0" fillId="0" borderId="0" xfId="1420" applyNumberFormat="1" applyFont="1"/>
    <xf numFmtId="8" fontId="0" fillId="0" borderId="0" xfId="105" applyNumberFormat="1" applyFont="1" applyAlignment="1">
      <alignment horizontal="right"/>
    </xf>
    <xf numFmtId="8" fontId="64" fillId="0" borderId="0" xfId="105" applyNumberFormat="1" applyBorder="1" applyAlignment="1">
      <alignment horizontal="right"/>
    </xf>
    <xf numFmtId="8" fontId="92" fillId="0" borderId="0" xfId="105" applyNumberFormat="1" applyFont="1" applyFill="1" applyBorder="1" applyAlignment="1">
      <alignment horizontal="right"/>
    </xf>
    <xf numFmtId="0" fontId="92" fillId="0" borderId="0" xfId="105" applyFont="1" applyBorder="1" applyAlignment="1">
      <alignment horizontal="right"/>
    </xf>
    <xf numFmtId="41" fontId="0" fillId="110" borderId="10" xfId="393" applyFont="1" applyFill="1" applyBorder="1"/>
    <xf numFmtId="10" fontId="0" fillId="0" borderId="10" xfId="1420" applyNumberFormat="1" applyFont="1" applyBorder="1"/>
    <xf numFmtId="0" fontId="64" fillId="0" borderId="0" xfId="105" applyFill="1" applyBorder="1"/>
    <xf numFmtId="10" fontId="134" fillId="0" borderId="0" xfId="1420" applyNumberFormat="1" applyFont="1" applyBorder="1"/>
    <xf numFmtId="10" fontId="0" fillId="0" borderId="0" xfId="1420" applyNumberFormat="1" applyFont="1" applyBorder="1"/>
    <xf numFmtId="0" fontId="64" fillId="0" borderId="0" xfId="105" applyBorder="1" applyAlignment="1">
      <alignment horizontal="center"/>
    </xf>
    <xf numFmtId="0" fontId="81" fillId="0" borderId="0" xfId="1415" applyFont="1"/>
    <xf numFmtId="43" fontId="96" fillId="0" borderId="0" xfId="47" applyFont="1" applyAlignment="1"/>
    <xf numFmtId="41" fontId="14" fillId="0" borderId="0" xfId="393" applyNumberFormat="1" applyFont="1" applyFill="1" applyProtection="1">
      <protection locked="0"/>
    </xf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 applyProtection="1">
      <alignment horizontal="center"/>
      <protection locked="0"/>
    </xf>
  </cellXfs>
  <cellStyles count="1421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42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C9">
            <v>1289270501.5699999</v>
          </cell>
        </row>
      </sheetData>
      <sheetData sheetId="2"/>
      <sheetData sheetId="3">
        <row r="281">
          <cell r="H281">
            <v>38035125.916333683</v>
          </cell>
        </row>
        <row r="283">
          <cell r="H283">
            <v>159091592.97999999</v>
          </cell>
        </row>
        <row r="284">
          <cell r="H284">
            <v>-154677104.63</v>
          </cell>
        </row>
        <row r="285">
          <cell r="H285">
            <v>0</v>
          </cell>
        </row>
        <row r="286">
          <cell r="H286">
            <v>4414488.349999994</v>
          </cell>
        </row>
        <row r="288">
          <cell r="H288">
            <v>181110180.54750988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E3" sqref="E3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11.33203125" bestFit="1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56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07" t="s">
        <v>133</v>
      </c>
      <c r="B7" s="107"/>
      <c r="C7" s="107"/>
    </row>
    <row r="8" spans="1:3">
      <c r="A8" s="108" t="s">
        <v>57</v>
      </c>
      <c r="B8" s="108"/>
      <c r="C8" s="108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106">
        <f>CBR_Gas!D71</f>
        <v>177421957.62635398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CBR_Gas!E73</f>
        <v>37698621.791534334</v>
      </c>
    </row>
    <row r="17" spans="1:5">
      <c r="A17" s="15">
        <f t="shared" si="0"/>
        <v>5</v>
      </c>
      <c r="B17" s="17" t="s">
        <v>8</v>
      </c>
      <c r="C17" s="20">
        <f>+CBR_Gas!F73</f>
        <v>6519690.5468899971</v>
      </c>
    </row>
    <row r="18" spans="1:5">
      <c r="A18" s="15">
        <f t="shared" si="0"/>
        <v>6</v>
      </c>
      <c r="B18" s="1" t="s">
        <v>43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44218312.338424332</v>
      </c>
      <c r="D20" s="30">
        <f>+CBR_Gas!G73-C20</f>
        <v>0</v>
      </c>
      <c r="E20" s="31" t="s">
        <v>52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(CBR)'!$H$281</f>
        <v>38035125.916333683</v>
      </c>
    </row>
    <row r="24" spans="1:5">
      <c r="A24" s="15">
        <f t="shared" si="0"/>
        <v>12</v>
      </c>
      <c r="B24" s="17" t="s">
        <v>8</v>
      </c>
      <c r="C24" s="20">
        <f>'[2]Unallocated Detail (CBR)'!$H$283</f>
        <v>159091592.97999999</v>
      </c>
    </row>
    <row r="25" spans="1:5">
      <c r="A25" s="15">
        <f t="shared" si="0"/>
        <v>13</v>
      </c>
      <c r="B25" s="1" t="s">
        <v>9</v>
      </c>
      <c r="C25" s="20">
        <f>'[2]Unallocated Detail (CBR)'!$H$284</f>
        <v>-154677104.63</v>
      </c>
    </row>
    <row r="26" spans="1:5">
      <c r="A26" s="15">
        <f t="shared" si="0"/>
        <v>14</v>
      </c>
      <c r="B26" s="1" t="s">
        <v>10</v>
      </c>
      <c r="C26" s="25">
        <f>'[2]Unallocated Detail (CBR)'!$H$285</f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42449614.266333669</v>
      </c>
      <c r="D28" s="30">
        <f>'[2]Unallocated Detail (CBR)'!$H$281+'[2]Unallocated Detail (CBR)'!$H$286-C28</f>
        <v>0</v>
      </c>
      <c r="E28" s="31" t="s">
        <v>163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-336504.12479934841</v>
      </c>
    </row>
    <row r="31" spans="1:5">
      <c r="A31" s="15">
        <f t="shared" si="0"/>
        <v>19</v>
      </c>
      <c r="B31" s="17" t="s">
        <v>16</v>
      </c>
      <c r="C31" s="21">
        <f>(C17+C18)-(C24+C25)</f>
        <v>2105202.196890003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-1768698.0720906546</v>
      </c>
    </row>
    <row r="34" spans="1:3" ht="13.8" thickTop="1"/>
  </sheetData>
  <mergeCells count="2">
    <mergeCell ref="A7:C7"/>
    <mergeCell ref="A8:C8"/>
  </mergeCells>
  <phoneticPr fontId="17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7"/>
  <sheetViews>
    <sheetView topLeftCell="A61" workbookViewId="0">
      <selection activeCell="J4" sqref="J4:K6"/>
    </sheetView>
  </sheetViews>
  <sheetFormatPr defaultColWidth="8.88671875" defaultRowHeight="14.4"/>
  <cols>
    <col min="1" max="1" width="7" style="34" customWidth="1"/>
    <col min="2" max="2" width="11.5546875" style="37" bestFit="1" customWidth="1"/>
    <col min="3" max="3" width="41.44140625" style="37" bestFit="1" customWidth="1"/>
    <col min="4" max="4" width="19.33203125" style="37" bestFit="1" customWidth="1"/>
    <col min="5" max="5" width="14" style="37" bestFit="1" customWidth="1"/>
    <col min="6" max="6" width="11.33203125" style="37" bestFit="1" customWidth="1"/>
    <col min="7" max="7" width="13.44140625" style="37" bestFit="1" customWidth="1"/>
    <col min="8" max="8" width="7.33203125" style="37" bestFit="1" customWidth="1"/>
    <col min="9" max="9" width="22.88671875" style="41" bestFit="1" customWidth="1"/>
    <col min="10" max="10" width="14.88671875" style="34" bestFit="1" customWidth="1"/>
    <col min="11" max="11" width="26.44140625" style="34" bestFit="1" customWidth="1"/>
    <col min="12" max="16384" width="8.88671875" style="34"/>
  </cols>
  <sheetData>
    <row r="1" spans="2:11" ht="16.8">
      <c r="C1" s="38" t="s">
        <v>44</v>
      </c>
      <c r="D1" s="39"/>
      <c r="F1" s="40"/>
    </row>
    <row r="2" spans="2:11">
      <c r="C2" s="38" t="s">
        <v>134</v>
      </c>
    </row>
    <row r="3" spans="2:11">
      <c r="C3" s="42"/>
      <c r="D3" s="41"/>
    </row>
    <row r="4" spans="2:11">
      <c r="C4" s="43" t="s">
        <v>25</v>
      </c>
      <c r="D4" s="44">
        <v>181110180.54750991</v>
      </c>
      <c r="E4" s="45" t="s">
        <v>76</v>
      </c>
      <c r="J4" s="105">
        <f>'[2]Unallocated Detail (CBR)'!$H$288-D4</f>
        <v>0</v>
      </c>
      <c r="K4" s="104" t="s">
        <v>163</v>
      </c>
    </row>
    <row r="5" spans="2:11">
      <c r="C5" s="46" t="s">
        <v>135</v>
      </c>
      <c r="D5" s="44"/>
      <c r="E5" s="45" t="s">
        <v>76</v>
      </c>
    </row>
    <row r="6" spans="2:11">
      <c r="C6" s="47" t="s">
        <v>26</v>
      </c>
      <c r="D6" s="48">
        <v>42449614.266333677</v>
      </c>
      <c r="E6" s="45" t="s">
        <v>76</v>
      </c>
      <c r="J6" s="105">
        <f>'[2]Unallocated Detail (CBR)'!$H$281+'[2]Unallocated Detail (CBR)'!$H$286-D6</f>
        <v>0</v>
      </c>
      <c r="K6" s="104" t="s">
        <v>163</v>
      </c>
    </row>
    <row r="7" spans="2:11" ht="16.8">
      <c r="C7" s="49" t="s">
        <v>27</v>
      </c>
      <c r="D7" s="50">
        <f>SUM(D4:D6)</f>
        <v>223559794.81384358</v>
      </c>
      <c r="E7" s="40"/>
      <c r="F7" s="51"/>
      <c r="G7" s="52"/>
    </row>
    <row r="9" spans="2:11" s="35" customFormat="1" ht="28.8">
      <c r="B9" s="53" t="s">
        <v>33</v>
      </c>
      <c r="C9" s="53" t="s">
        <v>45</v>
      </c>
      <c r="D9" s="53" t="s">
        <v>28</v>
      </c>
      <c r="E9" s="54" t="s">
        <v>77</v>
      </c>
      <c r="F9" s="53" t="s">
        <v>78</v>
      </c>
      <c r="G9" s="53" t="s">
        <v>79</v>
      </c>
      <c r="H9" s="55"/>
      <c r="I9" s="51"/>
    </row>
    <row r="10" spans="2:11" s="35" customFormat="1">
      <c r="B10" s="56" t="s">
        <v>80</v>
      </c>
      <c r="C10" s="56" t="s">
        <v>22</v>
      </c>
      <c r="D10" s="57">
        <v>-1301512.95</v>
      </c>
      <c r="E10" s="57">
        <f t="shared" ref="E10:E65" si="0">D10*0.21</f>
        <v>-273317.71950000001</v>
      </c>
      <c r="F10" s="57">
        <f t="shared" ref="F10:F25" si="1">-E10</f>
        <v>273317.71950000001</v>
      </c>
      <c r="G10" s="57">
        <f t="shared" ref="G10:G61" si="2">F10+E10</f>
        <v>0</v>
      </c>
      <c r="H10" s="55"/>
      <c r="I10" s="51"/>
    </row>
    <row r="11" spans="2:11" s="35" customFormat="1">
      <c r="B11" s="56" t="s">
        <v>81</v>
      </c>
      <c r="C11" s="56" t="s">
        <v>82</v>
      </c>
      <c r="D11" s="57">
        <v>577628</v>
      </c>
      <c r="E11" s="57">
        <f t="shared" si="0"/>
        <v>121301.87999999999</v>
      </c>
      <c r="F11" s="57">
        <f t="shared" si="1"/>
        <v>-121301.87999999999</v>
      </c>
      <c r="G11" s="57">
        <f t="shared" si="2"/>
        <v>0</v>
      </c>
      <c r="H11" s="55"/>
      <c r="I11" s="51"/>
    </row>
    <row r="12" spans="2:11" s="35" customFormat="1">
      <c r="B12" s="56" t="s">
        <v>83</v>
      </c>
      <c r="C12" s="56" t="s">
        <v>84</v>
      </c>
      <c r="D12" s="57">
        <v>-142179.91</v>
      </c>
      <c r="E12" s="57">
        <f t="shared" si="0"/>
        <v>-29857.7811</v>
      </c>
      <c r="F12" s="57">
        <f t="shared" si="1"/>
        <v>29857.7811</v>
      </c>
      <c r="G12" s="57">
        <f t="shared" si="2"/>
        <v>0</v>
      </c>
      <c r="H12" s="55"/>
      <c r="I12" s="51"/>
    </row>
    <row r="13" spans="2:11" s="35" customFormat="1">
      <c r="B13" s="56" t="s">
        <v>136</v>
      </c>
      <c r="C13" s="56" t="s">
        <v>68</v>
      </c>
      <c r="D13" s="57">
        <v>7416137.4800000004</v>
      </c>
      <c r="E13" s="57">
        <f t="shared" si="0"/>
        <v>1557388.8708000001</v>
      </c>
      <c r="F13" s="57">
        <f t="shared" si="1"/>
        <v>-1557388.8708000001</v>
      </c>
      <c r="G13" s="57">
        <f t="shared" si="2"/>
        <v>0</v>
      </c>
      <c r="H13" s="55"/>
      <c r="I13" s="51"/>
    </row>
    <row r="14" spans="2:11" s="35" customFormat="1">
      <c r="B14" s="56" t="s">
        <v>34</v>
      </c>
      <c r="C14" s="56" t="s">
        <v>21</v>
      </c>
      <c r="D14" s="57">
        <v>1877403.78</v>
      </c>
      <c r="E14" s="57">
        <f t="shared" si="0"/>
        <v>394254.79379999998</v>
      </c>
      <c r="F14" s="57">
        <f t="shared" si="1"/>
        <v>-394254.79379999998</v>
      </c>
      <c r="G14" s="57">
        <f t="shared" si="2"/>
        <v>0</v>
      </c>
      <c r="H14" s="55"/>
      <c r="I14" s="58"/>
    </row>
    <row r="15" spans="2:11" s="35" customFormat="1">
      <c r="B15" s="56" t="s">
        <v>35</v>
      </c>
      <c r="C15" s="56" t="s">
        <v>23</v>
      </c>
      <c r="D15" s="57">
        <v>4152749.98</v>
      </c>
      <c r="E15" s="57">
        <f t="shared" si="0"/>
        <v>872077.49579999992</v>
      </c>
      <c r="F15" s="57">
        <f t="shared" si="1"/>
        <v>-872077.49579999992</v>
      </c>
      <c r="G15" s="57">
        <f t="shared" si="2"/>
        <v>0</v>
      </c>
      <c r="H15" s="55"/>
      <c r="I15" s="51"/>
    </row>
    <row r="16" spans="2:11" s="35" customFormat="1">
      <c r="B16" s="59" t="s">
        <v>36</v>
      </c>
      <c r="C16" s="59" t="s">
        <v>29</v>
      </c>
      <c r="D16" s="57">
        <v>-6119572.21</v>
      </c>
      <c r="E16" s="57">
        <f t="shared" si="0"/>
        <v>-1285110.1640999999</v>
      </c>
      <c r="F16" s="57">
        <f t="shared" si="1"/>
        <v>1285110.1640999999</v>
      </c>
      <c r="G16" s="57">
        <f t="shared" si="2"/>
        <v>0</v>
      </c>
      <c r="H16" s="60"/>
      <c r="I16" s="51"/>
    </row>
    <row r="17" spans="2:9" s="35" customFormat="1">
      <c r="B17" s="56" t="s">
        <v>85</v>
      </c>
      <c r="C17" s="56" t="s">
        <v>86</v>
      </c>
      <c r="D17" s="57">
        <v>0</v>
      </c>
      <c r="E17" s="57">
        <f t="shared" si="0"/>
        <v>0</v>
      </c>
      <c r="F17" s="57">
        <f t="shared" si="1"/>
        <v>0</v>
      </c>
      <c r="G17" s="57">
        <f t="shared" si="2"/>
        <v>0</v>
      </c>
      <c r="H17" s="55"/>
      <c r="I17" s="58" t="s">
        <v>137</v>
      </c>
    </row>
    <row r="18" spans="2:9" s="35" customFormat="1">
      <c r="B18" s="56" t="s">
        <v>87</v>
      </c>
      <c r="C18" s="56" t="s">
        <v>88</v>
      </c>
      <c r="D18" s="57">
        <v>0</v>
      </c>
      <c r="E18" s="57">
        <f t="shared" si="0"/>
        <v>0</v>
      </c>
      <c r="F18" s="57">
        <f t="shared" si="1"/>
        <v>0</v>
      </c>
      <c r="G18" s="57">
        <f t="shared" si="2"/>
        <v>0</v>
      </c>
      <c r="H18" s="55"/>
      <c r="I18" s="58" t="s">
        <v>137</v>
      </c>
    </row>
    <row r="19" spans="2:9" s="35" customFormat="1">
      <c r="B19" s="56" t="s">
        <v>89</v>
      </c>
      <c r="C19" s="56" t="s">
        <v>138</v>
      </c>
      <c r="D19" s="57">
        <v>-1495528.45</v>
      </c>
      <c r="E19" s="57">
        <f t="shared" si="0"/>
        <v>-314060.97449999995</v>
      </c>
      <c r="F19" s="57">
        <f t="shared" si="1"/>
        <v>314060.97449999995</v>
      </c>
      <c r="G19" s="57">
        <f t="shared" si="2"/>
        <v>0</v>
      </c>
      <c r="H19" s="55"/>
      <c r="I19" s="61" t="s">
        <v>139</v>
      </c>
    </row>
    <row r="20" spans="2:9" s="35" customFormat="1">
      <c r="B20" s="62" t="s">
        <v>140</v>
      </c>
      <c r="C20" s="63" t="s">
        <v>141</v>
      </c>
      <c r="D20" s="57">
        <v>2225346.0499999998</v>
      </c>
      <c r="E20" s="57">
        <f t="shared" si="0"/>
        <v>467322.67049999995</v>
      </c>
      <c r="F20" s="57">
        <f t="shared" si="1"/>
        <v>-467322.67049999995</v>
      </c>
      <c r="G20" s="57">
        <f t="shared" si="2"/>
        <v>0</v>
      </c>
      <c r="H20" s="55"/>
      <c r="I20" s="64"/>
    </row>
    <row r="21" spans="2:9" s="35" customFormat="1">
      <c r="B21" s="56" t="s">
        <v>37</v>
      </c>
      <c r="C21" s="56" t="s">
        <v>24</v>
      </c>
      <c r="D21" s="57">
        <v>130217.89</v>
      </c>
      <c r="E21" s="57">
        <f t="shared" si="0"/>
        <v>27345.7569</v>
      </c>
      <c r="F21" s="57">
        <f t="shared" si="1"/>
        <v>-27345.7569</v>
      </c>
      <c r="G21" s="57">
        <f t="shared" si="2"/>
        <v>0</v>
      </c>
      <c r="H21" s="55"/>
      <c r="I21" s="51"/>
    </row>
    <row r="22" spans="2:9" s="35" customFormat="1">
      <c r="B22" s="56" t="s">
        <v>38</v>
      </c>
      <c r="C22" s="56" t="s">
        <v>49</v>
      </c>
      <c r="D22" s="57">
        <v>-263975</v>
      </c>
      <c r="E22" s="57">
        <f t="shared" si="0"/>
        <v>-55434.75</v>
      </c>
      <c r="F22" s="57">
        <f t="shared" si="1"/>
        <v>55434.75</v>
      </c>
      <c r="G22" s="57">
        <f t="shared" si="2"/>
        <v>0</v>
      </c>
      <c r="H22" s="55"/>
      <c r="I22" s="51"/>
    </row>
    <row r="23" spans="2:9" s="35" customFormat="1">
      <c r="B23" s="56" t="s">
        <v>39</v>
      </c>
      <c r="C23" s="56" t="s">
        <v>30</v>
      </c>
      <c r="D23" s="57">
        <v>-82875.25</v>
      </c>
      <c r="E23" s="57">
        <f t="shared" si="0"/>
        <v>-17403.802499999998</v>
      </c>
      <c r="F23" s="57">
        <f t="shared" si="1"/>
        <v>17403.802499999998</v>
      </c>
      <c r="G23" s="57">
        <f t="shared" si="2"/>
        <v>0</v>
      </c>
      <c r="H23" s="55"/>
      <c r="I23" s="51"/>
    </row>
    <row r="24" spans="2:9" s="35" customFormat="1">
      <c r="B24" s="56" t="s">
        <v>90</v>
      </c>
      <c r="C24" s="56" t="s">
        <v>91</v>
      </c>
      <c r="D24" s="57">
        <v>0</v>
      </c>
      <c r="E24" s="57">
        <f t="shared" si="0"/>
        <v>0</v>
      </c>
      <c r="F24" s="57">
        <f t="shared" si="1"/>
        <v>0</v>
      </c>
      <c r="G24" s="57">
        <f t="shared" si="2"/>
        <v>0</v>
      </c>
      <c r="H24" s="55"/>
      <c r="I24" s="58" t="s">
        <v>137</v>
      </c>
    </row>
    <row r="25" spans="2:9" s="35" customFormat="1">
      <c r="B25" s="56" t="s">
        <v>40</v>
      </c>
      <c r="C25" s="56" t="s">
        <v>31</v>
      </c>
      <c r="D25" s="57">
        <v>363319.61</v>
      </c>
      <c r="E25" s="57">
        <f t="shared" si="0"/>
        <v>76297.118099999992</v>
      </c>
      <c r="F25" s="57">
        <f t="shared" si="1"/>
        <v>-76297.118099999992</v>
      </c>
      <c r="G25" s="57">
        <f t="shared" si="2"/>
        <v>0</v>
      </c>
      <c r="H25" s="55"/>
      <c r="I25" s="51"/>
    </row>
    <row r="26" spans="2:9" s="35" customFormat="1">
      <c r="B26" s="56" t="s">
        <v>92</v>
      </c>
      <c r="C26" s="56" t="s">
        <v>93</v>
      </c>
      <c r="D26" s="57">
        <v>0</v>
      </c>
      <c r="E26" s="57">
        <f t="shared" si="0"/>
        <v>0</v>
      </c>
      <c r="F26" s="57"/>
      <c r="G26" s="57">
        <f t="shared" si="2"/>
        <v>0</v>
      </c>
      <c r="H26" s="55"/>
      <c r="I26" s="58" t="s">
        <v>137</v>
      </c>
    </row>
    <row r="27" spans="2:9" s="35" customFormat="1">
      <c r="B27" s="56" t="s">
        <v>41</v>
      </c>
      <c r="C27" s="56" t="s">
        <v>53</v>
      </c>
      <c r="D27" s="57">
        <v>-641789.30000000005</v>
      </c>
      <c r="E27" s="57">
        <f t="shared" si="0"/>
        <v>-134775.753</v>
      </c>
      <c r="F27" s="57">
        <f t="shared" ref="F27:F61" si="3">-E27</f>
        <v>134775.753</v>
      </c>
      <c r="G27" s="57">
        <f t="shared" si="2"/>
        <v>0</v>
      </c>
      <c r="H27" s="55"/>
      <c r="I27" s="51"/>
    </row>
    <row r="28" spans="2:9" s="35" customFormat="1">
      <c r="B28" s="56" t="s">
        <v>94</v>
      </c>
      <c r="C28" s="56" t="s">
        <v>95</v>
      </c>
      <c r="D28" s="57">
        <v>165000</v>
      </c>
      <c r="E28" s="57">
        <f t="shared" si="0"/>
        <v>34650</v>
      </c>
      <c r="F28" s="57">
        <f t="shared" si="3"/>
        <v>-34650</v>
      </c>
      <c r="G28" s="57">
        <f t="shared" si="2"/>
        <v>0</v>
      </c>
      <c r="H28" s="55"/>
      <c r="I28" s="51"/>
    </row>
    <row r="29" spans="2:9" s="35" customFormat="1">
      <c r="B29" s="56" t="s">
        <v>42</v>
      </c>
      <c r="C29" s="56" t="s">
        <v>54</v>
      </c>
      <c r="D29" s="57">
        <v>-121112.91</v>
      </c>
      <c r="E29" s="57">
        <f t="shared" si="0"/>
        <v>-25433.7111</v>
      </c>
      <c r="F29" s="57">
        <f t="shared" si="3"/>
        <v>25433.7111</v>
      </c>
      <c r="G29" s="57">
        <f t="shared" si="2"/>
        <v>0</v>
      </c>
      <c r="H29" s="55"/>
      <c r="I29" s="51"/>
    </row>
    <row r="30" spans="2:9" s="35" customFormat="1">
      <c r="B30" s="56" t="s">
        <v>96</v>
      </c>
      <c r="C30" s="56" t="s">
        <v>97</v>
      </c>
      <c r="D30" s="57">
        <v>0</v>
      </c>
      <c r="E30" s="57">
        <f t="shared" si="0"/>
        <v>0</v>
      </c>
      <c r="F30" s="57">
        <f t="shared" si="3"/>
        <v>0</v>
      </c>
      <c r="G30" s="57">
        <f t="shared" si="2"/>
        <v>0</v>
      </c>
      <c r="H30" s="55"/>
      <c r="I30" s="58" t="s">
        <v>137</v>
      </c>
    </row>
    <row r="31" spans="2:9" s="35" customFormat="1">
      <c r="B31" s="56" t="s">
        <v>98</v>
      </c>
      <c r="C31" s="56" t="s">
        <v>99</v>
      </c>
      <c r="D31" s="57">
        <v>0</v>
      </c>
      <c r="E31" s="57">
        <f t="shared" si="0"/>
        <v>0</v>
      </c>
      <c r="F31" s="57">
        <f t="shared" si="3"/>
        <v>0</v>
      </c>
      <c r="G31" s="57">
        <f t="shared" si="2"/>
        <v>0</v>
      </c>
      <c r="H31" s="55"/>
      <c r="I31" s="58" t="s">
        <v>137</v>
      </c>
    </row>
    <row r="32" spans="2:9" s="35" customFormat="1">
      <c r="B32" s="56" t="s">
        <v>46</v>
      </c>
      <c r="C32" s="56" t="s">
        <v>47</v>
      </c>
      <c r="D32" s="57">
        <v>-1478896</v>
      </c>
      <c r="E32" s="57">
        <f t="shared" si="0"/>
        <v>-310568.15999999997</v>
      </c>
      <c r="F32" s="57">
        <f t="shared" si="3"/>
        <v>310568.15999999997</v>
      </c>
      <c r="G32" s="57">
        <f t="shared" si="2"/>
        <v>0</v>
      </c>
      <c r="H32" s="55"/>
      <c r="I32" s="51"/>
    </row>
    <row r="33" spans="1:9" s="35" customFormat="1">
      <c r="B33" s="56" t="s">
        <v>100</v>
      </c>
      <c r="C33" s="56" t="s">
        <v>101</v>
      </c>
      <c r="D33" s="57">
        <v>0</v>
      </c>
      <c r="E33" s="57">
        <f t="shared" si="0"/>
        <v>0</v>
      </c>
      <c r="F33" s="57">
        <f t="shared" si="3"/>
        <v>0</v>
      </c>
      <c r="G33" s="57">
        <f t="shared" si="2"/>
        <v>0</v>
      </c>
      <c r="H33" s="55"/>
      <c r="I33" s="58" t="s">
        <v>137</v>
      </c>
    </row>
    <row r="34" spans="1:9" s="35" customFormat="1">
      <c r="B34" s="56" t="s">
        <v>58</v>
      </c>
      <c r="C34" s="56" t="s">
        <v>55</v>
      </c>
      <c r="D34" s="57">
        <v>1430927.6600000001</v>
      </c>
      <c r="E34" s="57">
        <f t="shared" si="0"/>
        <v>300494.80860000005</v>
      </c>
      <c r="F34" s="57">
        <f t="shared" si="3"/>
        <v>-300494.80860000005</v>
      </c>
      <c r="G34" s="57">
        <f t="shared" si="2"/>
        <v>0</v>
      </c>
      <c r="H34" s="55"/>
      <c r="I34" s="51"/>
    </row>
    <row r="35" spans="1:9" s="35" customFormat="1">
      <c r="B35" s="56" t="s">
        <v>142</v>
      </c>
      <c r="C35" s="56" t="s">
        <v>143</v>
      </c>
      <c r="D35" s="57">
        <v>-2238876.4</v>
      </c>
      <c r="E35" s="57">
        <f t="shared" si="0"/>
        <v>-470164.04399999994</v>
      </c>
      <c r="F35" s="57">
        <f t="shared" si="3"/>
        <v>470164.04399999994</v>
      </c>
      <c r="G35" s="57">
        <f t="shared" si="2"/>
        <v>0</v>
      </c>
      <c r="H35" s="55"/>
      <c r="I35" s="61" t="s">
        <v>139</v>
      </c>
    </row>
    <row r="36" spans="1:9" s="35" customFormat="1">
      <c r="B36" s="56" t="s">
        <v>59</v>
      </c>
      <c r="C36" s="56" t="s">
        <v>69</v>
      </c>
      <c r="D36" s="57">
        <v>310719.31</v>
      </c>
      <c r="E36" s="57">
        <f t="shared" si="0"/>
        <v>65251.055099999998</v>
      </c>
      <c r="F36" s="57">
        <f t="shared" si="3"/>
        <v>-65251.055099999998</v>
      </c>
      <c r="G36" s="57">
        <f t="shared" si="2"/>
        <v>0</v>
      </c>
      <c r="H36" s="55"/>
      <c r="I36" s="51"/>
    </row>
    <row r="37" spans="1:9" s="35" customFormat="1">
      <c r="B37" s="56" t="s">
        <v>60</v>
      </c>
      <c r="C37" s="56" t="s">
        <v>61</v>
      </c>
      <c r="D37" s="57">
        <v>0</v>
      </c>
      <c r="E37" s="57">
        <f t="shared" si="0"/>
        <v>0</v>
      </c>
      <c r="F37" s="57">
        <f t="shared" si="3"/>
        <v>0</v>
      </c>
      <c r="G37" s="57">
        <f t="shared" si="2"/>
        <v>0</v>
      </c>
      <c r="H37" s="55"/>
      <c r="I37" s="58" t="s">
        <v>137</v>
      </c>
    </row>
    <row r="38" spans="1:9" s="35" customFormat="1">
      <c r="B38" s="56" t="s">
        <v>62</v>
      </c>
      <c r="C38" s="56" t="s">
        <v>63</v>
      </c>
      <c r="D38" s="57">
        <v>127984.09</v>
      </c>
      <c r="E38" s="57">
        <f t="shared" si="0"/>
        <v>26876.658899999999</v>
      </c>
      <c r="F38" s="57">
        <f t="shared" si="3"/>
        <v>-26876.658899999999</v>
      </c>
      <c r="G38" s="57">
        <f t="shared" si="2"/>
        <v>0</v>
      </c>
      <c r="H38" s="55"/>
      <c r="I38" s="51"/>
    </row>
    <row r="39" spans="1:9" s="35" customFormat="1">
      <c r="B39" s="56" t="s">
        <v>64</v>
      </c>
      <c r="C39" s="56" t="s">
        <v>65</v>
      </c>
      <c r="D39" s="57">
        <v>4720384.08</v>
      </c>
      <c r="E39" s="57">
        <f t="shared" si="0"/>
        <v>991280.6568</v>
      </c>
      <c r="F39" s="57">
        <f t="shared" si="3"/>
        <v>-991280.6568</v>
      </c>
      <c r="G39" s="57">
        <f t="shared" si="2"/>
        <v>0</v>
      </c>
      <c r="H39" s="55"/>
      <c r="I39" s="51"/>
    </row>
    <row r="40" spans="1:9" s="35" customFormat="1">
      <c r="B40" s="65" t="s">
        <v>102</v>
      </c>
      <c r="C40" s="65" t="s">
        <v>103</v>
      </c>
      <c r="D40" s="57">
        <v>1609713</v>
      </c>
      <c r="E40" s="57">
        <f t="shared" si="0"/>
        <v>338039.73</v>
      </c>
      <c r="F40" s="57">
        <f t="shared" si="3"/>
        <v>-338039.73</v>
      </c>
      <c r="G40" s="57">
        <f t="shared" si="2"/>
        <v>0</v>
      </c>
      <c r="H40" s="55"/>
      <c r="I40" s="51"/>
    </row>
    <row r="41" spans="1:9" s="35" customFormat="1">
      <c r="B41" s="65" t="s">
        <v>102</v>
      </c>
      <c r="C41" s="65" t="s">
        <v>104</v>
      </c>
      <c r="D41" s="57">
        <v>-11907974.029999999</v>
      </c>
      <c r="E41" s="57">
        <f t="shared" si="0"/>
        <v>-2500674.5462999996</v>
      </c>
      <c r="F41" s="57">
        <f t="shared" si="3"/>
        <v>2500674.5462999996</v>
      </c>
      <c r="G41" s="57">
        <f t="shared" si="2"/>
        <v>0</v>
      </c>
      <c r="H41" s="55"/>
      <c r="I41" s="51"/>
    </row>
    <row r="42" spans="1:9" s="35" customFormat="1">
      <c r="B42" s="65" t="s">
        <v>105</v>
      </c>
      <c r="C42" s="65" t="s">
        <v>106</v>
      </c>
      <c r="D42" s="57">
        <v>4689304</v>
      </c>
      <c r="E42" s="57">
        <f t="shared" si="0"/>
        <v>984753.84</v>
      </c>
      <c r="F42" s="57">
        <f t="shared" si="3"/>
        <v>-984753.84</v>
      </c>
      <c r="G42" s="57">
        <f t="shared" si="2"/>
        <v>0</v>
      </c>
      <c r="H42" s="55"/>
      <c r="I42" s="51"/>
    </row>
    <row r="43" spans="1:9" s="35" customFormat="1">
      <c r="B43" s="65" t="s">
        <v>105</v>
      </c>
      <c r="C43" s="65" t="s">
        <v>107</v>
      </c>
      <c r="D43" s="57">
        <v>-19121163.32</v>
      </c>
      <c r="E43" s="57">
        <f t="shared" si="0"/>
        <v>-4015444.2971999999</v>
      </c>
      <c r="F43" s="57">
        <f t="shared" si="3"/>
        <v>4015444.2971999999</v>
      </c>
      <c r="G43" s="57">
        <f t="shared" si="2"/>
        <v>0</v>
      </c>
      <c r="H43" s="55"/>
      <c r="I43" s="51"/>
    </row>
    <row r="44" spans="1:9" s="35" customFormat="1">
      <c r="B44" s="65" t="s">
        <v>108</v>
      </c>
      <c r="C44" s="65" t="s">
        <v>109</v>
      </c>
      <c r="D44" s="57">
        <v>-1031944.2</v>
      </c>
      <c r="E44" s="57">
        <f t="shared" si="0"/>
        <v>-216708.28199999998</v>
      </c>
      <c r="F44" s="57">
        <f t="shared" si="3"/>
        <v>216708.28199999998</v>
      </c>
      <c r="G44" s="57">
        <f t="shared" si="2"/>
        <v>0</v>
      </c>
      <c r="H44" s="55"/>
      <c r="I44" s="51"/>
    </row>
    <row r="45" spans="1:9" s="35" customFormat="1">
      <c r="B45" s="65" t="s">
        <v>108</v>
      </c>
      <c r="C45" s="65" t="s">
        <v>110</v>
      </c>
      <c r="D45" s="57">
        <v>6584610</v>
      </c>
      <c r="E45" s="57">
        <f t="shared" si="0"/>
        <v>1382768.0999999999</v>
      </c>
      <c r="F45" s="57">
        <f t="shared" si="3"/>
        <v>-1382768.0999999999</v>
      </c>
      <c r="G45" s="57">
        <f t="shared" si="2"/>
        <v>0</v>
      </c>
      <c r="H45" s="55"/>
      <c r="I45" s="51"/>
    </row>
    <row r="46" spans="1:9" s="35" customFormat="1">
      <c r="B46" s="65" t="s">
        <v>111</v>
      </c>
      <c r="C46" s="65" t="s">
        <v>112</v>
      </c>
      <c r="D46" s="57">
        <v>-2235648.19</v>
      </c>
      <c r="E46" s="57">
        <f t="shared" si="0"/>
        <v>-469486.11989999999</v>
      </c>
      <c r="F46" s="57">
        <f t="shared" si="3"/>
        <v>469486.11989999999</v>
      </c>
      <c r="G46" s="57">
        <f t="shared" si="2"/>
        <v>0</v>
      </c>
      <c r="H46" s="55"/>
      <c r="I46" s="51"/>
    </row>
    <row r="47" spans="1:9" s="35" customFormat="1">
      <c r="A47" s="34"/>
      <c r="B47" s="65" t="s">
        <v>113</v>
      </c>
      <c r="C47" s="32" t="s">
        <v>114</v>
      </c>
      <c r="D47" s="57">
        <v>68352.38</v>
      </c>
      <c r="E47" s="57">
        <f t="shared" si="0"/>
        <v>14353.9998</v>
      </c>
      <c r="F47" s="57">
        <f t="shared" si="3"/>
        <v>-14353.9998</v>
      </c>
      <c r="G47" s="57">
        <f t="shared" si="2"/>
        <v>0</v>
      </c>
      <c r="H47" s="55"/>
      <c r="I47" s="51"/>
    </row>
    <row r="48" spans="1:9" s="35" customFormat="1">
      <c r="A48" s="34"/>
      <c r="B48" s="65" t="s">
        <v>115</v>
      </c>
      <c r="C48" s="32" t="s">
        <v>116</v>
      </c>
      <c r="D48" s="57">
        <v>-1247121.1299999999</v>
      </c>
      <c r="E48" s="57">
        <f t="shared" si="0"/>
        <v>-261895.43729999996</v>
      </c>
      <c r="F48" s="57">
        <f t="shared" si="3"/>
        <v>261895.43729999996</v>
      </c>
      <c r="G48" s="57">
        <f t="shared" si="2"/>
        <v>0</v>
      </c>
      <c r="H48" s="55"/>
      <c r="I48" s="51"/>
    </row>
    <row r="49" spans="1:10" s="35" customFormat="1">
      <c r="A49" s="34"/>
      <c r="B49" s="65" t="s">
        <v>117</v>
      </c>
      <c r="C49" s="65" t="s">
        <v>118</v>
      </c>
      <c r="D49" s="57">
        <v>-4512720.21</v>
      </c>
      <c r="E49" s="57">
        <f t="shared" si="0"/>
        <v>-947671.24410000001</v>
      </c>
      <c r="F49" s="57">
        <f t="shared" si="3"/>
        <v>947671.24410000001</v>
      </c>
      <c r="G49" s="57">
        <f t="shared" si="2"/>
        <v>0</v>
      </c>
      <c r="H49" s="55"/>
      <c r="I49" s="51"/>
    </row>
    <row r="50" spans="1:10" s="35" customFormat="1">
      <c r="A50" s="34"/>
      <c r="B50" s="65" t="s">
        <v>119</v>
      </c>
      <c r="C50" s="65" t="s">
        <v>120</v>
      </c>
      <c r="D50" s="57">
        <v>-16242721.109999999</v>
      </c>
      <c r="E50" s="57">
        <f t="shared" si="0"/>
        <v>-3410971.4330999996</v>
      </c>
      <c r="F50" s="57">
        <f t="shared" si="3"/>
        <v>3410971.4330999996</v>
      </c>
      <c r="G50" s="57">
        <f t="shared" si="2"/>
        <v>0</v>
      </c>
      <c r="H50" s="55"/>
      <c r="I50" s="51"/>
    </row>
    <row r="51" spans="1:10" s="36" customFormat="1">
      <c r="B51" s="65" t="s">
        <v>121</v>
      </c>
      <c r="C51" s="65" t="s">
        <v>122</v>
      </c>
      <c r="D51" s="57">
        <v>-3295694.83</v>
      </c>
      <c r="E51" s="57">
        <f t="shared" si="0"/>
        <v>-692095.91429999995</v>
      </c>
      <c r="F51" s="57">
        <f t="shared" si="3"/>
        <v>692095.91429999995</v>
      </c>
      <c r="G51" s="57">
        <f t="shared" si="2"/>
        <v>0</v>
      </c>
      <c r="H51" s="55"/>
      <c r="I51" s="51"/>
    </row>
    <row r="52" spans="1:10" s="36" customFormat="1">
      <c r="B52" s="65" t="s">
        <v>123</v>
      </c>
      <c r="C52" s="65" t="s">
        <v>124</v>
      </c>
      <c r="D52" s="57">
        <v>5983784.5700000003</v>
      </c>
      <c r="E52" s="57">
        <f t="shared" si="0"/>
        <v>1256594.7597000001</v>
      </c>
      <c r="F52" s="57">
        <f t="shared" si="3"/>
        <v>-1256594.7597000001</v>
      </c>
      <c r="G52" s="57">
        <f t="shared" si="2"/>
        <v>0</v>
      </c>
      <c r="H52" s="55"/>
      <c r="I52" s="51"/>
    </row>
    <row r="53" spans="1:10" s="36" customFormat="1">
      <c r="B53" s="66" t="s">
        <v>144</v>
      </c>
      <c r="C53" s="32" t="s">
        <v>145</v>
      </c>
      <c r="D53" s="57">
        <v>-28256330</v>
      </c>
      <c r="E53" s="57">
        <f t="shared" si="0"/>
        <v>-5933829.2999999998</v>
      </c>
      <c r="F53" s="57">
        <f t="shared" si="3"/>
        <v>5933829.2999999998</v>
      </c>
      <c r="G53" s="57">
        <f t="shared" si="2"/>
        <v>0</v>
      </c>
      <c r="H53" s="55"/>
      <c r="I53" s="61" t="s">
        <v>139</v>
      </c>
    </row>
    <row r="54" spans="1:10" s="36" customFormat="1">
      <c r="B54" s="66" t="s">
        <v>146</v>
      </c>
      <c r="C54" s="67" t="s">
        <v>147</v>
      </c>
      <c r="D54" s="57">
        <v>-2142467.94</v>
      </c>
      <c r="E54" s="57">
        <f t="shared" si="0"/>
        <v>-449918.26739999995</v>
      </c>
      <c r="F54" s="57">
        <f t="shared" si="3"/>
        <v>449918.26739999995</v>
      </c>
      <c r="G54" s="57">
        <f t="shared" si="2"/>
        <v>0</v>
      </c>
      <c r="H54" s="55"/>
      <c r="I54" s="68" t="s">
        <v>148</v>
      </c>
      <c r="J54" s="33"/>
    </row>
    <row r="55" spans="1:10" s="35" customFormat="1" ht="33" customHeight="1">
      <c r="B55" s="66" t="s">
        <v>149</v>
      </c>
      <c r="C55" s="32" t="s">
        <v>150</v>
      </c>
      <c r="D55" s="57">
        <v>-369984</v>
      </c>
      <c r="E55" s="57">
        <f t="shared" si="0"/>
        <v>-77696.639999999999</v>
      </c>
      <c r="F55" s="57">
        <f t="shared" si="3"/>
        <v>77696.639999999999</v>
      </c>
      <c r="G55" s="57">
        <f t="shared" si="2"/>
        <v>0</v>
      </c>
      <c r="H55" s="55"/>
      <c r="I55" s="61" t="s">
        <v>139</v>
      </c>
    </row>
    <row r="56" spans="1:10" s="35" customFormat="1">
      <c r="B56" s="66" t="s">
        <v>151</v>
      </c>
      <c r="C56" s="32" t="s">
        <v>152</v>
      </c>
      <c r="D56" s="57">
        <v>-7932013</v>
      </c>
      <c r="E56" s="57">
        <f t="shared" si="0"/>
        <v>-1665722.73</v>
      </c>
      <c r="F56" s="57">
        <f t="shared" si="3"/>
        <v>1665722.73</v>
      </c>
      <c r="G56" s="57">
        <f t="shared" si="2"/>
        <v>0</v>
      </c>
      <c r="H56" s="55"/>
      <c r="I56" s="61" t="s">
        <v>139</v>
      </c>
    </row>
    <row r="57" spans="1:10" s="35" customFormat="1">
      <c r="B57" s="66" t="s">
        <v>153</v>
      </c>
      <c r="C57" s="67" t="s">
        <v>154</v>
      </c>
      <c r="D57" s="57">
        <v>-90981.02</v>
      </c>
      <c r="E57" s="57">
        <f t="shared" si="0"/>
        <v>-19106.014200000001</v>
      </c>
      <c r="F57" s="57">
        <f t="shared" si="3"/>
        <v>19106.014200000001</v>
      </c>
      <c r="G57" s="57">
        <f t="shared" si="2"/>
        <v>0</v>
      </c>
      <c r="H57" s="55"/>
      <c r="I57" s="68" t="s">
        <v>148</v>
      </c>
    </row>
    <row r="58" spans="1:10" s="35" customFormat="1">
      <c r="B58" s="66" t="s">
        <v>155</v>
      </c>
      <c r="C58" s="32" t="s">
        <v>156</v>
      </c>
      <c r="D58" s="57">
        <v>0</v>
      </c>
      <c r="E58" s="57">
        <f t="shared" si="0"/>
        <v>0</v>
      </c>
      <c r="F58" s="57">
        <f t="shared" si="3"/>
        <v>0</v>
      </c>
      <c r="G58" s="57">
        <f t="shared" si="2"/>
        <v>0</v>
      </c>
      <c r="H58" s="55"/>
      <c r="I58" s="61" t="s">
        <v>139</v>
      </c>
    </row>
    <row r="59" spans="1:10">
      <c r="B59" s="66" t="s">
        <v>157</v>
      </c>
      <c r="C59" s="67" t="s">
        <v>158</v>
      </c>
      <c r="D59" s="57">
        <v>3557678</v>
      </c>
      <c r="E59" s="57">
        <f t="shared" si="0"/>
        <v>747112.38</v>
      </c>
      <c r="F59" s="57">
        <f t="shared" si="3"/>
        <v>-747112.38</v>
      </c>
      <c r="G59" s="57">
        <f t="shared" si="2"/>
        <v>0</v>
      </c>
      <c r="H59" s="55"/>
      <c r="I59" s="68" t="s">
        <v>148</v>
      </c>
    </row>
    <row r="60" spans="1:10">
      <c r="B60" s="66" t="s">
        <v>159</v>
      </c>
      <c r="C60" s="67" t="s">
        <v>160</v>
      </c>
      <c r="D60" s="57">
        <v>680952.76</v>
      </c>
      <c r="E60" s="57">
        <f t="shared" si="0"/>
        <v>143000.0796</v>
      </c>
      <c r="F60" s="57">
        <f t="shared" si="3"/>
        <v>-143000.0796</v>
      </c>
      <c r="G60" s="57">
        <f t="shared" si="2"/>
        <v>0</v>
      </c>
      <c r="H60" s="55"/>
      <c r="I60" s="68" t="s">
        <v>148</v>
      </c>
    </row>
    <row r="61" spans="1:10">
      <c r="B61" s="66" t="s">
        <v>161</v>
      </c>
      <c r="C61" s="67" t="s">
        <v>162</v>
      </c>
      <c r="D61" s="57">
        <v>2593939.31</v>
      </c>
      <c r="E61" s="57">
        <f t="shared" si="0"/>
        <v>544727.25509999995</v>
      </c>
      <c r="F61" s="57">
        <f t="shared" si="3"/>
        <v>-544727.25509999995</v>
      </c>
      <c r="G61" s="57">
        <f t="shared" si="2"/>
        <v>0</v>
      </c>
      <c r="H61" s="55"/>
      <c r="I61" s="68" t="s">
        <v>148</v>
      </c>
    </row>
    <row r="62" spans="1:10">
      <c r="B62" s="69" t="s">
        <v>125</v>
      </c>
      <c r="C62" s="70" t="s">
        <v>126</v>
      </c>
      <c r="D62" s="71">
        <v>261329.04832</v>
      </c>
      <c r="E62" s="57">
        <f t="shared" si="0"/>
        <v>54879.100147199999</v>
      </c>
      <c r="F62" s="72">
        <v>0</v>
      </c>
      <c r="G62" s="71">
        <f>E62</f>
        <v>54879.100147199999</v>
      </c>
      <c r="H62" s="45" t="s">
        <v>76</v>
      </c>
      <c r="I62" s="51"/>
    </row>
    <row r="63" spans="1:10">
      <c r="B63" s="69" t="s">
        <v>66</v>
      </c>
      <c r="C63" s="70" t="s">
        <v>51</v>
      </c>
      <c r="D63" s="71">
        <v>897049.01</v>
      </c>
      <c r="E63" s="57">
        <f t="shared" si="0"/>
        <v>188380.29209999999</v>
      </c>
      <c r="F63" s="72"/>
      <c r="G63" s="71">
        <f>E63</f>
        <v>188380.29209999999</v>
      </c>
      <c r="H63" s="45" t="s">
        <v>76</v>
      </c>
      <c r="I63" s="51"/>
    </row>
    <row r="64" spans="1:10">
      <c r="B64" s="69" t="s">
        <v>67</v>
      </c>
      <c r="C64" s="70" t="s">
        <v>50</v>
      </c>
      <c r="D64" s="71">
        <v>658304.26261629991</v>
      </c>
      <c r="E64" s="57">
        <f t="shared" si="0"/>
        <v>138243.89514942298</v>
      </c>
      <c r="F64" s="72"/>
      <c r="G64" s="71">
        <f>E64</f>
        <v>138243.89514942298</v>
      </c>
      <c r="H64" s="45" t="s">
        <v>76</v>
      </c>
      <c r="I64" s="51"/>
    </row>
    <row r="65" spans="2:9">
      <c r="B65" s="69" t="s">
        <v>48</v>
      </c>
      <c r="C65" s="70" t="s">
        <v>70</v>
      </c>
      <c r="D65" s="71">
        <v>15052409.90157409</v>
      </c>
      <c r="E65" s="57">
        <f t="shared" si="0"/>
        <v>3161006.0793305589</v>
      </c>
      <c r="F65" s="71">
        <v>-6711764.6292100018</v>
      </c>
      <c r="G65" s="71">
        <f>SUM(E65:F65)</f>
        <v>-3550758.5498794429</v>
      </c>
      <c r="H65" s="45" t="s">
        <v>76</v>
      </c>
      <c r="I65" s="51"/>
    </row>
    <row r="66" spans="2:9" ht="15" thickBot="1">
      <c r="B66" s="55"/>
      <c r="C66" s="73" t="s">
        <v>127</v>
      </c>
      <c r="D66" s="74">
        <f>SUM(D10:D65)</f>
        <v>-46137837.187489599</v>
      </c>
      <c r="E66" s="74">
        <f>SUM(E10:E65)</f>
        <v>-9688945.8093728162</v>
      </c>
      <c r="F66" s="74">
        <f>SUM(F10:F65)</f>
        <v>6519690.5468899971</v>
      </c>
      <c r="G66" s="74">
        <f>SUM(G10:G65)</f>
        <v>-3169255.2624828201</v>
      </c>
      <c r="H66" s="55"/>
      <c r="I66" s="51"/>
    </row>
    <row r="67" spans="2:9" ht="15" thickTop="1">
      <c r="B67" s="55"/>
      <c r="C67" s="75"/>
      <c r="D67" s="76"/>
      <c r="E67" s="76"/>
      <c r="F67" s="76"/>
      <c r="G67" s="76"/>
      <c r="H67" s="55"/>
      <c r="I67" s="51"/>
    </row>
    <row r="68" spans="2:9">
      <c r="B68" s="55"/>
      <c r="C68" s="55"/>
      <c r="D68" s="77"/>
      <c r="E68" s="55"/>
      <c r="F68" s="55"/>
      <c r="G68" s="55"/>
      <c r="H68" s="55"/>
      <c r="I68" s="51"/>
    </row>
    <row r="69" spans="2:9">
      <c r="B69" s="55"/>
      <c r="C69" s="78" t="s">
        <v>128</v>
      </c>
      <c r="D69" s="77">
        <f>D7</f>
        <v>223559794.81384358</v>
      </c>
      <c r="E69" s="79">
        <f>D69*0.21</f>
        <v>46947556.910907149</v>
      </c>
      <c r="F69" s="55"/>
      <c r="G69" s="79">
        <f>SUM(E69:F69)</f>
        <v>46947556.910907149</v>
      </c>
      <c r="H69" s="55"/>
      <c r="I69" s="51"/>
    </row>
    <row r="70" spans="2:9">
      <c r="C70" s="78" t="s">
        <v>32</v>
      </c>
      <c r="D70" s="80">
        <f>SUM(D10:D65)</f>
        <v>-46137837.187489599</v>
      </c>
      <c r="E70" s="80">
        <f>E66</f>
        <v>-9688945.8093728162</v>
      </c>
      <c r="F70" s="80">
        <f>F66</f>
        <v>6519690.5468899971</v>
      </c>
      <c r="G70" s="81">
        <f t="shared" ref="G70:G72" si="4">SUM(E70:F70)</f>
        <v>-3169255.2624828191</v>
      </c>
      <c r="I70" s="51"/>
    </row>
    <row r="71" spans="2:9">
      <c r="C71" s="46" t="s">
        <v>71</v>
      </c>
      <c r="D71" s="82">
        <f>D7+D70</f>
        <v>177421957.62635398</v>
      </c>
      <c r="E71" s="82">
        <f>D71*0.21</f>
        <v>37258611.101534337</v>
      </c>
      <c r="F71" s="82">
        <f>F70</f>
        <v>6519690.5468899971</v>
      </c>
      <c r="G71" s="79">
        <f t="shared" si="4"/>
        <v>43778301.648424335</v>
      </c>
      <c r="I71" s="51"/>
    </row>
    <row r="72" spans="2:9">
      <c r="C72" s="83" t="s">
        <v>129</v>
      </c>
      <c r="E72" s="84">
        <v>440010.68999999994</v>
      </c>
      <c r="F72" s="85"/>
      <c r="G72" s="79">
        <f t="shared" si="4"/>
        <v>440010.68999999994</v>
      </c>
    </row>
    <row r="73" spans="2:9" ht="15" thickBot="1">
      <c r="C73" s="83" t="s">
        <v>72</v>
      </c>
      <c r="E73" s="86">
        <f>SUM(E71:E72)</f>
        <v>37698621.791534334</v>
      </c>
      <c r="F73" s="86">
        <f t="shared" ref="F73:G73" si="5">SUM(F71:F72)</f>
        <v>6519690.5468899971</v>
      </c>
      <c r="G73" s="87">
        <f t="shared" si="5"/>
        <v>44218312.338424332</v>
      </c>
    </row>
    <row r="74" spans="2:9" ht="17.399999999999999" thickTop="1">
      <c r="D74" s="82"/>
      <c r="E74" s="82"/>
      <c r="F74" s="82"/>
      <c r="G74" s="40"/>
    </row>
    <row r="75" spans="2:9">
      <c r="C75" s="88"/>
    </row>
    <row r="76" spans="2:9">
      <c r="C76" s="89" t="s">
        <v>130</v>
      </c>
    </row>
    <row r="77" spans="2:9">
      <c r="C77" s="90" t="str">
        <f>C69</f>
        <v>PTBI</v>
      </c>
      <c r="D77" s="85">
        <f>D7</f>
        <v>223559794.81384358</v>
      </c>
    </row>
    <row r="78" spans="2:9">
      <c r="C78" s="43" t="s">
        <v>131</v>
      </c>
      <c r="D78" s="91">
        <v>0.21</v>
      </c>
    </row>
    <row r="79" spans="2:9">
      <c r="C79" s="46" t="s">
        <v>73</v>
      </c>
      <c r="D79" s="92">
        <f>D77*21%</f>
        <v>46947556.910907149</v>
      </c>
      <c r="E79" s="93">
        <f t="shared" ref="E79:E85" si="6">D79/$D$77</f>
        <v>0.21</v>
      </c>
    </row>
    <row r="80" spans="2:9">
      <c r="C80" s="94" t="s">
        <v>74</v>
      </c>
      <c r="D80" s="85">
        <f>E72</f>
        <v>440010.68999999994</v>
      </c>
      <c r="E80" s="93">
        <f t="shared" si="6"/>
        <v>1.9682013501863931E-3</v>
      </c>
    </row>
    <row r="81" spans="3:6">
      <c r="C81" s="90" t="s">
        <v>75</v>
      </c>
      <c r="D81" s="85">
        <f>G65</f>
        <v>-3550758.5498794429</v>
      </c>
      <c r="E81" s="93">
        <f t="shared" si="6"/>
        <v>-1.5882813601775448E-2</v>
      </c>
    </row>
    <row r="82" spans="3:6">
      <c r="C82" s="95" t="s">
        <v>51</v>
      </c>
      <c r="D82" s="85">
        <f>G64</f>
        <v>138243.89514942298</v>
      </c>
      <c r="E82" s="93">
        <f t="shared" si="6"/>
        <v>6.1837547875966494E-4</v>
      </c>
    </row>
    <row r="83" spans="3:6">
      <c r="C83" s="95" t="s">
        <v>50</v>
      </c>
      <c r="D83" s="85">
        <f>G63</f>
        <v>188380.29209999999</v>
      </c>
      <c r="E83" s="93">
        <f t="shared" si="6"/>
        <v>8.4263940328296839E-4</v>
      </c>
    </row>
    <row r="84" spans="3:6">
      <c r="C84" s="96" t="s">
        <v>126</v>
      </c>
      <c r="D84" s="85">
        <f>+G62</f>
        <v>54879.100147199999</v>
      </c>
      <c r="E84" s="93">
        <f t="shared" si="6"/>
        <v>2.4547839736969421E-4</v>
      </c>
    </row>
    <row r="85" spans="3:6" ht="15" thickBot="1">
      <c r="C85" s="97" t="s">
        <v>132</v>
      </c>
      <c r="D85" s="98">
        <f>SUM(D79:D84)</f>
        <v>44218312.338424325</v>
      </c>
      <c r="E85" s="99">
        <f t="shared" si="6"/>
        <v>0.19779188102782325</v>
      </c>
    </row>
    <row r="86" spans="3:6" ht="15" thickTop="1">
      <c r="C86" s="100"/>
      <c r="D86" s="52">
        <f>G73-D85</f>
        <v>0</v>
      </c>
      <c r="E86" s="101">
        <f>D85/D77</f>
        <v>0.19779188102782325</v>
      </c>
      <c r="F86" s="102"/>
    </row>
    <row r="87" spans="3:6">
      <c r="C87" s="103"/>
      <c r="D87" s="85"/>
      <c r="F87" s="102"/>
    </row>
  </sheetData>
  <autoFilter ref="B9:I55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8C404B-C62C-43C8-A1E9-D3EADFE502E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586D937-E015-46BD-8E9F-84907B2244EB}"/>
</file>

<file path=customXml/itemProps3.xml><?xml version="1.0" encoding="utf-8"?>
<ds:datastoreItem xmlns:ds="http://schemas.openxmlformats.org/officeDocument/2006/customXml" ds:itemID="{B557FE54-2152-4589-9C45-F17AC8FDCA73}"/>
</file>

<file path=customXml/itemProps4.xml><?xml version="1.0" encoding="utf-8"?>
<ds:datastoreItem xmlns:ds="http://schemas.openxmlformats.org/officeDocument/2006/customXml" ds:itemID="{C06D2270-274A-48D1-9759-804EE7767145}"/>
</file>

<file path=customXml/itemProps5.xml><?xml version="1.0" encoding="utf-8"?>
<ds:datastoreItem xmlns:ds="http://schemas.openxmlformats.org/officeDocument/2006/customXml" ds:itemID="{9CB8AE3E-5366-44C9-9F4E-FCC1C39A7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2018-03-13T23:25:12Z</cp:lastPrinted>
  <dcterms:created xsi:type="dcterms:W3CDTF">2005-09-20T18:55:47Z</dcterms:created>
  <dcterms:modified xsi:type="dcterms:W3CDTF">2024-03-26T21:11:05Z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